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comments4.xml" ContentType="application/vnd.openxmlformats-officedocument.spreadsheetml.comments+xml"/>
  <Override PartName="/xl/threadedComments/threadedComment4.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5.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6.xml" ContentType="application/vnd.openxmlformats-officedocument.spreadsheetml.comment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7.xml" ContentType="application/vnd.openxmlformats-officedocument.spreadsheetml.comments+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8.xml" ContentType="application/vnd.openxmlformats-officedocument.spreadsheetml.comments+xml"/>
  <Override PartName="/xl/threadedComments/threadedComment5.xml" ContentType="application/vnd.ms-excel.threadedcomments+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omments9.xml" ContentType="application/vnd.openxmlformats-officedocument.spreadsheetml.comments+xml"/>
  <Override PartName="/xl/threadedComments/threadedComment6.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comments10.xml" ContentType="application/vnd.openxmlformats-officedocument.spreadsheetml.comments+xml"/>
  <Override PartName="/xl/threadedComments/threadedComment7.xml" ContentType="application/vnd.ms-excel.threadedcomments+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comments11.xml" ContentType="application/vnd.openxmlformats-officedocument.spreadsheetml.comments+xml"/>
  <Override PartName="/xl/threadedComments/threadedComment8.xml" ContentType="application/vnd.ms-excel.threadedcomments+xml"/>
  <Override PartName="/xl/documenttasks/documenttask1.xml" ContentType="application/vnd.ms-excel.documenttask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comments12.xml" ContentType="application/vnd.openxmlformats-officedocument.spreadsheetml.comments+xml"/>
  <Override PartName="/xl/threadedComments/threadedComment9.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4.xml" ContentType="application/vnd.openxmlformats-officedocument.drawing+xml"/>
  <Override PartName="/xl/comments13.xml" ContentType="application/vnd.openxmlformats-officedocument.spreadsheetml.comments+xml"/>
  <Override PartName="/xl/threadedComments/threadedComment10.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7.xml" ContentType="application/vnd.openxmlformats-officedocument.spreadsheetml.pivotTable+xml"/>
  <Override PartName="/xl/comments14.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hidePivotFieldList="1" defaultThemeVersion="166925"/>
  <mc:AlternateContent xmlns:mc="http://schemas.openxmlformats.org/markup-compatibility/2006">
    <mc:Choice Requires="x15">
      <x15ac:absPath xmlns:x15ac="http://schemas.microsoft.com/office/spreadsheetml/2010/11/ac" url="https://unimelbcloud.sharepoint.com/teams/GRDCWheatYieldPhysiology/Shared Documents/General/Experiments/Dookie trial 2025/"/>
    </mc:Choice>
  </mc:AlternateContent>
  <xr:revisionPtr revIDLastSave="0" documentId="8_{7A6D7E91-70A6-4A8E-9C76-718A8909663D}" xr6:coauthVersionLast="47" xr6:coauthVersionMax="47" xr10:uidLastSave="{00000000-0000-0000-0000-000000000000}"/>
  <bookViews>
    <workbookView xWindow="-80" yWindow="-80" windowWidth="22720" windowHeight="14480" tabRatio="907" firstSheet="2" activeTab="2" xr2:uid="{663DA247-34AD-46E8-8C66-8FA926966295}"/>
  </bookViews>
  <sheets>
    <sheet name="Site" sheetId="1" r:id="rId1"/>
    <sheet name="Experiment" sheetId="2" r:id="rId2"/>
    <sheet name="Design" sheetId="8" r:id="rId3"/>
    <sheet name="Plan" sheetId="12" r:id="rId4"/>
    <sheet name="Diary" sheetId="4" r:id="rId5"/>
    <sheet name="Seed" sheetId="13" r:id="rId6"/>
    <sheet name="Management" sheetId="10" r:id="rId7"/>
    <sheet name="Measurements" sheetId="5" r:id="rId8"/>
    <sheet name="Irrigation" sheetId="35" r:id="rId9"/>
    <sheet name="Met Data" sheetId="43" r:id="rId10"/>
    <sheet name="Met Data Notes" sheetId="44" r:id="rId11"/>
    <sheet name="CLL and DUL" sheetId="45" r:id="rId12"/>
    <sheet name="Presowing soil test results" sheetId="34" r:id="rId13"/>
    <sheet name="Predicta B" sheetId="15" r:id="rId14"/>
    <sheet name="Emergence" sheetId="14" r:id="rId15"/>
    <sheet name="Population" sheetId="16" r:id="rId16"/>
    <sheet name="Bare soil NDVI" sheetId="18" r:id="rId17"/>
    <sheet name="NDVI &amp; height" sheetId="17" r:id="rId18"/>
    <sheet name="Tiller No" sheetId="36" r:id="rId19"/>
    <sheet name="Haun stage" sheetId="19" r:id="rId20"/>
    <sheet name="Leaf measurement" sheetId="30" r:id="rId21"/>
    <sheet name="PCDS 4.0 harvest" sheetId="37" r:id="rId22"/>
    <sheet name="Manson cuts Bare soil NDVI" sheetId="38" r:id="rId23"/>
    <sheet name="PCDS 6.0" sheetId="21" r:id="rId24"/>
    <sheet name="PCDS 6.0 harvest" sheetId="24" r:id="rId25"/>
    <sheet name="PCDS 8.0" sheetId="23" r:id="rId26"/>
    <sheet name="PCDS 8.0 harvest" sheetId="25" r:id="rId27"/>
    <sheet name="Sterility measurement (frost)" sheetId="22" r:id="rId28"/>
    <sheet name="Machine harvest" sheetId="28" r:id="rId29"/>
    <sheet name="Pure seed harvest" sheetId="39" r:id="rId30"/>
    <sheet name="PCDS 10.0 harvest (+recut data)" sheetId="26" r:id="rId31"/>
    <sheet name="PCDS 10.0 harvest Final" sheetId="41" r:id="rId32"/>
    <sheet name="Plot lengths Hand Harvest Plots" sheetId="40" r:id="rId33"/>
  </sheets>
  <definedNames>
    <definedName name="_xlnm._FilterDatabase" localSheetId="19" hidden="1">'Haun stage'!$A$1:$N$641</definedName>
    <definedName name="_xlnm._FilterDatabase" localSheetId="9" hidden="1">'Met Data'!$A$1:$I$366</definedName>
    <definedName name="_xlnm._FilterDatabase" localSheetId="31" hidden="1">'PCDS 10.0 harvest Final'!$C$1:$AU$538</definedName>
    <definedName name="_xlnm._FilterDatabase" localSheetId="23" hidden="1">'PCDS 6.0'!$A$1:$N$323</definedName>
    <definedName name="_xlnm._FilterDatabase" localSheetId="24" hidden="1">'PCDS 6.0 harvest'!$B$1:$BT$66</definedName>
    <definedName name="_xlnm._FilterDatabase" localSheetId="15" hidden="1">Population!$A$1:$T$65</definedName>
    <definedName name="_xlnm.Print_Area" localSheetId="3">Plan!$A$1:$AA$14</definedName>
  </definedNames>
  <calcPr calcId="191028"/>
  <pivotCaches>
    <pivotCache cacheId="470" r:id="rId34"/>
    <pivotCache cacheId="471" r:id="rId35"/>
    <pivotCache cacheId="472" r:id="rId36"/>
    <pivotCache cacheId="473" r:id="rId37"/>
    <pivotCache cacheId="474" r:id="rId38"/>
    <pivotCache cacheId="475" r:id="rId39"/>
    <pivotCache cacheId="476" r:id="rId40"/>
    <pivotCache cacheId="477" r:id="rId41"/>
    <pivotCache cacheId="478" r:id="rId42"/>
    <pivotCache cacheId="479" r:id="rId43"/>
    <pivotCache cacheId="480" r:id="rId44"/>
    <pivotCache cacheId="481" r:id="rId45"/>
    <pivotCache cacheId="482" r:id="rId46"/>
    <pivotCache cacheId="483" r:id="rId47"/>
    <pivotCache cacheId="484" r:id="rId48"/>
    <pivotCache cacheId="485" r:id="rId49"/>
    <pivotCache cacheId="486" r:id="rId50"/>
    <pivotCache cacheId="487" r:id="rId51"/>
    <pivotCache cacheId="488" r:id="rId5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6" i="43" l="1"/>
  <c r="B366" i="43"/>
  <c r="C365" i="43"/>
  <c r="B365" i="43"/>
  <c r="C364" i="43"/>
  <c r="B364" i="43"/>
  <c r="C363" i="43"/>
  <c r="B363" i="43"/>
  <c r="C362" i="43"/>
  <c r="B362" i="43"/>
  <c r="C361" i="43"/>
  <c r="B361" i="43"/>
  <c r="C360" i="43"/>
  <c r="B360" i="43"/>
  <c r="C359" i="43"/>
  <c r="B359" i="43"/>
  <c r="C358" i="43"/>
  <c r="B358" i="43"/>
  <c r="C357" i="43"/>
  <c r="B357" i="43"/>
  <c r="C356" i="43"/>
  <c r="B356" i="43"/>
  <c r="C355" i="43"/>
  <c r="B355" i="43"/>
  <c r="C354" i="43"/>
  <c r="B354" i="43"/>
  <c r="C353" i="43"/>
  <c r="B353" i="43"/>
  <c r="C352" i="43"/>
  <c r="B352" i="43"/>
  <c r="C351" i="43"/>
  <c r="B351" i="43"/>
  <c r="C350" i="43"/>
  <c r="B350" i="43"/>
  <c r="C349" i="43"/>
  <c r="B349" i="43"/>
  <c r="C348" i="43"/>
  <c r="B348" i="43"/>
  <c r="C347" i="43"/>
  <c r="B347" i="43"/>
  <c r="C346" i="43"/>
  <c r="B346" i="43"/>
  <c r="C345" i="43"/>
  <c r="B345" i="43"/>
  <c r="C344" i="43"/>
  <c r="B344" i="43"/>
  <c r="C343" i="43"/>
  <c r="B343" i="43"/>
  <c r="C342" i="43"/>
  <c r="B342" i="43"/>
  <c r="C341" i="43"/>
  <c r="B341" i="43"/>
  <c r="C340" i="43"/>
  <c r="B340" i="43"/>
  <c r="C339" i="43"/>
  <c r="B339" i="43"/>
  <c r="C338" i="43"/>
  <c r="B338" i="43"/>
  <c r="C337" i="43"/>
  <c r="B337" i="43"/>
  <c r="C336" i="43"/>
  <c r="B336" i="43"/>
  <c r="C335" i="43"/>
  <c r="B335" i="43"/>
  <c r="C334" i="43"/>
  <c r="B334" i="43"/>
  <c r="C333" i="43"/>
  <c r="B333" i="43"/>
  <c r="C332" i="43"/>
  <c r="B332" i="43"/>
  <c r="C331" i="43"/>
  <c r="B331" i="43"/>
  <c r="C330" i="43"/>
  <c r="B330" i="43"/>
  <c r="C329" i="43"/>
  <c r="B329" i="43"/>
  <c r="C328" i="43"/>
  <c r="B328" i="43"/>
  <c r="C327" i="43"/>
  <c r="B327" i="43"/>
  <c r="C326" i="43"/>
  <c r="B326" i="43"/>
  <c r="C325" i="43"/>
  <c r="B325" i="43"/>
  <c r="C324" i="43"/>
  <c r="B324" i="43"/>
  <c r="C323" i="43"/>
  <c r="B323" i="43"/>
  <c r="C322" i="43"/>
  <c r="B322" i="43"/>
  <c r="C321" i="43"/>
  <c r="B321" i="43"/>
  <c r="C320" i="43"/>
  <c r="B320" i="43"/>
  <c r="C319" i="43"/>
  <c r="B319" i="43"/>
  <c r="C318" i="43"/>
  <c r="B318" i="43"/>
  <c r="C317" i="43"/>
  <c r="B317" i="43"/>
  <c r="C316" i="43"/>
  <c r="B316" i="43"/>
  <c r="C315" i="43"/>
  <c r="B315" i="43"/>
  <c r="C314" i="43"/>
  <c r="B314" i="43"/>
  <c r="C313" i="43"/>
  <c r="B313" i="43"/>
  <c r="C312" i="43"/>
  <c r="B312" i="43"/>
  <c r="C311" i="43"/>
  <c r="B311" i="43"/>
  <c r="C310" i="43"/>
  <c r="B310" i="43"/>
  <c r="C309" i="43"/>
  <c r="B309" i="43"/>
  <c r="C308" i="43"/>
  <c r="B308" i="43"/>
  <c r="C307" i="43"/>
  <c r="B307" i="43"/>
  <c r="C306" i="43"/>
  <c r="B306" i="43"/>
  <c r="C305" i="43"/>
  <c r="B305" i="43"/>
  <c r="C304" i="43"/>
  <c r="B304" i="43"/>
  <c r="C303" i="43"/>
  <c r="B303" i="43"/>
  <c r="C302" i="43"/>
  <c r="B302" i="43"/>
  <c r="C301" i="43"/>
  <c r="B301" i="43"/>
  <c r="C300" i="43"/>
  <c r="B300" i="43"/>
  <c r="C299" i="43"/>
  <c r="B299" i="43"/>
  <c r="C298" i="43"/>
  <c r="B298" i="43"/>
  <c r="C297" i="43"/>
  <c r="B297" i="43"/>
  <c r="C296" i="43"/>
  <c r="B296" i="43"/>
  <c r="C295" i="43"/>
  <c r="B295" i="43"/>
  <c r="C294" i="43"/>
  <c r="B294" i="43"/>
  <c r="C293" i="43"/>
  <c r="B293" i="43"/>
  <c r="C292" i="43"/>
  <c r="B292" i="43"/>
  <c r="C291" i="43"/>
  <c r="B291" i="43"/>
  <c r="C290" i="43"/>
  <c r="B290" i="43"/>
  <c r="C289" i="43"/>
  <c r="B289" i="43"/>
  <c r="C288" i="43"/>
  <c r="B288" i="43"/>
  <c r="C287" i="43"/>
  <c r="B287" i="43"/>
  <c r="C286" i="43"/>
  <c r="B286" i="43"/>
  <c r="C285" i="43"/>
  <c r="B285" i="43"/>
  <c r="C284" i="43"/>
  <c r="B284" i="43"/>
  <c r="C283" i="43"/>
  <c r="B283" i="43"/>
  <c r="C282" i="43"/>
  <c r="B282" i="43"/>
  <c r="C281" i="43"/>
  <c r="B281" i="43"/>
  <c r="C280" i="43"/>
  <c r="B280" i="43"/>
  <c r="C279" i="43"/>
  <c r="B279" i="43"/>
  <c r="C278" i="43"/>
  <c r="B278" i="43"/>
  <c r="C277" i="43"/>
  <c r="B277" i="43"/>
  <c r="C276" i="43"/>
  <c r="B276" i="43"/>
  <c r="C275" i="43"/>
  <c r="B275" i="43"/>
  <c r="C274" i="43"/>
  <c r="B274" i="43"/>
  <c r="C273" i="43"/>
  <c r="B273" i="43"/>
  <c r="C272" i="43"/>
  <c r="B272" i="43"/>
  <c r="C271" i="43"/>
  <c r="B271" i="43"/>
  <c r="C270" i="43"/>
  <c r="B270" i="43"/>
  <c r="C269" i="43"/>
  <c r="B269" i="43"/>
  <c r="C268" i="43"/>
  <c r="B268" i="43"/>
  <c r="C267" i="43"/>
  <c r="B267" i="43"/>
  <c r="C266" i="43"/>
  <c r="B266" i="43"/>
  <c r="C265" i="43"/>
  <c r="B265" i="43"/>
  <c r="C264" i="43"/>
  <c r="B264" i="43"/>
  <c r="C263" i="43"/>
  <c r="B263" i="43"/>
  <c r="C262" i="43"/>
  <c r="B262" i="43"/>
  <c r="C261" i="43"/>
  <c r="B261" i="43"/>
  <c r="C260" i="43"/>
  <c r="B260" i="43"/>
  <c r="C259" i="43"/>
  <c r="B259" i="43"/>
  <c r="C258" i="43"/>
  <c r="B258" i="43"/>
  <c r="C257" i="43"/>
  <c r="B257" i="43"/>
  <c r="C256" i="43"/>
  <c r="B256" i="43"/>
  <c r="C255" i="43"/>
  <c r="B255" i="43"/>
  <c r="C254" i="43"/>
  <c r="B254" i="43"/>
  <c r="C253" i="43"/>
  <c r="B253" i="43"/>
  <c r="C252" i="43"/>
  <c r="B252" i="43"/>
  <c r="C251" i="43"/>
  <c r="B251" i="43"/>
  <c r="C250" i="43"/>
  <c r="B250" i="43"/>
  <c r="C249" i="43"/>
  <c r="B249" i="43"/>
  <c r="C248" i="43"/>
  <c r="B248" i="43"/>
  <c r="C247" i="43"/>
  <c r="B247" i="43"/>
  <c r="C246" i="43"/>
  <c r="B246" i="43"/>
  <c r="C245" i="43"/>
  <c r="B245" i="43"/>
  <c r="C244" i="43"/>
  <c r="B244" i="43"/>
  <c r="C243" i="43"/>
  <c r="B243" i="43"/>
  <c r="C242" i="43"/>
  <c r="B242" i="43"/>
  <c r="C241" i="43"/>
  <c r="B241" i="43"/>
  <c r="C240" i="43"/>
  <c r="B240" i="43"/>
  <c r="C239" i="43"/>
  <c r="B239" i="43"/>
  <c r="C238" i="43"/>
  <c r="B238" i="43"/>
  <c r="C237" i="43"/>
  <c r="B237" i="43"/>
  <c r="C236" i="43"/>
  <c r="B236" i="43"/>
  <c r="C235" i="43"/>
  <c r="B235" i="43"/>
  <c r="C234" i="43"/>
  <c r="B234" i="43"/>
  <c r="C233" i="43"/>
  <c r="B233" i="43"/>
  <c r="C232" i="43"/>
  <c r="B232" i="43"/>
  <c r="C231" i="43"/>
  <c r="B231" i="43"/>
  <c r="C230" i="43"/>
  <c r="B230" i="43"/>
  <c r="C229" i="43"/>
  <c r="B229" i="43"/>
  <c r="C228" i="43"/>
  <c r="B228" i="43"/>
  <c r="C227" i="43"/>
  <c r="B227" i="43"/>
  <c r="C226" i="43"/>
  <c r="B226" i="43"/>
  <c r="C225" i="43"/>
  <c r="B225" i="43"/>
  <c r="C224" i="43"/>
  <c r="B224" i="43"/>
  <c r="C223" i="43"/>
  <c r="B223" i="43"/>
  <c r="C222" i="43"/>
  <c r="B222" i="43"/>
  <c r="C221" i="43"/>
  <c r="B221" i="43"/>
  <c r="C220" i="43"/>
  <c r="B220" i="43"/>
  <c r="C219" i="43"/>
  <c r="B219" i="43"/>
  <c r="C218" i="43"/>
  <c r="B218" i="43"/>
  <c r="C217" i="43"/>
  <c r="B217" i="43"/>
  <c r="C216" i="43"/>
  <c r="B216" i="43"/>
  <c r="C215" i="43"/>
  <c r="B215" i="43"/>
  <c r="C214" i="43"/>
  <c r="B214" i="43"/>
  <c r="C213" i="43"/>
  <c r="B213" i="43"/>
  <c r="C212" i="43"/>
  <c r="B212" i="43"/>
  <c r="C211" i="43"/>
  <c r="B211" i="43"/>
  <c r="C210" i="43"/>
  <c r="B210" i="43"/>
  <c r="C209" i="43"/>
  <c r="B209" i="43"/>
  <c r="C208" i="43"/>
  <c r="B208" i="43"/>
  <c r="C207" i="43"/>
  <c r="B207" i="43"/>
  <c r="C206" i="43"/>
  <c r="B206" i="43"/>
  <c r="C205" i="43"/>
  <c r="B205" i="43"/>
  <c r="C204" i="43"/>
  <c r="B204" i="43"/>
  <c r="C203" i="43"/>
  <c r="B203" i="43"/>
  <c r="C202" i="43"/>
  <c r="B202" i="43"/>
  <c r="C201" i="43"/>
  <c r="B201" i="43"/>
  <c r="C200" i="43"/>
  <c r="B200" i="43"/>
  <c r="C199" i="43"/>
  <c r="B199" i="43"/>
  <c r="C198" i="43"/>
  <c r="B198" i="43"/>
  <c r="C197" i="43"/>
  <c r="B197" i="43"/>
  <c r="C196" i="43"/>
  <c r="B196" i="43"/>
  <c r="C195" i="43"/>
  <c r="B195" i="43"/>
  <c r="C194" i="43"/>
  <c r="B194" i="43"/>
  <c r="C193" i="43"/>
  <c r="B193" i="43"/>
  <c r="C192" i="43"/>
  <c r="B192" i="43"/>
  <c r="C191" i="43"/>
  <c r="B191" i="43"/>
  <c r="C190" i="43"/>
  <c r="B190" i="43"/>
  <c r="C189" i="43"/>
  <c r="B189" i="43"/>
  <c r="C188" i="43"/>
  <c r="B188" i="43"/>
  <c r="C187" i="43"/>
  <c r="B187" i="43"/>
  <c r="C186" i="43"/>
  <c r="B186" i="43"/>
  <c r="C185" i="43"/>
  <c r="B185" i="43"/>
  <c r="C184" i="43"/>
  <c r="B184" i="43"/>
  <c r="C183" i="43"/>
  <c r="B183" i="43"/>
  <c r="C182" i="43"/>
  <c r="B182" i="43"/>
  <c r="C181" i="43"/>
  <c r="B181" i="43"/>
  <c r="C180" i="43"/>
  <c r="B180" i="43"/>
  <c r="C179" i="43"/>
  <c r="B179" i="43"/>
  <c r="C178" i="43"/>
  <c r="B178" i="43"/>
  <c r="C177" i="43"/>
  <c r="B177" i="43"/>
  <c r="C176" i="43"/>
  <c r="B176" i="43"/>
  <c r="C175" i="43"/>
  <c r="B175" i="43"/>
  <c r="C174" i="43"/>
  <c r="B174" i="43"/>
  <c r="C173" i="43"/>
  <c r="B173" i="43"/>
  <c r="C172" i="43"/>
  <c r="B172" i="43"/>
  <c r="C171" i="43"/>
  <c r="B171" i="43"/>
  <c r="C170" i="43"/>
  <c r="B170" i="43"/>
  <c r="C169" i="43"/>
  <c r="B169" i="43"/>
  <c r="C168" i="43"/>
  <c r="B168" i="43"/>
  <c r="C167" i="43"/>
  <c r="B167" i="43"/>
  <c r="C166" i="43"/>
  <c r="B166" i="43"/>
  <c r="C165" i="43"/>
  <c r="B165" i="43"/>
  <c r="C164" i="43"/>
  <c r="B164" i="43"/>
  <c r="C163" i="43"/>
  <c r="B163" i="43"/>
  <c r="C162" i="43"/>
  <c r="B162" i="43"/>
  <c r="C161" i="43"/>
  <c r="B161" i="43"/>
  <c r="C160" i="43"/>
  <c r="B160" i="43"/>
  <c r="C159" i="43"/>
  <c r="B159" i="43"/>
  <c r="C158" i="43"/>
  <c r="B158" i="43"/>
  <c r="C157" i="43"/>
  <c r="B157" i="43"/>
  <c r="C156" i="43"/>
  <c r="B156" i="43"/>
  <c r="C155" i="43"/>
  <c r="B155" i="43"/>
  <c r="C154" i="43"/>
  <c r="B154" i="43"/>
  <c r="C153" i="43"/>
  <c r="B153" i="43"/>
  <c r="C152" i="43"/>
  <c r="B152" i="43"/>
  <c r="C151" i="43"/>
  <c r="B151" i="43"/>
  <c r="C150" i="43"/>
  <c r="B150" i="43"/>
  <c r="C149" i="43"/>
  <c r="B149" i="43"/>
  <c r="C148" i="43"/>
  <c r="B148" i="43"/>
  <c r="C147" i="43"/>
  <c r="B147" i="43"/>
  <c r="C146" i="43"/>
  <c r="B146" i="43"/>
  <c r="C145" i="43"/>
  <c r="B145" i="43"/>
  <c r="C144" i="43"/>
  <c r="B144" i="43"/>
  <c r="C143" i="43"/>
  <c r="B143" i="43"/>
  <c r="C142" i="43"/>
  <c r="B142" i="43"/>
  <c r="C141" i="43"/>
  <c r="B141" i="43"/>
  <c r="C140" i="43"/>
  <c r="B140" i="43"/>
  <c r="C139" i="43"/>
  <c r="B139" i="43"/>
  <c r="C138" i="43"/>
  <c r="B138" i="43"/>
  <c r="C137" i="43"/>
  <c r="B137" i="43"/>
  <c r="C136" i="43"/>
  <c r="B136" i="43"/>
  <c r="C135" i="43"/>
  <c r="B135" i="43"/>
  <c r="C134" i="43"/>
  <c r="B134" i="43"/>
  <c r="C133" i="43"/>
  <c r="B133" i="43"/>
  <c r="C132" i="43"/>
  <c r="B132" i="43"/>
  <c r="C131" i="43"/>
  <c r="B131" i="43"/>
  <c r="C130" i="43"/>
  <c r="B130" i="43"/>
  <c r="C129" i="43"/>
  <c r="B129" i="43"/>
  <c r="C128" i="43"/>
  <c r="B128" i="43"/>
  <c r="C127" i="43"/>
  <c r="B127" i="43"/>
  <c r="C126" i="43"/>
  <c r="B126" i="43"/>
  <c r="C125" i="43"/>
  <c r="B125" i="43"/>
  <c r="C124" i="43"/>
  <c r="B124" i="43"/>
  <c r="C123" i="43"/>
  <c r="B123" i="43"/>
  <c r="C122" i="43"/>
  <c r="B122" i="43"/>
  <c r="C121" i="43"/>
  <c r="B121" i="43"/>
  <c r="C120" i="43"/>
  <c r="B120" i="43"/>
  <c r="C119" i="43"/>
  <c r="B119" i="43"/>
  <c r="C118" i="43"/>
  <c r="B118" i="43"/>
  <c r="C117" i="43"/>
  <c r="B117" i="43"/>
  <c r="C116" i="43"/>
  <c r="B116" i="43"/>
  <c r="C115" i="43"/>
  <c r="B115" i="43"/>
  <c r="C114" i="43"/>
  <c r="B114" i="43"/>
  <c r="C113" i="43"/>
  <c r="B113" i="43"/>
  <c r="C112" i="43"/>
  <c r="B112" i="43"/>
  <c r="C111" i="43"/>
  <c r="B111" i="43"/>
  <c r="C110" i="43"/>
  <c r="B110" i="43"/>
  <c r="C109" i="43"/>
  <c r="B109" i="43"/>
  <c r="C108" i="43"/>
  <c r="B108" i="43"/>
  <c r="C107" i="43"/>
  <c r="B107" i="43"/>
  <c r="C106" i="43"/>
  <c r="B106" i="43"/>
  <c r="C105" i="43"/>
  <c r="B105" i="43"/>
  <c r="C104" i="43"/>
  <c r="B104" i="43"/>
  <c r="C103" i="43"/>
  <c r="B103" i="43"/>
  <c r="C102" i="43"/>
  <c r="B102" i="43"/>
  <c r="C101" i="43"/>
  <c r="B101" i="43"/>
  <c r="C100" i="43"/>
  <c r="B100" i="43"/>
  <c r="C99" i="43"/>
  <c r="B99" i="43"/>
  <c r="C98" i="43"/>
  <c r="B98" i="43"/>
  <c r="C97" i="43"/>
  <c r="B97" i="43"/>
  <c r="C96" i="43"/>
  <c r="B96" i="43"/>
  <c r="C95" i="43"/>
  <c r="B95" i="43"/>
  <c r="C94" i="43"/>
  <c r="B94" i="43"/>
  <c r="C93" i="43"/>
  <c r="B93" i="43"/>
  <c r="C92" i="43"/>
  <c r="B92" i="43"/>
  <c r="C91" i="43"/>
  <c r="B91" i="43"/>
  <c r="C90" i="43"/>
  <c r="B90" i="43"/>
  <c r="C89" i="43"/>
  <c r="B89" i="43"/>
  <c r="C88" i="43"/>
  <c r="B88" i="43"/>
  <c r="C87" i="43"/>
  <c r="B87" i="43"/>
  <c r="C86" i="43"/>
  <c r="B86" i="43"/>
  <c r="C85" i="43"/>
  <c r="B85" i="43"/>
  <c r="C84" i="43"/>
  <c r="B84" i="43"/>
  <c r="C83" i="43"/>
  <c r="B83" i="43"/>
  <c r="C82" i="43"/>
  <c r="B82" i="43"/>
  <c r="C81" i="43"/>
  <c r="B81" i="43"/>
  <c r="C80" i="43"/>
  <c r="B80" i="43"/>
  <c r="C79" i="43"/>
  <c r="B79" i="43"/>
  <c r="C78" i="43"/>
  <c r="B78" i="43"/>
  <c r="C77" i="43"/>
  <c r="B77" i="43"/>
  <c r="C76" i="43"/>
  <c r="B76" i="43"/>
  <c r="C75" i="43"/>
  <c r="B75" i="43"/>
  <c r="C74" i="43"/>
  <c r="B74" i="43"/>
  <c r="C73" i="43"/>
  <c r="B73" i="43"/>
  <c r="C72" i="43"/>
  <c r="B72" i="43"/>
  <c r="C71" i="43"/>
  <c r="B71" i="43"/>
  <c r="C70" i="43"/>
  <c r="B70" i="43"/>
  <c r="C69" i="43"/>
  <c r="B69" i="43"/>
  <c r="C68" i="43"/>
  <c r="B68" i="43"/>
  <c r="C67" i="43"/>
  <c r="B67" i="43"/>
  <c r="C66" i="43"/>
  <c r="B66" i="43"/>
  <c r="C65" i="43"/>
  <c r="B65" i="43"/>
  <c r="C64" i="43"/>
  <c r="B64" i="43"/>
  <c r="C63" i="43"/>
  <c r="B63" i="43"/>
  <c r="C62" i="43"/>
  <c r="B62" i="43"/>
  <c r="C61" i="43"/>
  <c r="B61" i="43"/>
  <c r="C60" i="43"/>
  <c r="B60" i="43"/>
  <c r="C59" i="43"/>
  <c r="B59" i="43"/>
  <c r="C58" i="43"/>
  <c r="B58" i="43"/>
  <c r="C57" i="43"/>
  <c r="B57" i="43"/>
  <c r="C56" i="43"/>
  <c r="B56" i="43"/>
  <c r="C55" i="43"/>
  <c r="B55" i="43"/>
  <c r="C54" i="43"/>
  <c r="B54" i="43"/>
  <c r="C53" i="43"/>
  <c r="B53" i="43"/>
  <c r="C52" i="43"/>
  <c r="B52" i="43"/>
  <c r="C51" i="43"/>
  <c r="B51" i="43"/>
  <c r="C50" i="43"/>
  <c r="B50" i="43"/>
  <c r="C49" i="43"/>
  <c r="B49" i="43"/>
  <c r="C48" i="43"/>
  <c r="B48" i="43"/>
  <c r="C47" i="43"/>
  <c r="B47" i="43"/>
  <c r="C46" i="43"/>
  <c r="B46" i="43"/>
  <c r="C45" i="43"/>
  <c r="B45" i="43"/>
  <c r="C44" i="43"/>
  <c r="B44" i="43"/>
  <c r="C43" i="43"/>
  <c r="B43" i="43"/>
  <c r="C42" i="43"/>
  <c r="B42" i="43"/>
  <c r="C41" i="43"/>
  <c r="B41" i="43"/>
  <c r="C40" i="43"/>
  <c r="B40" i="43"/>
  <c r="C39" i="43"/>
  <c r="B39" i="43"/>
  <c r="C38" i="43"/>
  <c r="B38" i="43"/>
  <c r="C37" i="43"/>
  <c r="B37" i="43"/>
  <c r="C36" i="43"/>
  <c r="B36" i="43"/>
  <c r="C35" i="43"/>
  <c r="B35" i="43"/>
  <c r="C34" i="43"/>
  <c r="B34" i="43"/>
  <c r="C33" i="43"/>
  <c r="B33" i="43"/>
  <c r="C32" i="43"/>
  <c r="B32" i="43"/>
  <c r="C31" i="43"/>
  <c r="B31" i="43"/>
  <c r="C30" i="43"/>
  <c r="B30" i="43"/>
  <c r="C29" i="43"/>
  <c r="B29" i="43"/>
  <c r="C28" i="43"/>
  <c r="B28" i="43"/>
  <c r="C27" i="43"/>
  <c r="B27" i="43"/>
  <c r="C26" i="43"/>
  <c r="B26" i="43"/>
  <c r="C25" i="43"/>
  <c r="B25" i="43"/>
  <c r="C24" i="43"/>
  <c r="B24" i="43"/>
  <c r="C23" i="43"/>
  <c r="B23" i="43"/>
  <c r="C22" i="43"/>
  <c r="B22" i="43"/>
  <c r="C21" i="43"/>
  <c r="B21" i="43"/>
  <c r="C20" i="43"/>
  <c r="B20" i="43"/>
  <c r="C19" i="43"/>
  <c r="B19" i="43"/>
  <c r="C18" i="43"/>
  <c r="B18" i="43"/>
  <c r="C17" i="43"/>
  <c r="B17" i="43"/>
  <c r="C16" i="43"/>
  <c r="B16" i="43"/>
  <c r="C15" i="43"/>
  <c r="B15" i="43"/>
  <c r="C14" i="43"/>
  <c r="B14" i="43"/>
  <c r="C13" i="43"/>
  <c r="B13" i="43"/>
  <c r="C12" i="43"/>
  <c r="B12" i="43"/>
  <c r="C11" i="43"/>
  <c r="B11" i="43"/>
  <c r="C10" i="43"/>
  <c r="B10" i="43"/>
  <c r="C9" i="43"/>
  <c r="B9" i="43"/>
  <c r="C8" i="43"/>
  <c r="B8" i="43"/>
  <c r="C7" i="43"/>
  <c r="B7" i="43"/>
  <c r="C6" i="43"/>
  <c r="B6" i="43"/>
  <c r="C5" i="43"/>
  <c r="B5" i="43"/>
  <c r="C4" i="43"/>
  <c r="B4" i="43"/>
  <c r="C3" i="43"/>
  <c r="B3" i="43"/>
  <c r="C2" i="43"/>
  <c r="B2" i="43"/>
  <c r="AU3" i="41"/>
  <c r="AU4" i="41"/>
  <c r="AU5" i="41"/>
  <c r="AU6" i="41"/>
  <c r="AU7" i="41"/>
  <c r="AU8" i="41"/>
  <c r="AU9" i="41"/>
  <c r="AU10" i="41"/>
  <c r="AU11" i="41"/>
  <c r="AU12" i="41"/>
  <c r="AU13" i="41"/>
  <c r="AU14" i="41"/>
  <c r="AU15" i="41"/>
  <c r="AU16" i="41"/>
  <c r="AU17" i="41"/>
  <c r="AU18" i="41"/>
  <c r="AU19" i="41"/>
  <c r="AU20" i="41"/>
  <c r="AU21" i="41"/>
  <c r="AU22" i="41"/>
  <c r="AU23" i="41"/>
  <c r="AU24" i="41"/>
  <c r="AU25" i="41"/>
  <c r="AU26" i="41"/>
  <c r="AU27" i="41"/>
  <c r="AU28" i="41"/>
  <c r="AU29" i="41"/>
  <c r="AU30" i="41"/>
  <c r="AU31" i="41"/>
  <c r="AU32" i="41"/>
  <c r="AU33" i="41"/>
  <c r="AU34" i="41"/>
  <c r="AU35" i="41"/>
  <c r="AU36" i="41"/>
  <c r="AU37" i="41"/>
  <c r="AU38" i="41"/>
  <c r="AU39" i="41"/>
  <c r="AU40" i="41"/>
  <c r="AU41" i="41"/>
  <c r="AU42" i="41"/>
  <c r="AU43" i="41"/>
  <c r="AU44" i="41"/>
  <c r="AU45" i="41"/>
  <c r="AU46" i="41"/>
  <c r="AU47" i="41"/>
  <c r="AU48" i="41"/>
  <c r="AU49" i="41"/>
  <c r="AU50" i="41"/>
  <c r="AU51" i="41"/>
  <c r="AU52" i="41"/>
  <c r="AU53" i="41"/>
  <c r="AU54" i="41"/>
  <c r="AU55" i="41"/>
  <c r="AU56" i="41"/>
  <c r="AU57" i="41"/>
  <c r="AU58" i="41"/>
  <c r="AU59" i="41"/>
  <c r="AU60" i="41"/>
  <c r="AU61" i="41"/>
  <c r="AU62" i="41"/>
  <c r="AU63" i="41"/>
  <c r="AU64" i="41"/>
  <c r="AU65" i="41"/>
  <c r="AU2" i="41"/>
  <c r="CM24" i="25"/>
  <c r="CM23" i="25"/>
  <c r="CM22" i="25"/>
  <c r="CM21" i="25"/>
  <c r="CM20" i="25"/>
  <c r="CM19" i="25"/>
  <c r="CM18" i="25"/>
  <c r="CM17" i="25"/>
  <c r="CM16" i="25"/>
  <c r="CM8" i="25"/>
  <c r="CM9" i="25"/>
  <c r="CM10" i="25"/>
  <c r="CM11" i="25"/>
  <c r="CM12" i="25"/>
  <c r="CM13" i="25"/>
  <c r="CM14" i="25"/>
  <c r="CM15" i="25"/>
  <c r="CM7" i="25"/>
  <c r="P61" i="28"/>
  <c r="W3" i="28"/>
  <c r="W4" i="28"/>
  <c r="W5" i="28"/>
  <c r="W6" i="28"/>
  <c r="W7" i="28"/>
  <c r="W8" i="28"/>
  <c r="W9" i="28"/>
  <c r="W10" i="28"/>
  <c r="W11" i="28"/>
  <c r="W12" i="28"/>
  <c r="W13" i="28"/>
  <c r="W14" i="28"/>
  <c r="W15" i="28"/>
  <c r="W16" i="28"/>
  <c r="W17" i="28"/>
  <c r="W18" i="28"/>
  <c r="W19" i="28"/>
  <c r="W20" i="28"/>
  <c r="W21" i="28"/>
  <c r="W22" i="28"/>
  <c r="W23" i="28"/>
  <c r="W24" i="28"/>
  <c r="W25" i="28"/>
  <c r="W26" i="28"/>
  <c r="W27" i="28"/>
  <c r="W28" i="28"/>
  <c r="W29" i="28"/>
  <c r="W30" i="28"/>
  <c r="W31" i="28"/>
  <c r="W32" i="28"/>
  <c r="W33" i="28"/>
  <c r="W34" i="28"/>
  <c r="W35" i="28"/>
  <c r="W36" i="28"/>
  <c r="W37" i="28"/>
  <c r="W38" i="28"/>
  <c r="W39" i="28"/>
  <c r="W40" i="28"/>
  <c r="W41" i="28"/>
  <c r="W42" i="28"/>
  <c r="W43" i="28"/>
  <c r="W44" i="28"/>
  <c r="W45" i="28"/>
  <c r="W46" i="28"/>
  <c r="W48" i="28"/>
  <c r="W49" i="28"/>
  <c r="W50" i="28"/>
  <c r="W51" i="28"/>
  <c r="W52" i="28"/>
  <c r="W53" i="28"/>
  <c r="W54" i="28"/>
  <c r="W55" i="28"/>
  <c r="W56" i="28"/>
  <c r="W57" i="28"/>
  <c r="W58" i="28"/>
  <c r="W59" i="28"/>
  <c r="W60" i="28"/>
  <c r="W62" i="28"/>
  <c r="W63" i="28"/>
  <c r="W64" i="28"/>
  <c r="W65" i="28"/>
  <c r="W2" i="28"/>
  <c r="AW59" i="24" l="1"/>
  <c r="AW3" i="24" l="1"/>
  <c r="AW4" i="24"/>
  <c r="AW5" i="24"/>
  <c r="AW6" i="24"/>
  <c r="AW7" i="24"/>
  <c r="AW8" i="24"/>
  <c r="AW9" i="24"/>
  <c r="AW10" i="24"/>
  <c r="AW11" i="24"/>
  <c r="AW12" i="24"/>
  <c r="AW13" i="24"/>
  <c r="AW14" i="24"/>
  <c r="AW15" i="24"/>
  <c r="AW16" i="24"/>
  <c r="AW17" i="24"/>
  <c r="AW18" i="24"/>
  <c r="AW19" i="24"/>
  <c r="AW20" i="24"/>
  <c r="AW21" i="24"/>
  <c r="AW22" i="24"/>
  <c r="AW23" i="24"/>
  <c r="AW24" i="24"/>
  <c r="AW25" i="24"/>
  <c r="AW26" i="24"/>
  <c r="AW27" i="24"/>
  <c r="AW28" i="24"/>
  <c r="AW29" i="24"/>
  <c r="AW30" i="24"/>
  <c r="AW31" i="24"/>
  <c r="AW32" i="24"/>
  <c r="AW33" i="24"/>
  <c r="AW34" i="24"/>
  <c r="AW35" i="24"/>
  <c r="AW36" i="24"/>
  <c r="AW37" i="24"/>
  <c r="AW38" i="24"/>
  <c r="AW39" i="24"/>
  <c r="AW40" i="24"/>
  <c r="AW41" i="24"/>
  <c r="AW42" i="24"/>
  <c r="AW43" i="24"/>
  <c r="AW44" i="24"/>
  <c r="AW45" i="24"/>
  <c r="AW46" i="24"/>
  <c r="AW47" i="24"/>
  <c r="AW48" i="24"/>
  <c r="AW49" i="24"/>
  <c r="AW50" i="24"/>
  <c r="AW51" i="24"/>
  <c r="AW52" i="24"/>
  <c r="AW53" i="24"/>
  <c r="AW54" i="24"/>
  <c r="AW55" i="24"/>
  <c r="AW56" i="24"/>
  <c r="AW57" i="24"/>
  <c r="AW58" i="24"/>
  <c r="AW60" i="24"/>
  <c r="AW61" i="24"/>
  <c r="AW62" i="24"/>
  <c r="AW63" i="24"/>
  <c r="AW64" i="24"/>
  <c r="AW65" i="24"/>
  <c r="AW2" i="24"/>
  <c r="AW3" i="25"/>
  <c r="AW4" i="25"/>
  <c r="AW5" i="25"/>
  <c r="AW6" i="25"/>
  <c r="AW7" i="25"/>
  <c r="AW8" i="25"/>
  <c r="AW9" i="25"/>
  <c r="AW10" i="25"/>
  <c r="AW11" i="25"/>
  <c r="AW12" i="25"/>
  <c r="AW13" i="25"/>
  <c r="AW14" i="25"/>
  <c r="AW15" i="25"/>
  <c r="AW16" i="25"/>
  <c r="AW17" i="25"/>
  <c r="AW18" i="25"/>
  <c r="AW19" i="25"/>
  <c r="AW20" i="25"/>
  <c r="AW21" i="25"/>
  <c r="AW22" i="25"/>
  <c r="AW23" i="25"/>
  <c r="AW24" i="25"/>
  <c r="AW25" i="25"/>
  <c r="AW26" i="25"/>
  <c r="AW27" i="25"/>
  <c r="AW28" i="25"/>
  <c r="AW29" i="25"/>
  <c r="AW30" i="25"/>
  <c r="AW31" i="25"/>
  <c r="AW32" i="25"/>
  <c r="AW33" i="25"/>
  <c r="AW34" i="25"/>
  <c r="AW35" i="25"/>
  <c r="AW36" i="25"/>
  <c r="AW37" i="25"/>
  <c r="AW38" i="25"/>
  <c r="AW39" i="25"/>
  <c r="AW40" i="25"/>
  <c r="AW41" i="25"/>
  <c r="AW42" i="25"/>
  <c r="AW43" i="25"/>
  <c r="AW44" i="25"/>
  <c r="AW45" i="25"/>
  <c r="AW46" i="25"/>
  <c r="AW47" i="25"/>
  <c r="AW48" i="25"/>
  <c r="AW49" i="25"/>
  <c r="AW50" i="25"/>
  <c r="AW51" i="25"/>
  <c r="AW52" i="25"/>
  <c r="AW53" i="25"/>
  <c r="AW54" i="25"/>
  <c r="AW55" i="25"/>
  <c r="AW56" i="25"/>
  <c r="AW57" i="25"/>
  <c r="AW58" i="25"/>
  <c r="AW59" i="25"/>
  <c r="AW60" i="25"/>
  <c r="AW61" i="25"/>
  <c r="AW62" i="25"/>
  <c r="AW63" i="25"/>
  <c r="AW64" i="25"/>
  <c r="AW65" i="25"/>
  <c r="AW2" i="25"/>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O52" i="22"/>
  <c r="AO53" i="22"/>
  <c r="AO54" i="22"/>
  <c r="AO55" i="22"/>
  <c r="AO56" i="22"/>
  <c r="AO57" i="22"/>
  <c r="AO58" i="22"/>
  <c r="AO59" i="22"/>
  <c r="AO60" i="22"/>
  <c r="AO61" i="22"/>
  <c r="AO62" i="22"/>
  <c r="AO63" i="22"/>
  <c r="AO64" i="22"/>
  <c r="AO65" i="22"/>
  <c r="AO2" i="22"/>
  <c r="AS3" i="41"/>
  <c r="AS4" i="41"/>
  <c r="AS5" i="41"/>
  <c r="AS6" i="41"/>
  <c r="AS7" i="41"/>
  <c r="AS8" i="41"/>
  <c r="AS9" i="41"/>
  <c r="AS10" i="41"/>
  <c r="AS11" i="41"/>
  <c r="AS12" i="41"/>
  <c r="AS13" i="41"/>
  <c r="AS14" i="41"/>
  <c r="AS15" i="41"/>
  <c r="AS16" i="41"/>
  <c r="AS17" i="41"/>
  <c r="AS18" i="41"/>
  <c r="AS19" i="41"/>
  <c r="AS20" i="41"/>
  <c r="AS21" i="41"/>
  <c r="AS22" i="41"/>
  <c r="AS23" i="41"/>
  <c r="AS24" i="41"/>
  <c r="AS25" i="41"/>
  <c r="AS26" i="41"/>
  <c r="AS27" i="41"/>
  <c r="AS28" i="41"/>
  <c r="AS29" i="41"/>
  <c r="AS30" i="41"/>
  <c r="AS31" i="41"/>
  <c r="AS32" i="41"/>
  <c r="AS33" i="41"/>
  <c r="AS34" i="41"/>
  <c r="AS35" i="41"/>
  <c r="AS36" i="41"/>
  <c r="AS37" i="41"/>
  <c r="AS38" i="41"/>
  <c r="AS39" i="41"/>
  <c r="AS40" i="41"/>
  <c r="AS41" i="41"/>
  <c r="AS42" i="41"/>
  <c r="AS43" i="41"/>
  <c r="AS44" i="41"/>
  <c r="AS45" i="41"/>
  <c r="AS46" i="41"/>
  <c r="AS47" i="41"/>
  <c r="AS48" i="41"/>
  <c r="AS49" i="41"/>
  <c r="AS50" i="41"/>
  <c r="AS51" i="41"/>
  <c r="AS52" i="41"/>
  <c r="AS53" i="41"/>
  <c r="AS54" i="41"/>
  <c r="AS55" i="41"/>
  <c r="AS56" i="41"/>
  <c r="AS57" i="41"/>
  <c r="AS58" i="41"/>
  <c r="AS59" i="41"/>
  <c r="AS60" i="41"/>
  <c r="AS61" i="41"/>
  <c r="AS62" i="41"/>
  <c r="AS63" i="41"/>
  <c r="AS64" i="41"/>
  <c r="AS65" i="41"/>
  <c r="AS2" i="41"/>
  <c r="U17" i="41" l="1"/>
  <c r="O47" i="41"/>
  <c r="R6" i="41"/>
  <c r="R7" i="41"/>
  <c r="R8" i="41"/>
  <c r="R9" i="41"/>
  <c r="R10" i="41"/>
  <c r="R11" i="41"/>
  <c r="R12" i="41"/>
  <c r="R13" i="41"/>
  <c r="R14" i="41"/>
  <c r="R15" i="41"/>
  <c r="R16" i="41"/>
  <c r="R17" i="41"/>
  <c r="R18" i="41"/>
  <c r="R19" i="41"/>
  <c r="R20" i="41"/>
  <c r="R21" i="41"/>
  <c r="R22" i="41"/>
  <c r="R23" i="41"/>
  <c r="R24" i="41"/>
  <c r="R25" i="41"/>
  <c r="R26" i="41"/>
  <c r="R27" i="41"/>
  <c r="R28" i="41"/>
  <c r="R29" i="41"/>
  <c r="R30" i="41"/>
  <c r="R31" i="41"/>
  <c r="R32" i="41"/>
  <c r="R33" i="41"/>
  <c r="R34" i="41"/>
  <c r="R35" i="41"/>
  <c r="R36" i="41"/>
  <c r="R37" i="41"/>
  <c r="R38" i="41"/>
  <c r="R39" i="41"/>
  <c r="R40" i="41"/>
  <c r="R41" i="41"/>
  <c r="R42" i="41"/>
  <c r="R43" i="41"/>
  <c r="R44" i="41"/>
  <c r="R45" i="41"/>
  <c r="R46" i="41"/>
  <c r="R47" i="41"/>
  <c r="R48" i="41"/>
  <c r="R49" i="41"/>
  <c r="R50" i="41"/>
  <c r="R51" i="41"/>
  <c r="R52" i="41"/>
  <c r="R53" i="41"/>
  <c r="R54" i="41"/>
  <c r="R55" i="41"/>
  <c r="R56" i="41"/>
  <c r="R57" i="41"/>
  <c r="R58" i="41"/>
  <c r="R59" i="41"/>
  <c r="R60" i="41"/>
  <c r="R61" i="41"/>
  <c r="R62" i="41"/>
  <c r="R63" i="41"/>
  <c r="R64" i="41"/>
  <c r="R65" i="41"/>
  <c r="R3" i="41"/>
  <c r="R4" i="41"/>
  <c r="R5" i="41"/>
  <c r="R2" i="41"/>
  <c r="O6" i="41"/>
  <c r="AQ65" i="41"/>
  <c r="AO65" i="41"/>
  <c r="AT65" i="41" s="1"/>
  <c r="AD65" i="41"/>
  <c r="AE65" i="41" s="1"/>
  <c r="U65" i="41"/>
  <c r="O65" i="41"/>
  <c r="AQ64" i="41"/>
  <c r="AO64" i="41"/>
  <c r="AT64" i="41" s="1"/>
  <c r="AD64" i="41"/>
  <c r="AJ64" i="41" s="1"/>
  <c r="U64" i="41"/>
  <c r="O64" i="41"/>
  <c r="AQ63" i="41"/>
  <c r="AO63" i="41"/>
  <c r="AT63" i="41" s="1"/>
  <c r="AD63" i="41"/>
  <c r="AJ63" i="41" s="1"/>
  <c r="U63" i="41"/>
  <c r="O63" i="41"/>
  <c r="T63" i="41" s="1"/>
  <c r="AQ62" i="41"/>
  <c r="AO62" i="41"/>
  <c r="AT62" i="41" s="1"/>
  <c r="AD62" i="41"/>
  <c r="AH62" i="41" s="1"/>
  <c r="U62" i="41"/>
  <c r="O62" i="41"/>
  <c r="AQ61" i="41"/>
  <c r="AO61" i="41"/>
  <c r="AT61" i="41" s="1"/>
  <c r="AD61" i="41"/>
  <c r="AJ61" i="41" s="1"/>
  <c r="U61" i="41"/>
  <c r="O61" i="41"/>
  <c r="AQ60" i="41"/>
  <c r="AO60" i="41"/>
  <c r="AT60" i="41" s="1"/>
  <c r="AD60" i="41"/>
  <c r="AJ60" i="41" s="1"/>
  <c r="U60" i="41"/>
  <c r="O60" i="41"/>
  <c r="AQ59" i="41"/>
  <c r="AO59" i="41"/>
  <c r="AT59" i="41" s="1"/>
  <c r="AD59" i="41"/>
  <c r="AI59" i="41" s="1"/>
  <c r="U59" i="41"/>
  <c r="O59" i="41"/>
  <c r="AQ58" i="41"/>
  <c r="AO58" i="41"/>
  <c r="AT58" i="41" s="1"/>
  <c r="AD58" i="41"/>
  <c r="AI58" i="41" s="1"/>
  <c r="U58" i="41"/>
  <c r="O58" i="41"/>
  <c r="T58" i="41" s="1"/>
  <c r="AQ57" i="41"/>
  <c r="AO57" i="41"/>
  <c r="AT57" i="41" s="1"/>
  <c r="AD57" i="41"/>
  <c r="AI57" i="41" s="1"/>
  <c r="U57" i="41"/>
  <c r="O57" i="41"/>
  <c r="T57" i="41" s="1"/>
  <c r="AQ56" i="41"/>
  <c r="AO56" i="41"/>
  <c r="AT56" i="41" s="1"/>
  <c r="AD56" i="41"/>
  <c r="AG56" i="41" s="1"/>
  <c r="U56" i="41"/>
  <c r="O56" i="41"/>
  <c r="T56" i="41" s="1"/>
  <c r="AQ55" i="41"/>
  <c r="AO55" i="41"/>
  <c r="AT55" i="41" s="1"/>
  <c r="AD55" i="41"/>
  <c r="AG55" i="41" s="1"/>
  <c r="U55" i="41"/>
  <c r="O55" i="41"/>
  <c r="AQ54" i="41"/>
  <c r="AO54" i="41"/>
  <c r="AT54" i="41" s="1"/>
  <c r="AD54" i="41"/>
  <c r="AJ54" i="41" s="1"/>
  <c r="U54" i="41"/>
  <c r="O54" i="41"/>
  <c r="AQ53" i="41"/>
  <c r="AO53" i="41"/>
  <c r="AT53" i="41" s="1"/>
  <c r="AD53" i="41"/>
  <c r="AE53" i="41" s="1"/>
  <c r="U53" i="41"/>
  <c r="O53" i="41"/>
  <c r="T53" i="41" s="1"/>
  <c r="AQ52" i="41"/>
  <c r="AO52" i="41"/>
  <c r="AT52" i="41" s="1"/>
  <c r="AD52" i="41"/>
  <c r="AJ52" i="41" s="1"/>
  <c r="U52" i="41"/>
  <c r="O52" i="41"/>
  <c r="AQ51" i="41"/>
  <c r="AO51" i="41"/>
  <c r="AT51" i="41" s="1"/>
  <c r="AD51" i="41"/>
  <c r="AJ51" i="41" s="1"/>
  <c r="U51" i="41"/>
  <c r="O51" i="41"/>
  <c r="T51" i="41" s="1"/>
  <c r="AQ50" i="41"/>
  <c r="AO50" i="41"/>
  <c r="AT50" i="41" s="1"/>
  <c r="AD50" i="41"/>
  <c r="AH50" i="41" s="1"/>
  <c r="U50" i="41"/>
  <c r="O50" i="41"/>
  <c r="AQ49" i="41"/>
  <c r="AO49" i="41"/>
  <c r="AT49" i="41" s="1"/>
  <c r="AD49" i="41"/>
  <c r="AJ49" i="41" s="1"/>
  <c r="U49" i="41"/>
  <c r="O49" i="41"/>
  <c r="AQ48" i="41"/>
  <c r="AO48" i="41"/>
  <c r="AT48" i="41" s="1"/>
  <c r="AD48" i="41"/>
  <c r="AJ48" i="41" s="1"/>
  <c r="U48" i="41"/>
  <c r="O48" i="41"/>
  <c r="AQ47" i="41"/>
  <c r="AO47" i="41"/>
  <c r="AT47" i="41" s="1"/>
  <c r="AD47" i="41"/>
  <c r="AI47" i="41" s="1"/>
  <c r="U47" i="41"/>
  <c r="AQ46" i="41"/>
  <c r="AO46" i="41"/>
  <c r="AT46" i="41" s="1"/>
  <c r="AD46" i="41"/>
  <c r="AE46" i="41" s="1"/>
  <c r="U46" i="41"/>
  <c r="O46" i="41"/>
  <c r="T46" i="41" s="1"/>
  <c r="AQ45" i="41"/>
  <c r="AO45" i="41"/>
  <c r="AT45" i="41" s="1"/>
  <c r="AD45" i="41"/>
  <c r="AI45" i="41" s="1"/>
  <c r="U45" i="41"/>
  <c r="O45" i="41"/>
  <c r="T45" i="41" s="1"/>
  <c r="AQ44" i="41"/>
  <c r="AO44" i="41"/>
  <c r="AT44" i="41" s="1"/>
  <c r="AD44" i="41"/>
  <c r="AJ44" i="41" s="1"/>
  <c r="U44" i="41"/>
  <c r="O44" i="41"/>
  <c r="T44" i="41" s="1"/>
  <c r="AQ43" i="41"/>
  <c r="AO43" i="41"/>
  <c r="AT43" i="41" s="1"/>
  <c r="AD43" i="41"/>
  <c r="AG43" i="41" s="1"/>
  <c r="U43" i="41"/>
  <c r="O43" i="41"/>
  <c r="T43" i="41" s="1"/>
  <c r="AQ42" i="41"/>
  <c r="AO42" i="41"/>
  <c r="AT42" i="41" s="1"/>
  <c r="AD42" i="41"/>
  <c r="AG42" i="41" s="1"/>
  <c r="U42" i="41"/>
  <c r="O42" i="41"/>
  <c r="AQ41" i="41"/>
  <c r="AO41" i="41"/>
  <c r="AT41" i="41" s="1"/>
  <c r="AD41" i="41"/>
  <c r="AE41" i="41" s="1"/>
  <c r="U41" i="41"/>
  <c r="O41" i="41"/>
  <c r="T41" i="41" s="1"/>
  <c r="AQ40" i="41"/>
  <c r="AO40" i="41"/>
  <c r="AT40" i="41" s="1"/>
  <c r="AD40" i="41"/>
  <c r="AJ40" i="41" s="1"/>
  <c r="U40" i="41"/>
  <c r="O40" i="41"/>
  <c r="AF40" i="41" s="1"/>
  <c r="AQ39" i="41"/>
  <c r="AO39" i="41"/>
  <c r="AT39" i="41" s="1"/>
  <c r="AD39" i="41"/>
  <c r="AJ39" i="41" s="1"/>
  <c r="U39" i="41"/>
  <c r="O39" i="41"/>
  <c r="T39" i="41" s="1"/>
  <c r="AQ38" i="41"/>
  <c r="AO38" i="41"/>
  <c r="AT38" i="41" s="1"/>
  <c r="AD38" i="41"/>
  <c r="AH38" i="41" s="1"/>
  <c r="U38" i="41"/>
  <c r="O38" i="41"/>
  <c r="AQ37" i="41"/>
  <c r="AO37" i="41"/>
  <c r="AT37" i="41" s="1"/>
  <c r="AD37" i="41"/>
  <c r="AJ37" i="41" s="1"/>
  <c r="U37" i="41"/>
  <c r="O37" i="41"/>
  <c r="T37" i="41" s="1"/>
  <c r="AQ36" i="41"/>
  <c r="AO36" i="41"/>
  <c r="AT36" i="41" s="1"/>
  <c r="AD36" i="41"/>
  <c r="AE36" i="41" s="1"/>
  <c r="U36" i="41"/>
  <c r="O36" i="41"/>
  <c r="AQ35" i="41"/>
  <c r="AO35" i="41"/>
  <c r="AT35" i="41" s="1"/>
  <c r="AD35" i="41"/>
  <c r="AJ35" i="41" s="1"/>
  <c r="U35" i="41"/>
  <c r="O35" i="41"/>
  <c r="T35" i="41" s="1"/>
  <c r="AQ34" i="41"/>
  <c r="AO34" i="41"/>
  <c r="AT34" i="41" s="1"/>
  <c r="AD34" i="41"/>
  <c r="AE34" i="41" s="1"/>
  <c r="U34" i="41"/>
  <c r="O34" i="41"/>
  <c r="T34" i="41" s="1"/>
  <c r="AQ33" i="41"/>
  <c r="AO33" i="41"/>
  <c r="AT33" i="41" s="1"/>
  <c r="AD33" i="41"/>
  <c r="AI33" i="41" s="1"/>
  <c r="U33" i="41"/>
  <c r="O33" i="41"/>
  <c r="T33" i="41" s="1"/>
  <c r="AQ32" i="41"/>
  <c r="AO32" i="41"/>
  <c r="AT32" i="41" s="1"/>
  <c r="AD32" i="41"/>
  <c r="AI32" i="41" s="1"/>
  <c r="U32" i="41"/>
  <c r="O32" i="41"/>
  <c r="T32" i="41" s="1"/>
  <c r="AQ31" i="41"/>
  <c r="AO31" i="41"/>
  <c r="AT31" i="41" s="1"/>
  <c r="AD31" i="41"/>
  <c r="AG31" i="41" s="1"/>
  <c r="U31" i="41"/>
  <c r="O31" i="41"/>
  <c r="AQ30" i="41"/>
  <c r="AO30" i="41"/>
  <c r="AT30" i="41" s="1"/>
  <c r="AD30" i="41"/>
  <c r="AJ30" i="41" s="1"/>
  <c r="U30" i="41"/>
  <c r="O30" i="41"/>
  <c r="AQ29" i="41"/>
  <c r="AO29" i="41"/>
  <c r="AT29" i="41" s="1"/>
  <c r="AD29" i="41"/>
  <c r="AE29" i="41" s="1"/>
  <c r="U29" i="41"/>
  <c r="O29" i="41"/>
  <c r="T29" i="41" s="1"/>
  <c r="AQ28" i="41"/>
  <c r="AO28" i="41"/>
  <c r="AT28" i="41" s="1"/>
  <c r="AD28" i="41"/>
  <c r="AJ28" i="41" s="1"/>
  <c r="U28" i="41"/>
  <c r="O28" i="41"/>
  <c r="AF28" i="41" s="1"/>
  <c r="AQ27" i="41"/>
  <c r="AO27" i="41"/>
  <c r="AT27" i="41" s="1"/>
  <c r="AD27" i="41"/>
  <c r="AJ27" i="41" s="1"/>
  <c r="U27" i="41"/>
  <c r="O27" i="41"/>
  <c r="T27" i="41" s="1"/>
  <c r="AQ26" i="41"/>
  <c r="AO26" i="41"/>
  <c r="AT26" i="41" s="1"/>
  <c r="AD26" i="41"/>
  <c r="AH26" i="41" s="1"/>
  <c r="U26" i="41"/>
  <c r="O26" i="41"/>
  <c r="AQ25" i="41"/>
  <c r="AO25" i="41"/>
  <c r="AT25" i="41" s="1"/>
  <c r="AD25" i="41"/>
  <c r="AJ25" i="41" s="1"/>
  <c r="U25" i="41"/>
  <c r="O25" i="41"/>
  <c r="T25" i="41" s="1"/>
  <c r="AQ24" i="41"/>
  <c r="AO24" i="41"/>
  <c r="AT24" i="41" s="1"/>
  <c r="AD24" i="41"/>
  <c r="AE24" i="41" s="1"/>
  <c r="U24" i="41"/>
  <c r="O24" i="41"/>
  <c r="AQ23" i="41"/>
  <c r="AO23" i="41"/>
  <c r="AT23" i="41" s="1"/>
  <c r="AD23" i="41"/>
  <c r="AJ23" i="41" s="1"/>
  <c r="U23" i="41"/>
  <c r="O23" i="41"/>
  <c r="AQ22" i="41"/>
  <c r="AO22" i="41"/>
  <c r="AT22" i="41" s="1"/>
  <c r="AD22" i="41"/>
  <c r="AH22" i="41" s="1"/>
  <c r="U22" i="41"/>
  <c r="O22" i="41"/>
  <c r="T22" i="41" s="1"/>
  <c r="AQ21" i="41"/>
  <c r="AO21" i="41"/>
  <c r="AT21" i="41" s="1"/>
  <c r="AD21" i="41"/>
  <c r="AI21" i="41" s="1"/>
  <c r="U21" i="41"/>
  <c r="O21" i="41"/>
  <c r="T21" i="41" s="1"/>
  <c r="AQ20" i="41"/>
  <c r="AO20" i="41"/>
  <c r="AT20" i="41" s="1"/>
  <c r="AD20" i="41"/>
  <c r="AJ20" i="41" s="1"/>
  <c r="U20" i="41"/>
  <c r="O20" i="41"/>
  <c r="T20" i="41" s="1"/>
  <c r="AQ19" i="41"/>
  <c r="AO19" i="41"/>
  <c r="AT19" i="41" s="1"/>
  <c r="AD19" i="41"/>
  <c r="AG19" i="41" s="1"/>
  <c r="U19" i="41"/>
  <c r="O19" i="41"/>
  <c r="AQ18" i="41"/>
  <c r="AO18" i="41"/>
  <c r="AT18" i="41" s="1"/>
  <c r="AD18" i="41"/>
  <c r="AG18" i="41" s="1"/>
  <c r="U18" i="41"/>
  <c r="O18" i="41"/>
  <c r="AQ17" i="41"/>
  <c r="AO17" i="41"/>
  <c r="AT17" i="41" s="1"/>
  <c r="AD17" i="41"/>
  <c r="AE17" i="41" s="1"/>
  <c r="O17" i="41"/>
  <c r="T17" i="41" s="1"/>
  <c r="AQ16" i="41"/>
  <c r="AO16" i="41"/>
  <c r="AT16" i="41" s="1"/>
  <c r="AD16" i="41"/>
  <c r="AJ16" i="41" s="1"/>
  <c r="U16" i="41"/>
  <c r="O16" i="41"/>
  <c r="AQ15" i="41"/>
  <c r="AO15" i="41"/>
  <c r="AT15" i="41" s="1"/>
  <c r="AD15" i="41"/>
  <c r="AJ15" i="41" s="1"/>
  <c r="U15" i="41"/>
  <c r="O15" i="41"/>
  <c r="T15" i="41" s="1"/>
  <c r="AQ14" i="41"/>
  <c r="AO14" i="41"/>
  <c r="AT14" i="41" s="1"/>
  <c r="AD14" i="41"/>
  <c r="AH14" i="41" s="1"/>
  <c r="U14" i="41"/>
  <c r="O14" i="41"/>
  <c r="AF14" i="41" s="1"/>
  <c r="AQ13" i="41"/>
  <c r="AO13" i="41"/>
  <c r="AT13" i="41" s="1"/>
  <c r="AD13" i="41"/>
  <c r="AJ13" i="41" s="1"/>
  <c r="U13" i="41"/>
  <c r="O13" i="41"/>
  <c r="T13" i="41" s="1"/>
  <c r="AQ12" i="41"/>
  <c r="AO12" i="41"/>
  <c r="AT12" i="41" s="1"/>
  <c r="AD12" i="41"/>
  <c r="AE12" i="41" s="1"/>
  <c r="U12" i="41"/>
  <c r="O12" i="41"/>
  <c r="AQ11" i="41"/>
  <c r="AO11" i="41"/>
  <c r="AT11" i="41" s="1"/>
  <c r="AD11" i="41"/>
  <c r="AJ11" i="41" s="1"/>
  <c r="U11" i="41"/>
  <c r="O11" i="41"/>
  <c r="T11" i="41" s="1"/>
  <c r="AQ10" i="41"/>
  <c r="AO10" i="41"/>
  <c r="AT10" i="41" s="1"/>
  <c r="AD10" i="41"/>
  <c r="AH10" i="41" s="1"/>
  <c r="U10" i="41"/>
  <c r="O10" i="41"/>
  <c r="T10" i="41" s="1"/>
  <c r="AQ9" i="41"/>
  <c r="AO9" i="41"/>
  <c r="AT9" i="41" s="1"/>
  <c r="AD9" i="41"/>
  <c r="AI9" i="41" s="1"/>
  <c r="U9" i="41"/>
  <c r="O9" i="41"/>
  <c r="T9" i="41" s="1"/>
  <c r="AQ8" i="41"/>
  <c r="AO8" i="41"/>
  <c r="AT8" i="41" s="1"/>
  <c r="AD8" i="41"/>
  <c r="AJ8" i="41" s="1"/>
  <c r="U8" i="41"/>
  <c r="O8" i="41"/>
  <c r="T8" i="41" s="1"/>
  <c r="AQ7" i="41"/>
  <c r="AO7" i="41"/>
  <c r="AT7" i="41" s="1"/>
  <c r="AD7" i="41"/>
  <c r="AG7" i="41" s="1"/>
  <c r="U7" i="41"/>
  <c r="O7" i="41"/>
  <c r="AQ6" i="41"/>
  <c r="AO6" i="41"/>
  <c r="AT6" i="41" s="1"/>
  <c r="AD6" i="41"/>
  <c r="AE6" i="41" s="1"/>
  <c r="U6" i="41"/>
  <c r="AQ5" i="41"/>
  <c r="AO5" i="41"/>
  <c r="AT5" i="41" s="1"/>
  <c r="AD5" i="41"/>
  <c r="AE5" i="41" s="1"/>
  <c r="U5" i="41"/>
  <c r="O5" i="41"/>
  <c r="T5" i="41" s="1"/>
  <c r="AQ4" i="41"/>
  <c r="AO4" i="41"/>
  <c r="AT4" i="41" s="1"/>
  <c r="AD4" i="41"/>
  <c r="AJ4" i="41" s="1"/>
  <c r="U4" i="41"/>
  <c r="O4" i="41"/>
  <c r="AQ3" i="41"/>
  <c r="AO3" i="41"/>
  <c r="AT3" i="41" s="1"/>
  <c r="AD3" i="41"/>
  <c r="U3" i="41"/>
  <c r="O3" i="41"/>
  <c r="T3" i="41" s="1"/>
  <c r="AQ2" i="41"/>
  <c r="AO2" i="41"/>
  <c r="AT2" i="41" s="1"/>
  <c r="AD2" i="41"/>
  <c r="AH2" i="41" s="1"/>
  <c r="U2" i="41"/>
  <c r="O2" i="41"/>
  <c r="T2" i="41" s="1"/>
  <c r="AV3" i="26"/>
  <c r="AV4" i="26"/>
  <c r="AV5" i="26"/>
  <c r="AV6" i="26"/>
  <c r="AV7" i="26"/>
  <c r="AV8" i="26"/>
  <c r="AV9" i="26"/>
  <c r="AV10" i="26"/>
  <c r="AV11" i="26"/>
  <c r="AV12" i="26"/>
  <c r="AV13" i="26"/>
  <c r="AV14" i="26"/>
  <c r="AV15" i="26"/>
  <c r="AV16" i="26"/>
  <c r="AV17" i="26"/>
  <c r="AV18" i="26"/>
  <c r="AV19" i="26"/>
  <c r="AV20" i="26"/>
  <c r="AV21" i="26"/>
  <c r="AV22" i="26"/>
  <c r="AV23" i="26"/>
  <c r="AV24" i="26"/>
  <c r="AV25" i="26"/>
  <c r="AV26" i="26"/>
  <c r="AV27" i="26"/>
  <c r="AV28" i="26"/>
  <c r="AV29" i="26"/>
  <c r="AV30" i="26"/>
  <c r="AV31" i="26"/>
  <c r="AV32" i="26"/>
  <c r="AV33" i="26"/>
  <c r="AV34" i="26"/>
  <c r="AV35" i="26"/>
  <c r="AV36" i="26"/>
  <c r="AV37" i="26"/>
  <c r="AV38" i="26"/>
  <c r="AV39" i="26"/>
  <c r="AV40" i="26"/>
  <c r="AV41" i="26"/>
  <c r="AV42" i="26"/>
  <c r="AV43" i="26"/>
  <c r="AV44" i="26"/>
  <c r="AV45" i="26"/>
  <c r="AV46" i="26"/>
  <c r="AV47" i="26"/>
  <c r="AV48" i="26"/>
  <c r="AV49" i="26"/>
  <c r="AV50" i="26"/>
  <c r="AV51" i="26"/>
  <c r="AV52" i="26"/>
  <c r="AV53" i="26"/>
  <c r="AV54" i="26"/>
  <c r="AV55" i="26"/>
  <c r="AV56" i="26"/>
  <c r="AV57" i="26"/>
  <c r="AV58" i="26"/>
  <c r="AV59" i="26"/>
  <c r="AV60" i="26"/>
  <c r="AV61" i="26"/>
  <c r="AV62" i="26"/>
  <c r="AV63" i="26"/>
  <c r="AV64" i="26"/>
  <c r="AV65" i="26"/>
  <c r="AV2" i="26"/>
  <c r="AU3" i="26"/>
  <c r="AU4" i="26"/>
  <c r="AU5" i="26"/>
  <c r="AU6" i="26"/>
  <c r="AU7" i="26"/>
  <c r="AU8" i="26"/>
  <c r="AU9" i="26"/>
  <c r="AU10" i="26"/>
  <c r="AU11" i="26"/>
  <c r="AU12" i="26"/>
  <c r="AU13" i="26"/>
  <c r="AU14" i="26"/>
  <c r="AU15" i="26"/>
  <c r="AU16" i="26"/>
  <c r="AU17" i="26"/>
  <c r="AU18" i="26"/>
  <c r="AU19" i="26"/>
  <c r="AU20" i="26"/>
  <c r="AU21" i="26"/>
  <c r="AU22" i="26"/>
  <c r="AU23" i="26"/>
  <c r="AU24" i="26"/>
  <c r="AU25" i="26"/>
  <c r="AU26" i="26"/>
  <c r="AU27" i="26"/>
  <c r="AU28" i="26"/>
  <c r="AU29" i="26"/>
  <c r="AU30" i="26"/>
  <c r="AU31" i="26"/>
  <c r="AU32" i="26"/>
  <c r="AU33" i="26"/>
  <c r="AU34" i="26"/>
  <c r="AU35" i="26"/>
  <c r="AU36" i="26"/>
  <c r="AU37" i="26"/>
  <c r="AU38" i="26"/>
  <c r="AU39" i="26"/>
  <c r="AU40" i="26"/>
  <c r="AU41" i="26"/>
  <c r="AU42" i="26"/>
  <c r="AU43" i="26"/>
  <c r="AU44" i="26"/>
  <c r="AU45" i="26"/>
  <c r="AU46" i="26"/>
  <c r="AU47" i="26"/>
  <c r="AU48" i="26"/>
  <c r="AU49" i="26"/>
  <c r="AU50" i="26"/>
  <c r="AU51" i="26"/>
  <c r="AU52" i="26"/>
  <c r="AU53" i="26"/>
  <c r="AU54" i="26"/>
  <c r="AU55" i="26"/>
  <c r="AU56" i="26"/>
  <c r="AU57" i="26"/>
  <c r="AU58" i="26"/>
  <c r="AU59" i="26"/>
  <c r="AU60" i="26"/>
  <c r="AU61" i="26"/>
  <c r="AU62" i="26"/>
  <c r="AU63" i="26"/>
  <c r="AU64" i="26"/>
  <c r="AU65" i="26"/>
  <c r="AU2" i="26"/>
  <c r="AK3" i="26"/>
  <c r="AK4" i="26"/>
  <c r="AK5" i="26"/>
  <c r="AK6" i="26"/>
  <c r="AK7" i="26"/>
  <c r="AK8" i="26"/>
  <c r="AK9" i="26"/>
  <c r="AK10" i="26"/>
  <c r="AK11" i="26"/>
  <c r="AK12" i="26"/>
  <c r="AK13" i="26"/>
  <c r="AK14" i="26"/>
  <c r="AK15" i="26"/>
  <c r="AK16" i="26"/>
  <c r="AK17" i="26"/>
  <c r="AK18" i="26"/>
  <c r="AK19" i="26"/>
  <c r="AK20" i="26"/>
  <c r="AK21" i="26"/>
  <c r="AK22" i="26"/>
  <c r="AK23" i="26"/>
  <c r="AK24" i="26"/>
  <c r="AK25" i="26"/>
  <c r="AK26" i="26"/>
  <c r="AK27" i="26"/>
  <c r="AK28" i="26"/>
  <c r="AK29" i="26"/>
  <c r="AK30" i="26"/>
  <c r="AK31" i="26"/>
  <c r="AK32" i="26"/>
  <c r="AK33" i="26"/>
  <c r="AK34" i="26"/>
  <c r="AK35" i="26"/>
  <c r="AK36" i="26"/>
  <c r="AK37" i="26"/>
  <c r="AK38" i="26"/>
  <c r="AK39" i="26"/>
  <c r="AK40" i="26"/>
  <c r="AK41" i="26"/>
  <c r="AK42" i="26"/>
  <c r="AK43" i="26"/>
  <c r="AK44" i="26"/>
  <c r="AK45" i="26"/>
  <c r="AK46" i="26"/>
  <c r="AK47" i="26"/>
  <c r="AK48" i="26"/>
  <c r="AK49" i="26"/>
  <c r="AK50" i="26"/>
  <c r="AK51" i="26"/>
  <c r="AK52" i="26"/>
  <c r="AK53" i="26"/>
  <c r="AK54" i="26"/>
  <c r="AK55" i="26"/>
  <c r="AK56" i="26"/>
  <c r="AK57" i="26"/>
  <c r="AK58" i="26"/>
  <c r="AK59" i="26"/>
  <c r="AK60" i="26"/>
  <c r="AK61" i="26"/>
  <c r="AK62" i="26"/>
  <c r="AK63" i="26"/>
  <c r="AK64" i="26"/>
  <c r="AK65" i="26"/>
  <c r="AK2" i="26"/>
  <c r="AN7" i="26"/>
  <c r="AN8" i="26"/>
  <c r="AN9" i="26"/>
  <c r="AN10" i="26"/>
  <c r="AN43" i="26"/>
  <c r="AN44" i="26"/>
  <c r="AN45" i="26"/>
  <c r="AN46" i="26"/>
  <c r="AM15" i="26"/>
  <c r="AM16" i="26"/>
  <c r="AM17" i="26"/>
  <c r="AM18" i="26"/>
  <c r="AM51" i="26"/>
  <c r="AM52" i="26"/>
  <c r="AM53" i="26"/>
  <c r="AM54" i="26"/>
  <c r="AJ16" i="26"/>
  <c r="AJ17" i="26"/>
  <c r="AJ18" i="26"/>
  <c r="AJ27" i="26"/>
  <c r="AJ52" i="26"/>
  <c r="AJ53" i="26"/>
  <c r="AJ54" i="26"/>
  <c r="AJ63" i="26"/>
  <c r="AI3" i="26"/>
  <c r="AO3" i="26" s="1"/>
  <c r="AI4" i="26"/>
  <c r="AO4" i="26" s="1"/>
  <c r="AI5" i="26"/>
  <c r="AO5" i="26" s="1"/>
  <c r="AI6" i="26"/>
  <c r="AO6" i="26" s="1"/>
  <c r="AI7" i="26"/>
  <c r="AM7" i="26" s="1"/>
  <c r="AI8" i="26"/>
  <c r="AM8" i="26" s="1"/>
  <c r="AI9" i="26"/>
  <c r="AM9" i="26" s="1"/>
  <c r="AI10" i="26"/>
  <c r="AM10" i="26" s="1"/>
  <c r="AI11" i="26"/>
  <c r="AN11" i="26" s="1"/>
  <c r="AI12" i="26"/>
  <c r="AN12" i="26" s="1"/>
  <c r="AI13" i="26"/>
  <c r="AN13" i="26" s="1"/>
  <c r="AI14" i="26"/>
  <c r="AN14" i="26" s="1"/>
  <c r="AI15" i="26"/>
  <c r="AO15" i="26" s="1"/>
  <c r="AI16" i="26"/>
  <c r="AO16" i="26" s="1"/>
  <c r="AI17" i="26"/>
  <c r="AO17" i="26" s="1"/>
  <c r="AI18" i="26"/>
  <c r="AO18" i="26" s="1"/>
  <c r="AI19" i="26"/>
  <c r="AM19" i="26" s="1"/>
  <c r="AI20" i="26"/>
  <c r="AM20" i="26" s="1"/>
  <c r="AI21" i="26"/>
  <c r="AM21" i="26" s="1"/>
  <c r="AI22" i="26"/>
  <c r="AM22" i="26" s="1"/>
  <c r="AI23" i="26"/>
  <c r="AN23" i="26" s="1"/>
  <c r="AI24" i="26"/>
  <c r="AN24" i="26" s="1"/>
  <c r="AI25" i="26"/>
  <c r="AN25" i="26" s="1"/>
  <c r="AI26" i="26"/>
  <c r="AN26" i="26" s="1"/>
  <c r="AI27" i="26"/>
  <c r="AO27" i="26" s="1"/>
  <c r="AI28" i="26"/>
  <c r="AO28" i="26" s="1"/>
  <c r="AI29" i="26"/>
  <c r="AO29" i="26" s="1"/>
  <c r="AI30" i="26"/>
  <c r="AO30" i="26" s="1"/>
  <c r="AI31" i="26"/>
  <c r="AM31" i="26" s="1"/>
  <c r="AI32" i="26"/>
  <c r="AM32" i="26" s="1"/>
  <c r="AI33" i="26"/>
  <c r="AM33" i="26" s="1"/>
  <c r="AI34" i="26"/>
  <c r="AM34" i="26" s="1"/>
  <c r="AI35" i="26"/>
  <c r="AN35" i="26" s="1"/>
  <c r="AI36" i="26"/>
  <c r="AN36" i="26" s="1"/>
  <c r="AI37" i="26"/>
  <c r="AN37" i="26" s="1"/>
  <c r="AI38" i="26"/>
  <c r="AN38" i="26" s="1"/>
  <c r="AI39" i="26"/>
  <c r="AO39" i="26" s="1"/>
  <c r="AI40" i="26"/>
  <c r="AO40" i="26" s="1"/>
  <c r="AI41" i="26"/>
  <c r="AO41" i="26" s="1"/>
  <c r="AI42" i="26"/>
  <c r="AO42" i="26" s="1"/>
  <c r="AI43" i="26"/>
  <c r="AM43" i="26" s="1"/>
  <c r="AI44" i="26"/>
  <c r="AM44" i="26" s="1"/>
  <c r="AI45" i="26"/>
  <c r="AM45" i="26" s="1"/>
  <c r="AI46" i="26"/>
  <c r="AM46" i="26" s="1"/>
  <c r="AI47" i="26"/>
  <c r="AN47" i="26" s="1"/>
  <c r="AI48" i="26"/>
  <c r="AN48" i="26" s="1"/>
  <c r="AI49" i="26"/>
  <c r="AN49" i="26" s="1"/>
  <c r="AI50" i="26"/>
  <c r="AN50" i="26" s="1"/>
  <c r="AI51" i="26"/>
  <c r="AO51" i="26" s="1"/>
  <c r="AI52" i="26"/>
  <c r="AO52" i="26" s="1"/>
  <c r="AI53" i="26"/>
  <c r="AO53" i="26" s="1"/>
  <c r="AI54" i="26"/>
  <c r="AO54" i="26" s="1"/>
  <c r="AI55" i="26"/>
  <c r="AM55" i="26" s="1"/>
  <c r="AI56" i="26"/>
  <c r="AM56" i="26" s="1"/>
  <c r="AI57" i="26"/>
  <c r="AM57" i="26" s="1"/>
  <c r="AI58" i="26"/>
  <c r="AM58" i="26" s="1"/>
  <c r="AI59" i="26"/>
  <c r="AN59" i="26" s="1"/>
  <c r="AI60" i="26"/>
  <c r="AN60" i="26" s="1"/>
  <c r="AI61" i="26"/>
  <c r="AN61" i="26" s="1"/>
  <c r="AI62" i="26"/>
  <c r="AN62" i="26" s="1"/>
  <c r="AI63" i="26"/>
  <c r="AO63" i="26" s="1"/>
  <c r="AI64" i="26"/>
  <c r="AO64" i="26" s="1"/>
  <c r="AI65" i="26"/>
  <c r="AO65" i="26" s="1"/>
  <c r="AJ7" i="41" l="1"/>
  <c r="AF7" i="41"/>
  <c r="AF47" i="41"/>
  <c r="AM47" i="41" s="1"/>
  <c r="AI24" i="41"/>
  <c r="AF24" i="41"/>
  <c r="AF12" i="41"/>
  <c r="AP12" i="41" s="1"/>
  <c r="AG58" i="41"/>
  <c r="AE8" i="41"/>
  <c r="AE9" i="41"/>
  <c r="AG9" i="41"/>
  <c r="AG40" i="41"/>
  <c r="AI46" i="41"/>
  <c r="AJ5" i="41"/>
  <c r="AF4" i="41"/>
  <c r="AN4" i="41" s="1"/>
  <c r="AF38" i="41"/>
  <c r="AL38" i="41" s="1"/>
  <c r="AJ46" i="41"/>
  <c r="AE28" i="41"/>
  <c r="AH46" i="41"/>
  <c r="AF49" i="41"/>
  <c r="AP49" i="41" s="1"/>
  <c r="AG59" i="41"/>
  <c r="AI38" i="41"/>
  <c r="AI56" i="41"/>
  <c r="AJ58" i="41"/>
  <c r="AG46" i="41"/>
  <c r="AH29" i="41"/>
  <c r="AF23" i="41"/>
  <c r="AP23" i="41" s="1"/>
  <c r="AJ29" i="41"/>
  <c r="AH7" i="41"/>
  <c r="AI18" i="41"/>
  <c r="AF59" i="41"/>
  <c r="AP59" i="41" s="1"/>
  <c r="AG35" i="41"/>
  <c r="AF53" i="41"/>
  <c r="AP53" i="41" s="1"/>
  <c r="AG47" i="41"/>
  <c r="AE60" i="41"/>
  <c r="AG12" i="41"/>
  <c r="AH47" i="41"/>
  <c r="AL47" i="41" s="1"/>
  <c r="AG60" i="41"/>
  <c r="AI2" i="41"/>
  <c r="AI12" i="41"/>
  <c r="AM12" i="41" s="1"/>
  <c r="AF36" i="41"/>
  <c r="AP36" i="41" s="1"/>
  <c r="AJ47" i="41"/>
  <c r="AE59" i="41"/>
  <c r="AH60" i="41"/>
  <c r="AJ18" i="41"/>
  <c r="AH35" i="41"/>
  <c r="T59" i="41"/>
  <c r="AJ32" i="41"/>
  <c r="AE44" i="41"/>
  <c r="AE56" i="41"/>
  <c r="AE58" i="41"/>
  <c r="AI60" i="41"/>
  <c r="AF65" i="41"/>
  <c r="AP65" i="41" s="1"/>
  <c r="AF48" i="41"/>
  <c r="AH58" i="41"/>
  <c r="AH59" i="41"/>
  <c r="AL59" i="41" s="1"/>
  <c r="T65" i="41"/>
  <c r="AF43" i="41"/>
  <c r="AH5" i="41"/>
  <c r="AF18" i="41"/>
  <c r="AG24" i="41"/>
  <c r="AF55" i="41"/>
  <c r="AP55" i="41" s="1"/>
  <c r="AJ59" i="41"/>
  <c r="AF16" i="41"/>
  <c r="AP16" i="41" s="1"/>
  <c r="AE35" i="41"/>
  <c r="AH41" i="41"/>
  <c r="AH43" i="41"/>
  <c r="AI48" i="41"/>
  <c r="AH18" i="41"/>
  <c r="AJ33" i="41"/>
  <c r="AF35" i="41"/>
  <c r="AN35" i="41" s="1"/>
  <c r="AJ43" i="41"/>
  <c r="T47" i="41"/>
  <c r="AH55" i="41"/>
  <c r="AF60" i="41"/>
  <c r="AN60" i="41" s="1"/>
  <c r="AH31" i="41"/>
  <c r="AG6" i="41"/>
  <c r="AE30" i="41"/>
  <c r="AE10" i="41"/>
  <c r="AG30" i="41"/>
  <c r="AH42" i="41"/>
  <c r="AF57" i="41"/>
  <c r="AM57" i="41" s="1"/>
  <c r="AG64" i="41"/>
  <c r="AI6" i="41"/>
  <c r="AG10" i="41"/>
  <c r="AJ17" i="41"/>
  <c r="AG20" i="41"/>
  <c r="AH30" i="41"/>
  <c r="AI34" i="41"/>
  <c r="AI42" i="41"/>
  <c r="T49" i="41"/>
  <c r="AI54" i="41"/>
  <c r="AJ57" i="41"/>
  <c r="AF61" i="41"/>
  <c r="AP61" i="41" s="1"/>
  <c r="AE11" i="41"/>
  <c r="AE52" i="41"/>
  <c r="AE62" i="41"/>
  <c r="AE57" i="41"/>
  <c r="AH6" i="41"/>
  <c r="AH17" i="41"/>
  <c r="AE20" i="41"/>
  <c r="T23" i="41"/>
  <c r="AF3" i="41"/>
  <c r="AP3" i="41" s="1"/>
  <c r="AF5" i="41"/>
  <c r="AJ6" i="41"/>
  <c r="AI10" i="41"/>
  <c r="AF19" i="41"/>
  <c r="AP19" i="41" s="1"/>
  <c r="AH20" i="41"/>
  <c r="AI30" i="41"/>
  <c r="AJ34" i="41"/>
  <c r="AJ42" i="41"/>
  <c r="AJ45" i="41"/>
  <c r="AP47" i="41"/>
  <c r="AI26" i="41"/>
  <c r="AI50" i="41"/>
  <c r="AG34" i="41"/>
  <c r="AG54" i="41"/>
  <c r="AH34" i="41"/>
  <c r="AH54" i="41"/>
  <c r="AJ10" i="41"/>
  <c r="T12" i="41"/>
  <c r="AI20" i="41"/>
  <c r="AF29" i="41"/>
  <c r="AF41" i="41"/>
  <c r="AP41" i="41" s="1"/>
  <c r="AH56" i="41"/>
  <c r="AE42" i="41"/>
  <c r="AF17" i="41"/>
  <c r="AG11" i="41"/>
  <c r="AG8" i="41"/>
  <c r="AJ9" i="41"/>
  <c r="AH19" i="41"/>
  <c r="AL19" i="41" s="1"/>
  <c r="AE22" i="41"/>
  <c r="AE32" i="41"/>
  <c r="AG44" i="41"/>
  <c r="AH53" i="41"/>
  <c r="AJ56" i="41"/>
  <c r="AH8" i="41"/>
  <c r="AJ19" i="41"/>
  <c r="AG22" i="41"/>
  <c r="AF31" i="41"/>
  <c r="AP31" i="41" s="1"/>
  <c r="AG32" i="41"/>
  <c r="T38" i="41"/>
  <c r="AH44" i="41"/>
  <c r="AF50" i="41"/>
  <c r="AF62" i="41"/>
  <c r="AI62" i="41"/>
  <c r="AF6" i="41"/>
  <c r="AI8" i="41"/>
  <c r="AI14" i="41"/>
  <c r="AM14" i="41" s="1"/>
  <c r="AE18" i="41"/>
  <c r="AI22" i="41"/>
  <c r="AF26" i="41"/>
  <c r="AP26" i="41" s="1"/>
  <c r="T31" i="41"/>
  <c r="AH32" i="41"/>
  <c r="AG36" i="41"/>
  <c r="AF42" i="41"/>
  <c r="AI44" i="41"/>
  <c r="AE47" i="41"/>
  <c r="AE48" i="41"/>
  <c r="T50" i="41"/>
  <c r="AF52" i="41"/>
  <c r="T62" i="41"/>
  <c r="AJ21" i="41"/>
  <c r="AJ31" i="41"/>
  <c r="AE64" i="41"/>
  <c r="AH4" i="41"/>
  <c r="AE7" i="41"/>
  <c r="AF10" i="41"/>
  <c r="AL10" i="41" s="1"/>
  <c r="AJ22" i="41"/>
  <c r="AF30" i="41"/>
  <c r="AN30" i="41" s="1"/>
  <c r="AI36" i="41"/>
  <c r="AE40" i="41"/>
  <c r="AG48" i="41"/>
  <c r="AF54" i="41"/>
  <c r="AM54" i="41" s="1"/>
  <c r="AJ55" i="41"/>
  <c r="AF64" i="41"/>
  <c r="AP64" i="41" s="1"/>
  <c r="T61" i="41"/>
  <c r="AP40" i="41"/>
  <c r="AN40" i="41"/>
  <c r="AK40" i="41"/>
  <c r="AM24" i="41"/>
  <c r="AP28" i="41"/>
  <c r="AP24" i="41"/>
  <c r="AP18" i="41"/>
  <c r="AN28" i="41"/>
  <c r="AP14" i="41"/>
  <c r="AL14" i="41"/>
  <c r="AP7" i="41"/>
  <c r="AK19" i="41"/>
  <c r="AN7" i="41"/>
  <c r="AL7" i="41"/>
  <c r="AK7" i="41"/>
  <c r="AJ2" i="41"/>
  <c r="AE3" i="41"/>
  <c r="AG5" i="41"/>
  <c r="T6" i="41"/>
  <c r="AI7" i="41"/>
  <c r="AM7" i="41" s="1"/>
  <c r="AH12" i="41"/>
  <c r="AJ14" i="41"/>
  <c r="AN14" i="41" s="1"/>
  <c r="AE15" i="41"/>
  <c r="AG17" i="41"/>
  <c r="T18" i="41"/>
  <c r="AI19" i="41"/>
  <c r="AF22" i="41"/>
  <c r="AH24" i="41"/>
  <c r="AJ26" i="41"/>
  <c r="AE27" i="41"/>
  <c r="AG29" i="41"/>
  <c r="T30" i="41"/>
  <c r="AI31" i="41"/>
  <c r="AM31" i="41" s="1"/>
  <c r="AF34" i="41"/>
  <c r="AH36" i="41"/>
  <c r="AJ38" i="41"/>
  <c r="AE39" i="41"/>
  <c r="AG41" i="41"/>
  <c r="T42" i="41"/>
  <c r="AI43" i="41"/>
  <c r="AF46" i="41"/>
  <c r="AH48" i="41"/>
  <c r="AJ50" i="41"/>
  <c r="AE51" i="41"/>
  <c r="AG53" i="41"/>
  <c r="T54" i="41"/>
  <c r="AI55" i="41"/>
  <c r="AF58" i="41"/>
  <c r="AP58" i="41" s="1"/>
  <c r="AJ62" i="41"/>
  <c r="AE63" i="41"/>
  <c r="AG65" i="41"/>
  <c r="AF15" i="41"/>
  <c r="AF27" i="41"/>
  <c r="AF39" i="41"/>
  <c r="AF51" i="41"/>
  <c r="AF63" i="41"/>
  <c r="AH65" i="41"/>
  <c r="AG3" i="41"/>
  <c r="T4" i="41"/>
  <c r="AI5" i="41"/>
  <c r="AF8" i="41"/>
  <c r="AP8" i="41" s="1"/>
  <c r="AJ12" i="41"/>
  <c r="AN12" i="41" s="1"/>
  <c r="AE13" i="41"/>
  <c r="AG15" i="41"/>
  <c r="T16" i="41"/>
  <c r="AI17" i="41"/>
  <c r="AF20" i="41"/>
  <c r="AP20" i="41" s="1"/>
  <c r="AJ24" i="41"/>
  <c r="AE25" i="41"/>
  <c r="AG27" i="41"/>
  <c r="T28" i="41"/>
  <c r="AI29" i="41"/>
  <c r="AM29" i="41" s="1"/>
  <c r="AF32" i="41"/>
  <c r="AP32" i="41" s="1"/>
  <c r="AJ36" i="41"/>
  <c r="AE37" i="41"/>
  <c r="AG39" i="41"/>
  <c r="T40" i="41"/>
  <c r="AI41" i="41"/>
  <c r="AF44" i="41"/>
  <c r="AP44" i="41" s="1"/>
  <c r="AE49" i="41"/>
  <c r="AG51" i="41"/>
  <c r="T52" i="41"/>
  <c r="AI53" i="41"/>
  <c r="AF56" i="41"/>
  <c r="AP56" i="41" s="1"/>
  <c r="AE61" i="41"/>
  <c r="AG63" i="41"/>
  <c r="T64" i="41"/>
  <c r="AI65" i="41"/>
  <c r="AH3" i="41"/>
  <c r="AF13" i="41"/>
  <c r="AH15" i="41"/>
  <c r="AF25" i="41"/>
  <c r="AH27" i="41"/>
  <c r="AF37" i="41"/>
  <c r="AH39" i="41"/>
  <c r="AJ41" i="41"/>
  <c r="AN41" i="41" s="1"/>
  <c r="AH51" i="41"/>
  <c r="AJ53" i="41"/>
  <c r="AE54" i="41"/>
  <c r="AH63" i="41"/>
  <c r="AJ65" i="41"/>
  <c r="AI3" i="41"/>
  <c r="AG13" i="41"/>
  <c r="T14" i="41"/>
  <c r="AI15" i="41"/>
  <c r="AE23" i="41"/>
  <c r="AG25" i="41"/>
  <c r="T26" i="41"/>
  <c r="AI27" i="41"/>
  <c r="AG37" i="41"/>
  <c r="AI39" i="41"/>
  <c r="AG49" i="41"/>
  <c r="AI51" i="41"/>
  <c r="AG61" i="41"/>
  <c r="AI63" i="41"/>
  <c r="AJ3" i="41"/>
  <c r="AE4" i="41"/>
  <c r="T7" i="41"/>
  <c r="AF11" i="41"/>
  <c r="AH13" i="41"/>
  <c r="AE16" i="41"/>
  <c r="T19" i="41"/>
  <c r="AH25" i="41"/>
  <c r="AH37" i="41"/>
  <c r="AH49" i="41"/>
  <c r="T55" i="41"/>
  <c r="AH61" i="41"/>
  <c r="AI13" i="41"/>
  <c r="AE21" i="41"/>
  <c r="AG23" i="41"/>
  <c r="T24" i="41"/>
  <c r="AI25" i="41"/>
  <c r="AE33" i="41"/>
  <c r="T36" i="41"/>
  <c r="AI37" i="41"/>
  <c r="AE45" i="41"/>
  <c r="T48" i="41"/>
  <c r="AI49" i="41"/>
  <c r="T60" i="41"/>
  <c r="AI61" i="41"/>
  <c r="AE2" i="41"/>
  <c r="AG4" i="41"/>
  <c r="AF9" i="41"/>
  <c r="AP9" i="41" s="1"/>
  <c r="AH11" i="41"/>
  <c r="AE14" i="41"/>
  <c r="AG16" i="41"/>
  <c r="AF21" i="41"/>
  <c r="AH23" i="41"/>
  <c r="AE26" i="41"/>
  <c r="AG28" i="41"/>
  <c r="AK28" i="41" s="1"/>
  <c r="AF33" i="41"/>
  <c r="AE38" i="41"/>
  <c r="AF45" i="41"/>
  <c r="AE50" i="41"/>
  <c r="AG52" i="41"/>
  <c r="AF2" i="41"/>
  <c r="AI11" i="41"/>
  <c r="AH16" i="41"/>
  <c r="AE19" i="41"/>
  <c r="AG21" i="41"/>
  <c r="AI23" i="41"/>
  <c r="AH28" i="41"/>
  <c r="AL28" i="41" s="1"/>
  <c r="AE31" i="41"/>
  <c r="AG33" i="41"/>
  <c r="AI35" i="41"/>
  <c r="AH40" i="41"/>
  <c r="AL40" i="41" s="1"/>
  <c r="AE43" i="41"/>
  <c r="AG45" i="41"/>
  <c r="AH52" i="41"/>
  <c r="AE55" i="41"/>
  <c r="AG57" i="41"/>
  <c r="AH64" i="41"/>
  <c r="AG2" i="41"/>
  <c r="AI4" i="41"/>
  <c r="AH9" i="41"/>
  <c r="AG14" i="41"/>
  <c r="AK14" i="41" s="1"/>
  <c r="AI16" i="41"/>
  <c r="AH21" i="41"/>
  <c r="AG26" i="41"/>
  <c r="AI28" i="41"/>
  <c r="AM28" i="41" s="1"/>
  <c r="AH33" i="41"/>
  <c r="AG38" i="41"/>
  <c r="AI40" i="41"/>
  <c r="AM40" i="41" s="1"/>
  <c r="AH45" i="41"/>
  <c r="AG50" i="41"/>
  <c r="AI52" i="41"/>
  <c r="AH57" i="41"/>
  <c r="AG62" i="41"/>
  <c r="AI64" i="41"/>
  <c r="AJ51" i="26"/>
  <c r="AJ15" i="26"/>
  <c r="AM42" i="26"/>
  <c r="AM6" i="26"/>
  <c r="AN34" i="26"/>
  <c r="AO61" i="26"/>
  <c r="AJ42" i="26"/>
  <c r="AJ6" i="26"/>
  <c r="AM41" i="26"/>
  <c r="AM5" i="26"/>
  <c r="AN33" i="26"/>
  <c r="AO38" i="26"/>
  <c r="AJ41" i="26"/>
  <c r="AJ5" i="26"/>
  <c r="AM40" i="26"/>
  <c r="AM4" i="26"/>
  <c r="AN32" i="26"/>
  <c r="AO25" i="26"/>
  <c r="AJ40" i="26"/>
  <c r="AJ4" i="26"/>
  <c r="AM39" i="26"/>
  <c r="AM3" i="26"/>
  <c r="AN31" i="26"/>
  <c r="AO13" i="26"/>
  <c r="AJ39" i="26"/>
  <c r="AJ3" i="26"/>
  <c r="AM30" i="26"/>
  <c r="AN58" i="26"/>
  <c r="AN22" i="26"/>
  <c r="AJ30" i="26"/>
  <c r="AM65" i="26"/>
  <c r="AM29" i="26"/>
  <c r="AN57" i="26"/>
  <c r="AN21" i="26"/>
  <c r="AJ65" i="26"/>
  <c r="AJ29" i="26"/>
  <c r="AM64" i="26"/>
  <c r="AM28" i="26"/>
  <c r="AN56" i="26"/>
  <c r="AN20" i="26"/>
  <c r="AJ64" i="26"/>
  <c r="AJ28" i="26"/>
  <c r="AM63" i="26"/>
  <c r="AM27" i="26"/>
  <c r="AN55" i="26"/>
  <c r="AN19" i="26"/>
  <c r="AL60" i="26"/>
  <c r="AL48" i="26"/>
  <c r="AL36" i="26"/>
  <c r="AL24" i="26"/>
  <c r="AL12" i="26"/>
  <c r="AO60" i="26"/>
  <c r="AO48" i="26"/>
  <c r="AO36" i="26"/>
  <c r="AO24" i="26"/>
  <c r="AO12" i="26"/>
  <c r="AL59" i="26"/>
  <c r="AL47" i="26"/>
  <c r="AL35" i="26"/>
  <c r="AL23" i="26"/>
  <c r="AL11" i="26"/>
  <c r="AO59" i="26"/>
  <c r="AO47" i="26"/>
  <c r="AO35" i="26"/>
  <c r="AO23" i="26"/>
  <c r="AO11" i="26"/>
  <c r="AJ62" i="26"/>
  <c r="AJ50" i="26"/>
  <c r="AJ38" i="26"/>
  <c r="AJ26" i="26"/>
  <c r="AJ14" i="26"/>
  <c r="AL58" i="26"/>
  <c r="AL46" i="26"/>
  <c r="AL34" i="26"/>
  <c r="AL22" i="26"/>
  <c r="AL10" i="26"/>
  <c r="AM62" i="26"/>
  <c r="AM50" i="26"/>
  <c r="AM38" i="26"/>
  <c r="AM26" i="26"/>
  <c r="AM14" i="26"/>
  <c r="AN54" i="26"/>
  <c r="AN42" i="26"/>
  <c r="AN30" i="26"/>
  <c r="AN18" i="26"/>
  <c r="AN6" i="26"/>
  <c r="AO58" i="26"/>
  <c r="AO46" i="26"/>
  <c r="AO34" i="26"/>
  <c r="AO22" i="26"/>
  <c r="AO10" i="26"/>
  <c r="AL50" i="26"/>
  <c r="AL26" i="26"/>
  <c r="AL14" i="26"/>
  <c r="AO50" i="26"/>
  <c r="AO26" i="26"/>
  <c r="AL49" i="26"/>
  <c r="AL25" i="26"/>
  <c r="AO49" i="26"/>
  <c r="AJ61" i="26"/>
  <c r="AJ49" i="26"/>
  <c r="AJ37" i="26"/>
  <c r="AJ25" i="26"/>
  <c r="AJ13" i="26"/>
  <c r="AL57" i="26"/>
  <c r="AL45" i="26"/>
  <c r="AL33" i="26"/>
  <c r="AL21" i="26"/>
  <c r="AL9" i="26"/>
  <c r="AM61" i="26"/>
  <c r="AM49" i="26"/>
  <c r="AM37" i="26"/>
  <c r="AM25" i="26"/>
  <c r="AM13" i="26"/>
  <c r="AN65" i="26"/>
  <c r="AN53" i="26"/>
  <c r="AN41" i="26"/>
  <c r="AN29" i="26"/>
  <c r="AN17" i="26"/>
  <c r="AN5" i="26"/>
  <c r="AO57" i="26"/>
  <c r="AO45" i="26"/>
  <c r="AO33" i="26"/>
  <c r="AO21" i="26"/>
  <c r="AO9" i="26"/>
  <c r="AJ60" i="26"/>
  <c r="AJ48" i="26"/>
  <c r="AJ36" i="26"/>
  <c r="AJ24" i="26"/>
  <c r="AJ12" i="26"/>
  <c r="AL56" i="26"/>
  <c r="AL44" i="26"/>
  <c r="AL32" i="26"/>
  <c r="AL20" i="26"/>
  <c r="AL8" i="26"/>
  <c r="AM60" i="26"/>
  <c r="AM48" i="26"/>
  <c r="AM36" i="26"/>
  <c r="AM24" i="26"/>
  <c r="AM12" i="26"/>
  <c r="AN64" i="26"/>
  <c r="AN52" i="26"/>
  <c r="AN40" i="26"/>
  <c r="AN28" i="26"/>
  <c r="AN16" i="26"/>
  <c r="AN4" i="26"/>
  <c r="AO56" i="26"/>
  <c r="AO44" i="26"/>
  <c r="AO32" i="26"/>
  <c r="AO20" i="26"/>
  <c r="AO8" i="26"/>
  <c r="AL62" i="26"/>
  <c r="AL38" i="26"/>
  <c r="AO62" i="26"/>
  <c r="AO14" i="26"/>
  <c r="AL61" i="26"/>
  <c r="AL37" i="26"/>
  <c r="AL13" i="26"/>
  <c r="AO37" i="26"/>
  <c r="AJ59" i="26"/>
  <c r="AJ47" i="26"/>
  <c r="AJ35" i="26"/>
  <c r="AJ23" i="26"/>
  <c r="AJ11" i="26"/>
  <c r="AL55" i="26"/>
  <c r="AL43" i="26"/>
  <c r="AL31" i="26"/>
  <c r="AL19" i="26"/>
  <c r="AL7" i="26"/>
  <c r="AM59" i="26"/>
  <c r="AM47" i="26"/>
  <c r="AM35" i="26"/>
  <c r="AM23" i="26"/>
  <c r="AM11" i="26"/>
  <c r="AN63" i="26"/>
  <c r="AN51" i="26"/>
  <c r="AN39" i="26"/>
  <c r="AN27" i="26"/>
  <c r="AN15" i="26"/>
  <c r="AN3" i="26"/>
  <c r="AO55" i="26"/>
  <c r="AO43" i="26"/>
  <c r="AO31" i="26"/>
  <c r="AO19" i="26"/>
  <c r="AO7" i="26"/>
  <c r="AJ58" i="26"/>
  <c r="AJ46" i="26"/>
  <c r="AJ34" i="26"/>
  <c r="AJ22" i="26"/>
  <c r="AJ10" i="26"/>
  <c r="AL54" i="26"/>
  <c r="AL42" i="26"/>
  <c r="AL30" i="26"/>
  <c r="AL18" i="26"/>
  <c r="AL6" i="26"/>
  <c r="AJ57" i="26"/>
  <c r="AJ45" i="26"/>
  <c r="AJ33" i="26"/>
  <c r="AJ21" i="26"/>
  <c r="AJ9" i="26"/>
  <c r="AL65" i="26"/>
  <c r="AL53" i="26"/>
  <c r="AL41" i="26"/>
  <c r="AL29" i="26"/>
  <c r="AL17" i="26"/>
  <c r="AL5" i="26"/>
  <c r="AJ56" i="26"/>
  <c r="AJ44" i="26"/>
  <c r="AJ32" i="26"/>
  <c r="AJ20" i="26"/>
  <c r="AJ8" i="26"/>
  <c r="AL64" i="26"/>
  <c r="AL52" i="26"/>
  <c r="AL40" i="26"/>
  <c r="AL28" i="26"/>
  <c r="AL16" i="26"/>
  <c r="AL4" i="26"/>
  <c r="AJ55" i="26"/>
  <c r="AJ43" i="26"/>
  <c r="AJ31" i="26"/>
  <c r="AJ19" i="26"/>
  <c r="AJ7" i="26"/>
  <c r="AL63" i="26"/>
  <c r="AL51" i="26"/>
  <c r="AL39" i="26"/>
  <c r="AL27" i="26"/>
  <c r="AL15" i="26"/>
  <c r="AL3" i="26"/>
  <c r="AK17" i="41" l="1"/>
  <c r="AM16" i="41"/>
  <c r="AN36" i="41"/>
  <c r="AN16" i="41"/>
  <c r="AN29" i="41"/>
  <c r="AP38" i="41"/>
  <c r="AN3" i="41"/>
  <c r="AL26" i="41"/>
  <c r="AK26" i="41"/>
  <c r="AN24" i="41"/>
  <c r="AL12" i="41"/>
  <c r="AK24" i="41"/>
  <c r="AN38" i="41"/>
  <c r="AL24" i="41"/>
  <c r="AM36" i="41"/>
  <c r="AK12" i="41"/>
  <c r="AM19" i="41"/>
  <c r="AN47" i="41"/>
  <c r="AK47" i="41"/>
  <c r="AM53" i="41"/>
  <c r="AM60" i="41"/>
  <c r="AP4" i="41"/>
  <c r="AP60" i="41"/>
  <c r="AN18" i="41"/>
  <c r="AK23" i="41"/>
  <c r="AN23" i="41"/>
  <c r="AL4" i="41"/>
  <c r="AN43" i="41"/>
  <c r="AM4" i="41"/>
  <c r="AL23" i="41"/>
  <c r="AN19" i="41"/>
  <c r="AM23" i="41"/>
  <c r="AM48" i="41"/>
  <c r="AK4" i="41"/>
  <c r="AN64" i="41"/>
  <c r="AL60" i="41"/>
  <c r="AL53" i="41"/>
  <c r="AN48" i="41"/>
  <c r="AL49" i="41"/>
  <c r="AL65" i="41"/>
  <c r="AL36" i="41"/>
  <c r="AK36" i="41"/>
  <c r="AN59" i="41"/>
  <c r="AN49" i="41"/>
  <c r="AK38" i="41"/>
  <c r="AL16" i="41"/>
  <c r="AK16" i="41"/>
  <c r="AP48" i="41"/>
  <c r="AL29" i="41"/>
  <c r="AK49" i="41"/>
  <c r="AN65" i="41"/>
  <c r="AM59" i="41"/>
  <c r="AM49" i="41"/>
  <c r="AL41" i="41"/>
  <c r="AL48" i="41"/>
  <c r="AK29" i="41"/>
  <c r="AM65" i="41"/>
  <c r="AL30" i="41"/>
  <c r="AN17" i="41"/>
  <c r="AN5" i="41"/>
  <c r="AM38" i="41"/>
  <c r="AK65" i="41"/>
  <c r="AM18" i="41"/>
  <c r="AP35" i="41"/>
  <c r="AK57" i="41"/>
  <c r="AL52" i="41"/>
  <c r="AK53" i="41"/>
  <c r="AP54" i="41"/>
  <c r="AK18" i="41"/>
  <c r="AM30" i="41"/>
  <c r="AP43" i="41"/>
  <c r="AL43" i="41"/>
  <c r="AK59" i="41"/>
  <c r="AL18" i="41"/>
  <c r="AL42" i="41"/>
  <c r="AK62" i="41"/>
  <c r="AK48" i="41"/>
  <c r="AM17" i="41"/>
  <c r="AL54" i="41"/>
  <c r="AM50" i="41"/>
  <c r="AL17" i="41"/>
  <c r="AK43" i="41"/>
  <c r="AP17" i="41"/>
  <c r="AM52" i="41"/>
  <c r="AM35" i="41"/>
  <c r="AN53" i="41"/>
  <c r="AM43" i="41"/>
  <c r="AK60" i="41"/>
  <c r="AK64" i="41"/>
  <c r="AN52" i="41"/>
  <c r="AP30" i="41"/>
  <c r="AP52" i="41"/>
  <c r="AL55" i="41"/>
  <c r="AN55" i="41"/>
  <c r="AK55" i="41"/>
  <c r="AM42" i="41"/>
  <c r="AN26" i="41"/>
  <c r="AL5" i="41"/>
  <c r="AP62" i="41"/>
  <c r="AN31" i="41"/>
  <c r="AM55" i="41"/>
  <c r="AM26" i="41"/>
  <c r="AL62" i="41"/>
  <c r="AK30" i="41"/>
  <c r="AK35" i="41"/>
  <c r="AM62" i="41"/>
  <c r="AK6" i="41"/>
  <c r="AK41" i="41"/>
  <c r="AK52" i="41"/>
  <c r="AN62" i="41"/>
  <c r="AL35" i="41"/>
  <c r="AK10" i="41"/>
  <c r="AN6" i="41"/>
  <c r="AK61" i="41"/>
  <c r="AM10" i="41"/>
  <c r="AN42" i="41"/>
  <c r="AP57" i="41"/>
  <c r="AM6" i="41"/>
  <c r="AN10" i="41"/>
  <c r="AK42" i="41"/>
  <c r="AP10" i="41"/>
  <c r="AL6" i="41"/>
  <c r="AP50" i="41"/>
  <c r="AK5" i="41"/>
  <c r="AK3" i="41"/>
  <c r="AL50" i="41"/>
  <c r="AN61" i="41"/>
  <c r="AN57" i="41"/>
  <c r="AL57" i="41"/>
  <c r="AM61" i="41"/>
  <c r="AM3" i="41"/>
  <c r="AK31" i="41"/>
  <c r="AP29" i="41"/>
  <c r="AP6" i="41"/>
  <c r="AM64" i="41"/>
  <c r="AN54" i="41"/>
  <c r="AL31" i="41"/>
  <c r="AP5" i="41"/>
  <c r="AK50" i="41"/>
  <c r="AM5" i="41"/>
  <c r="AK54" i="41"/>
  <c r="AP42" i="41"/>
  <c r="AL64" i="41"/>
  <c r="AL61" i="41"/>
  <c r="AL3" i="41"/>
  <c r="AM41" i="41"/>
  <c r="AN50" i="41"/>
  <c r="AN9" i="41"/>
  <c r="AM9" i="41"/>
  <c r="AL9" i="41"/>
  <c r="AK9" i="41"/>
  <c r="AN46" i="41"/>
  <c r="AM46" i="41"/>
  <c r="AL46" i="41"/>
  <c r="AK46" i="41"/>
  <c r="AN22" i="41"/>
  <c r="AM22" i="41"/>
  <c r="AL22" i="41"/>
  <c r="AK22" i="41"/>
  <c r="AN34" i="41"/>
  <c r="AM34" i="41"/>
  <c r="AL34" i="41"/>
  <c r="AK34" i="41"/>
  <c r="AP34" i="41"/>
  <c r="AP45" i="41"/>
  <c r="AN45" i="41"/>
  <c r="AM45" i="41"/>
  <c r="AL45" i="41"/>
  <c r="AK45" i="41"/>
  <c r="AP33" i="41"/>
  <c r="AN33" i="41"/>
  <c r="AM33" i="41"/>
  <c r="AL33" i="41"/>
  <c r="AK33" i="41"/>
  <c r="AM37" i="41"/>
  <c r="AN37" i="41"/>
  <c r="AL37" i="41"/>
  <c r="AK37" i="41"/>
  <c r="AP37" i="41"/>
  <c r="AN32" i="41"/>
  <c r="AM32" i="41"/>
  <c r="AL32" i="41"/>
  <c r="AK32" i="41"/>
  <c r="AN8" i="41"/>
  <c r="AM8" i="41"/>
  <c r="AL8" i="41"/>
  <c r="AK8" i="41"/>
  <c r="AP46" i="41"/>
  <c r="AP39" i="41"/>
  <c r="AN39" i="41"/>
  <c r="AM39" i="41"/>
  <c r="AL39" i="41"/>
  <c r="AK39" i="41"/>
  <c r="AN15" i="41"/>
  <c r="AM15" i="41"/>
  <c r="AL15" i="41"/>
  <c r="AK15" i="41"/>
  <c r="AP15" i="41"/>
  <c r="AN56" i="41"/>
  <c r="AM56" i="41"/>
  <c r="AL56" i="41"/>
  <c r="AK56" i="41"/>
  <c r="AN27" i="41"/>
  <c r="AM27" i="41"/>
  <c r="AL27" i="41"/>
  <c r="AK27" i="41"/>
  <c r="AP27" i="41"/>
  <c r="AN58" i="41"/>
  <c r="AM58" i="41"/>
  <c r="AL58" i="41"/>
  <c r="AK58" i="41"/>
  <c r="AM25" i="41"/>
  <c r="AL25" i="41"/>
  <c r="AK25" i="41"/>
  <c r="AN25" i="41"/>
  <c r="AP25" i="41"/>
  <c r="AN21" i="41"/>
  <c r="AM21" i="41"/>
  <c r="AL21" i="41"/>
  <c r="AK21" i="41"/>
  <c r="AK11" i="41"/>
  <c r="AP11" i="41"/>
  <c r="AN11" i="41"/>
  <c r="AM11" i="41"/>
  <c r="AL11" i="41"/>
  <c r="AN63" i="41"/>
  <c r="AM63" i="41"/>
  <c r="AL63" i="41"/>
  <c r="AK63" i="41"/>
  <c r="AP63" i="41"/>
  <c r="AP21" i="41"/>
  <c r="AK2" i="41"/>
  <c r="AP2" i="41"/>
  <c r="AN2" i="41"/>
  <c r="AM2" i="41"/>
  <c r="AL2" i="41"/>
  <c r="AM13" i="41"/>
  <c r="AL13" i="41"/>
  <c r="AK13" i="41"/>
  <c r="AN13" i="41"/>
  <c r="AP13" i="41"/>
  <c r="AN44" i="41"/>
  <c r="AM44" i="41"/>
  <c r="AL44" i="41"/>
  <c r="AK44" i="41"/>
  <c r="AN20" i="41"/>
  <c r="AM20" i="41"/>
  <c r="AL20" i="41"/>
  <c r="AK20" i="41"/>
  <c r="AN51" i="41"/>
  <c r="AM51" i="41"/>
  <c r="AL51" i="41"/>
  <c r="AK51" i="41"/>
  <c r="AP51" i="41"/>
  <c r="AP22" i="41"/>
  <c r="AI2" i="26"/>
  <c r="Y17" i="26"/>
  <c r="Y3" i="26"/>
  <c r="Y4" i="26"/>
  <c r="Y5" i="26"/>
  <c r="Y6" i="26"/>
  <c r="Y7" i="26"/>
  <c r="Y8" i="26"/>
  <c r="Y9" i="26"/>
  <c r="Y10" i="26"/>
  <c r="Y11" i="26"/>
  <c r="Y12" i="26"/>
  <c r="Y13" i="26"/>
  <c r="Y14" i="26"/>
  <c r="Y15" i="26"/>
  <c r="Y16" i="26"/>
  <c r="Y18" i="26"/>
  <c r="Y19" i="26"/>
  <c r="Y20" i="26"/>
  <c r="Y21" i="26"/>
  <c r="Y22" i="26"/>
  <c r="Y23" i="26"/>
  <c r="Y24" i="26"/>
  <c r="Y25" i="26"/>
  <c r="Y26" i="26"/>
  <c r="Y27" i="26"/>
  <c r="Y28" i="26"/>
  <c r="Y29" i="26"/>
  <c r="Y30" i="26"/>
  <c r="Y31" i="26"/>
  <c r="Y32" i="26"/>
  <c r="Y33" i="26"/>
  <c r="Y34" i="26"/>
  <c r="Y35" i="26"/>
  <c r="Y36" i="26"/>
  <c r="Y37" i="26"/>
  <c r="Y38" i="26"/>
  <c r="Y39" i="26"/>
  <c r="Y40" i="26"/>
  <c r="Y41" i="26"/>
  <c r="Y42" i="26"/>
  <c r="Y43" i="26"/>
  <c r="Y44" i="26"/>
  <c r="Y45" i="26"/>
  <c r="Y46" i="26"/>
  <c r="Y47" i="26"/>
  <c r="Y48" i="26"/>
  <c r="Y49" i="26"/>
  <c r="Y50" i="26"/>
  <c r="Y51" i="26"/>
  <c r="Y52" i="26"/>
  <c r="Y53" i="26"/>
  <c r="Y54" i="26"/>
  <c r="Y55" i="26"/>
  <c r="Y56" i="26"/>
  <c r="Y57" i="26"/>
  <c r="Y58" i="26"/>
  <c r="Y59" i="26"/>
  <c r="Y60" i="26"/>
  <c r="Y61" i="26"/>
  <c r="Y62" i="26"/>
  <c r="Y63" i="26"/>
  <c r="Y64" i="26"/>
  <c r="Y65" i="26"/>
  <c r="Y2" i="26"/>
  <c r="Q47" i="26"/>
  <c r="Q6" i="26"/>
  <c r="AT65" i="26"/>
  <c r="AT64" i="26"/>
  <c r="AT63" i="26"/>
  <c r="AT62" i="26"/>
  <c r="AT61" i="26"/>
  <c r="AT60" i="26"/>
  <c r="AT59" i="26"/>
  <c r="AT58" i="26"/>
  <c r="AT57" i="26"/>
  <c r="AT56" i="26"/>
  <c r="AT55" i="26"/>
  <c r="AT54" i="26"/>
  <c r="AT53" i="26"/>
  <c r="AT52" i="26"/>
  <c r="AT51" i="26"/>
  <c r="AT50" i="26"/>
  <c r="AT49" i="26"/>
  <c r="AT48" i="26"/>
  <c r="AT47" i="26"/>
  <c r="AT46" i="26"/>
  <c r="AT45" i="26"/>
  <c r="AT44" i="26"/>
  <c r="AT43" i="26"/>
  <c r="AT42" i="26"/>
  <c r="AT41" i="26"/>
  <c r="AT40" i="26"/>
  <c r="AT39" i="26"/>
  <c r="AT38" i="26"/>
  <c r="AT37" i="26"/>
  <c r="AT36" i="26"/>
  <c r="AT35" i="26"/>
  <c r="AT34" i="26"/>
  <c r="AT33" i="26"/>
  <c r="AT32" i="26"/>
  <c r="AT31" i="26"/>
  <c r="AT30" i="26"/>
  <c r="AT29" i="26"/>
  <c r="AT28" i="26"/>
  <c r="AT27" i="26"/>
  <c r="AT26" i="26"/>
  <c r="AT25" i="26"/>
  <c r="AT24" i="26"/>
  <c r="AT23" i="26"/>
  <c r="AT22" i="26"/>
  <c r="AT21" i="26"/>
  <c r="AT20" i="26"/>
  <c r="AT19" i="26"/>
  <c r="AT18" i="26"/>
  <c r="AT17" i="26"/>
  <c r="AT16" i="26"/>
  <c r="AT15" i="26"/>
  <c r="AT14" i="26"/>
  <c r="AT13" i="26"/>
  <c r="AT12" i="26"/>
  <c r="AT11" i="26"/>
  <c r="AT10" i="26"/>
  <c r="AT9" i="26"/>
  <c r="AT8" i="26"/>
  <c r="AT7" i="26"/>
  <c r="AT6" i="26"/>
  <c r="AT5" i="26"/>
  <c r="AT4" i="26"/>
  <c r="AT3" i="26"/>
  <c r="AT2" i="26"/>
  <c r="AO2" i="26" l="1"/>
  <c r="AL2" i="26"/>
  <c r="AM2" i="26"/>
  <c r="AJ2" i="26"/>
  <c r="AN2" i="26"/>
  <c r="X6" i="26"/>
  <c r="X47" i="26"/>
  <c r="O3" i="40"/>
  <c r="O4" i="40"/>
  <c r="O5" i="40"/>
  <c r="O6" i="40"/>
  <c r="O7" i="40"/>
  <c r="O8" i="40"/>
  <c r="O9" i="40"/>
  <c r="O10" i="40"/>
  <c r="O11" i="40"/>
  <c r="O12" i="40"/>
  <c r="O13" i="40"/>
  <c r="O14" i="40"/>
  <c r="O15" i="40"/>
  <c r="O16" i="40"/>
  <c r="O17" i="40"/>
  <c r="O18" i="40"/>
  <c r="O19" i="40"/>
  <c r="O20" i="40"/>
  <c r="O21" i="40"/>
  <c r="O22" i="40"/>
  <c r="O23" i="40"/>
  <c r="O24" i="40"/>
  <c r="O25" i="40"/>
  <c r="O26" i="40"/>
  <c r="O27" i="40"/>
  <c r="O28" i="40"/>
  <c r="O29" i="40"/>
  <c r="O30" i="40"/>
  <c r="O31" i="40"/>
  <c r="O32" i="40"/>
  <c r="O33" i="40"/>
  <c r="O34" i="40"/>
  <c r="O35" i="40"/>
  <c r="O36" i="40"/>
  <c r="O37" i="40"/>
  <c r="O38" i="40"/>
  <c r="O39" i="40"/>
  <c r="O40" i="40"/>
  <c r="O41" i="40"/>
  <c r="O42" i="40"/>
  <c r="O43" i="40"/>
  <c r="O44" i="40"/>
  <c r="O45" i="40"/>
  <c r="O46" i="40"/>
  <c r="O47" i="40"/>
  <c r="O48" i="40"/>
  <c r="O49" i="40"/>
  <c r="O50" i="40"/>
  <c r="O51" i="40"/>
  <c r="O52" i="40"/>
  <c r="O53" i="40"/>
  <c r="O54" i="40"/>
  <c r="O55" i="40"/>
  <c r="O56" i="40"/>
  <c r="O57" i="40"/>
  <c r="O58" i="40"/>
  <c r="O59" i="40"/>
  <c r="O60" i="40"/>
  <c r="O61" i="40"/>
  <c r="O62" i="40"/>
  <c r="O63" i="40"/>
  <c r="O64" i="40"/>
  <c r="O65" i="40"/>
  <c r="O2" i="40"/>
  <c r="N46" i="28"/>
  <c r="P46" i="28" s="1"/>
  <c r="Q13" i="26"/>
  <c r="Q14" i="26"/>
  <c r="Q15" i="26"/>
  <c r="Q16" i="26"/>
  <c r="Q17" i="26"/>
  <c r="Q18" i="26"/>
  <c r="Q19" i="26"/>
  <c r="Q20" i="26"/>
  <c r="Q21" i="26"/>
  <c r="Q22" i="26"/>
  <c r="Q23" i="26"/>
  <c r="Q24" i="26"/>
  <c r="Q25" i="26"/>
  <c r="Q26" i="26"/>
  <c r="Q27" i="26"/>
  <c r="Q28" i="26"/>
  <c r="Q29" i="26"/>
  <c r="Q30" i="26"/>
  <c r="Q31" i="26"/>
  <c r="Q32" i="26"/>
  <c r="Q33" i="26"/>
  <c r="Q34" i="26"/>
  <c r="Q35" i="26"/>
  <c r="Q36" i="26"/>
  <c r="Q37" i="26"/>
  <c r="Q38" i="26"/>
  <c r="Q39" i="26"/>
  <c r="Q40" i="26"/>
  <c r="Q41" i="26"/>
  <c r="Q42" i="26"/>
  <c r="Q43" i="26"/>
  <c r="Q44" i="26"/>
  <c r="Q45" i="26"/>
  <c r="Q46" i="26"/>
  <c r="Q48" i="26"/>
  <c r="Q49" i="26"/>
  <c r="Q50" i="26"/>
  <c r="Q51" i="26"/>
  <c r="Q52" i="26"/>
  <c r="Q53" i="26"/>
  <c r="Q54" i="26"/>
  <c r="Q55" i="26"/>
  <c r="Q56" i="26"/>
  <c r="Q57" i="26"/>
  <c r="Q58" i="26"/>
  <c r="Q59" i="26"/>
  <c r="Q60" i="26"/>
  <c r="Q61" i="26"/>
  <c r="Q62" i="26"/>
  <c r="Q63" i="26"/>
  <c r="Q64" i="26"/>
  <c r="Q65" i="26"/>
  <c r="Q11" i="26"/>
  <c r="Q12" i="26"/>
  <c r="Q2" i="26"/>
  <c r="Q3" i="26"/>
  <c r="Q4" i="26"/>
  <c r="Q5" i="26"/>
  <c r="Q7" i="26"/>
  <c r="Q8" i="26"/>
  <c r="Q9" i="26"/>
  <c r="N2" i="28"/>
  <c r="Q10" i="26"/>
  <c r="P2" i="28"/>
  <c r="M3" i="28"/>
  <c r="M4" i="28"/>
  <c r="M5" i="28"/>
  <c r="M6" i="28"/>
  <c r="M7" i="28"/>
  <c r="M8" i="28"/>
  <c r="M9" i="28"/>
  <c r="M10" i="28"/>
  <c r="M11" i="28"/>
  <c r="M12" i="28"/>
  <c r="M13" i="28"/>
  <c r="M14" i="28"/>
  <c r="M15" i="28"/>
  <c r="M16" i="28"/>
  <c r="M17" i="28"/>
  <c r="M18" i="28"/>
  <c r="M19" i="28"/>
  <c r="M20" i="28"/>
  <c r="M21" i="28"/>
  <c r="M22" i="28"/>
  <c r="M23" i="28"/>
  <c r="M24" i="28"/>
  <c r="M25" i="28"/>
  <c r="M26" i="28"/>
  <c r="M27" i="28"/>
  <c r="M28" i="28"/>
  <c r="M29" i="28"/>
  <c r="M30" i="28"/>
  <c r="M31" i="28"/>
  <c r="M32" i="28"/>
  <c r="M33" i="28"/>
  <c r="M34" i="28"/>
  <c r="M35" i="28"/>
  <c r="M36" i="28"/>
  <c r="M37" i="28"/>
  <c r="M38" i="28"/>
  <c r="M39" i="28"/>
  <c r="M40" i="28"/>
  <c r="M41" i="28"/>
  <c r="M42" i="28"/>
  <c r="M43" i="28"/>
  <c r="M44" i="28"/>
  <c r="M45" i="28"/>
  <c r="M46" i="28"/>
  <c r="M47" i="28"/>
  <c r="M48" i="28"/>
  <c r="M49" i="28"/>
  <c r="M50" i="28"/>
  <c r="M51" i="28"/>
  <c r="M52" i="28"/>
  <c r="M53" i="28"/>
  <c r="M54" i="28"/>
  <c r="M55" i="28"/>
  <c r="M56" i="28"/>
  <c r="M57" i="28"/>
  <c r="M58" i="28"/>
  <c r="M59" i="28"/>
  <c r="M60" i="28"/>
  <c r="M61" i="28"/>
  <c r="M62" i="28"/>
  <c r="M63" i="28"/>
  <c r="M64" i="28"/>
  <c r="M65" i="28"/>
  <c r="M2" i="28"/>
  <c r="N3" i="28"/>
  <c r="P3" i="28"/>
  <c r="N4" i="28"/>
  <c r="P4" i="28"/>
  <c r="N5" i="28"/>
  <c r="P5" i="28"/>
  <c r="N6" i="28"/>
  <c r="P6" i="28"/>
  <c r="N7" i="28"/>
  <c r="P7" i="28"/>
  <c r="N8" i="28"/>
  <c r="P8" i="28"/>
  <c r="N9" i="28"/>
  <c r="P9" i="28"/>
  <c r="N10" i="28"/>
  <c r="P10" i="28"/>
  <c r="N11" i="28"/>
  <c r="P11" i="28"/>
  <c r="N12" i="28"/>
  <c r="P12" i="28"/>
  <c r="N13" i="28"/>
  <c r="P13" i="28"/>
  <c r="N14" i="28"/>
  <c r="P14" i="28"/>
  <c r="N15" i="28"/>
  <c r="P15" i="28"/>
  <c r="N16" i="28"/>
  <c r="P16" i="28"/>
  <c r="N17" i="28"/>
  <c r="P17" i="28"/>
  <c r="N18" i="28"/>
  <c r="P18" i="28"/>
  <c r="N19" i="28"/>
  <c r="P19" i="28"/>
  <c r="N20" i="28"/>
  <c r="P20" i="28"/>
  <c r="N21" i="28"/>
  <c r="P21" i="28"/>
  <c r="N22" i="28"/>
  <c r="P22" i="28"/>
  <c r="N23" i="28"/>
  <c r="P23" i="28"/>
  <c r="N24" i="28"/>
  <c r="P24" i="28"/>
  <c r="N25" i="28"/>
  <c r="P25" i="28"/>
  <c r="N26" i="28"/>
  <c r="P26" i="28"/>
  <c r="N27" i="28"/>
  <c r="P27" i="28"/>
  <c r="N28" i="28"/>
  <c r="P28" i="28"/>
  <c r="N29" i="28"/>
  <c r="P29" i="28"/>
  <c r="N30" i="28"/>
  <c r="P30" i="28"/>
  <c r="N31" i="28"/>
  <c r="P31" i="28"/>
  <c r="N32" i="28"/>
  <c r="P32" i="28"/>
  <c r="N33" i="28"/>
  <c r="P33" i="28"/>
  <c r="N34" i="28"/>
  <c r="P34" i="28"/>
  <c r="N35" i="28"/>
  <c r="P35" i="28"/>
  <c r="N36" i="28"/>
  <c r="P36" i="28"/>
  <c r="N37" i="28"/>
  <c r="P37" i="28"/>
  <c r="N38" i="28"/>
  <c r="P38" i="28"/>
  <c r="N39" i="28"/>
  <c r="P39" i="28"/>
  <c r="N40" i="28"/>
  <c r="P40" i="28"/>
  <c r="N41" i="28"/>
  <c r="P41" i="28"/>
  <c r="N42" i="28"/>
  <c r="P42" i="28"/>
  <c r="N43" i="28"/>
  <c r="P43" i="28"/>
  <c r="N44" i="28"/>
  <c r="P44" i="28"/>
  <c r="N45" i="28"/>
  <c r="P45" i="28"/>
  <c r="N47" i="28"/>
  <c r="P47" i="28" s="1"/>
  <c r="N48" i="28"/>
  <c r="P48" i="28" s="1"/>
  <c r="N49" i="28"/>
  <c r="P49" i="28"/>
  <c r="N50" i="28"/>
  <c r="P50" i="28"/>
  <c r="N51" i="28"/>
  <c r="P51" i="28" s="1"/>
  <c r="N52" i="28"/>
  <c r="P52" i="28"/>
  <c r="N53" i="28"/>
  <c r="P53" i="28"/>
  <c r="N54" i="28"/>
  <c r="P54" i="28"/>
  <c r="N55" i="28"/>
  <c r="P55" i="28" s="1"/>
  <c r="N56" i="28"/>
  <c r="P56" i="28"/>
  <c r="N57" i="28"/>
  <c r="P57" i="28" s="1"/>
  <c r="N58" i="28"/>
  <c r="P58" i="28"/>
  <c r="N59" i="28"/>
  <c r="P59" i="28" s="1"/>
  <c r="N60" i="28"/>
  <c r="P60" i="28"/>
  <c r="N61" i="28"/>
  <c r="N62" i="28"/>
  <c r="P62" i="28" s="1"/>
  <c r="N63" i="28"/>
  <c r="P63" i="28" s="1"/>
  <c r="N64" i="28"/>
  <c r="P64" i="28"/>
  <c r="N65" i="28"/>
  <c r="P65" i="28"/>
  <c r="AM3" i="22"/>
  <c r="AM4" i="22"/>
  <c r="AM5" i="22"/>
  <c r="AM6" i="22"/>
  <c r="AM7" i="22"/>
  <c r="AM8" i="22"/>
  <c r="AM9" i="22"/>
  <c r="AM10" i="22"/>
  <c r="AM11" i="22"/>
  <c r="AM12" i="22"/>
  <c r="AM13" i="22"/>
  <c r="AM14" i="22"/>
  <c r="AM15" i="22"/>
  <c r="AM16" i="22"/>
  <c r="AM17" i="22"/>
  <c r="AM18" i="22"/>
  <c r="AM19" i="22"/>
  <c r="AM20" i="22"/>
  <c r="AM21" i="22"/>
  <c r="AM22" i="22"/>
  <c r="AM23" i="22"/>
  <c r="AM24" i="22"/>
  <c r="AM25" i="22"/>
  <c r="AM26" i="22"/>
  <c r="AM27" i="22"/>
  <c r="AM28" i="22"/>
  <c r="AM29" i="22"/>
  <c r="AM30" i="22"/>
  <c r="AM31" i="22"/>
  <c r="AM32" i="22"/>
  <c r="AM33" i="22"/>
  <c r="AM34" i="22"/>
  <c r="AM35" i="22"/>
  <c r="AM36" i="22"/>
  <c r="AM37" i="22"/>
  <c r="AM38" i="22"/>
  <c r="AM39" i="22"/>
  <c r="AM40" i="22"/>
  <c r="AM41" i="22"/>
  <c r="AM42" i="22"/>
  <c r="AM43" i="22"/>
  <c r="AM44" i="22"/>
  <c r="AM45" i="22"/>
  <c r="AM46" i="22"/>
  <c r="AM47" i="22"/>
  <c r="AM48" i="22"/>
  <c r="AM49" i="22"/>
  <c r="AM50" i="22"/>
  <c r="AM51" i="22"/>
  <c r="AM52" i="22"/>
  <c r="AM53" i="22"/>
  <c r="AM54" i="22"/>
  <c r="AM55" i="22"/>
  <c r="AM56" i="22"/>
  <c r="AM57" i="22"/>
  <c r="AM58" i="22"/>
  <c r="AM59" i="22"/>
  <c r="AM60" i="22"/>
  <c r="AM61" i="22"/>
  <c r="AM62" i="22"/>
  <c r="AM63" i="22"/>
  <c r="AM64" i="22"/>
  <c r="AM65"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L64" i="22"/>
  <c r="AL65" i="22"/>
  <c r="AK3" i="22"/>
  <c r="AK4" i="22"/>
  <c r="AK5" i="22"/>
  <c r="AK6" i="22"/>
  <c r="AK7" i="22"/>
  <c r="AK8" i="22"/>
  <c r="AK9" i="22"/>
  <c r="AK10" i="22"/>
  <c r="AK11" i="22"/>
  <c r="AK12" i="22"/>
  <c r="AK13" i="22"/>
  <c r="AK14" i="22"/>
  <c r="AK15" i="22"/>
  <c r="AK16" i="22"/>
  <c r="AK17" i="22"/>
  <c r="AK18" i="22"/>
  <c r="AK19" i="22"/>
  <c r="AK20" i="22"/>
  <c r="AK21" i="22"/>
  <c r="AK22" i="22"/>
  <c r="AK23" i="22"/>
  <c r="AK24" i="22"/>
  <c r="AK25" i="22"/>
  <c r="AK26" i="22"/>
  <c r="AK27" i="22"/>
  <c r="AK28" i="22"/>
  <c r="AK29" i="22"/>
  <c r="AK30" i="22"/>
  <c r="AK31" i="22"/>
  <c r="AK32" i="22"/>
  <c r="AK33" i="22"/>
  <c r="AK34" i="22"/>
  <c r="AK35" i="22"/>
  <c r="AK36" i="22"/>
  <c r="AK37" i="22"/>
  <c r="AK38" i="22"/>
  <c r="AK39" i="22"/>
  <c r="AK40" i="22"/>
  <c r="AK41" i="22"/>
  <c r="AK42" i="22"/>
  <c r="AK43" i="22"/>
  <c r="AK44" i="22"/>
  <c r="AK45" i="22"/>
  <c r="AK46" i="22"/>
  <c r="AK47" i="22"/>
  <c r="AK48" i="22"/>
  <c r="AK49" i="22"/>
  <c r="AK50" i="22"/>
  <c r="AK51" i="22"/>
  <c r="AK52" i="22"/>
  <c r="AK53" i="22"/>
  <c r="AK54" i="22"/>
  <c r="AK55" i="22"/>
  <c r="AK56" i="22"/>
  <c r="AK57" i="22"/>
  <c r="AK58" i="22"/>
  <c r="AK59" i="22"/>
  <c r="AK60" i="22"/>
  <c r="AK61" i="22"/>
  <c r="AK62" i="22"/>
  <c r="AK63" i="22"/>
  <c r="AK64" i="22"/>
  <c r="AK65" i="22"/>
  <c r="AJ3" i="22"/>
  <c r="AJ4" i="22"/>
  <c r="AJ5" i="22"/>
  <c r="AJ6" i="22"/>
  <c r="AJ7" i="22"/>
  <c r="AJ8" i="22"/>
  <c r="AJ9" i="22"/>
  <c r="AJ10" i="22"/>
  <c r="AJ11" i="22"/>
  <c r="AJ12" i="22"/>
  <c r="AJ13" i="22"/>
  <c r="AJ14" i="22"/>
  <c r="AJ15" i="22"/>
  <c r="AJ16" i="22"/>
  <c r="AJ17" i="22"/>
  <c r="AJ18" i="22"/>
  <c r="AJ19" i="22"/>
  <c r="AJ20" i="22"/>
  <c r="AJ21" i="22"/>
  <c r="AJ22" i="22"/>
  <c r="AJ23" i="22"/>
  <c r="AJ24" i="22"/>
  <c r="AJ25" i="22"/>
  <c r="AJ26" i="22"/>
  <c r="AJ27" i="22"/>
  <c r="AJ28" i="22"/>
  <c r="AJ29" i="22"/>
  <c r="AJ30" i="22"/>
  <c r="AJ31" i="22"/>
  <c r="AJ32" i="22"/>
  <c r="AJ33" i="22"/>
  <c r="AJ34" i="22"/>
  <c r="AJ35" i="22"/>
  <c r="AJ36" i="22"/>
  <c r="AJ37" i="22"/>
  <c r="AJ38" i="22"/>
  <c r="AJ39" i="22"/>
  <c r="AJ40" i="22"/>
  <c r="AJ41" i="22"/>
  <c r="AJ42" i="22"/>
  <c r="AJ43" i="22"/>
  <c r="AJ44" i="22"/>
  <c r="AJ45" i="22"/>
  <c r="AJ46" i="22"/>
  <c r="AJ47" i="22"/>
  <c r="AJ48" i="22"/>
  <c r="AJ49" i="22"/>
  <c r="AJ50" i="22"/>
  <c r="AJ51" i="22"/>
  <c r="AJ52" i="22"/>
  <c r="AJ53" i="22"/>
  <c r="AJ54" i="22"/>
  <c r="AJ55" i="22"/>
  <c r="AJ56" i="22"/>
  <c r="AJ57" i="22"/>
  <c r="AJ58" i="22"/>
  <c r="AJ59" i="22"/>
  <c r="AJ60" i="22"/>
  <c r="AJ61" i="22"/>
  <c r="AJ62" i="22"/>
  <c r="AJ63" i="22"/>
  <c r="AJ64" i="22"/>
  <c r="AJ65"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I52" i="22"/>
  <c r="AI53" i="22"/>
  <c r="AI54" i="22"/>
  <c r="AI55" i="22"/>
  <c r="AI56" i="22"/>
  <c r="AI57" i="22"/>
  <c r="AI58" i="22"/>
  <c r="AI59" i="22"/>
  <c r="AI60" i="22"/>
  <c r="AI61" i="22"/>
  <c r="AI62" i="22"/>
  <c r="AI63" i="22"/>
  <c r="AI64" i="22"/>
  <c r="AI65"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N49" i="22"/>
  <c r="AH50" i="22"/>
  <c r="AH51" i="22"/>
  <c r="AH52" i="22"/>
  <c r="AH53" i="22"/>
  <c r="AH54" i="22"/>
  <c r="AH55" i="22"/>
  <c r="AH56" i="22"/>
  <c r="AH57" i="22"/>
  <c r="AH58" i="22"/>
  <c r="AH59" i="22"/>
  <c r="AH60" i="22"/>
  <c r="AH61" i="22"/>
  <c r="AH62" i="22"/>
  <c r="AH63" i="22"/>
  <c r="AH64" i="22"/>
  <c r="AH65" i="22"/>
  <c r="AG3" i="22"/>
  <c r="AG4" i="22"/>
  <c r="AG5" i="22"/>
  <c r="AG6" i="22"/>
  <c r="AG7" i="22"/>
  <c r="AG8" i="22"/>
  <c r="AG9" i="22"/>
  <c r="AG10" i="22"/>
  <c r="AG11" i="22"/>
  <c r="AG12" i="22"/>
  <c r="AG13" i="22"/>
  <c r="AG14" i="22"/>
  <c r="AG15" i="22"/>
  <c r="AG16" i="22"/>
  <c r="AG17" i="22"/>
  <c r="AG18" i="22"/>
  <c r="AG19" i="22"/>
  <c r="AG20" i="22"/>
  <c r="AG21" i="22"/>
  <c r="AG22" i="22"/>
  <c r="AG23" i="22"/>
  <c r="AG24" i="22"/>
  <c r="AG25" i="22"/>
  <c r="AG26" i="22"/>
  <c r="AG27" i="22"/>
  <c r="AG28" i="22"/>
  <c r="AG29" i="22"/>
  <c r="AG30" i="22"/>
  <c r="AG31" i="22"/>
  <c r="AG32" i="22"/>
  <c r="AG33" i="22"/>
  <c r="AG34" i="22"/>
  <c r="AG35" i="22"/>
  <c r="AG36" i="22"/>
  <c r="AG37" i="22"/>
  <c r="AG38" i="22"/>
  <c r="AG39" i="22"/>
  <c r="AG40" i="22"/>
  <c r="AG41" i="22"/>
  <c r="AG42" i="22"/>
  <c r="AG43" i="22"/>
  <c r="AG44" i="22"/>
  <c r="AG45" i="22"/>
  <c r="AG46" i="22"/>
  <c r="AG47" i="22"/>
  <c r="AG48" i="22"/>
  <c r="AG49" i="22"/>
  <c r="AG50" i="22"/>
  <c r="AG51" i="22"/>
  <c r="AG52" i="22"/>
  <c r="AG53" i="22"/>
  <c r="AG54" i="22"/>
  <c r="AG55" i="22"/>
  <c r="AG56" i="22"/>
  <c r="AG57" i="22"/>
  <c r="AG58" i="22"/>
  <c r="AG59" i="22"/>
  <c r="AG60" i="22"/>
  <c r="AG61" i="22"/>
  <c r="AG62" i="22"/>
  <c r="AG63" i="22"/>
  <c r="AG64" i="22"/>
  <c r="AG65"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F52" i="22"/>
  <c r="AF53" i="22"/>
  <c r="AF54" i="22"/>
  <c r="AF55" i="22"/>
  <c r="AF56" i="22"/>
  <c r="AF57" i="22"/>
  <c r="AF58" i="22"/>
  <c r="AF59" i="22"/>
  <c r="AF60" i="22"/>
  <c r="AF61" i="22"/>
  <c r="AF62" i="22"/>
  <c r="AF63" i="22"/>
  <c r="AF64" i="22"/>
  <c r="AF65" i="22"/>
  <c r="AE3" i="22"/>
  <c r="AE4" i="22"/>
  <c r="AE5" i="22"/>
  <c r="AE6" i="22"/>
  <c r="AE7" i="22"/>
  <c r="AE8" i="22"/>
  <c r="AE9" i="22"/>
  <c r="AE10" i="22"/>
  <c r="AE11" i="22"/>
  <c r="AE12" i="22"/>
  <c r="AE13" i="22"/>
  <c r="AE14" i="22"/>
  <c r="AE15" i="22"/>
  <c r="AE16" i="22"/>
  <c r="AE17" i="22"/>
  <c r="AE18" i="22"/>
  <c r="AE19" i="22"/>
  <c r="AE20" i="22"/>
  <c r="AE21" i="22"/>
  <c r="AE22" i="22"/>
  <c r="AE23" i="22"/>
  <c r="AE24" i="22"/>
  <c r="AE25" i="22"/>
  <c r="AE26" i="22"/>
  <c r="AE27" i="22"/>
  <c r="AE28" i="22"/>
  <c r="AE29" i="22"/>
  <c r="AE30" i="22"/>
  <c r="AE31" i="22"/>
  <c r="AE32" i="22"/>
  <c r="AE33" i="22"/>
  <c r="AE34" i="22"/>
  <c r="AE35" i="22"/>
  <c r="AE36" i="22"/>
  <c r="AE37" i="22"/>
  <c r="AE38" i="22"/>
  <c r="AE39" i="22"/>
  <c r="AE40" i="22"/>
  <c r="AE41" i="22"/>
  <c r="AE42" i="22"/>
  <c r="AE43" i="22"/>
  <c r="AE44" i="22"/>
  <c r="AE45" i="22"/>
  <c r="AE46" i="22"/>
  <c r="AE47" i="22"/>
  <c r="AE48" i="22"/>
  <c r="AE49" i="22"/>
  <c r="AE50" i="22"/>
  <c r="AE51" i="22"/>
  <c r="AE52" i="22"/>
  <c r="AE53" i="22"/>
  <c r="AE54" i="22"/>
  <c r="AE55" i="22"/>
  <c r="AE56" i="22"/>
  <c r="AE57" i="22"/>
  <c r="AE58" i="22"/>
  <c r="AE59" i="22"/>
  <c r="AE60" i="22"/>
  <c r="AE61" i="22"/>
  <c r="AE62" i="22"/>
  <c r="AE63" i="22"/>
  <c r="AE64" i="22"/>
  <c r="AE65" i="22"/>
  <c r="AF2" i="22"/>
  <c r="AG2" i="22"/>
  <c r="AH2" i="22"/>
  <c r="AI2" i="22"/>
  <c r="AJ2" i="22"/>
  <c r="AK2" i="22"/>
  <c r="AL2" i="22"/>
  <c r="AM2" i="22"/>
  <c r="AE2" i="22"/>
  <c r="AD3" i="22"/>
  <c r="AN3" i="22"/>
  <c r="AD4" i="22"/>
  <c r="AN4" i="22"/>
  <c r="AD5" i="22"/>
  <c r="AN5" i="22"/>
  <c r="AD6" i="22"/>
  <c r="AD7" i="22"/>
  <c r="AD8" i="22"/>
  <c r="AD9" i="22"/>
  <c r="AD10" i="22"/>
  <c r="AD11" i="22"/>
  <c r="AD12" i="22"/>
  <c r="AD13" i="22"/>
  <c r="AD14" i="22"/>
  <c r="AD15" i="22"/>
  <c r="AD16" i="22"/>
  <c r="AN16" i="22"/>
  <c r="AD17" i="22"/>
  <c r="AN17" i="22"/>
  <c r="AD18" i="22"/>
  <c r="AD19" i="22"/>
  <c r="AD20" i="22"/>
  <c r="AD21" i="22"/>
  <c r="AD22" i="22"/>
  <c r="AD23" i="22"/>
  <c r="AD24" i="22"/>
  <c r="AD25" i="22"/>
  <c r="AN25" i="22"/>
  <c r="AD26" i="22"/>
  <c r="AD27" i="22"/>
  <c r="AD28" i="22"/>
  <c r="AD29" i="22"/>
  <c r="AN29" i="22"/>
  <c r="AD30" i="22"/>
  <c r="AD31" i="22"/>
  <c r="AD32" i="22"/>
  <c r="AD33" i="22"/>
  <c r="AD34" i="22"/>
  <c r="AD35" i="22"/>
  <c r="AD36" i="22"/>
  <c r="AD37" i="22"/>
  <c r="AN37" i="22"/>
  <c r="AD38" i="22"/>
  <c r="AD39" i="22"/>
  <c r="AD40" i="22"/>
  <c r="AD41" i="22"/>
  <c r="AN41" i="22"/>
  <c r="AD42" i="22"/>
  <c r="AD43" i="22"/>
  <c r="AD44" i="22"/>
  <c r="AD45" i="22"/>
  <c r="AD46" i="22"/>
  <c r="AD47" i="22"/>
  <c r="AD48" i="22"/>
  <c r="AD49" i="22"/>
  <c r="AD50" i="22"/>
  <c r="AD51" i="22"/>
  <c r="AD52" i="22"/>
  <c r="AD53" i="22"/>
  <c r="AN53" i="22"/>
  <c r="AD54" i="22"/>
  <c r="AD55" i="22"/>
  <c r="AD56" i="22"/>
  <c r="AD57" i="22"/>
  <c r="AD58" i="22"/>
  <c r="AD59" i="22"/>
  <c r="AD60" i="22"/>
  <c r="AD61" i="22"/>
  <c r="AN61" i="22"/>
  <c r="AD62" i="22"/>
  <c r="AD63" i="22"/>
  <c r="AD64" i="22"/>
  <c r="AD65" i="22"/>
  <c r="AN65" i="22"/>
  <c r="AD2" i="22"/>
  <c r="AN62" i="22"/>
  <c r="AN50" i="22"/>
  <c r="AN38" i="22"/>
  <c r="AN26" i="22"/>
  <c r="AN14" i="22"/>
  <c r="AN64" i="22"/>
  <c r="AN40" i="22"/>
  <c r="AN13" i="22"/>
  <c r="AN58" i="22"/>
  <c r="AN46" i="22"/>
  <c r="AN34" i="22"/>
  <c r="AN22" i="22"/>
  <c r="AN52" i="22"/>
  <c r="AN28" i="22"/>
  <c r="AN12" i="22"/>
  <c r="AN59" i="22"/>
  <c r="AN47" i="22"/>
  <c r="AN35" i="22"/>
  <c r="AN23" i="22"/>
  <c r="AN11" i="22"/>
  <c r="AN10" i="22"/>
  <c r="AN57" i="22"/>
  <c r="AN45" i="22"/>
  <c r="AN33" i="22"/>
  <c r="AN21" i="22"/>
  <c r="AN9" i="22"/>
  <c r="AN60" i="22"/>
  <c r="AN48" i="22"/>
  <c r="AN36" i="22"/>
  <c r="AN24" i="22"/>
  <c r="AN63" i="22"/>
  <c r="AN51" i="22"/>
  <c r="AN39" i="22"/>
  <c r="AN27" i="22"/>
  <c r="AN15" i="22"/>
  <c r="AN56" i="22"/>
  <c r="AN44" i="22"/>
  <c r="AN32" i="22"/>
  <c r="AN20" i="22"/>
  <c r="AN8" i="22"/>
  <c r="AN55" i="22"/>
  <c r="AN43" i="22"/>
  <c r="AN31" i="22"/>
  <c r="AN19" i="22"/>
  <c r="AN7" i="22"/>
  <c r="AN2" i="22"/>
  <c r="AN54" i="22"/>
  <c r="AN42" i="22"/>
  <c r="AN30" i="22"/>
  <c r="AN18" i="22"/>
  <c r="AN6" i="22"/>
  <c r="BE4" i="25"/>
  <c r="BP2" i="24"/>
  <c r="BB2" i="24"/>
  <c r="BT3" i="25"/>
  <c r="BT4" i="25"/>
  <c r="BT5" i="25"/>
  <c r="BT6" i="25"/>
  <c r="BT7" i="25"/>
  <c r="BT8" i="25"/>
  <c r="BT9" i="25"/>
  <c r="BT10" i="25"/>
  <c r="BT11" i="25"/>
  <c r="BT12" i="25"/>
  <c r="BT13" i="25"/>
  <c r="BT14" i="25"/>
  <c r="BT15" i="25"/>
  <c r="BT16" i="25"/>
  <c r="BT17" i="25"/>
  <c r="BT18" i="25"/>
  <c r="BT19" i="25"/>
  <c r="BT20" i="25"/>
  <c r="BT21" i="25"/>
  <c r="BT22" i="25"/>
  <c r="BT23" i="25"/>
  <c r="BT24" i="25"/>
  <c r="BT25" i="25"/>
  <c r="BT26" i="25"/>
  <c r="BT27" i="25"/>
  <c r="BT28" i="25"/>
  <c r="BT29" i="25"/>
  <c r="BT30" i="25"/>
  <c r="BT31" i="25"/>
  <c r="BT32" i="25"/>
  <c r="BT33" i="25"/>
  <c r="BT34" i="25"/>
  <c r="BT35" i="25"/>
  <c r="BT36" i="25"/>
  <c r="BT37" i="25"/>
  <c r="BT38" i="25"/>
  <c r="BT39" i="25"/>
  <c r="BT40" i="25"/>
  <c r="BT41" i="25"/>
  <c r="BT42" i="25"/>
  <c r="BT43" i="25"/>
  <c r="BT44" i="25"/>
  <c r="BT45" i="25"/>
  <c r="BT46" i="25"/>
  <c r="BT47" i="25"/>
  <c r="BT48" i="25"/>
  <c r="BT49" i="25"/>
  <c r="BT50" i="25"/>
  <c r="BT51" i="25"/>
  <c r="BT52" i="25"/>
  <c r="BT53" i="25"/>
  <c r="BT54" i="25"/>
  <c r="BT55" i="25"/>
  <c r="BT56" i="25"/>
  <c r="BT57" i="25"/>
  <c r="BT58" i="25"/>
  <c r="BT59" i="25"/>
  <c r="BT60" i="25"/>
  <c r="BT61" i="25"/>
  <c r="BT62" i="25"/>
  <c r="BT63" i="25"/>
  <c r="BT64" i="25"/>
  <c r="BT65" i="25"/>
  <c r="BT2" i="25"/>
  <c r="BS3" i="25"/>
  <c r="BS4" i="25"/>
  <c r="BS5" i="25"/>
  <c r="BS6" i="25"/>
  <c r="BS7" i="25"/>
  <c r="BS8" i="25"/>
  <c r="BS9" i="25"/>
  <c r="BS10" i="25"/>
  <c r="BS11" i="25"/>
  <c r="BS12" i="25"/>
  <c r="BS13" i="25"/>
  <c r="BS14" i="25"/>
  <c r="BS15" i="25"/>
  <c r="BS16" i="25"/>
  <c r="BS17" i="25"/>
  <c r="BS18" i="25"/>
  <c r="BS19" i="25"/>
  <c r="BS20" i="25"/>
  <c r="BS21" i="25"/>
  <c r="BS22" i="25"/>
  <c r="BS23" i="25"/>
  <c r="BS24" i="25"/>
  <c r="BS25" i="25"/>
  <c r="BS26" i="25"/>
  <c r="BS27" i="25"/>
  <c r="BS28" i="25"/>
  <c r="BS29" i="25"/>
  <c r="BS30" i="25"/>
  <c r="BS31" i="25"/>
  <c r="BS32" i="25"/>
  <c r="BS33" i="25"/>
  <c r="BS34" i="25"/>
  <c r="BS35" i="25"/>
  <c r="BS36" i="25"/>
  <c r="BS37" i="25"/>
  <c r="BS38" i="25"/>
  <c r="BS39" i="25"/>
  <c r="BS40" i="25"/>
  <c r="BS41" i="25"/>
  <c r="BS42" i="25"/>
  <c r="BS43" i="25"/>
  <c r="BS44" i="25"/>
  <c r="BS45" i="25"/>
  <c r="BS46" i="25"/>
  <c r="BS47" i="25"/>
  <c r="BS48" i="25"/>
  <c r="BS49" i="25"/>
  <c r="BS50" i="25"/>
  <c r="BS51" i="25"/>
  <c r="BS52" i="25"/>
  <c r="BS53" i="25"/>
  <c r="BS54" i="25"/>
  <c r="BS55" i="25"/>
  <c r="BS56" i="25"/>
  <c r="BS57" i="25"/>
  <c r="BS58" i="25"/>
  <c r="BS59" i="25"/>
  <c r="BS60" i="25"/>
  <c r="BS61" i="25"/>
  <c r="BS62" i="25"/>
  <c r="BS63" i="25"/>
  <c r="BS64" i="25"/>
  <c r="BS65" i="25"/>
  <c r="BS2" i="25"/>
  <c r="BR3" i="25"/>
  <c r="BR4" i="25"/>
  <c r="BR5" i="25"/>
  <c r="BR6" i="25"/>
  <c r="BR7" i="25"/>
  <c r="BR8" i="25"/>
  <c r="BR9" i="25"/>
  <c r="BR10" i="25"/>
  <c r="BR11" i="25"/>
  <c r="BR12" i="25"/>
  <c r="BR13" i="25"/>
  <c r="BR14" i="25"/>
  <c r="BR15" i="25"/>
  <c r="BR16" i="25"/>
  <c r="BR17" i="25"/>
  <c r="BR18" i="25"/>
  <c r="BR19" i="25"/>
  <c r="BR20" i="25"/>
  <c r="BR21" i="25"/>
  <c r="BR22" i="25"/>
  <c r="BR23" i="25"/>
  <c r="BR24" i="25"/>
  <c r="BR25" i="25"/>
  <c r="BR26" i="25"/>
  <c r="BR27" i="25"/>
  <c r="BR28" i="25"/>
  <c r="BR29" i="25"/>
  <c r="BR30" i="25"/>
  <c r="BR31" i="25"/>
  <c r="BR32" i="25"/>
  <c r="BR33" i="25"/>
  <c r="BR34" i="25"/>
  <c r="BR35" i="25"/>
  <c r="BR36" i="25"/>
  <c r="BR37" i="25"/>
  <c r="BR38" i="25"/>
  <c r="BR39" i="25"/>
  <c r="BR40" i="25"/>
  <c r="BR41" i="25"/>
  <c r="BR42" i="25"/>
  <c r="BR43" i="25"/>
  <c r="BR44" i="25"/>
  <c r="BR45" i="25"/>
  <c r="BR46" i="25"/>
  <c r="BR47" i="25"/>
  <c r="BR48" i="25"/>
  <c r="BR49" i="25"/>
  <c r="BR50" i="25"/>
  <c r="BR51" i="25"/>
  <c r="BR52" i="25"/>
  <c r="BR53" i="25"/>
  <c r="BR54" i="25"/>
  <c r="BR55" i="25"/>
  <c r="BR56" i="25"/>
  <c r="BR57" i="25"/>
  <c r="BR58" i="25"/>
  <c r="BR59" i="25"/>
  <c r="BR60" i="25"/>
  <c r="BR61" i="25"/>
  <c r="BR62" i="25"/>
  <c r="BR63" i="25"/>
  <c r="BR64" i="25"/>
  <c r="BR65" i="25"/>
  <c r="BR2" i="25"/>
  <c r="BQ3" i="25"/>
  <c r="BQ4" i="25"/>
  <c r="BQ5" i="25"/>
  <c r="BQ6" i="25"/>
  <c r="BQ7" i="25"/>
  <c r="BQ8" i="25"/>
  <c r="BQ9" i="25"/>
  <c r="BQ10" i="25"/>
  <c r="BQ11" i="25"/>
  <c r="BQ12" i="25"/>
  <c r="BQ13" i="25"/>
  <c r="BQ14" i="25"/>
  <c r="BQ15" i="25"/>
  <c r="BQ16" i="25"/>
  <c r="BQ17" i="25"/>
  <c r="BQ18" i="25"/>
  <c r="BQ19" i="25"/>
  <c r="BQ20" i="25"/>
  <c r="BQ21" i="25"/>
  <c r="BQ22" i="25"/>
  <c r="BQ23" i="25"/>
  <c r="BQ24" i="25"/>
  <c r="BQ25" i="25"/>
  <c r="BQ26" i="25"/>
  <c r="BQ27" i="25"/>
  <c r="BQ28" i="25"/>
  <c r="BQ29" i="25"/>
  <c r="BQ30" i="25"/>
  <c r="BQ31" i="25"/>
  <c r="BQ32" i="25"/>
  <c r="BQ33" i="25"/>
  <c r="BQ34" i="25"/>
  <c r="BQ35" i="25"/>
  <c r="BQ36" i="25"/>
  <c r="BQ37" i="25"/>
  <c r="BQ38" i="25"/>
  <c r="BQ39" i="25"/>
  <c r="BQ40" i="25"/>
  <c r="BQ41" i="25"/>
  <c r="BQ42" i="25"/>
  <c r="BQ43" i="25"/>
  <c r="BQ44" i="25"/>
  <c r="BQ45" i="25"/>
  <c r="BQ46" i="25"/>
  <c r="BQ47" i="25"/>
  <c r="BQ48" i="25"/>
  <c r="BQ49" i="25"/>
  <c r="BQ50" i="25"/>
  <c r="BQ51" i="25"/>
  <c r="BQ52" i="25"/>
  <c r="BQ53" i="25"/>
  <c r="BQ54" i="25"/>
  <c r="BQ55" i="25"/>
  <c r="BQ56" i="25"/>
  <c r="BQ57" i="25"/>
  <c r="BQ58" i="25"/>
  <c r="BQ59" i="25"/>
  <c r="BQ60" i="25"/>
  <c r="BQ61" i="25"/>
  <c r="BQ62" i="25"/>
  <c r="BQ63" i="25"/>
  <c r="BQ64" i="25"/>
  <c r="BQ65" i="25"/>
  <c r="BQ2" i="25"/>
  <c r="BP3" i="25"/>
  <c r="BP4" i="25"/>
  <c r="BP5" i="25"/>
  <c r="BP6" i="25"/>
  <c r="BP7" i="25"/>
  <c r="BP8" i="25"/>
  <c r="BP9" i="25"/>
  <c r="BP10" i="25"/>
  <c r="BP11" i="25"/>
  <c r="BP12" i="25"/>
  <c r="BP13" i="25"/>
  <c r="BP14" i="25"/>
  <c r="BP15" i="25"/>
  <c r="BP16" i="25"/>
  <c r="BP17" i="25"/>
  <c r="BP18" i="25"/>
  <c r="BP19" i="25"/>
  <c r="BP20" i="25"/>
  <c r="BP21" i="25"/>
  <c r="BP22" i="25"/>
  <c r="BP23" i="25"/>
  <c r="BP24" i="25"/>
  <c r="BP25" i="25"/>
  <c r="BP26" i="25"/>
  <c r="BP27" i="25"/>
  <c r="BP28" i="25"/>
  <c r="BP29" i="25"/>
  <c r="BP30" i="25"/>
  <c r="BP31" i="25"/>
  <c r="BP32" i="25"/>
  <c r="BP33" i="25"/>
  <c r="BP34" i="25"/>
  <c r="BP35" i="25"/>
  <c r="BP36" i="25"/>
  <c r="BP37" i="25"/>
  <c r="BP38" i="25"/>
  <c r="BP39" i="25"/>
  <c r="BP40" i="25"/>
  <c r="BP41" i="25"/>
  <c r="BP42" i="25"/>
  <c r="BP43" i="25"/>
  <c r="BP44" i="25"/>
  <c r="BP45" i="25"/>
  <c r="BP46" i="25"/>
  <c r="BP47" i="25"/>
  <c r="BP48" i="25"/>
  <c r="BP49" i="25"/>
  <c r="BP50" i="25"/>
  <c r="BP51" i="25"/>
  <c r="BP52" i="25"/>
  <c r="BP53" i="25"/>
  <c r="BP54" i="25"/>
  <c r="BP55" i="25"/>
  <c r="BP56" i="25"/>
  <c r="BP57" i="25"/>
  <c r="BP58" i="25"/>
  <c r="BP59" i="25"/>
  <c r="BP60" i="25"/>
  <c r="BP61" i="25"/>
  <c r="BP62" i="25"/>
  <c r="BP63" i="25"/>
  <c r="BP64" i="25"/>
  <c r="BP65" i="25"/>
  <c r="BP2" i="25"/>
  <c r="BO42" i="25"/>
  <c r="BM34" i="25"/>
  <c r="BM46" i="25"/>
  <c r="BM58" i="25"/>
  <c r="BJ3" i="25"/>
  <c r="BJ9" i="25"/>
  <c r="BJ10" i="25"/>
  <c r="BJ15" i="25"/>
  <c r="BJ21" i="25"/>
  <c r="BJ22" i="25"/>
  <c r="BJ27" i="25"/>
  <c r="BJ33" i="25"/>
  <c r="BJ34" i="25"/>
  <c r="BJ39" i="25"/>
  <c r="BJ45" i="25"/>
  <c r="BJ46" i="25"/>
  <c r="BJ51" i="25"/>
  <c r="BJ57" i="25"/>
  <c r="BJ58" i="25"/>
  <c r="BJ63" i="25"/>
  <c r="BI5" i="25"/>
  <c r="BI6" i="25"/>
  <c r="BI10" i="25"/>
  <c r="BI11" i="25"/>
  <c r="BI17" i="25"/>
  <c r="BI18" i="25"/>
  <c r="BI22" i="25"/>
  <c r="BI23" i="25"/>
  <c r="BI29" i="25"/>
  <c r="BI30" i="25"/>
  <c r="BI34" i="25"/>
  <c r="BI35" i="25"/>
  <c r="BI41" i="25"/>
  <c r="BI42" i="25"/>
  <c r="BI46" i="25"/>
  <c r="BI47" i="25"/>
  <c r="BI53" i="25"/>
  <c r="BI54" i="25"/>
  <c r="BI58" i="25"/>
  <c r="BI59" i="25"/>
  <c r="BI65" i="25"/>
  <c r="BI2" i="25"/>
  <c r="BD3" i="25"/>
  <c r="BD4" i="25"/>
  <c r="BD5" i="25"/>
  <c r="BD6" i="25"/>
  <c r="BD7" i="25"/>
  <c r="BD8" i="25"/>
  <c r="BD9" i="25"/>
  <c r="BD10" i="25"/>
  <c r="BD11" i="25"/>
  <c r="BD12" i="25"/>
  <c r="BD13" i="25"/>
  <c r="BD14" i="25"/>
  <c r="BD15" i="25"/>
  <c r="BD16" i="25"/>
  <c r="BD17" i="25"/>
  <c r="BD18" i="25"/>
  <c r="BD19" i="25"/>
  <c r="BD20" i="25"/>
  <c r="BD21" i="25"/>
  <c r="BD22" i="25"/>
  <c r="BD23" i="25"/>
  <c r="BD24" i="25"/>
  <c r="BD25" i="25"/>
  <c r="BD26" i="25"/>
  <c r="BD27" i="25"/>
  <c r="BD28" i="25"/>
  <c r="BD29" i="25"/>
  <c r="BD30" i="25"/>
  <c r="BD31" i="25"/>
  <c r="BD32" i="25"/>
  <c r="BD33" i="25"/>
  <c r="BD34" i="25"/>
  <c r="BD35" i="25"/>
  <c r="BD36" i="25"/>
  <c r="BD37" i="25"/>
  <c r="BD38" i="25"/>
  <c r="BD39" i="25"/>
  <c r="BD40" i="25"/>
  <c r="BD41" i="25"/>
  <c r="BD42" i="25"/>
  <c r="BD43" i="25"/>
  <c r="BD44" i="25"/>
  <c r="BD45" i="25"/>
  <c r="BD46" i="25"/>
  <c r="BD47" i="25"/>
  <c r="BD48" i="25"/>
  <c r="BD49" i="25"/>
  <c r="BD50" i="25"/>
  <c r="BD51" i="25"/>
  <c r="BD52" i="25"/>
  <c r="BD53" i="25"/>
  <c r="BD54" i="25"/>
  <c r="BD55" i="25"/>
  <c r="BD56" i="25"/>
  <c r="BD57" i="25"/>
  <c r="BD58" i="25"/>
  <c r="BD59" i="25"/>
  <c r="BD60" i="25"/>
  <c r="BD61" i="25"/>
  <c r="BD62" i="25"/>
  <c r="BD63" i="25"/>
  <c r="BD64" i="25"/>
  <c r="BD65" i="25"/>
  <c r="BD2" i="25"/>
  <c r="BC5" i="25"/>
  <c r="BC6" i="25"/>
  <c r="BC8" i="25"/>
  <c r="BC10" i="25"/>
  <c r="BC11" i="25"/>
  <c r="BC17" i="25"/>
  <c r="BC18" i="25"/>
  <c r="BC20" i="25"/>
  <c r="BC22" i="25"/>
  <c r="BC23" i="25"/>
  <c r="BC29" i="25"/>
  <c r="BC30" i="25"/>
  <c r="BC32" i="25"/>
  <c r="BC34" i="25"/>
  <c r="BC35" i="25"/>
  <c r="BC41" i="25"/>
  <c r="BC42" i="25"/>
  <c r="BC46" i="25"/>
  <c r="BC47" i="25"/>
  <c r="BC53" i="25"/>
  <c r="BC54" i="25"/>
  <c r="BC58" i="25"/>
  <c r="BC59" i="25"/>
  <c r="BC65" i="25"/>
  <c r="BC2" i="25"/>
  <c r="BB3" i="25"/>
  <c r="BK3" i="25" s="1"/>
  <c r="BB4" i="25"/>
  <c r="BK4" i="25" s="1"/>
  <c r="BB5" i="25"/>
  <c r="BK5" i="25" s="1"/>
  <c r="BB6" i="25"/>
  <c r="BK6" i="25" s="1"/>
  <c r="BB7" i="25"/>
  <c r="BI7" i="25" s="1"/>
  <c r="BB8" i="25"/>
  <c r="BI8" i="25" s="1"/>
  <c r="BB9" i="25"/>
  <c r="BI9" i="25" s="1"/>
  <c r="BB10" i="25"/>
  <c r="BK10" i="25" s="1"/>
  <c r="BB11" i="25"/>
  <c r="BJ11" i="25" s="1"/>
  <c r="BB12" i="25"/>
  <c r="BJ12" i="25" s="1"/>
  <c r="BB13" i="25"/>
  <c r="BB14" i="25"/>
  <c r="BK14" i="25" s="1"/>
  <c r="BB15" i="25"/>
  <c r="BK15" i="25" s="1"/>
  <c r="BB16" i="25"/>
  <c r="BK16" i="25" s="1"/>
  <c r="BB17" i="25"/>
  <c r="BK17" i="25" s="1"/>
  <c r="BB18" i="25"/>
  <c r="BK18" i="25" s="1"/>
  <c r="BB19" i="25"/>
  <c r="BI19" i="25" s="1"/>
  <c r="BB20" i="25"/>
  <c r="BI20" i="25" s="1"/>
  <c r="BB21" i="25"/>
  <c r="BI21" i="25" s="1"/>
  <c r="BB22" i="25"/>
  <c r="BK22" i="25" s="1"/>
  <c r="BB23" i="25"/>
  <c r="BJ23" i="25" s="1"/>
  <c r="BB24" i="25"/>
  <c r="BJ24" i="25" s="1"/>
  <c r="BB25" i="25"/>
  <c r="BB26" i="25"/>
  <c r="BH26" i="25" s="1"/>
  <c r="BB27" i="25"/>
  <c r="BK27" i="25" s="1"/>
  <c r="BB28" i="25"/>
  <c r="BK28" i="25" s="1"/>
  <c r="BB29" i="25"/>
  <c r="BK29" i="25" s="1"/>
  <c r="BB30" i="25"/>
  <c r="BK30" i="25" s="1"/>
  <c r="BB31" i="25"/>
  <c r="BI31" i="25" s="1"/>
  <c r="BB32" i="25"/>
  <c r="BI32" i="25" s="1"/>
  <c r="BB33" i="25"/>
  <c r="BI33" i="25" s="1"/>
  <c r="BB34" i="25"/>
  <c r="BK34" i="25" s="1"/>
  <c r="BB35" i="25"/>
  <c r="BJ35" i="25" s="1"/>
  <c r="BB36" i="25"/>
  <c r="BJ36" i="25" s="1"/>
  <c r="BB37" i="25"/>
  <c r="BB38" i="25"/>
  <c r="BK38" i="25" s="1"/>
  <c r="BB39" i="25"/>
  <c r="BK39" i="25" s="1"/>
  <c r="BB40" i="25"/>
  <c r="BK40" i="25" s="1"/>
  <c r="BB41" i="25"/>
  <c r="BK41" i="25" s="1"/>
  <c r="BB42" i="25"/>
  <c r="BK42" i="25" s="1"/>
  <c r="BB43" i="25"/>
  <c r="BI43" i="25" s="1"/>
  <c r="BB44" i="25"/>
  <c r="BI44" i="25" s="1"/>
  <c r="BB45" i="25"/>
  <c r="BI45" i="25" s="1"/>
  <c r="BB46" i="25"/>
  <c r="BK46" i="25" s="1"/>
  <c r="BB47" i="25"/>
  <c r="BJ47" i="25" s="1"/>
  <c r="BB48" i="25"/>
  <c r="BJ48" i="25" s="1"/>
  <c r="BB49" i="25"/>
  <c r="BB50" i="25"/>
  <c r="BH50" i="25" s="1"/>
  <c r="BB51" i="25"/>
  <c r="BK51" i="25" s="1"/>
  <c r="BB52" i="25"/>
  <c r="BK52" i="25" s="1"/>
  <c r="BB53" i="25"/>
  <c r="BK53" i="25" s="1"/>
  <c r="BB54" i="25"/>
  <c r="BK54" i="25" s="1"/>
  <c r="BO54" i="25" s="1"/>
  <c r="BB55" i="25"/>
  <c r="BB56" i="25"/>
  <c r="BI56" i="25" s="1"/>
  <c r="BB57" i="25"/>
  <c r="BI57" i="25" s="1"/>
  <c r="BB58" i="25"/>
  <c r="BK58" i="25" s="1"/>
  <c r="BB59" i="25"/>
  <c r="BJ59" i="25" s="1"/>
  <c r="BB60" i="25"/>
  <c r="BJ60" i="25" s="1"/>
  <c r="BB61" i="25"/>
  <c r="BB62" i="25"/>
  <c r="BB63" i="25"/>
  <c r="BK63" i="25" s="1"/>
  <c r="BB64" i="25"/>
  <c r="BK64" i="25" s="1"/>
  <c r="BB65" i="25"/>
  <c r="BK65" i="25" s="1"/>
  <c r="BB2" i="25"/>
  <c r="BK2" i="25" s="1"/>
  <c r="AQ3" i="25"/>
  <c r="AQ4" i="25"/>
  <c r="AQ5" i="25"/>
  <c r="AQ6" i="25"/>
  <c r="AQ7" i="25"/>
  <c r="AQ8" i="25"/>
  <c r="AQ9" i="25"/>
  <c r="AQ10" i="25"/>
  <c r="AQ11" i="25"/>
  <c r="AQ12" i="25"/>
  <c r="AQ13" i="25"/>
  <c r="AQ14" i="25"/>
  <c r="AQ15" i="25"/>
  <c r="AQ16" i="25"/>
  <c r="AQ17" i="25"/>
  <c r="AQ18" i="25"/>
  <c r="AQ19" i="25"/>
  <c r="AQ20" i="25"/>
  <c r="AQ21" i="25"/>
  <c r="AQ22" i="25"/>
  <c r="AQ23" i="25"/>
  <c r="AQ24" i="25"/>
  <c r="AQ25" i="25"/>
  <c r="AQ26" i="25"/>
  <c r="AQ27" i="25"/>
  <c r="AQ28" i="25"/>
  <c r="AQ29" i="25"/>
  <c r="AQ30" i="25"/>
  <c r="AQ31" i="25"/>
  <c r="AQ32" i="25"/>
  <c r="AQ33" i="25"/>
  <c r="AQ34" i="25"/>
  <c r="AQ35" i="25"/>
  <c r="AQ36" i="25"/>
  <c r="AQ37" i="25"/>
  <c r="AQ38" i="25"/>
  <c r="AQ39" i="25"/>
  <c r="AQ40" i="25"/>
  <c r="AQ41" i="25"/>
  <c r="AQ42" i="25"/>
  <c r="AQ43" i="25"/>
  <c r="AQ44" i="25"/>
  <c r="AQ45" i="25"/>
  <c r="AQ46" i="25"/>
  <c r="AQ47" i="25"/>
  <c r="AQ48" i="25"/>
  <c r="AQ49" i="25"/>
  <c r="AQ50" i="25"/>
  <c r="AQ51" i="25"/>
  <c r="AQ52" i="25"/>
  <c r="AQ53" i="25"/>
  <c r="AQ54" i="25"/>
  <c r="AQ55" i="25"/>
  <c r="AQ56" i="25"/>
  <c r="AQ57" i="25"/>
  <c r="AQ58" i="25"/>
  <c r="AQ59" i="25"/>
  <c r="AQ60" i="25"/>
  <c r="AQ61" i="25"/>
  <c r="AQ62" i="25"/>
  <c r="AQ63" i="25"/>
  <c r="AQ64" i="25"/>
  <c r="AQ65" i="25"/>
  <c r="AQ2" i="25"/>
  <c r="AQ3" i="24"/>
  <c r="AQ4" i="24"/>
  <c r="AQ5" i="24"/>
  <c r="AQ6" i="24"/>
  <c r="AQ7" i="24"/>
  <c r="AQ8" i="24"/>
  <c r="AQ9" i="24"/>
  <c r="AQ10" i="24"/>
  <c r="AQ11" i="24"/>
  <c r="AQ12" i="24"/>
  <c r="AQ13" i="24"/>
  <c r="AQ14" i="24"/>
  <c r="AQ15" i="24"/>
  <c r="AQ16" i="24"/>
  <c r="AQ17" i="24"/>
  <c r="AQ18" i="24"/>
  <c r="AQ19" i="24"/>
  <c r="AQ20" i="24"/>
  <c r="AQ21" i="24"/>
  <c r="AQ22" i="24"/>
  <c r="AQ23" i="24"/>
  <c r="AQ24" i="24"/>
  <c r="AQ25" i="24"/>
  <c r="AQ26" i="24"/>
  <c r="AQ27" i="24"/>
  <c r="AQ28" i="24"/>
  <c r="AQ29" i="24"/>
  <c r="AQ30" i="24"/>
  <c r="AQ31" i="24"/>
  <c r="AQ32" i="24"/>
  <c r="AQ33" i="24"/>
  <c r="AQ34" i="24"/>
  <c r="AQ35" i="24"/>
  <c r="AQ36" i="24"/>
  <c r="AQ37" i="24"/>
  <c r="AQ38" i="24"/>
  <c r="AQ39" i="24"/>
  <c r="AQ40" i="24"/>
  <c r="AQ41" i="24"/>
  <c r="AQ42" i="24"/>
  <c r="AQ43" i="24"/>
  <c r="AQ44" i="24"/>
  <c r="AQ45" i="24"/>
  <c r="AQ46" i="24"/>
  <c r="AQ47" i="24"/>
  <c r="AQ48" i="24"/>
  <c r="AQ49" i="24"/>
  <c r="AQ50" i="24"/>
  <c r="AQ51" i="24"/>
  <c r="AQ52" i="24"/>
  <c r="AQ53" i="24"/>
  <c r="AQ54" i="24"/>
  <c r="AQ55" i="24"/>
  <c r="AQ56" i="24"/>
  <c r="AQ57" i="24"/>
  <c r="AQ58" i="24"/>
  <c r="AQ59" i="24"/>
  <c r="AQ60" i="24"/>
  <c r="AQ61" i="24"/>
  <c r="AQ62" i="24"/>
  <c r="AQ63" i="24"/>
  <c r="AQ64" i="24"/>
  <c r="AQ65" i="24"/>
  <c r="AQ2" i="24"/>
  <c r="P42" i="25"/>
  <c r="P43" i="25"/>
  <c r="P44" i="25"/>
  <c r="P45" i="25"/>
  <c r="P46" i="25"/>
  <c r="P47" i="25"/>
  <c r="P48" i="25"/>
  <c r="P49" i="25"/>
  <c r="P50" i="25"/>
  <c r="P51" i="25"/>
  <c r="P52" i="25"/>
  <c r="P53" i="25"/>
  <c r="P54" i="25"/>
  <c r="P55" i="25"/>
  <c r="P56" i="25"/>
  <c r="P57" i="25"/>
  <c r="P58" i="25"/>
  <c r="P59" i="25"/>
  <c r="P60" i="25"/>
  <c r="P61" i="25"/>
  <c r="P62" i="25"/>
  <c r="P63" i="25"/>
  <c r="P64" i="25"/>
  <c r="P65" i="25"/>
  <c r="P41" i="25"/>
  <c r="S3" i="25"/>
  <c r="S4" i="25"/>
  <c r="S5" i="25"/>
  <c r="S6" i="25"/>
  <c r="S7" i="25"/>
  <c r="S8" i="25"/>
  <c r="S9" i="25"/>
  <c r="S10" i="25"/>
  <c r="S11" i="25"/>
  <c r="S12" i="25"/>
  <c r="S13" i="25"/>
  <c r="S14" i="25"/>
  <c r="S15" i="25"/>
  <c r="S16" i="25"/>
  <c r="S17" i="25"/>
  <c r="S18" i="25"/>
  <c r="S19" i="25"/>
  <c r="S20" i="25"/>
  <c r="S21" i="25"/>
  <c r="S22" i="25"/>
  <c r="S23" i="25"/>
  <c r="S24" i="25"/>
  <c r="S25" i="25"/>
  <c r="S26" i="25"/>
  <c r="S27" i="25"/>
  <c r="S28" i="25"/>
  <c r="S29" i="25"/>
  <c r="S30" i="25"/>
  <c r="S31" i="25"/>
  <c r="S32" i="25"/>
  <c r="S33" i="25"/>
  <c r="S34" i="25"/>
  <c r="S35" i="25"/>
  <c r="S36" i="25"/>
  <c r="S37" i="25"/>
  <c r="S38" i="25"/>
  <c r="S39" i="25"/>
  <c r="S40" i="25"/>
  <c r="S41" i="25"/>
  <c r="S42" i="25"/>
  <c r="S43" i="25"/>
  <c r="S44" i="25"/>
  <c r="S45" i="25"/>
  <c r="S46" i="25"/>
  <c r="S47" i="25"/>
  <c r="S48" i="25"/>
  <c r="S49" i="25"/>
  <c r="S50" i="25"/>
  <c r="S51" i="25"/>
  <c r="S52" i="25"/>
  <c r="S53" i="25"/>
  <c r="S54" i="25"/>
  <c r="S55" i="25"/>
  <c r="S56" i="25"/>
  <c r="S57" i="25"/>
  <c r="S58" i="25"/>
  <c r="S59" i="25"/>
  <c r="S60" i="25"/>
  <c r="S61" i="25"/>
  <c r="S62" i="25"/>
  <c r="S63" i="25"/>
  <c r="S64" i="25"/>
  <c r="S65" i="25"/>
  <c r="S2" i="25"/>
  <c r="R3" i="25"/>
  <c r="R4" i="25"/>
  <c r="R5" i="25"/>
  <c r="R6" i="25"/>
  <c r="R7" i="25"/>
  <c r="R8" i="25"/>
  <c r="R9" i="25"/>
  <c r="R10" i="25"/>
  <c r="R11" i="25"/>
  <c r="R12" i="25"/>
  <c r="R13" i="25"/>
  <c r="R14" i="25"/>
  <c r="R15" i="25"/>
  <c r="R16" i="25"/>
  <c r="R17" i="25"/>
  <c r="R18" i="25"/>
  <c r="R19" i="25"/>
  <c r="R20" i="25"/>
  <c r="R21" i="25"/>
  <c r="R22" i="25"/>
  <c r="R23" i="25"/>
  <c r="R24" i="25"/>
  <c r="R25" i="25"/>
  <c r="R26" i="25"/>
  <c r="R27" i="25"/>
  <c r="R28" i="25"/>
  <c r="R29" i="25"/>
  <c r="R30" i="25"/>
  <c r="R31" i="25"/>
  <c r="R32" i="25"/>
  <c r="R33" i="25"/>
  <c r="R34" i="25"/>
  <c r="R35" i="25"/>
  <c r="R36" i="25"/>
  <c r="R37" i="25"/>
  <c r="R38" i="25"/>
  <c r="R39" i="25"/>
  <c r="R40" i="25"/>
  <c r="R41" i="25"/>
  <c r="R42" i="25"/>
  <c r="R43" i="25"/>
  <c r="R44" i="25"/>
  <c r="R45" i="25"/>
  <c r="R46" i="25"/>
  <c r="R47" i="25"/>
  <c r="R48" i="25"/>
  <c r="R49" i="25"/>
  <c r="R50" i="25"/>
  <c r="R51" i="25"/>
  <c r="R52" i="25"/>
  <c r="R53" i="25"/>
  <c r="R54" i="25"/>
  <c r="R55" i="25"/>
  <c r="R56" i="25"/>
  <c r="R57" i="25"/>
  <c r="R58" i="25"/>
  <c r="R59" i="25"/>
  <c r="R60" i="25"/>
  <c r="R61" i="25"/>
  <c r="R62" i="25"/>
  <c r="R63" i="25"/>
  <c r="R64" i="25"/>
  <c r="R65" i="25"/>
  <c r="R2" i="25"/>
  <c r="Q3" i="25"/>
  <c r="Q4" i="25"/>
  <c r="Q5" i="25"/>
  <c r="Q6" i="25"/>
  <c r="Q7" i="25"/>
  <c r="Q8" i="25"/>
  <c r="Q9" i="25"/>
  <c r="Q10" i="25"/>
  <c r="Q11" i="25"/>
  <c r="Q12" i="25"/>
  <c r="Q13"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58" i="25"/>
  <c r="Q59" i="25"/>
  <c r="Q60" i="25"/>
  <c r="Q61" i="25"/>
  <c r="Q62" i="25"/>
  <c r="Q63" i="25"/>
  <c r="Q64" i="25"/>
  <c r="Q65" i="25"/>
  <c r="Q2" i="25"/>
  <c r="P3" i="25"/>
  <c r="P4" i="25"/>
  <c r="P5" i="25"/>
  <c r="P6" i="25"/>
  <c r="P7" i="25"/>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2" i="25"/>
  <c r="BP3" i="24"/>
  <c r="BP4" i="24"/>
  <c r="BP5" i="24"/>
  <c r="BP6" i="24"/>
  <c r="BP7" i="24"/>
  <c r="BP8" i="24"/>
  <c r="BP9" i="24"/>
  <c r="BP10" i="24"/>
  <c r="BP11" i="24"/>
  <c r="BP12" i="24"/>
  <c r="BP13" i="24"/>
  <c r="BP14" i="24"/>
  <c r="BP15" i="24"/>
  <c r="BP16" i="24"/>
  <c r="BP17" i="24"/>
  <c r="BP18" i="24"/>
  <c r="BP19" i="24"/>
  <c r="BP20" i="24"/>
  <c r="BP21" i="24"/>
  <c r="BP22" i="24"/>
  <c r="BP23" i="24"/>
  <c r="BP24" i="24"/>
  <c r="BP25" i="24"/>
  <c r="BP26" i="24"/>
  <c r="BP27" i="24"/>
  <c r="BP28" i="24"/>
  <c r="BP29" i="24"/>
  <c r="BP30" i="24"/>
  <c r="BP31" i="24"/>
  <c r="BP32" i="24"/>
  <c r="BP33" i="24"/>
  <c r="BP34" i="24"/>
  <c r="BP35" i="24"/>
  <c r="BP36" i="24"/>
  <c r="BP37" i="24"/>
  <c r="BP38" i="24"/>
  <c r="BP39" i="24"/>
  <c r="BP40" i="24"/>
  <c r="BP41" i="24"/>
  <c r="BP42" i="24"/>
  <c r="BP43" i="24"/>
  <c r="BP44" i="24"/>
  <c r="BP45" i="24"/>
  <c r="BP46" i="24"/>
  <c r="BP47" i="24"/>
  <c r="BP48" i="24"/>
  <c r="BP49" i="24"/>
  <c r="BP50" i="24"/>
  <c r="BP51" i="24"/>
  <c r="BP52" i="24"/>
  <c r="BP53" i="24"/>
  <c r="BP54" i="24"/>
  <c r="BP55" i="24"/>
  <c r="BP56" i="24"/>
  <c r="BP57" i="24"/>
  <c r="BP58" i="24"/>
  <c r="BP59" i="24"/>
  <c r="BP60" i="24"/>
  <c r="BP61" i="24"/>
  <c r="BP62" i="24"/>
  <c r="BP63" i="24"/>
  <c r="BP64" i="24"/>
  <c r="BP65" i="24"/>
  <c r="BT3" i="24"/>
  <c r="BT4" i="24"/>
  <c r="BT5" i="24"/>
  <c r="BT6" i="24"/>
  <c r="BT7" i="24"/>
  <c r="BT8" i="24"/>
  <c r="BT9" i="24"/>
  <c r="BT10" i="24"/>
  <c r="BT11" i="24"/>
  <c r="BT12" i="24"/>
  <c r="BT13" i="24"/>
  <c r="BT14" i="24"/>
  <c r="BT15" i="24"/>
  <c r="BT16" i="24"/>
  <c r="BT17" i="24"/>
  <c r="BT18" i="24"/>
  <c r="BT19" i="24"/>
  <c r="BT20" i="24"/>
  <c r="BT21" i="24"/>
  <c r="BT22" i="24"/>
  <c r="BT23" i="24"/>
  <c r="BT24" i="24"/>
  <c r="BT25" i="24"/>
  <c r="BT26" i="24"/>
  <c r="BT27" i="24"/>
  <c r="BT28" i="24"/>
  <c r="BT29" i="24"/>
  <c r="BT30" i="24"/>
  <c r="BT31" i="24"/>
  <c r="BT32" i="24"/>
  <c r="BT33" i="24"/>
  <c r="BT34" i="24"/>
  <c r="BT35" i="24"/>
  <c r="BT36" i="24"/>
  <c r="BT37" i="24"/>
  <c r="BT38" i="24"/>
  <c r="BT39" i="24"/>
  <c r="BT40" i="24"/>
  <c r="BT41" i="24"/>
  <c r="BT42" i="24"/>
  <c r="BT43" i="24"/>
  <c r="BT44" i="24"/>
  <c r="BT45" i="24"/>
  <c r="BT46" i="24"/>
  <c r="BT47" i="24"/>
  <c r="BT48" i="24"/>
  <c r="BT49" i="24"/>
  <c r="BT50" i="24"/>
  <c r="BT51" i="24"/>
  <c r="BT52" i="24"/>
  <c r="BT53" i="24"/>
  <c r="BT54" i="24"/>
  <c r="BT55" i="24"/>
  <c r="BT56" i="24"/>
  <c r="BT57" i="24"/>
  <c r="BT58" i="24"/>
  <c r="BT59" i="24"/>
  <c r="BT60" i="24"/>
  <c r="BT61" i="24"/>
  <c r="BT62" i="24"/>
  <c r="BT63" i="24"/>
  <c r="BT64" i="24"/>
  <c r="BT65" i="24"/>
  <c r="BT2" i="24"/>
  <c r="BS3" i="24"/>
  <c r="BS4" i="24"/>
  <c r="BS5" i="24"/>
  <c r="BS6" i="24"/>
  <c r="BS7" i="24"/>
  <c r="BS8" i="24"/>
  <c r="BS9" i="24"/>
  <c r="BS10" i="24"/>
  <c r="BS11" i="24"/>
  <c r="BS12" i="24"/>
  <c r="BS13" i="24"/>
  <c r="BS14" i="24"/>
  <c r="BS15" i="24"/>
  <c r="BS16" i="24"/>
  <c r="BS17" i="24"/>
  <c r="BS18" i="24"/>
  <c r="BS19" i="24"/>
  <c r="BS20" i="24"/>
  <c r="BS21" i="24"/>
  <c r="BS22" i="24"/>
  <c r="BS23" i="24"/>
  <c r="BS24" i="24"/>
  <c r="BS25" i="24"/>
  <c r="BS26" i="24"/>
  <c r="BS27" i="24"/>
  <c r="BS28" i="24"/>
  <c r="BS29" i="24"/>
  <c r="BS30" i="24"/>
  <c r="BS31" i="24"/>
  <c r="BS32" i="24"/>
  <c r="BS33" i="24"/>
  <c r="BS34" i="24"/>
  <c r="BS35" i="24"/>
  <c r="BS36" i="24"/>
  <c r="BS37" i="24"/>
  <c r="BS38" i="24"/>
  <c r="BS39" i="24"/>
  <c r="BS40" i="24"/>
  <c r="BS41" i="24"/>
  <c r="BS42" i="24"/>
  <c r="BS43" i="24"/>
  <c r="BS44" i="24"/>
  <c r="BS45" i="24"/>
  <c r="BS46" i="24"/>
  <c r="BS47" i="24"/>
  <c r="BS48" i="24"/>
  <c r="BS49" i="24"/>
  <c r="BS50" i="24"/>
  <c r="BS51" i="24"/>
  <c r="BS52" i="24"/>
  <c r="BS53" i="24"/>
  <c r="BS54" i="24"/>
  <c r="BS55" i="24"/>
  <c r="BS56" i="24"/>
  <c r="BS57" i="24"/>
  <c r="BS58" i="24"/>
  <c r="BS59" i="24"/>
  <c r="BS60" i="24"/>
  <c r="BS61" i="24"/>
  <c r="BS62" i="24"/>
  <c r="BS63" i="24"/>
  <c r="BS64" i="24"/>
  <c r="BS65" i="24"/>
  <c r="BS2" i="24"/>
  <c r="BR3" i="24"/>
  <c r="BR4" i="24"/>
  <c r="BR5" i="24"/>
  <c r="BR6" i="24"/>
  <c r="BR7" i="24"/>
  <c r="BR8" i="24"/>
  <c r="BR9" i="24"/>
  <c r="BR10" i="24"/>
  <c r="BR11" i="24"/>
  <c r="BR12" i="24"/>
  <c r="BR13" i="24"/>
  <c r="BR14" i="24"/>
  <c r="BR15" i="24"/>
  <c r="BR16" i="24"/>
  <c r="BR17" i="24"/>
  <c r="BR18" i="24"/>
  <c r="BR19" i="24"/>
  <c r="BR20" i="24"/>
  <c r="BR21" i="24"/>
  <c r="BR22" i="24"/>
  <c r="BR23" i="24"/>
  <c r="BR24" i="24"/>
  <c r="BR25" i="24"/>
  <c r="BR26" i="24"/>
  <c r="BR27" i="24"/>
  <c r="BR28" i="24"/>
  <c r="BR29" i="24"/>
  <c r="BR30" i="24"/>
  <c r="BR31" i="24"/>
  <c r="BR32" i="24"/>
  <c r="BR33" i="24"/>
  <c r="BR34" i="24"/>
  <c r="BR35" i="24"/>
  <c r="BR36" i="24"/>
  <c r="BR37" i="24"/>
  <c r="BR38" i="24"/>
  <c r="BR39" i="24"/>
  <c r="BR40" i="24"/>
  <c r="BR41" i="24"/>
  <c r="BR42" i="24"/>
  <c r="BR43" i="24"/>
  <c r="BR44" i="24"/>
  <c r="BR45" i="24"/>
  <c r="BR46" i="24"/>
  <c r="BR47" i="24"/>
  <c r="BR48" i="24"/>
  <c r="BR49" i="24"/>
  <c r="BR50" i="24"/>
  <c r="BR51" i="24"/>
  <c r="BR52" i="24"/>
  <c r="BR53" i="24"/>
  <c r="BR54" i="24"/>
  <c r="BR55" i="24"/>
  <c r="BR56" i="24"/>
  <c r="BR57" i="24"/>
  <c r="BR58" i="24"/>
  <c r="BR59" i="24"/>
  <c r="BR60" i="24"/>
  <c r="BR61" i="24"/>
  <c r="BR62" i="24"/>
  <c r="BR63" i="24"/>
  <c r="BR64" i="24"/>
  <c r="BR65" i="24"/>
  <c r="BR2" i="24"/>
  <c r="BQ3" i="24"/>
  <c r="BQ4" i="24"/>
  <c r="BQ5" i="24"/>
  <c r="BQ6" i="24"/>
  <c r="BQ7" i="24"/>
  <c r="BQ8" i="24"/>
  <c r="BQ9" i="24"/>
  <c r="BQ10" i="24"/>
  <c r="BQ11" i="24"/>
  <c r="BQ12" i="24"/>
  <c r="BQ13" i="24"/>
  <c r="BQ14" i="24"/>
  <c r="BQ15" i="24"/>
  <c r="BQ16" i="24"/>
  <c r="BQ17" i="24"/>
  <c r="BQ18" i="24"/>
  <c r="BQ19" i="24"/>
  <c r="BQ20" i="24"/>
  <c r="BQ21" i="24"/>
  <c r="BQ22" i="24"/>
  <c r="BQ23" i="24"/>
  <c r="BQ24" i="24"/>
  <c r="BQ25" i="24"/>
  <c r="BQ26" i="24"/>
  <c r="BQ27" i="24"/>
  <c r="BQ28" i="24"/>
  <c r="BQ29" i="24"/>
  <c r="BQ30" i="24"/>
  <c r="BQ31" i="24"/>
  <c r="BQ32" i="24"/>
  <c r="BQ33" i="24"/>
  <c r="BQ34" i="24"/>
  <c r="BQ35" i="24"/>
  <c r="BQ36" i="24"/>
  <c r="BQ37" i="24"/>
  <c r="BQ38" i="24"/>
  <c r="BQ39" i="24"/>
  <c r="BQ40" i="24"/>
  <c r="BQ41" i="24"/>
  <c r="BQ42" i="24"/>
  <c r="BQ43" i="24"/>
  <c r="BQ44" i="24"/>
  <c r="BQ45" i="24"/>
  <c r="BQ46" i="24"/>
  <c r="BQ47" i="24"/>
  <c r="BQ48" i="24"/>
  <c r="BQ49" i="24"/>
  <c r="BQ50" i="24"/>
  <c r="BQ51" i="24"/>
  <c r="BQ52" i="24"/>
  <c r="BQ53" i="24"/>
  <c r="BQ54" i="24"/>
  <c r="BQ55" i="24"/>
  <c r="BQ56" i="24"/>
  <c r="BQ57" i="24"/>
  <c r="BQ58" i="24"/>
  <c r="BQ59" i="24"/>
  <c r="BQ60" i="24"/>
  <c r="BQ61" i="24"/>
  <c r="BQ62" i="24"/>
  <c r="BQ63" i="24"/>
  <c r="BQ64" i="24"/>
  <c r="BQ65" i="24"/>
  <c r="BQ2" i="24"/>
  <c r="BK2" i="24"/>
  <c r="BJ2" i="24"/>
  <c r="BI2" i="24"/>
  <c r="BH2" i="24"/>
  <c r="BD3" i="24"/>
  <c r="BD4" i="24"/>
  <c r="BD5" i="24"/>
  <c r="BD6" i="24"/>
  <c r="BD7" i="24"/>
  <c r="BD8" i="24"/>
  <c r="BD9" i="24"/>
  <c r="BD10" i="24"/>
  <c r="BD11" i="24"/>
  <c r="BD12" i="24"/>
  <c r="BD13" i="24"/>
  <c r="BD14" i="24"/>
  <c r="BD15" i="24"/>
  <c r="BD16" i="24"/>
  <c r="BD17" i="24"/>
  <c r="BD18" i="24"/>
  <c r="BD19" i="24"/>
  <c r="BD20" i="24"/>
  <c r="BD21" i="24"/>
  <c r="BD22" i="24"/>
  <c r="BD23" i="24"/>
  <c r="BD24" i="24"/>
  <c r="BD25" i="24"/>
  <c r="BD26" i="24"/>
  <c r="BD27" i="24"/>
  <c r="BD28" i="24"/>
  <c r="BD29" i="24"/>
  <c r="BD30" i="24"/>
  <c r="BD31" i="24"/>
  <c r="BD32" i="24"/>
  <c r="BD33" i="24"/>
  <c r="BD34" i="24"/>
  <c r="BD35" i="24"/>
  <c r="BD36" i="24"/>
  <c r="BD37" i="24"/>
  <c r="BD38" i="24"/>
  <c r="BD39" i="24"/>
  <c r="BD40" i="24"/>
  <c r="BD41" i="24"/>
  <c r="BD42" i="24"/>
  <c r="BD43" i="24"/>
  <c r="BD44" i="24"/>
  <c r="BD45" i="24"/>
  <c r="BD46" i="24"/>
  <c r="BD47" i="24"/>
  <c r="BD48" i="24"/>
  <c r="BD49" i="24"/>
  <c r="BD50" i="24"/>
  <c r="BD51" i="24"/>
  <c r="BD52" i="24"/>
  <c r="BD53" i="24"/>
  <c r="BD54" i="24"/>
  <c r="BD55" i="24"/>
  <c r="BD56" i="24"/>
  <c r="BD57" i="24"/>
  <c r="BD58" i="24"/>
  <c r="BD59" i="24"/>
  <c r="BD60" i="24"/>
  <c r="BD61" i="24"/>
  <c r="BD62" i="24"/>
  <c r="BD63" i="24"/>
  <c r="BD64" i="24"/>
  <c r="BD65" i="24"/>
  <c r="BD2" i="24"/>
  <c r="BC2" i="24"/>
  <c r="BB3" i="24"/>
  <c r="BB4" i="24"/>
  <c r="BJ4" i="24" s="1"/>
  <c r="BB5" i="24"/>
  <c r="BI5" i="24" s="1"/>
  <c r="BB6" i="24"/>
  <c r="BJ6" i="24" s="1"/>
  <c r="BB7" i="24"/>
  <c r="BB8" i="24"/>
  <c r="BI8" i="24" s="1"/>
  <c r="BB9" i="24"/>
  <c r="BB10" i="24"/>
  <c r="BI10" i="24" s="1"/>
  <c r="BB11" i="24"/>
  <c r="BI11" i="24" s="1"/>
  <c r="BB12" i="24"/>
  <c r="BJ12" i="24" s="1"/>
  <c r="BB13" i="24"/>
  <c r="BJ13" i="24" s="1"/>
  <c r="BB14" i="24"/>
  <c r="BB15" i="24"/>
  <c r="BB16" i="24"/>
  <c r="BJ16" i="24" s="1"/>
  <c r="BB17" i="24"/>
  <c r="BI17" i="24" s="1"/>
  <c r="BB18" i="24"/>
  <c r="BJ18" i="24" s="1"/>
  <c r="BB19" i="24"/>
  <c r="BH19" i="24" s="1"/>
  <c r="BB20" i="24"/>
  <c r="BI20" i="24" s="1"/>
  <c r="BB21" i="24"/>
  <c r="BB22" i="24"/>
  <c r="BI22" i="24" s="1"/>
  <c r="BB23" i="24"/>
  <c r="BI23" i="24" s="1"/>
  <c r="BB24" i="24"/>
  <c r="BB25" i="24"/>
  <c r="BJ25" i="24" s="1"/>
  <c r="BB26" i="24"/>
  <c r="BB27" i="24"/>
  <c r="BB28" i="24"/>
  <c r="BJ28" i="24" s="1"/>
  <c r="BB29" i="24"/>
  <c r="BI29" i="24" s="1"/>
  <c r="BB30" i="24"/>
  <c r="BJ30" i="24" s="1"/>
  <c r="BB31" i="24"/>
  <c r="BB32" i="24"/>
  <c r="BI32" i="24" s="1"/>
  <c r="BB33" i="24"/>
  <c r="BB34" i="24"/>
  <c r="BI34" i="24" s="1"/>
  <c r="BB35" i="24"/>
  <c r="BI35" i="24" s="1"/>
  <c r="BB36" i="24"/>
  <c r="BB37" i="24"/>
  <c r="BJ37" i="24" s="1"/>
  <c r="BB38" i="24"/>
  <c r="BB39" i="24"/>
  <c r="BB40" i="24"/>
  <c r="BJ40" i="24" s="1"/>
  <c r="BB41" i="24"/>
  <c r="BI41" i="24" s="1"/>
  <c r="BB42" i="24"/>
  <c r="BK42" i="24" s="1"/>
  <c r="BB43" i="24"/>
  <c r="BH43" i="24" s="1"/>
  <c r="BB44" i="24"/>
  <c r="BI44" i="24" s="1"/>
  <c r="BB45" i="24"/>
  <c r="BB46" i="24"/>
  <c r="BI46" i="24" s="1"/>
  <c r="BB47" i="24"/>
  <c r="BI47" i="24" s="1"/>
  <c r="BB48" i="24"/>
  <c r="BB49" i="24"/>
  <c r="BJ49" i="24" s="1"/>
  <c r="BB50" i="24"/>
  <c r="BB51" i="24"/>
  <c r="BB52" i="24"/>
  <c r="BJ52" i="24" s="1"/>
  <c r="BB53" i="24"/>
  <c r="BI53" i="24" s="1"/>
  <c r="BB54" i="24"/>
  <c r="BJ54" i="24" s="1"/>
  <c r="BB55" i="24"/>
  <c r="BB56" i="24"/>
  <c r="BI56" i="24" s="1"/>
  <c r="BB57" i="24"/>
  <c r="BB58" i="24"/>
  <c r="BI58" i="24" s="1"/>
  <c r="BB59" i="24"/>
  <c r="BI59" i="24" s="1"/>
  <c r="BB60" i="24"/>
  <c r="BB61" i="24"/>
  <c r="BJ61" i="24" s="1"/>
  <c r="BB62" i="24"/>
  <c r="BB63" i="24"/>
  <c r="BB64" i="24"/>
  <c r="BJ64" i="24" s="1"/>
  <c r="BB65" i="24"/>
  <c r="BI65" i="24" s="1"/>
  <c r="N14" i="21"/>
  <c r="N17" i="21"/>
  <c r="N19" i="21"/>
  <c r="N21" i="21"/>
  <c r="N29" i="21"/>
  <c r="N32" i="21"/>
  <c r="N34" i="21"/>
  <c r="N41" i="21"/>
  <c r="N43" i="21"/>
  <c r="N47" i="21"/>
  <c r="N53" i="21"/>
  <c r="N55" i="21"/>
  <c r="N63" i="21"/>
  <c r="N65" i="21"/>
  <c r="N71" i="21"/>
  <c r="N72" i="21"/>
  <c r="N78" i="21"/>
  <c r="N81" i="21"/>
  <c r="N83" i="21"/>
  <c r="N85" i="21"/>
  <c r="N93" i="21"/>
  <c r="N96" i="21"/>
  <c r="N98" i="21"/>
  <c r="N105" i="21"/>
  <c r="N107" i="21"/>
  <c r="N111" i="21"/>
  <c r="N117" i="21"/>
  <c r="N119" i="21"/>
  <c r="N127" i="21"/>
  <c r="N129" i="21"/>
  <c r="N131" i="21"/>
  <c r="N132" i="21"/>
  <c r="N135" i="21"/>
  <c r="N136" i="21"/>
  <c r="N142" i="21"/>
  <c r="N145" i="21"/>
  <c r="N146" i="21"/>
  <c r="N147" i="21"/>
  <c r="N149" i="21"/>
  <c r="N150" i="21"/>
  <c r="N157" i="21"/>
  <c r="N160" i="21"/>
  <c r="N162" i="21"/>
  <c r="N163" i="21"/>
  <c r="N166" i="21"/>
  <c r="N169" i="21"/>
  <c r="N171" i="21"/>
  <c r="N175" i="21"/>
  <c r="N180" i="21"/>
  <c r="N181" i="21"/>
  <c r="N183" i="21"/>
  <c r="N191" i="21"/>
  <c r="N193" i="21"/>
  <c r="N195" i="21"/>
  <c r="N196" i="21"/>
  <c r="N199" i="21"/>
  <c r="N200" i="21"/>
  <c r="N206" i="21"/>
  <c r="N209" i="21"/>
  <c r="N210" i="21"/>
  <c r="N211" i="21"/>
  <c r="N213" i="21"/>
  <c r="N214" i="21"/>
  <c r="N221" i="21"/>
  <c r="N224" i="21"/>
  <c r="N226" i="21"/>
  <c r="N227" i="21"/>
  <c r="N230" i="21"/>
  <c r="N233" i="21"/>
  <c r="N235" i="21"/>
  <c r="N239" i="21"/>
  <c r="N244" i="21"/>
  <c r="N245" i="21"/>
  <c r="N247" i="21"/>
  <c r="N255" i="21"/>
  <c r="N257" i="21"/>
  <c r="N258" i="21"/>
  <c r="N259" i="21"/>
  <c r="N260" i="21"/>
  <c r="N263" i="21"/>
  <c r="N264" i="21"/>
  <c r="N270" i="21"/>
  <c r="N273" i="21"/>
  <c r="N274" i="21"/>
  <c r="N277" i="21"/>
  <c r="N278" i="21"/>
  <c r="N285" i="21"/>
  <c r="N288" i="21"/>
  <c r="N290" i="21"/>
  <c r="N291" i="21"/>
  <c r="N294" i="21"/>
  <c r="N297" i="21"/>
  <c r="N299" i="21"/>
  <c r="N303" i="21"/>
  <c r="N308" i="21"/>
  <c r="N309" i="21"/>
  <c r="N311" i="21"/>
  <c r="N319" i="21"/>
  <c r="N321" i="21"/>
  <c r="N322" i="21"/>
  <c r="N323" i="21"/>
  <c r="N324" i="21"/>
  <c r="N327" i="21"/>
  <c r="N328" i="21"/>
  <c r="N334" i="21"/>
  <c r="N337" i="21"/>
  <c r="N338" i="21"/>
  <c r="N339" i="21"/>
  <c r="N341" i="21"/>
  <c r="N342" i="21"/>
  <c r="N343" i="21"/>
  <c r="N349" i="21"/>
  <c r="N352" i="21"/>
  <c r="N354" i="21"/>
  <c r="N355" i="21"/>
  <c r="N357" i="21"/>
  <c r="N358" i="21"/>
  <c r="N361" i="21"/>
  <c r="N363" i="21"/>
  <c r="N367" i="21"/>
  <c r="N372" i="21"/>
  <c r="N373" i="21"/>
  <c r="N375" i="21"/>
  <c r="N376" i="21"/>
  <c r="N377" i="21"/>
  <c r="N383" i="21"/>
  <c r="N385" i="21"/>
  <c r="N386" i="21"/>
  <c r="N387" i="21"/>
  <c r="N388" i="21"/>
  <c r="N390" i="21"/>
  <c r="N391" i="21"/>
  <c r="N392" i="21"/>
  <c r="N395" i="21"/>
  <c r="N398" i="21"/>
  <c r="N401" i="21"/>
  <c r="N402" i="21"/>
  <c r="N403" i="21"/>
  <c r="N405" i="21"/>
  <c r="N406" i="21"/>
  <c r="N407" i="21"/>
  <c r="N409" i="21"/>
  <c r="N410" i="21"/>
  <c r="N413" i="21"/>
  <c r="N416" i="21"/>
  <c r="N418" i="21"/>
  <c r="N419" i="21"/>
  <c r="N421" i="21"/>
  <c r="N422" i="21"/>
  <c r="N423" i="21"/>
  <c r="N425" i="21"/>
  <c r="N427" i="21"/>
  <c r="N428" i="21"/>
  <c r="N431" i="21"/>
  <c r="N435" i="21"/>
  <c r="N436" i="21"/>
  <c r="N437" i="21"/>
  <c r="N440" i="21"/>
  <c r="N441" i="21"/>
  <c r="N446" i="21"/>
  <c r="N447" i="21"/>
  <c r="N449" i="21"/>
  <c r="N453" i="21"/>
  <c r="N454" i="21"/>
  <c r="N457" i="21"/>
  <c r="N458" i="21"/>
  <c r="N459" i="21"/>
  <c r="N460" i="21"/>
  <c r="N461" i="21"/>
  <c r="N463" i="21"/>
  <c r="N464" i="21"/>
  <c r="N468" i="21"/>
  <c r="N472" i="21"/>
  <c r="N473" i="21"/>
  <c r="N474" i="21"/>
  <c r="N475" i="21"/>
  <c r="N476" i="21"/>
  <c r="N478" i="21"/>
  <c r="N479" i="21"/>
  <c r="N481" i="21"/>
  <c r="N484" i="21"/>
  <c r="N487" i="21"/>
  <c r="N488" i="21"/>
  <c r="N490" i="21"/>
  <c r="N492" i="21"/>
  <c r="N493" i="21"/>
  <c r="N494" i="21"/>
  <c r="N496" i="21"/>
  <c r="N497" i="21"/>
  <c r="N498" i="21"/>
  <c r="N499" i="21"/>
  <c r="N502" i="21"/>
  <c r="N506" i="21"/>
  <c r="N507" i="21"/>
  <c r="N508" i="21"/>
  <c r="N509" i="21"/>
  <c r="N510" i="21"/>
  <c r="N512" i="21"/>
  <c r="N522" i="21"/>
  <c r="N523" i="21"/>
  <c r="N524" i="21"/>
  <c r="N525" i="21"/>
  <c r="N527" i="21"/>
  <c r="N540" i="21"/>
  <c r="N542" i="21"/>
  <c r="N543" i="21"/>
  <c r="N545" i="21"/>
  <c r="N556" i="21"/>
  <c r="N557" i="21"/>
  <c r="N558" i="21"/>
  <c r="N560" i="21"/>
  <c r="N563" i="21"/>
  <c r="N566" i="21"/>
  <c r="N571" i="21"/>
  <c r="N572" i="21"/>
  <c r="N573" i="21"/>
  <c r="N574" i="21"/>
  <c r="N576" i="21"/>
  <c r="N586" i="21"/>
  <c r="N591" i="21"/>
  <c r="N604" i="21"/>
  <c r="N609" i="21"/>
  <c r="N621" i="21"/>
  <c r="N622" i="21"/>
  <c r="N635" i="21"/>
  <c r="N640" i="21"/>
  <c r="N8" i="21"/>
  <c r="N7" i="21"/>
  <c r="N3" i="23"/>
  <c r="N4" i="23"/>
  <c r="N5" i="23"/>
  <c r="N6" i="23"/>
  <c r="N7" i="23"/>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N37" i="23"/>
  <c r="N38" i="23"/>
  <c r="N39" i="23"/>
  <c r="N40" i="23"/>
  <c r="N41" i="23"/>
  <c r="N42" i="23"/>
  <c r="N43" i="23"/>
  <c r="N44" i="23"/>
  <c r="N45" i="23"/>
  <c r="N46" i="23"/>
  <c r="N47" i="23"/>
  <c r="N48" i="23"/>
  <c r="N49" i="23"/>
  <c r="N50" i="23"/>
  <c r="N51" i="23"/>
  <c r="N52" i="23"/>
  <c r="N53" i="23"/>
  <c r="N54" i="23"/>
  <c r="N55" i="23"/>
  <c r="N56" i="23"/>
  <c r="N57" i="23"/>
  <c r="N58" i="23"/>
  <c r="N59" i="23"/>
  <c r="N60" i="23"/>
  <c r="N61" i="23"/>
  <c r="N62" i="23"/>
  <c r="N63" i="23"/>
  <c r="N64" i="23"/>
  <c r="N65" i="23"/>
  <c r="N71" i="23"/>
  <c r="N72" i="23"/>
  <c r="N83" i="23"/>
  <c r="N85" i="23"/>
  <c r="N98" i="23"/>
  <c r="N105" i="23"/>
  <c r="N117" i="23"/>
  <c r="N119" i="23"/>
  <c r="N130" i="23"/>
  <c r="N131" i="23"/>
  <c r="N132" i="23"/>
  <c r="N133" i="23"/>
  <c r="N134" i="23"/>
  <c r="N136" i="23"/>
  <c r="N137" i="23"/>
  <c r="N138" i="23"/>
  <c r="N139" i="23"/>
  <c r="N140" i="23"/>
  <c r="N141" i="23"/>
  <c r="N142" i="23"/>
  <c r="N143" i="23"/>
  <c r="N144" i="23"/>
  <c r="N145" i="23"/>
  <c r="N146" i="23"/>
  <c r="N148" i="23"/>
  <c r="N149" i="23"/>
  <c r="N150" i="23"/>
  <c r="N151" i="23"/>
  <c r="N152" i="23"/>
  <c r="N153" i="23"/>
  <c r="N154" i="23"/>
  <c r="N155" i="23"/>
  <c r="N156" i="23"/>
  <c r="N157" i="23"/>
  <c r="N158" i="23"/>
  <c r="N159" i="23"/>
  <c r="N160" i="23"/>
  <c r="N161" i="23"/>
  <c r="N162" i="23"/>
  <c r="N163" i="23"/>
  <c r="N164" i="23"/>
  <c r="N165" i="23"/>
  <c r="N166" i="23"/>
  <c r="N167" i="23"/>
  <c r="N168" i="23"/>
  <c r="N170" i="23"/>
  <c r="N171" i="23"/>
  <c r="N172" i="23"/>
  <c r="N173" i="23"/>
  <c r="N174" i="23"/>
  <c r="N175" i="23"/>
  <c r="N176" i="23"/>
  <c r="N177" i="23"/>
  <c r="N178" i="23"/>
  <c r="N179" i="23"/>
  <c r="N180" i="23"/>
  <c r="N182" i="23"/>
  <c r="N183" i="23"/>
  <c r="N184" i="23"/>
  <c r="N185" i="23"/>
  <c r="N186" i="23"/>
  <c r="N187" i="23"/>
  <c r="N188" i="23"/>
  <c r="N189" i="23"/>
  <c r="N190" i="23"/>
  <c r="N191" i="23"/>
  <c r="N192" i="23"/>
  <c r="N193" i="23"/>
  <c r="N197" i="23"/>
  <c r="N201" i="23"/>
  <c r="N202" i="23"/>
  <c r="N203" i="23"/>
  <c r="N204" i="23"/>
  <c r="N205" i="23"/>
  <c r="N208" i="23"/>
  <c r="N212" i="23"/>
  <c r="N216" i="23"/>
  <c r="N218" i="23"/>
  <c r="N219" i="23"/>
  <c r="N220" i="23"/>
  <c r="N222" i="23"/>
  <c r="N223" i="23"/>
  <c r="N225" i="23"/>
  <c r="N228" i="23"/>
  <c r="N232" i="23"/>
  <c r="N234" i="23"/>
  <c r="N236" i="23"/>
  <c r="N238" i="23"/>
  <c r="N240" i="23"/>
  <c r="N241" i="23"/>
  <c r="N242" i="23"/>
  <c r="N246" i="23"/>
  <c r="N250" i="23"/>
  <c r="N251" i="23"/>
  <c r="N252" i="23"/>
  <c r="N253" i="23"/>
  <c r="N254" i="23"/>
  <c r="N255" i="23"/>
  <c r="N256" i="23"/>
  <c r="N271" i="23"/>
  <c r="N289" i="23"/>
  <c r="N301" i="23"/>
  <c r="N315" i="23"/>
  <c r="N335" i="23"/>
  <c r="N353" i="23"/>
  <c r="N365" i="23"/>
  <c r="N379" i="23"/>
  <c r="N2" i="23"/>
  <c r="CI4" i="25"/>
  <c r="CI3" i="25"/>
  <c r="BE53" i="24"/>
  <c r="BF53" i="24" s="1"/>
  <c r="BG53" i="24" s="1"/>
  <c r="BE54" i="24"/>
  <c r="BE55" i="24"/>
  <c r="BF55" i="24" s="1"/>
  <c r="BG55" i="24" s="1"/>
  <c r="BE56" i="24"/>
  <c r="BF56" i="24" s="1"/>
  <c r="BG56" i="24" s="1"/>
  <c r="BE57" i="24"/>
  <c r="BF57" i="24" s="1"/>
  <c r="BG57" i="24" s="1"/>
  <c r="BE58" i="24"/>
  <c r="BF58" i="24" s="1"/>
  <c r="BG58" i="24" s="1"/>
  <c r="BE59" i="24"/>
  <c r="BF59" i="24" s="1"/>
  <c r="BG59" i="24" s="1"/>
  <c r="BE60" i="24"/>
  <c r="BE61" i="24"/>
  <c r="BE62" i="24"/>
  <c r="BF62" i="24" s="1"/>
  <c r="BG62" i="24" s="1"/>
  <c r="BE63" i="24"/>
  <c r="BE64" i="24"/>
  <c r="BF64" i="24" s="1"/>
  <c r="BG64" i="24" s="1"/>
  <c r="BE65" i="24"/>
  <c r="BF65" i="24" s="1"/>
  <c r="BG65" i="24" s="1"/>
  <c r="BF60" i="24"/>
  <c r="BG60" i="24" s="1"/>
  <c r="BF61" i="24"/>
  <c r="BG61" i="24" s="1"/>
  <c r="BF54" i="24"/>
  <c r="BG54" i="24" s="1"/>
  <c r="BF63" i="24"/>
  <c r="BG63" i="24" s="1"/>
  <c r="BF45" i="25"/>
  <c r="BG45" i="25"/>
  <c r="BE3" i="25"/>
  <c r="BF3" i="25" s="1"/>
  <c r="BG3" i="25" s="1"/>
  <c r="BF4" i="25"/>
  <c r="BG4" i="25"/>
  <c r="BE5" i="25"/>
  <c r="BF5" i="25" s="1"/>
  <c r="BG5" i="25" s="1"/>
  <c r="BE6" i="25"/>
  <c r="BF6" i="25"/>
  <c r="BG6" i="25" s="1"/>
  <c r="BO6" i="25" s="1"/>
  <c r="BE7" i="25"/>
  <c r="BF7" i="25"/>
  <c r="BG7" i="25" s="1"/>
  <c r="BE8" i="25"/>
  <c r="BF8" i="25"/>
  <c r="BG8" i="25"/>
  <c r="BE9" i="25"/>
  <c r="BF9" i="25" s="1"/>
  <c r="BG9" i="25" s="1"/>
  <c r="BE10" i="25"/>
  <c r="BF10" i="25"/>
  <c r="BG10" i="25" s="1"/>
  <c r="BM10" i="25" s="1"/>
  <c r="BE11" i="25"/>
  <c r="BF11" i="25"/>
  <c r="BG11" i="25" s="1"/>
  <c r="BE12" i="25"/>
  <c r="BF12" i="25"/>
  <c r="BG12" i="25"/>
  <c r="BE13" i="25"/>
  <c r="BF13" i="25" s="1"/>
  <c r="BG13" i="25" s="1"/>
  <c r="BE14" i="25"/>
  <c r="BF14" i="25"/>
  <c r="BG14" i="25" s="1"/>
  <c r="BE15" i="25"/>
  <c r="BF15" i="25"/>
  <c r="BG15" i="25" s="1"/>
  <c r="BE16" i="25"/>
  <c r="BF16" i="25"/>
  <c r="BG16" i="25"/>
  <c r="BE17" i="25"/>
  <c r="BF17" i="25" s="1"/>
  <c r="BG17" i="25" s="1"/>
  <c r="BE18" i="25"/>
  <c r="BF18" i="25"/>
  <c r="BG18" i="25" s="1"/>
  <c r="BO18" i="25" s="1"/>
  <c r="BE19" i="25"/>
  <c r="BF19" i="25"/>
  <c r="BG19" i="25" s="1"/>
  <c r="BE20" i="25"/>
  <c r="BF20" i="25"/>
  <c r="BG20" i="25"/>
  <c r="BE21" i="25"/>
  <c r="BF21" i="25" s="1"/>
  <c r="BG21" i="25" s="1"/>
  <c r="BE22" i="25"/>
  <c r="BF22" i="25"/>
  <c r="BG22" i="25" s="1"/>
  <c r="BM22" i="25" s="1"/>
  <c r="BE23" i="25"/>
  <c r="BF23" i="25"/>
  <c r="BG23" i="25" s="1"/>
  <c r="BE24" i="25"/>
  <c r="BF24" i="25"/>
  <c r="BG24" i="25"/>
  <c r="BE25" i="25"/>
  <c r="BF25" i="25" s="1"/>
  <c r="BG25" i="25" s="1"/>
  <c r="BE26" i="25"/>
  <c r="BF26" i="25"/>
  <c r="BG26" i="25" s="1"/>
  <c r="BE27" i="25"/>
  <c r="BF27" i="25"/>
  <c r="BG27" i="25" s="1"/>
  <c r="BE28" i="25"/>
  <c r="BF28" i="25"/>
  <c r="BG28" i="25"/>
  <c r="BE29" i="25"/>
  <c r="BF29" i="25" s="1"/>
  <c r="BG29" i="25" s="1"/>
  <c r="BE30" i="25"/>
  <c r="BF30" i="25"/>
  <c r="BG30" i="25" s="1"/>
  <c r="BE31" i="25"/>
  <c r="BF31" i="25"/>
  <c r="BG31" i="25" s="1"/>
  <c r="BE32" i="25"/>
  <c r="BF32" i="25"/>
  <c r="BG32" i="25"/>
  <c r="BE33" i="25"/>
  <c r="BF33" i="25" s="1"/>
  <c r="BG33" i="25" s="1"/>
  <c r="BE34" i="25"/>
  <c r="BF34" i="25"/>
  <c r="BG34" i="25" s="1"/>
  <c r="BE35" i="25"/>
  <c r="BF35" i="25"/>
  <c r="BG35" i="25" s="1"/>
  <c r="BE36" i="25"/>
  <c r="BF36" i="25"/>
  <c r="BG36" i="25"/>
  <c r="BE37" i="25"/>
  <c r="BF37" i="25" s="1"/>
  <c r="BG37" i="25" s="1"/>
  <c r="BE38" i="25"/>
  <c r="BF38" i="25"/>
  <c r="BG38" i="25" s="1"/>
  <c r="BE39" i="25"/>
  <c r="BF39" i="25"/>
  <c r="BG39" i="25" s="1"/>
  <c r="BE40" i="25"/>
  <c r="BF40" i="25"/>
  <c r="BG40" i="25"/>
  <c r="BE41" i="25"/>
  <c r="BF41" i="25" s="1"/>
  <c r="BG41" i="25" s="1"/>
  <c r="BE42" i="25"/>
  <c r="BF42" i="25"/>
  <c r="BG42" i="25" s="1"/>
  <c r="BE43" i="25"/>
  <c r="BF43" i="25"/>
  <c r="BG43" i="25" s="1"/>
  <c r="BE44" i="25"/>
  <c r="BF44" i="25"/>
  <c r="BG44" i="25"/>
  <c r="BE45" i="25"/>
  <c r="BE46" i="25"/>
  <c r="BF46" i="25"/>
  <c r="BG46" i="25"/>
  <c r="BO46" i="25" s="1"/>
  <c r="BE47" i="25"/>
  <c r="BF47" i="25" s="1"/>
  <c r="BG47" i="25" s="1"/>
  <c r="BE48" i="25"/>
  <c r="BF48" i="25" s="1"/>
  <c r="BG48" i="25" s="1"/>
  <c r="BE49" i="25"/>
  <c r="BF49" i="25"/>
  <c r="BG49" i="25" s="1"/>
  <c r="BE50" i="25"/>
  <c r="BF50" i="25"/>
  <c r="BG50" i="25"/>
  <c r="BE51" i="25"/>
  <c r="BF51" i="25" s="1"/>
  <c r="BG51" i="25" s="1"/>
  <c r="BE52" i="25"/>
  <c r="BF52" i="25" s="1"/>
  <c r="BG52" i="25" s="1"/>
  <c r="BE53" i="25"/>
  <c r="BF53" i="25" s="1"/>
  <c r="BG53" i="25" s="1"/>
  <c r="BE54" i="25"/>
  <c r="BF54" i="25"/>
  <c r="BG54" i="25"/>
  <c r="BE55" i="25"/>
  <c r="BF55" i="25" s="1"/>
  <c r="BG55" i="25" s="1"/>
  <c r="BE56" i="25"/>
  <c r="BF56" i="25" s="1"/>
  <c r="BG56" i="25" s="1"/>
  <c r="BE57" i="25"/>
  <c r="BF57" i="25" s="1"/>
  <c r="BG57" i="25" s="1"/>
  <c r="BE58" i="25"/>
  <c r="BF58" i="25" s="1"/>
  <c r="BG58" i="25" s="1"/>
  <c r="BE59" i="25"/>
  <c r="BF59" i="25"/>
  <c r="BG59" i="25"/>
  <c r="BE60" i="25"/>
  <c r="BF60" i="25"/>
  <c r="BG60" i="25"/>
  <c r="BE61" i="25"/>
  <c r="BF61" i="25" s="1"/>
  <c r="BG61" i="25"/>
  <c r="BE62" i="25"/>
  <c r="BF62" i="25" s="1"/>
  <c r="BG62" i="25" s="1"/>
  <c r="BE63" i="25"/>
  <c r="BF63" i="25"/>
  <c r="BG63" i="25"/>
  <c r="BE64" i="25"/>
  <c r="BF64" i="25"/>
  <c r="BG64" i="25"/>
  <c r="BE65" i="25"/>
  <c r="BF65" i="25" s="1"/>
  <c r="BG65" i="25" s="1"/>
  <c r="BE2" i="25"/>
  <c r="BF2" i="25" s="1"/>
  <c r="BG2" i="25" s="1"/>
  <c r="BE3" i="24"/>
  <c r="BF3" i="24" s="1"/>
  <c r="BG3" i="24" s="1"/>
  <c r="BE4" i="24"/>
  <c r="BF4" i="24" s="1"/>
  <c r="BG4" i="24" s="1"/>
  <c r="BE5" i="24"/>
  <c r="BF5" i="24" s="1"/>
  <c r="BG5" i="24" s="1"/>
  <c r="BE6" i="24"/>
  <c r="BF6" i="24" s="1"/>
  <c r="BG6" i="24" s="1"/>
  <c r="BE7" i="24"/>
  <c r="BF7" i="24"/>
  <c r="BG7" i="24" s="1"/>
  <c r="BE8" i="24"/>
  <c r="BF8" i="24" s="1"/>
  <c r="BG8" i="24" s="1"/>
  <c r="BE9" i="24"/>
  <c r="BF9" i="24"/>
  <c r="BG9" i="24" s="1"/>
  <c r="BE10" i="24"/>
  <c r="BF10" i="24"/>
  <c r="BG10" i="24" s="1"/>
  <c r="BE11" i="24"/>
  <c r="BF11" i="24" s="1"/>
  <c r="BG11" i="24" s="1"/>
  <c r="BE12" i="24"/>
  <c r="BF12" i="24" s="1"/>
  <c r="BG12" i="24" s="1"/>
  <c r="BE13" i="24"/>
  <c r="BF13" i="24" s="1"/>
  <c r="BG13" i="24" s="1"/>
  <c r="BE14" i="24"/>
  <c r="BF14" i="24" s="1"/>
  <c r="BG14" i="24" s="1"/>
  <c r="BE15" i="24"/>
  <c r="BF15" i="24"/>
  <c r="BG15" i="24" s="1"/>
  <c r="BE16" i="24"/>
  <c r="BF16" i="24" s="1"/>
  <c r="BG16" i="24" s="1"/>
  <c r="BE17" i="24"/>
  <c r="BF17" i="24" s="1"/>
  <c r="BG17" i="24" s="1"/>
  <c r="BE18" i="24"/>
  <c r="BF18" i="24" s="1"/>
  <c r="BG18" i="24" s="1"/>
  <c r="BE19" i="24"/>
  <c r="BF19" i="24" s="1"/>
  <c r="BG19" i="24" s="1"/>
  <c r="BE20" i="24"/>
  <c r="BF20" i="24" s="1"/>
  <c r="BG20" i="24" s="1"/>
  <c r="BE21" i="24"/>
  <c r="BF21" i="24" s="1"/>
  <c r="BG21" i="24" s="1"/>
  <c r="BE22" i="24"/>
  <c r="BF22" i="24" s="1"/>
  <c r="BG22" i="24" s="1"/>
  <c r="BE23" i="24"/>
  <c r="BF23" i="24" s="1"/>
  <c r="BG23" i="24" s="1"/>
  <c r="BE24" i="24"/>
  <c r="BF24" i="24"/>
  <c r="BG24" i="24"/>
  <c r="BE25" i="24"/>
  <c r="BF25" i="24" s="1"/>
  <c r="BG25" i="24" s="1"/>
  <c r="BE26" i="24"/>
  <c r="BF26" i="24" s="1"/>
  <c r="BG26" i="24" s="1"/>
  <c r="BE27" i="24"/>
  <c r="BF27" i="24" s="1"/>
  <c r="BG27" i="24" s="1"/>
  <c r="BE28" i="24"/>
  <c r="BF28" i="24" s="1"/>
  <c r="BG28" i="24" s="1"/>
  <c r="BE29" i="24"/>
  <c r="BF29" i="24" s="1"/>
  <c r="BG29" i="24" s="1"/>
  <c r="BE30" i="24"/>
  <c r="BF30" i="24" s="1"/>
  <c r="BG30" i="24" s="1"/>
  <c r="BE31" i="24"/>
  <c r="BF31" i="24"/>
  <c r="BG31" i="24" s="1"/>
  <c r="BE32" i="24"/>
  <c r="BF32" i="24" s="1"/>
  <c r="BG32" i="24" s="1"/>
  <c r="BE33" i="24"/>
  <c r="BF33" i="24"/>
  <c r="BG33" i="24" s="1"/>
  <c r="BE34" i="24"/>
  <c r="BF34" i="24"/>
  <c r="BG34" i="24" s="1"/>
  <c r="BE35" i="24"/>
  <c r="BF35" i="24" s="1"/>
  <c r="BG35" i="24" s="1"/>
  <c r="BE36" i="24"/>
  <c r="BF36" i="24" s="1"/>
  <c r="BG36" i="24" s="1"/>
  <c r="BE37" i="24"/>
  <c r="BF37" i="24" s="1"/>
  <c r="BG37" i="24" s="1"/>
  <c r="BE38" i="24"/>
  <c r="BF38" i="24" s="1"/>
  <c r="BG38" i="24" s="1"/>
  <c r="BE39" i="24"/>
  <c r="BF39" i="24"/>
  <c r="BG39" i="24" s="1"/>
  <c r="BE40" i="24"/>
  <c r="BF40" i="24" s="1"/>
  <c r="BG40" i="24" s="1"/>
  <c r="BE41" i="24"/>
  <c r="BF41" i="24" s="1"/>
  <c r="BG41" i="24" s="1"/>
  <c r="BE42" i="24"/>
  <c r="BF42" i="24" s="1"/>
  <c r="BG42" i="24" s="1"/>
  <c r="BE43" i="24"/>
  <c r="BF43" i="24" s="1"/>
  <c r="BG43" i="24" s="1"/>
  <c r="BE44" i="24"/>
  <c r="BF44" i="24" s="1"/>
  <c r="BG44" i="24" s="1"/>
  <c r="BE45" i="24"/>
  <c r="BF45" i="24" s="1"/>
  <c r="BG45" i="24" s="1"/>
  <c r="BE46" i="24"/>
  <c r="BF46" i="24" s="1"/>
  <c r="BG46" i="24" s="1"/>
  <c r="BE47" i="24"/>
  <c r="BF47" i="24" s="1"/>
  <c r="BG47" i="24" s="1"/>
  <c r="BE48" i="24"/>
  <c r="BF48" i="24"/>
  <c r="BG48" i="24"/>
  <c r="BE49" i="24"/>
  <c r="BF49" i="24" s="1"/>
  <c r="BG49" i="24" s="1"/>
  <c r="BE50" i="24"/>
  <c r="BF50" i="24" s="1"/>
  <c r="BG50" i="24" s="1"/>
  <c r="BE51" i="24"/>
  <c r="BF51" i="24" s="1"/>
  <c r="BG51" i="24" s="1"/>
  <c r="BE52" i="24"/>
  <c r="BF52" i="24" s="1"/>
  <c r="BG52" i="24" s="1"/>
  <c r="BE2" i="24"/>
  <c r="BF2" i="24" s="1"/>
  <c r="BG2" i="24" s="1"/>
  <c r="T138" i="30"/>
  <c r="T90" i="30"/>
  <c r="T91" i="30"/>
  <c r="T92" i="30"/>
  <c r="T93" i="30"/>
  <c r="T94" i="30"/>
  <c r="T95" i="30"/>
  <c r="T96" i="30"/>
  <c r="T97" i="30"/>
  <c r="T98" i="30"/>
  <c r="T99" i="30"/>
  <c r="T100" i="30"/>
  <c r="T101" i="30"/>
  <c r="T102" i="30"/>
  <c r="T103" i="30"/>
  <c r="T104" i="30"/>
  <c r="T105" i="30"/>
  <c r="T106" i="30"/>
  <c r="T107" i="30"/>
  <c r="T108" i="30"/>
  <c r="T109" i="30"/>
  <c r="T110" i="30"/>
  <c r="T111" i="30"/>
  <c r="T112" i="30"/>
  <c r="T113" i="30"/>
  <c r="T114" i="30"/>
  <c r="T115" i="30"/>
  <c r="T116" i="30"/>
  <c r="T117" i="30"/>
  <c r="T118" i="30"/>
  <c r="T119" i="30"/>
  <c r="T120" i="30"/>
  <c r="T121" i="30"/>
  <c r="T122" i="30"/>
  <c r="T123" i="30"/>
  <c r="T124" i="30"/>
  <c r="T125" i="30"/>
  <c r="T126" i="30"/>
  <c r="T127" i="30"/>
  <c r="T128" i="30"/>
  <c r="T129" i="30"/>
  <c r="T130" i="30"/>
  <c r="T131" i="30"/>
  <c r="T132" i="30"/>
  <c r="T133" i="30"/>
  <c r="T134" i="30"/>
  <c r="T135" i="30"/>
  <c r="T136" i="30"/>
  <c r="T137" i="30"/>
  <c r="T139" i="30"/>
  <c r="T140" i="30"/>
  <c r="T141" i="30"/>
  <c r="T142" i="30"/>
  <c r="T143" i="30"/>
  <c r="T144" i="30"/>
  <c r="T145" i="30"/>
  <c r="T146" i="30"/>
  <c r="T147" i="30"/>
  <c r="T148" i="30"/>
  <c r="T149" i="30"/>
  <c r="T150" i="30"/>
  <c r="T151" i="30"/>
  <c r="T152" i="30"/>
  <c r="T153" i="30"/>
  <c r="T154" i="30"/>
  <c r="T155" i="30"/>
  <c r="T156" i="30"/>
  <c r="T157" i="30"/>
  <c r="T158" i="30"/>
  <c r="T159" i="30"/>
  <c r="T160" i="30"/>
  <c r="T161" i="30"/>
  <c r="T162" i="30"/>
  <c r="T163" i="30"/>
  <c r="T164" i="30"/>
  <c r="T165" i="30"/>
  <c r="T166" i="30"/>
  <c r="T167" i="30"/>
  <c r="T168" i="30"/>
  <c r="T169" i="30"/>
  <c r="T170" i="30"/>
  <c r="T171" i="30"/>
  <c r="T172" i="30"/>
  <c r="T173" i="30"/>
  <c r="T174" i="30"/>
  <c r="T175" i="30"/>
  <c r="T176" i="30"/>
  <c r="T177" i="30"/>
  <c r="T178" i="30"/>
  <c r="T179" i="30"/>
  <c r="T180" i="30"/>
  <c r="T181" i="30"/>
  <c r="T182" i="30"/>
  <c r="T183" i="30"/>
  <c r="T184" i="30"/>
  <c r="T185" i="30"/>
  <c r="T74" i="30"/>
  <c r="T75" i="30"/>
  <c r="T76" i="30"/>
  <c r="T77" i="30"/>
  <c r="T78" i="30"/>
  <c r="T79" i="30"/>
  <c r="T80" i="30"/>
  <c r="T81" i="30"/>
  <c r="S5" i="24"/>
  <c r="S6" i="24"/>
  <c r="S7" i="24"/>
  <c r="S8" i="24"/>
  <c r="S9" i="24"/>
  <c r="S10" i="24"/>
  <c r="S11" i="24"/>
  <c r="S12" i="24"/>
  <c r="S13" i="24"/>
  <c r="S14" i="24"/>
  <c r="S15" i="24"/>
  <c r="S16" i="24"/>
  <c r="S17" i="24"/>
  <c r="S18" i="24"/>
  <c r="S19" i="24"/>
  <c r="S20" i="24"/>
  <c r="S21" i="24"/>
  <c r="S22" i="24"/>
  <c r="S23" i="24"/>
  <c r="S24" i="24"/>
  <c r="S25" i="24"/>
  <c r="S26" i="24"/>
  <c r="S27" i="24"/>
  <c r="S28" i="24"/>
  <c r="S29" i="24"/>
  <c r="S30" i="24"/>
  <c r="S31" i="24"/>
  <c r="S32" i="24"/>
  <c r="S33" i="24"/>
  <c r="S34" i="24"/>
  <c r="S35" i="24"/>
  <c r="S36" i="24"/>
  <c r="S37" i="24"/>
  <c r="S38" i="24"/>
  <c r="S39" i="24"/>
  <c r="S40" i="24"/>
  <c r="S41" i="24"/>
  <c r="S42" i="24"/>
  <c r="S43" i="24"/>
  <c r="S44" i="24"/>
  <c r="S45" i="24"/>
  <c r="S46" i="24"/>
  <c r="S47" i="24"/>
  <c r="S48" i="24"/>
  <c r="S49" i="24"/>
  <c r="S50" i="24"/>
  <c r="S51" i="24"/>
  <c r="S52" i="24"/>
  <c r="S53" i="24"/>
  <c r="S54" i="24"/>
  <c r="S55" i="24"/>
  <c r="S56" i="24"/>
  <c r="S57" i="24"/>
  <c r="S58" i="24"/>
  <c r="S59" i="24"/>
  <c r="S60" i="24"/>
  <c r="S61" i="24"/>
  <c r="S62" i="24"/>
  <c r="S63" i="24"/>
  <c r="S64" i="24"/>
  <c r="S65"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R40" i="24"/>
  <c r="R41" i="24"/>
  <c r="R42" i="24"/>
  <c r="R43" i="24"/>
  <c r="R44" i="24"/>
  <c r="R45" i="24"/>
  <c r="R46" i="24"/>
  <c r="R47" i="24"/>
  <c r="R48" i="24"/>
  <c r="R49" i="24"/>
  <c r="R50" i="24"/>
  <c r="R51" i="24"/>
  <c r="R52" i="24"/>
  <c r="R53" i="24"/>
  <c r="R54" i="24"/>
  <c r="R55" i="24"/>
  <c r="R56" i="24"/>
  <c r="R57" i="24"/>
  <c r="R58" i="24"/>
  <c r="R59" i="24"/>
  <c r="R60" i="24"/>
  <c r="R61" i="24"/>
  <c r="R62" i="24"/>
  <c r="R63" i="24"/>
  <c r="R64" i="24"/>
  <c r="R65"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Q40" i="24"/>
  <c r="Q41" i="24"/>
  <c r="Q42" i="24"/>
  <c r="Q43" i="24"/>
  <c r="Q44" i="24"/>
  <c r="Q45" i="24"/>
  <c r="Q46" i="24"/>
  <c r="Q47" i="24"/>
  <c r="Q48" i="24"/>
  <c r="Q49" i="24"/>
  <c r="Q50" i="24"/>
  <c r="Q51" i="24"/>
  <c r="Q52" i="24"/>
  <c r="Q53" i="24"/>
  <c r="Q54" i="24"/>
  <c r="Q55" i="24"/>
  <c r="Q56" i="24"/>
  <c r="Q57" i="24"/>
  <c r="Q58" i="24"/>
  <c r="Q59" i="24"/>
  <c r="Q60" i="24"/>
  <c r="Q61" i="24"/>
  <c r="Q62" i="24"/>
  <c r="Q63" i="24"/>
  <c r="Q64" i="24"/>
  <c r="Q65" i="24"/>
  <c r="P5" i="24"/>
  <c r="P6" i="24"/>
  <c r="P7" i="24"/>
  <c r="P8" i="24"/>
  <c r="P9" i="24"/>
  <c r="P10" i="24"/>
  <c r="P11" i="24"/>
  <c r="P12" i="24"/>
  <c r="P13" i="24"/>
  <c r="P14" i="24"/>
  <c r="P15" i="24"/>
  <c r="P16" i="24"/>
  <c r="P17" i="24"/>
  <c r="P18" i="24"/>
  <c r="P19" i="24"/>
  <c r="P20" i="24"/>
  <c r="P21" i="24"/>
  <c r="P22" i="24"/>
  <c r="P23" i="24"/>
  <c r="P24" i="24"/>
  <c r="P25" i="24"/>
  <c r="P26" i="24"/>
  <c r="P27" i="24"/>
  <c r="P28" i="24"/>
  <c r="P29" i="24"/>
  <c r="P30" i="24"/>
  <c r="P31" i="24"/>
  <c r="P32" i="24"/>
  <c r="P33" i="24"/>
  <c r="P34" i="24"/>
  <c r="P35" i="24"/>
  <c r="P36" i="24"/>
  <c r="P37" i="24"/>
  <c r="P38" i="24"/>
  <c r="P39" i="24"/>
  <c r="P40" i="24"/>
  <c r="P41" i="24"/>
  <c r="P42" i="24"/>
  <c r="P43" i="24"/>
  <c r="P44" i="24"/>
  <c r="P45" i="24"/>
  <c r="P46" i="24"/>
  <c r="P47" i="24"/>
  <c r="P48" i="24"/>
  <c r="P49" i="24"/>
  <c r="P50" i="24"/>
  <c r="P51" i="24"/>
  <c r="P52" i="24"/>
  <c r="P53" i="24"/>
  <c r="P54" i="24"/>
  <c r="P55" i="24"/>
  <c r="P56" i="24"/>
  <c r="P57" i="24"/>
  <c r="P58" i="24"/>
  <c r="P59" i="24"/>
  <c r="P60" i="24"/>
  <c r="P61" i="24"/>
  <c r="P62" i="24"/>
  <c r="P63" i="24"/>
  <c r="P64" i="24"/>
  <c r="P65" i="24"/>
  <c r="R4" i="24"/>
  <c r="Q4" i="24"/>
  <c r="P4" i="24"/>
  <c r="R3" i="24"/>
  <c r="Q3" i="24"/>
  <c r="P3" i="24"/>
  <c r="S3" i="24"/>
  <c r="S4" i="24"/>
  <c r="R2" i="24"/>
  <c r="Q2" i="24"/>
  <c r="P2" i="24"/>
  <c r="S2" i="24"/>
  <c r="M202" i="36"/>
  <c r="M203" i="36"/>
  <c r="M204" i="36"/>
  <c r="M205" i="36"/>
  <c r="M206" i="36"/>
  <c r="M207" i="36"/>
  <c r="M208" i="36"/>
  <c r="M209" i="36"/>
  <c r="M218" i="36"/>
  <c r="M219" i="36"/>
  <c r="M220" i="36"/>
  <c r="M221" i="36"/>
  <c r="M222" i="36"/>
  <c r="M223" i="36"/>
  <c r="M224" i="36"/>
  <c r="M225" i="36"/>
  <c r="M234" i="36"/>
  <c r="M235" i="36"/>
  <c r="M236" i="36"/>
  <c r="M237" i="36"/>
  <c r="M238" i="36"/>
  <c r="M239" i="36"/>
  <c r="M240" i="36"/>
  <c r="M241" i="36"/>
  <c r="M250" i="36"/>
  <c r="M251" i="36"/>
  <c r="M252" i="36"/>
  <c r="M253" i="36"/>
  <c r="M254" i="36"/>
  <c r="M255" i="36"/>
  <c r="M256" i="36"/>
  <c r="M257" i="36"/>
  <c r="Z3" i="37"/>
  <c r="Z4" i="37"/>
  <c r="Z5" i="37"/>
  <c r="Z6" i="37"/>
  <c r="Z7" i="37"/>
  <c r="Z8" i="37"/>
  <c r="Z9" i="37"/>
  <c r="Z10" i="37"/>
  <c r="Z11" i="37"/>
  <c r="Z12" i="37"/>
  <c r="Z13" i="37"/>
  <c r="Z14" i="37"/>
  <c r="Z15" i="37"/>
  <c r="Z16" i="37"/>
  <c r="Z17" i="37"/>
  <c r="Z18" i="37"/>
  <c r="Z19" i="37"/>
  <c r="Z20" i="37"/>
  <c r="Z21" i="37"/>
  <c r="Z22" i="37"/>
  <c r="Z23" i="37"/>
  <c r="Z24" i="37"/>
  <c r="Z25" i="37"/>
  <c r="Z26" i="37"/>
  <c r="Z27" i="37"/>
  <c r="Z28" i="37"/>
  <c r="Z29" i="37"/>
  <c r="Z30" i="37"/>
  <c r="Z31" i="37"/>
  <c r="Z32" i="37"/>
  <c r="Z33" i="37"/>
  <c r="Z34" i="37"/>
  <c r="Z35" i="37"/>
  <c r="Z36" i="37"/>
  <c r="Z37" i="37"/>
  <c r="Z38" i="37"/>
  <c r="Z39" i="37"/>
  <c r="Z40" i="37"/>
  <c r="Z41" i="37"/>
  <c r="Z42" i="37"/>
  <c r="Z43" i="37"/>
  <c r="Z44" i="37"/>
  <c r="Z45" i="37"/>
  <c r="Z46" i="37"/>
  <c r="Z47" i="37"/>
  <c r="Z48" i="37"/>
  <c r="Z49" i="37"/>
  <c r="Z50" i="37"/>
  <c r="Z51" i="37"/>
  <c r="Z52" i="37"/>
  <c r="Z53" i="37"/>
  <c r="Z54" i="37"/>
  <c r="Z55" i="37"/>
  <c r="Z56" i="37"/>
  <c r="Z57" i="37"/>
  <c r="Z58" i="37"/>
  <c r="Z59" i="37"/>
  <c r="Z60" i="37"/>
  <c r="Z61" i="37"/>
  <c r="Z62" i="37"/>
  <c r="Z63" i="37"/>
  <c r="Z64" i="37"/>
  <c r="Z65" i="37"/>
  <c r="Z2" i="37"/>
  <c r="Y3" i="37"/>
  <c r="Y4" i="37"/>
  <c r="Y5" i="37"/>
  <c r="Y6" i="37"/>
  <c r="Y7" i="37"/>
  <c r="Y8" i="37"/>
  <c r="Y9" i="37"/>
  <c r="Y10" i="37"/>
  <c r="Y11" i="37"/>
  <c r="Y12" i="37"/>
  <c r="Y13" i="37"/>
  <c r="Y14" i="37"/>
  <c r="Y15" i="37"/>
  <c r="Y16" i="37"/>
  <c r="Y17" i="37"/>
  <c r="Y18" i="37"/>
  <c r="Y19" i="37"/>
  <c r="Y20" i="37"/>
  <c r="Y21" i="37"/>
  <c r="Y22" i="37"/>
  <c r="Y23" i="37"/>
  <c r="Y24" i="37"/>
  <c r="Y25" i="37"/>
  <c r="Y26" i="37"/>
  <c r="Y27" i="37"/>
  <c r="Y28" i="37"/>
  <c r="Y29" i="37"/>
  <c r="Y30" i="37"/>
  <c r="Y31" i="37"/>
  <c r="Y32" i="37"/>
  <c r="Y33" i="37"/>
  <c r="Y34" i="37"/>
  <c r="Y35" i="37"/>
  <c r="Y36" i="37"/>
  <c r="Y37" i="37"/>
  <c r="Y38" i="37"/>
  <c r="Y39" i="37"/>
  <c r="Y40" i="37"/>
  <c r="Y41" i="37"/>
  <c r="Y42" i="37"/>
  <c r="Y43" i="37"/>
  <c r="Y44" i="37"/>
  <c r="Y45" i="37"/>
  <c r="Y46" i="37"/>
  <c r="Y47" i="37"/>
  <c r="Y48" i="37"/>
  <c r="Y49" i="37"/>
  <c r="Y50" i="37"/>
  <c r="Y51" i="37"/>
  <c r="Y52" i="37"/>
  <c r="Y53" i="37"/>
  <c r="Y54" i="37"/>
  <c r="Y55" i="37"/>
  <c r="Y56" i="37"/>
  <c r="Y57" i="37"/>
  <c r="Y58" i="37"/>
  <c r="Y59" i="37"/>
  <c r="Y60" i="37"/>
  <c r="Y61" i="37"/>
  <c r="Y62" i="37"/>
  <c r="Y63" i="37"/>
  <c r="Y64" i="37"/>
  <c r="Y65" i="37"/>
  <c r="Y2" i="37"/>
  <c r="O690" i="19"/>
  <c r="O691" i="19"/>
  <c r="O692" i="19"/>
  <c r="O693" i="19"/>
  <c r="O694" i="19"/>
  <c r="O695" i="19"/>
  <c r="O696" i="19"/>
  <c r="O697" i="19"/>
  <c r="O674" i="19"/>
  <c r="O675" i="19"/>
  <c r="O676" i="19"/>
  <c r="O677" i="19"/>
  <c r="O678" i="19"/>
  <c r="O679" i="19"/>
  <c r="O680" i="19"/>
  <c r="O681" i="19"/>
  <c r="O658" i="19"/>
  <c r="O659" i="19"/>
  <c r="O660" i="19"/>
  <c r="O661" i="19"/>
  <c r="O662" i="19"/>
  <c r="O663" i="19"/>
  <c r="O664" i="19"/>
  <c r="O665" i="19"/>
  <c r="O642" i="19"/>
  <c r="O643" i="19"/>
  <c r="O644" i="19"/>
  <c r="O645" i="19"/>
  <c r="O646" i="19"/>
  <c r="O647" i="19"/>
  <c r="O648" i="19"/>
  <c r="O649" i="19"/>
  <c r="O378" i="19"/>
  <c r="O379" i="19"/>
  <c r="O380" i="19"/>
  <c r="O381" i="19"/>
  <c r="O382" i="19"/>
  <c r="O383" i="19"/>
  <c r="O384" i="19"/>
  <c r="O385" i="19"/>
  <c r="O362" i="19"/>
  <c r="O363" i="19"/>
  <c r="O364" i="19"/>
  <c r="O365" i="19"/>
  <c r="O366" i="19"/>
  <c r="O367" i="19"/>
  <c r="O368" i="19"/>
  <c r="O369" i="19"/>
  <c r="O346" i="19"/>
  <c r="O347" i="19"/>
  <c r="O348" i="19"/>
  <c r="O349" i="19"/>
  <c r="O350" i="19"/>
  <c r="O351" i="19"/>
  <c r="O352" i="19"/>
  <c r="O353" i="19"/>
  <c r="O330" i="19"/>
  <c r="O331" i="19"/>
  <c r="O332" i="19"/>
  <c r="O333" i="19"/>
  <c r="O334" i="19"/>
  <c r="O335" i="19"/>
  <c r="O336" i="19"/>
  <c r="O337" i="19"/>
  <c r="O265" i="19"/>
  <c r="O266" i="19"/>
  <c r="O264" i="19"/>
  <c r="O267" i="19"/>
  <c r="O268" i="19"/>
  <c r="O269" i="19"/>
  <c r="O270" i="19"/>
  <c r="O271" i="19"/>
  <c r="O272" i="19"/>
  <c r="O273" i="19"/>
  <c r="O274" i="19"/>
  <c r="O275" i="19"/>
  <c r="O276" i="19"/>
  <c r="O277" i="19"/>
  <c r="O278" i="19"/>
  <c r="O279" i="19"/>
  <c r="O280" i="19"/>
  <c r="O281" i="19"/>
  <c r="O282" i="19"/>
  <c r="O283" i="19"/>
  <c r="O284" i="19"/>
  <c r="O285" i="19"/>
  <c r="O286" i="19"/>
  <c r="O287" i="19"/>
  <c r="O288" i="19"/>
  <c r="O289" i="19"/>
  <c r="O290" i="19"/>
  <c r="O291" i="19"/>
  <c r="O292" i="19"/>
  <c r="O293" i="19"/>
  <c r="O294" i="19"/>
  <c r="O295" i="19"/>
  <c r="O296" i="19"/>
  <c r="O297" i="19"/>
  <c r="O298" i="19"/>
  <c r="O299" i="19"/>
  <c r="O300" i="19"/>
  <c r="O301" i="19"/>
  <c r="O302" i="19"/>
  <c r="O303" i="19"/>
  <c r="O304" i="19"/>
  <c r="O305" i="19"/>
  <c r="O306" i="19"/>
  <c r="O307" i="19"/>
  <c r="O308" i="19"/>
  <c r="O309" i="19"/>
  <c r="O310" i="19"/>
  <c r="O311" i="19"/>
  <c r="O312" i="19"/>
  <c r="O313" i="19"/>
  <c r="O314" i="19"/>
  <c r="O315" i="19"/>
  <c r="O316" i="19"/>
  <c r="O317" i="19"/>
  <c r="O318" i="19"/>
  <c r="O319" i="19"/>
  <c r="O320" i="19"/>
  <c r="O321" i="19"/>
  <c r="O322" i="19"/>
  <c r="O323" i="19"/>
  <c r="O324" i="19"/>
  <c r="O325" i="19"/>
  <c r="O326" i="19"/>
  <c r="O327" i="19"/>
  <c r="O328" i="19"/>
  <c r="O329" i="19"/>
  <c r="O578" i="19"/>
  <c r="O579" i="19"/>
  <c r="O580" i="19"/>
  <c r="O581" i="19"/>
  <c r="O582" i="19"/>
  <c r="O583" i="19"/>
  <c r="O584" i="19"/>
  <c r="O585" i="19"/>
  <c r="O594" i="19"/>
  <c r="O595" i="19"/>
  <c r="O596" i="19"/>
  <c r="O597" i="19"/>
  <c r="O598" i="19"/>
  <c r="O599" i="19"/>
  <c r="O600" i="19"/>
  <c r="O601" i="19"/>
  <c r="O610" i="19"/>
  <c r="O611" i="19"/>
  <c r="O612" i="19"/>
  <c r="O613" i="19"/>
  <c r="O614" i="19"/>
  <c r="O615" i="19"/>
  <c r="O616" i="19"/>
  <c r="O617" i="19"/>
  <c r="O626" i="19"/>
  <c r="O627" i="19"/>
  <c r="O628" i="19"/>
  <c r="O629" i="19"/>
  <c r="O630" i="19"/>
  <c r="O631" i="19"/>
  <c r="O632" i="19"/>
  <c r="O633" i="19"/>
  <c r="M130" i="36"/>
  <c r="M131" i="36"/>
  <c r="M132" i="36"/>
  <c r="M133" i="36"/>
  <c r="M134" i="36"/>
  <c r="M135" i="36"/>
  <c r="M136" i="36"/>
  <c r="M137" i="36"/>
  <c r="M138" i="36"/>
  <c r="M139" i="36"/>
  <c r="M140" i="36"/>
  <c r="M141" i="36"/>
  <c r="M142" i="36"/>
  <c r="M143" i="36"/>
  <c r="M144" i="36"/>
  <c r="M145" i="36"/>
  <c r="M146" i="36"/>
  <c r="M147" i="36"/>
  <c r="M148" i="36"/>
  <c r="M149" i="36"/>
  <c r="M150" i="36"/>
  <c r="M151" i="36"/>
  <c r="M152" i="36"/>
  <c r="M153" i="36"/>
  <c r="M154" i="36"/>
  <c r="M155" i="36"/>
  <c r="M156" i="36"/>
  <c r="M157" i="36"/>
  <c r="M158" i="36"/>
  <c r="M159" i="36"/>
  <c r="M160" i="36"/>
  <c r="M161" i="36"/>
  <c r="M162" i="36"/>
  <c r="M163" i="36"/>
  <c r="M164" i="36"/>
  <c r="M165" i="36"/>
  <c r="M166" i="36"/>
  <c r="M167" i="36"/>
  <c r="M168" i="36"/>
  <c r="M169" i="36"/>
  <c r="M170" i="36"/>
  <c r="M171" i="36"/>
  <c r="M172" i="36"/>
  <c r="M173" i="36"/>
  <c r="M174" i="36"/>
  <c r="M175" i="36"/>
  <c r="M176" i="36"/>
  <c r="M177" i="36"/>
  <c r="M178" i="36"/>
  <c r="M179" i="36"/>
  <c r="M180" i="36"/>
  <c r="M181" i="36"/>
  <c r="M182" i="36"/>
  <c r="M183" i="36"/>
  <c r="M184" i="36"/>
  <c r="M185" i="36"/>
  <c r="M186" i="36"/>
  <c r="M187" i="36"/>
  <c r="M188" i="36"/>
  <c r="M189" i="36"/>
  <c r="M190" i="36"/>
  <c r="M191" i="36"/>
  <c r="M192" i="36"/>
  <c r="M193" i="36"/>
  <c r="O514" i="19"/>
  <c r="O515" i="19"/>
  <c r="O516" i="19"/>
  <c r="O517" i="19"/>
  <c r="O518" i="19"/>
  <c r="O519" i="19"/>
  <c r="O520" i="19"/>
  <c r="O521" i="19"/>
  <c r="O530" i="19"/>
  <c r="O531" i="19"/>
  <c r="O532" i="19"/>
  <c r="O533" i="19"/>
  <c r="O534" i="19"/>
  <c r="O535" i="19"/>
  <c r="O536" i="19"/>
  <c r="O537" i="19"/>
  <c r="O546" i="19"/>
  <c r="O547" i="19"/>
  <c r="O548" i="19"/>
  <c r="O549" i="19"/>
  <c r="O550" i="19"/>
  <c r="O551" i="19"/>
  <c r="O552" i="19"/>
  <c r="O553" i="19"/>
  <c r="O562" i="19"/>
  <c r="O563" i="19"/>
  <c r="O564" i="19"/>
  <c r="O565" i="19"/>
  <c r="O566" i="19"/>
  <c r="O567" i="19"/>
  <c r="O568" i="19"/>
  <c r="O569" i="19"/>
  <c r="T3" i="30"/>
  <c r="T4" i="30"/>
  <c r="T5" i="30"/>
  <c r="T6" i="30"/>
  <c r="T7" i="30"/>
  <c r="T8" i="30"/>
  <c r="T9" i="30"/>
  <c r="T10" i="30"/>
  <c r="T11" i="30"/>
  <c r="T12" i="30"/>
  <c r="T13" i="30"/>
  <c r="T14" i="30"/>
  <c r="T15" i="30"/>
  <c r="T16" i="30"/>
  <c r="T17" i="30"/>
  <c r="T18" i="30"/>
  <c r="T19" i="30"/>
  <c r="T20" i="30"/>
  <c r="T21" i="30"/>
  <c r="T22" i="30"/>
  <c r="T23" i="30"/>
  <c r="T24" i="30"/>
  <c r="T25" i="30"/>
  <c r="T26" i="30"/>
  <c r="T27" i="30"/>
  <c r="T28" i="30"/>
  <c r="T29" i="30"/>
  <c r="T30" i="30"/>
  <c r="T31" i="30"/>
  <c r="T32" i="30"/>
  <c r="T33" i="30"/>
  <c r="T34" i="30"/>
  <c r="T35" i="30"/>
  <c r="T36" i="30"/>
  <c r="T37" i="30"/>
  <c r="T38" i="30"/>
  <c r="T39" i="30"/>
  <c r="T40" i="30"/>
  <c r="T41" i="30"/>
  <c r="T42" i="30"/>
  <c r="T43" i="30"/>
  <c r="T44" i="30"/>
  <c r="T45" i="30"/>
  <c r="T46" i="30"/>
  <c r="T47" i="30"/>
  <c r="T48" i="30"/>
  <c r="T49" i="30"/>
  <c r="T50" i="30"/>
  <c r="T51" i="30"/>
  <c r="T52" i="30"/>
  <c r="T53" i="30"/>
  <c r="T54" i="30"/>
  <c r="T55" i="30"/>
  <c r="T56" i="30"/>
  <c r="T57" i="30"/>
  <c r="T58" i="30"/>
  <c r="T59" i="30"/>
  <c r="T60" i="30"/>
  <c r="T61" i="30"/>
  <c r="T62" i="30"/>
  <c r="T63" i="30"/>
  <c r="T64" i="30"/>
  <c r="T65" i="30"/>
  <c r="T66" i="30"/>
  <c r="T67" i="30"/>
  <c r="T68" i="30"/>
  <c r="T69" i="30"/>
  <c r="T70" i="30"/>
  <c r="T71" i="30"/>
  <c r="T72" i="30"/>
  <c r="T73" i="30"/>
  <c r="T82" i="30"/>
  <c r="T83" i="30"/>
  <c r="T84" i="30"/>
  <c r="T85" i="30"/>
  <c r="T86" i="30"/>
  <c r="T87" i="30"/>
  <c r="T88" i="30"/>
  <c r="T89" i="30"/>
  <c r="T2" i="30"/>
  <c r="P4" i="30"/>
  <c r="P5" i="30"/>
  <c r="P6" i="30"/>
  <c r="P7" i="30"/>
  <c r="P8" i="30"/>
  <c r="P9" i="30"/>
  <c r="P10" i="30"/>
  <c r="P11" i="30"/>
  <c r="P12" i="30"/>
  <c r="P13" i="30"/>
  <c r="P14" i="30"/>
  <c r="P15" i="30"/>
  <c r="P16" i="30"/>
  <c r="P17" i="30"/>
  <c r="P18" i="30"/>
  <c r="P19" i="30"/>
  <c r="P20" i="30"/>
  <c r="P21" i="30"/>
  <c r="P22" i="30"/>
  <c r="P23" i="30"/>
  <c r="P24" i="30"/>
  <c r="P25" i="30"/>
  <c r="P26" i="30"/>
  <c r="P27" i="30"/>
  <c r="P28" i="30"/>
  <c r="P29" i="30"/>
  <c r="P30" i="30"/>
  <c r="P31" i="30"/>
  <c r="P32" i="30"/>
  <c r="P33" i="30"/>
  <c r="P34" i="30"/>
  <c r="P35" i="30"/>
  <c r="P36" i="30"/>
  <c r="P37" i="30"/>
  <c r="P38" i="30"/>
  <c r="P39" i="30"/>
  <c r="P40" i="30"/>
  <c r="P41" i="30"/>
  <c r="P42" i="30"/>
  <c r="P43" i="30"/>
  <c r="P44" i="30"/>
  <c r="P45" i="30"/>
  <c r="P46" i="30"/>
  <c r="P47" i="30"/>
  <c r="P48" i="30"/>
  <c r="P49" i="30"/>
  <c r="P50" i="30"/>
  <c r="P51" i="30"/>
  <c r="P52" i="30"/>
  <c r="P53" i="30"/>
  <c r="P54" i="30"/>
  <c r="P55" i="30"/>
  <c r="P56" i="30"/>
  <c r="P57" i="30"/>
  <c r="P58" i="30"/>
  <c r="P59" i="30"/>
  <c r="P60" i="30"/>
  <c r="P61" i="30"/>
  <c r="P62" i="30"/>
  <c r="P63" i="30"/>
  <c r="P64" i="30"/>
  <c r="P65" i="30"/>
  <c r="P66" i="30"/>
  <c r="P67" i="30"/>
  <c r="P68" i="30"/>
  <c r="P69" i="30"/>
  <c r="P70" i="30"/>
  <c r="P71" i="30"/>
  <c r="P72" i="30"/>
  <c r="P73" i="30"/>
  <c r="P82" i="30"/>
  <c r="P83" i="30"/>
  <c r="P84" i="30"/>
  <c r="P85" i="30"/>
  <c r="P86" i="30"/>
  <c r="P87" i="30"/>
  <c r="P88" i="30"/>
  <c r="P89" i="30"/>
  <c r="P98" i="30"/>
  <c r="P99" i="30"/>
  <c r="P100" i="30"/>
  <c r="P101" i="30"/>
  <c r="P102" i="30"/>
  <c r="P103" i="30"/>
  <c r="P104" i="30"/>
  <c r="P105" i="30"/>
  <c r="P114" i="30"/>
  <c r="P115" i="30"/>
  <c r="P116" i="30"/>
  <c r="P117" i="30"/>
  <c r="P118" i="30"/>
  <c r="P119" i="30"/>
  <c r="P120" i="30"/>
  <c r="P121" i="30"/>
  <c r="P3" i="30"/>
  <c r="P2" i="30"/>
  <c r="M65" i="36"/>
  <c r="M66" i="36"/>
  <c r="M67" i="36"/>
  <c r="M68" i="36"/>
  <c r="M69" i="36"/>
  <c r="M70" i="36"/>
  <c r="M71" i="36"/>
  <c r="M72" i="36"/>
  <c r="M73" i="36"/>
  <c r="M74" i="36"/>
  <c r="M75" i="36"/>
  <c r="M76" i="36"/>
  <c r="M77" i="36"/>
  <c r="M78" i="36"/>
  <c r="M79" i="36"/>
  <c r="M80" i="36"/>
  <c r="M81" i="36"/>
  <c r="M82" i="36"/>
  <c r="M83" i="36"/>
  <c r="M84" i="36"/>
  <c r="M85" i="36"/>
  <c r="M86" i="36"/>
  <c r="M87" i="36"/>
  <c r="M88" i="36"/>
  <c r="M89" i="36"/>
  <c r="M90" i="36"/>
  <c r="M91" i="36"/>
  <c r="M92" i="36"/>
  <c r="M93" i="36"/>
  <c r="M94" i="36"/>
  <c r="M95" i="36"/>
  <c r="M96" i="36"/>
  <c r="M97" i="36"/>
  <c r="M98" i="36"/>
  <c r="M99" i="36"/>
  <c r="M100" i="36"/>
  <c r="M101" i="36"/>
  <c r="M102" i="36"/>
  <c r="M103" i="36"/>
  <c r="M104" i="36"/>
  <c r="M105" i="36"/>
  <c r="M106" i="36"/>
  <c r="M107" i="36"/>
  <c r="M108" i="36"/>
  <c r="M109" i="36"/>
  <c r="M110" i="36"/>
  <c r="M111" i="36"/>
  <c r="M112" i="36"/>
  <c r="M113" i="36"/>
  <c r="M114" i="36"/>
  <c r="M115" i="36"/>
  <c r="M116" i="36"/>
  <c r="M117" i="36"/>
  <c r="M118" i="36"/>
  <c r="M119" i="36"/>
  <c r="M120" i="36"/>
  <c r="M121" i="36"/>
  <c r="M122" i="36"/>
  <c r="M123" i="36"/>
  <c r="M124" i="36"/>
  <c r="M125" i="36"/>
  <c r="M126" i="36"/>
  <c r="M127" i="36"/>
  <c r="M128" i="36"/>
  <c r="M129" i="36"/>
  <c r="O138" i="19"/>
  <c r="O139" i="19"/>
  <c r="O140" i="19"/>
  <c r="O141" i="19"/>
  <c r="O142" i="19"/>
  <c r="O143" i="19"/>
  <c r="O144" i="19"/>
  <c r="O145" i="19"/>
  <c r="O146" i="19"/>
  <c r="O147" i="19"/>
  <c r="O148" i="19"/>
  <c r="O149" i="19"/>
  <c r="O150" i="19"/>
  <c r="O151" i="19"/>
  <c r="O152" i="19"/>
  <c r="O153" i="19"/>
  <c r="O154" i="19"/>
  <c r="O155" i="19"/>
  <c r="O156" i="19"/>
  <c r="O157" i="19"/>
  <c r="O158" i="19"/>
  <c r="O159" i="19"/>
  <c r="O160" i="19"/>
  <c r="O161" i="19"/>
  <c r="O162" i="19"/>
  <c r="O163" i="19"/>
  <c r="O164" i="19"/>
  <c r="O165" i="19"/>
  <c r="O166" i="19"/>
  <c r="O167" i="19"/>
  <c r="O168" i="19"/>
  <c r="O169" i="19"/>
  <c r="O170" i="19"/>
  <c r="O171" i="19"/>
  <c r="O172" i="19"/>
  <c r="O173" i="19"/>
  <c r="O174" i="19"/>
  <c r="O175" i="19"/>
  <c r="O176" i="19"/>
  <c r="O177" i="19"/>
  <c r="O178" i="19"/>
  <c r="O179" i="19"/>
  <c r="O180" i="19"/>
  <c r="O181" i="19"/>
  <c r="O182" i="19"/>
  <c r="O183" i="19"/>
  <c r="O184" i="19"/>
  <c r="O185" i="19"/>
  <c r="O186" i="19"/>
  <c r="O187" i="19"/>
  <c r="O188" i="19"/>
  <c r="O189" i="19"/>
  <c r="O190" i="19"/>
  <c r="O191" i="19"/>
  <c r="O192" i="19"/>
  <c r="O193" i="19"/>
  <c r="O194" i="19"/>
  <c r="O195" i="19"/>
  <c r="O196" i="19"/>
  <c r="O197" i="19"/>
  <c r="O198" i="19"/>
  <c r="O199" i="19"/>
  <c r="O200" i="19"/>
  <c r="O201" i="19"/>
  <c r="O202" i="19"/>
  <c r="O203" i="19"/>
  <c r="O204" i="19"/>
  <c r="O205" i="19"/>
  <c r="O206" i="19"/>
  <c r="O207" i="19"/>
  <c r="O208" i="19"/>
  <c r="O209" i="19"/>
  <c r="O210" i="19"/>
  <c r="O211" i="19"/>
  <c r="O212" i="19"/>
  <c r="O213" i="19"/>
  <c r="O214" i="19"/>
  <c r="O215" i="19"/>
  <c r="O216" i="19"/>
  <c r="O217" i="19"/>
  <c r="O218" i="19"/>
  <c r="O219" i="19"/>
  <c r="O220" i="19"/>
  <c r="O221" i="19"/>
  <c r="O222" i="19"/>
  <c r="O223" i="19"/>
  <c r="O224" i="19"/>
  <c r="O225" i="19"/>
  <c r="O226" i="19"/>
  <c r="O227" i="19"/>
  <c r="O228" i="19"/>
  <c r="O229" i="19"/>
  <c r="O230" i="19"/>
  <c r="O231" i="19"/>
  <c r="O232" i="19"/>
  <c r="O233" i="19"/>
  <c r="O234" i="19"/>
  <c r="O235" i="19"/>
  <c r="O236" i="19"/>
  <c r="O237" i="19"/>
  <c r="O238" i="19"/>
  <c r="O239" i="19"/>
  <c r="O240" i="19"/>
  <c r="O241" i="19"/>
  <c r="O242" i="19"/>
  <c r="O243" i="19"/>
  <c r="O244" i="19"/>
  <c r="O245" i="19"/>
  <c r="O246" i="19"/>
  <c r="O247" i="19"/>
  <c r="O248" i="19"/>
  <c r="O249" i="19"/>
  <c r="O250" i="19"/>
  <c r="O251" i="19"/>
  <c r="O252" i="19"/>
  <c r="O253" i="19"/>
  <c r="O254" i="19"/>
  <c r="O255" i="19"/>
  <c r="O256" i="19"/>
  <c r="O257" i="19"/>
  <c r="O258" i="19"/>
  <c r="O259" i="19"/>
  <c r="O260" i="19"/>
  <c r="O261" i="19"/>
  <c r="O262" i="19"/>
  <c r="O263" i="19"/>
  <c r="O450" i="19"/>
  <c r="O451" i="19"/>
  <c r="O452" i="19"/>
  <c r="O453" i="19"/>
  <c r="O454" i="19"/>
  <c r="O455" i="19"/>
  <c r="O456" i="19"/>
  <c r="O457" i="19"/>
  <c r="O466" i="19"/>
  <c r="O467" i="19"/>
  <c r="O468" i="19"/>
  <c r="O469" i="19"/>
  <c r="O470" i="19"/>
  <c r="O471" i="19"/>
  <c r="O472" i="19"/>
  <c r="O473" i="19"/>
  <c r="O482" i="19"/>
  <c r="O483" i="19"/>
  <c r="O484" i="19"/>
  <c r="O485" i="19"/>
  <c r="O486" i="19"/>
  <c r="O487" i="19"/>
  <c r="O488" i="19"/>
  <c r="O489" i="19"/>
  <c r="O498" i="19"/>
  <c r="O499" i="19"/>
  <c r="O500" i="19"/>
  <c r="O501" i="19"/>
  <c r="O502" i="19"/>
  <c r="O503" i="19"/>
  <c r="O504" i="19"/>
  <c r="O505" i="19"/>
  <c r="O386" i="19"/>
  <c r="O387" i="19"/>
  <c r="O388" i="19"/>
  <c r="O389" i="19"/>
  <c r="O390" i="19"/>
  <c r="O391" i="19"/>
  <c r="O392" i="19"/>
  <c r="O393" i="19"/>
  <c r="O402" i="19"/>
  <c r="O403" i="19"/>
  <c r="O404" i="19"/>
  <c r="O405" i="19"/>
  <c r="O406" i="19"/>
  <c r="O407" i="19"/>
  <c r="O408" i="19"/>
  <c r="O409" i="19"/>
  <c r="O418" i="19"/>
  <c r="O419" i="19"/>
  <c r="O420" i="19"/>
  <c r="O421" i="19"/>
  <c r="O422" i="19"/>
  <c r="O423" i="19"/>
  <c r="O424" i="19"/>
  <c r="O425" i="19"/>
  <c r="O434" i="19"/>
  <c r="O435" i="19"/>
  <c r="O436" i="19"/>
  <c r="O437" i="19"/>
  <c r="O438" i="19"/>
  <c r="O439" i="19"/>
  <c r="O440" i="19"/>
  <c r="O441" i="19"/>
  <c r="O74" i="19"/>
  <c r="O75" i="19"/>
  <c r="O76" i="19"/>
  <c r="O77" i="19"/>
  <c r="O78" i="19"/>
  <c r="O79" i="19"/>
  <c r="O80" i="19"/>
  <c r="O81" i="19"/>
  <c r="O90" i="19"/>
  <c r="O91" i="19"/>
  <c r="O92" i="19"/>
  <c r="O93" i="19"/>
  <c r="O94" i="19"/>
  <c r="O95" i="19"/>
  <c r="O96" i="19"/>
  <c r="O97" i="19"/>
  <c r="O106" i="19"/>
  <c r="O107" i="19"/>
  <c r="O108" i="19"/>
  <c r="O109" i="19"/>
  <c r="O110" i="19"/>
  <c r="O111" i="19"/>
  <c r="O112" i="19"/>
  <c r="O113" i="19"/>
  <c r="O122" i="19"/>
  <c r="O123" i="19"/>
  <c r="O124" i="19"/>
  <c r="O125" i="19"/>
  <c r="O126" i="19"/>
  <c r="O127" i="19"/>
  <c r="O128" i="19"/>
  <c r="O129" i="19"/>
  <c r="M3" i="36"/>
  <c r="M4" i="36"/>
  <c r="M5" i="36"/>
  <c r="M6" i="36"/>
  <c r="M7" i="36"/>
  <c r="M8" i="36"/>
  <c r="M9" i="36"/>
  <c r="M10" i="36"/>
  <c r="M11" i="36"/>
  <c r="M12" i="36"/>
  <c r="M13" i="36"/>
  <c r="M14" i="36"/>
  <c r="M15" i="36"/>
  <c r="M16" i="36"/>
  <c r="M17" i="36"/>
  <c r="M18" i="36"/>
  <c r="M19" i="36"/>
  <c r="M20" i="36"/>
  <c r="M21" i="36"/>
  <c r="M22" i="36"/>
  <c r="M23" i="36"/>
  <c r="M24" i="36"/>
  <c r="M25" i="36"/>
  <c r="M26" i="36"/>
  <c r="M27" i="36"/>
  <c r="M28" i="36"/>
  <c r="M29" i="36"/>
  <c r="M30" i="36"/>
  <c r="M31" i="36"/>
  <c r="M32" i="36"/>
  <c r="M33" i="36"/>
  <c r="M34" i="36"/>
  <c r="M35" i="36"/>
  <c r="M36" i="36"/>
  <c r="M37" i="36"/>
  <c r="M38" i="36"/>
  <c r="M39" i="36"/>
  <c r="M40" i="36"/>
  <c r="M41" i="36"/>
  <c r="M42" i="36"/>
  <c r="M43" i="36"/>
  <c r="M44" i="36"/>
  <c r="M45" i="36"/>
  <c r="M46" i="36"/>
  <c r="M47" i="36"/>
  <c r="M48" i="36"/>
  <c r="M49" i="36"/>
  <c r="M50" i="36"/>
  <c r="M51" i="36"/>
  <c r="M52" i="36"/>
  <c r="M53" i="36"/>
  <c r="M54" i="36"/>
  <c r="M55" i="36"/>
  <c r="M56" i="36"/>
  <c r="M57" i="36"/>
  <c r="M58" i="36"/>
  <c r="M59" i="36"/>
  <c r="M60" i="36"/>
  <c r="M61" i="36"/>
  <c r="M62" i="36"/>
  <c r="M63" i="36"/>
  <c r="M64" i="36"/>
  <c r="M2" i="36"/>
  <c r="O338" i="19"/>
  <c r="O339" i="19"/>
  <c r="O340" i="19"/>
  <c r="O341" i="19"/>
  <c r="O342" i="19"/>
  <c r="O343" i="19"/>
  <c r="O344" i="19"/>
  <c r="O345" i="19"/>
  <c r="O354" i="19"/>
  <c r="O355" i="19"/>
  <c r="O356" i="19"/>
  <c r="O357" i="19"/>
  <c r="O358" i="19"/>
  <c r="O359" i="19"/>
  <c r="O360" i="19"/>
  <c r="O361" i="19"/>
  <c r="O370" i="19"/>
  <c r="O371" i="19"/>
  <c r="O372" i="19"/>
  <c r="O373" i="19"/>
  <c r="O374" i="19"/>
  <c r="O375" i="19"/>
  <c r="O376" i="19"/>
  <c r="O377" i="19"/>
  <c r="O26" i="19"/>
  <c r="O27" i="19"/>
  <c r="O28" i="19"/>
  <c r="O29" i="19"/>
  <c r="O30" i="19"/>
  <c r="O31" i="19"/>
  <c r="O32" i="19"/>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10" i="19"/>
  <c r="O11" i="19"/>
  <c r="O12" i="19"/>
  <c r="O13" i="19"/>
  <c r="O14" i="19"/>
  <c r="O15" i="19"/>
  <c r="O16" i="19"/>
  <c r="O17" i="19"/>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3" i="19"/>
  <c r="S4" i="19"/>
  <c r="S5" i="19"/>
  <c r="S6" i="19"/>
  <c r="S7" i="19"/>
  <c r="S8" i="19"/>
  <c r="S9" i="19"/>
  <c r="S18" i="19"/>
  <c r="S19" i="19"/>
  <c r="S20" i="19"/>
  <c r="S21" i="19"/>
  <c r="S22" i="19"/>
  <c r="S23" i="19"/>
  <c r="S24" i="19"/>
  <c r="S25" i="19"/>
  <c r="S34" i="19"/>
  <c r="S35" i="19"/>
  <c r="S36" i="19"/>
  <c r="S37" i="19"/>
  <c r="S38" i="19"/>
  <c r="S39" i="19"/>
  <c r="S40" i="19"/>
  <c r="S41" i="19"/>
  <c r="S50" i="19"/>
  <c r="S51" i="19"/>
  <c r="S52" i="19"/>
  <c r="S53" i="19"/>
  <c r="S54" i="19"/>
  <c r="S55" i="19"/>
  <c r="S56" i="19"/>
  <c r="S57" i="19"/>
  <c r="S66" i="19"/>
  <c r="S67" i="19"/>
  <c r="S68" i="19"/>
  <c r="S69" i="19"/>
  <c r="S70" i="19"/>
  <c r="S71" i="19"/>
  <c r="S72" i="19"/>
  <c r="S73" i="19"/>
  <c r="S82" i="19"/>
  <c r="S83" i="19"/>
  <c r="S84" i="19"/>
  <c r="S85" i="19"/>
  <c r="S86" i="19"/>
  <c r="S87" i="19"/>
  <c r="S88" i="19"/>
  <c r="S89" i="19"/>
  <c r="S98" i="19"/>
  <c r="S99" i="19"/>
  <c r="S100" i="19"/>
  <c r="S101" i="19"/>
  <c r="S102" i="19"/>
  <c r="S103" i="19"/>
  <c r="S104" i="19"/>
  <c r="S105" i="19"/>
  <c r="S114" i="19"/>
  <c r="S115" i="19"/>
  <c r="S116" i="19"/>
  <c r="S117" i="19"/>
  <c r="S118" i="19"/>
  <c r="S119" i="19"/>
  <c r="S120" i="19"/>
  <c r="S121" i="19"/>
  <c r="S130" i="19"/>
  <c r="S131" i="19"/>
  <c r="S132" i="19"/>
  <c r="S133" i="19"/>
  <c r="S134" i="19"/>
  <c r="S135" i="19"/>
  <c r="S136" i="19"/>
  <c r="S137" i="19"/>
  <c r="S146" i="19"/>
  <c r="S147" i="19"/>
  <c r="S148" i="19"/>
  <c r="S149" i="19"/>
  <c r="S150" i="19"/>
  <c r="S151" i="19"/>
  <c r="S152" i="19"/>
  <c r="S153" i="19"/>
  <c r="S162" i="19"/>
  <c r="S163" i="19"/>
  <c r="S164" i="19"/>
  <c r="S165" i="19"/>
  <c r="S166" i="19"/>
  <c r="S167" i="19"/>
  <c r="S168" i="19"/>
  <c r="S169" i="19"/>
  <c r="S178" i="19"/>
  <c r="S179" i="19"/>
  <c r="S180" i="19"/>
  <c r="S181" i="19"/>
  <c r="S182" i="19"/>
  <c r="S183" i="19"/>
  <c r="S184" i="19"/>
  <c r="S185" i="19"/>
  <c r="S194" i="19"/>
  <c r="S195" i="19"/>
  <c r="S196" i="19"/>
  <c r="S197" i="19"/>
  <c r="S198" i="19"/>
  <c r="S199" i="19"/>
  <c r="S200" i="19"/>
  <c r="S201" i="19"/>
  <c r="S210" i="19"/>
  <c r="S211" i="19"/>
  <c r="S212" i="19"/>
  <c r="S213" i="19"/>
  <c r="S214" i="19"/>
  <c r="S215" i="19"/>
  <c r="S216" i="19"/>
  <c r="S217" i="19"/>
  <c r="S226" i="19"/>
  <c r="S227" i="19"/>
  <c r="S228" i="19"/>
  <c r="S229" i="19"/>
  <c r="S230" i="19"/>
  <c r="S231" i="19"/>
  <c r="S232" i="19"/>
  <c r="S233" i="19"/>
  <c r="S242" i="19"/>
  <c r="S243" i="19"/>
  <c r="S244" i="19"/>
  <c r="S245" i="19"/>
  <c r="S246" i="19"/>
  <c r="S247" i="19"/>
  <c r="S248" i="19"/>
  <c r="S249" i="19"/>
  <c r="S2" i="19"/>
  <c r="O3" i="19"/>
  <c r="O4" i="19"/>
  <c r="O5" i="19"/>
  <c r="O6" i="19"/>
  <c r="O7" i="19"/>
  <c r="O8" i="19"/>
  <c r="O9" i="19"/>
  <c r="O18" i="19"/>
  <c r="O19" i="19"/>
  <c r="O20" i="19"/>
  <c r="O21" i="19"/>
  <c r="O22" i="19"/>
  <c r="O23" i="19"/>
  <c r="O24" i="19"/>
  <c r="O25" i="19"/>
  <c r="O82" i="19"/>
  <c r="O83" i="19"/>
  <c r="O84" i="19"/>
  <c r="O85" i="19"/>
  <c r="O86" i="19"/>
  <c r="O87" i="19"/>
  <c r="O88" i="19"/>
  <c r="O89" i="19"/>
  <c r="O98" i="19"/>
  <c r="O99" i="19"/>
  <c r="O100" i="19"/>
  <c r="O101" i="19"/>
  <c r="O102" i="19"/>
  <c r="O103" i="19"/>
  <c r="O104" i="19"/>
  <c r="O105" i="19"/>
  <c r="O114" i="19"/>
  <c r="O115" i="19"/>
  <c r="O116" i="19"/>
  <c r="O117" i="19"/>
  <c r="O118" i="19"/>
  <c r="O119" i="19"/>
  <c r="O120" i="19"/>
  <c r="O121" i="19"/>
  <c r="O130" i="19"/>
  <c r="O131" i="19"/>
  <c r="O132" i="19"/>
  <c r="O133" i="19"/>
  <c r="O134" i="19"/>
  <c r="O135" i="19"/>
  <c r="O136" i="19"/>
  <c r="O137" i="19"/>
  <c r="O2" i="19"/>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2"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2" i="16"/>
  <c r="AI11" i="12"/>
  <c r="AI10" i="12"/>
  <c r="AI9" i="12"/>
  <c r="AI8" i="12"/>
  <c r="AH8" i="12"/>
  <c r="AH9" i="12"/>
  <c r="AH10" i="12"/>
  <c r="AH11" i="12"/>
  <c r="AG11" i="12"/>
  <c r="AG10" i="12"/>
  <c r="AG9" i="12"/>
  <c r="AG8" i="12"/>
  <c r="AF8" i="12"/>
  <c r="AF9" i="12"/>
  <c r="AF10" i="12"/>
  <c r="AF11" i="12"/>
  <c r="AE11" i="12"/>
  <c r="AE10" i="12"/>
  <c r="AE9" i="12"/>
  <c r="AE8" i="12"/>
  <c r="AD8" i="12"/>
  <c r="AD9" i="12"/>
  <c r="AD10" i="12"/>
  <c r="AD11" i="12"/>
  <c r="AC11" i="12"/>
  <c r="AC10" i="12"/>
  <c r="AC9" i="12"/>
  <c r="AC8" i="12"/>
  <c r="AB8" i="12"/>
  <c r="AB9" i="12"/>
  <c r="AB10" i="12"/>
  <c r="AB11" i="12"/>
  <c r="AA11" i="12"/>
  <c r="AA10" i="12"/>
  <c r="AA9" i="12"/>
  <c r="AA8" i="12"/>
  <c r="Z8" i="12"/>
  <c r="Z9" i="12"/>
  <c r="Z10" i="12"/>
  <c r="Z11" i="12"/>
  <c r="Y11" i="12"/>
  <c r="Y10" i="12"/>
  <c r="Y9" i="12"/>
  <c r="Y8" i="12"/>
  <c r="X8" i="12"/>
  <c r="X9" i="12"/>
  <c r="X10" i="12"/>
  <c r="X11" i="12"/>
  <c r="W11" i="12"/>
  <c r="W10" i="12"/>
  <c r="W9" i="12"/>
  <c r="W8" i="12"/>
  <c r="V8" i="12"/>
  <c r="V9" i="12"/>
  <c r="V10" i="12"/>
  <c r="V11" i="12"/>
  <c r="U11" i="12"/>
  <c r="U10" i="12"/>
  <c r="U9" i="12"/>
  <c r="U8" i="12"/>
  <c r="T8" i="12"/>
  <c r="T9" i="12"/>
  <c r="T10" i="12"/>
  <c r="T11" i="12"/>
  <c r="S11" i="12"/>
  <c r="S10" i="12"/>
  <c r="S9" i="12"/>
  <c r="S8" i="12"/>
  <c r="R8" i="12"/>
  <c r="R9" i="12"/>
  <c r="R10" i="12"/>
  <c r="R11" i="12"/>
  <c r="Q11" i="12"/>
  <c r="Q10" i="12"/>
  <c r="Q9" i="12"/>
  <c r="Q8" i="12"/>
  <c r="P8" i="12"/>
  <c r="P9" i="12"/>
  <c r="P10" i="12"/>
  <c r="P11" i="12"/>
  <c r="O11" i="12"/>
  <c r="O10" i="12"/>
  <c r="O9" i="12"/>
  <c r="O8" i="12"/>
  <c r="N8" i="12"/>
  <c r="N9" i="12"/>
  <c r="N10" i="12"/>
  <c r="N11" i="12"/>
  <c r="M11" i="12"/>
  <c r="M10" i="12"/>
  <c r="M9" i="12"/>
  <c r="M8" i="12"/>
  <c r="L8" i="12"/>
  <c r="L9" i="12"/>
  <c r="L10" i="12"/>
  <c r="L11" i="12"/>
  <c r="K8" i="12"/>
  <c r="K9" i="12"/>
  <c r="K10" i="12"/>
  <c r="K11" i="12"/>
  <c r="J8" i="12"/>
  <c r="J9" i="12"/>
  <c r="J10" i="12"/>
  <c r="J11" i="12"/>
  <c r="I8" i="12"/>
  <c r="I9" i="12"/>
  <c r="I10" i="12"/>
  <c r="I11" i="12"/>
  <c r="H8" i="12"/>
  <c r="H9" i="12"/>
  <c r="H10" i="12"/>
  <c r="H11" i="12"/>
  <c r="G8" i="12"/>
  <c r="G9" i="12"/>
  <c r="G10" i="12"/>
  <c r="G11" i="12"/>
  <c r="F8" i="12"/>
  <c r="F9" i="12"/>
  <c r="F10" i="12"/>
  <c r="F11" i="12"/>
  <c r="E8" i="12"/>
  <c r="E9" i="12"/>
  <c r="E10" i="12"/>
  <c r="E11" i="12"/>
  <c r="D10" i="12"/>
  <c r="D8" i="12"/>
  <c r="D9" i="12"/>
  <c r="D11" i="12"/>
  <c r="J3" i="13"/>
  <c r="J4" i="13"/>
  <c r="G4" i="13"/>
  <c r="K4" i="13"/>
  <c r="J5" i="13"/>
  <c r="J6" i="13"/>
  <c r="G6" i="13"/>
  <c r="K6" i="13"/>
  <c r="J7" i="13"/>
  <c r="J8" i="13"/>
  <c r="G8" i="13"/>
  <c r="K8" i="13"/>
  <c r="J9" i="13"/>
  <c r="G9" i="13"/>
  <c r="K9" i="13"/>
  <c r="J10" i="13"/>
  <c r="G10" i="13"/>
  <c r="K10" i="13"/>
  <c r="J11" i="13"/>
  <c r="G11" i="13"/>
  <c r="K11" i="13"/>
  <c r="J12" i="13"/>
  <c r="J13" i="13"/>
  <c r="G13" i="13"/>
  <c r="K13" i="13"/>
  <c r="J14" i="13"/>
  <c r="G14" i="13"/>
  <c r="K14" i="13"/>
  <c r="J15" i="13"/>
  <c r="G15" i="13"/>
  <c r="K15" i="13"/>
  <c r="J16" i="13"/>
  <c r="J17" i="13"/>
  <c r="G17" i="13"/>
  <c r="K17" i="13"/>
  <c r="J2" i="13"/>
  <c r="G3" i="13"/>
  <c r="G5" i="13"/>
  <c r="G7" i="13"/>
  <c r="G12" i="13"/>
  <c r="G16" i="13"/>
  <c r="G2" i="13"/>
  <c r="K16" i="13"/>
  <c r="K2" i="13"/>
  <c r="K3" i="13"/>
  <c r="K7" i="13"/>
  <c r="K5" i="13"/>
  <c r="K12" i="13"/>
  <c r="D21" i="2"/>
  <c r="D17" i="2"/>
  <c r="D19" i="2"/>
  <c r="D22" i="2"/>
  <c r="D20" i="2"/>
  <c r="D18" i="2"/>
  <c r="D23" i="2"/>
  <c r="D24" i="2"/>
  <c r="BJ3" i="24" l="1"/>
  <c r="BN3" i="24" s="1"/>
  <c r="BI3" i="24"/>
  <c r="BM3" i="24" s="1"/>
  <c r="BJ9" i="24"/>
  <c r="BN9" i="24" s="1"/>
  <c r="BI9" i="24"/>
  <c r="BM9" i="24" s="1"/>
  <c r="BI14" i="24"/>
  <c r="BM14" i="24" s="1"/>
  <c r="BJ14" i="24"/>
  <c r="BN14" i="24" s="1"/>
  <c r="BJ15" i="24"/>
  <c r="BN15" i="24" s="1"/>
  <c r="BI15" i="24"/>
  <c r="BM15" i="24" s="1"/>
  <c r="BJ21" i="24"/>
  <c r="BN21" i="24" s="1"/>
  <c r="BI21" i="24"/>
  <c r="BM21" i="24" s="1"/>
  <c r="BI24" i="24"/>
  <c r="BM24" i="24" s="1"/>
  <c r="BJ24" i="24"/>
  <c r="BN24" i="24" s="1"/>
  <c r="BI26" i="24"/>
  <c r="BM26" i="24" s="1"/>
  <c r="BJ26" i="24"/>
  <c r="BN26" i="24" s="1"/>
  <c r="BJ27" i="24"/>
  <c r="BN27" i="24" s="1"/>
  <c r="BI27" i="24"/>
  <c r="BM27" i="24" s="1"/>
  <c r="BH31" i="24"/>
  <c r="BL31" i="24" s="1"/>
  <c r="BK31" i="24"/>
  <c r="BO31" i="24" s="1"/>
  <c r="BJ33" i="24"/>
  <c r="BN33" i="24" s="1"/>
  <c r="BI33" i="24"/>
  <c r="BM33" i="24" s="1"/>
  <c r="BI36" i="24"/>
  <c r="BM36" i="24" s="1"/>
  <c r="BJ36" i="24"/>
  <c r="BN36" i="24" s="1"/>
  <c r="BI38" i="24"/>
  <c r="BM38" i="24" s="1"/>
  <c r="BJ38" i="24"/>
  <c r="BN38" i="24" s="1"/>
  <c r="BJ39" i="24"/>
  <c r="BN39" i="24" s="1"/>
  <c r="BI39" i="24"/>
  <c r="BM39" i="24" s="1"/>
  <c r="BI45" i="24"/>
  <c r="BM45" i="24" s="1"/>
  <c r="BJ45" i="24"/>
  <c r="BN45" i="24" s="1"/>
  <c r="BI48" i="24"/>
  <c r="BM48" i="24" s="1"/>
  <c r="BJ48" i="24"/>
  <c r="BN48" i="24" s="1"/>
  <c r="BI50" i="24"/>
  <c r="BM50" i="24" s="1"/>
  <c r="BJ50" i="24"/>
  <c r="BN50" i="24" s="1"/>
  <c r="BJ51" i="24"/>
  <c r="BN51" i="24" s="1"/>
  <c r="BI51" i="24"/>
  <c r="BM51" i="24" s="1"/>
  <c r="BK55" i="24"/>
  <c r="BO55" i="24" s="1"/>
  <c r="BH55" i="24"/>
  <c r="BL55" i="24" s="1"/>
  <c r="BI57" i="24"/>
  <c r="BM57" i="24" s="1"/>
  <c r="BJ57" i="24"/>
  <c r="BN57" i="24" s="1"/>
  <c r="BI60" i="24"/>
  <c r="BM60" i="24" s="1"/>
  <c r="BJ60" i="24"/>
  <c r="BN60" i="24" s="1"/>
  <c r="BI62" i="24"/>
  <c r="BM62" i="24" s="1"/>
  <c r="BJ62" i="24"/>
  <c r="BN62" i="24" s="1"/>
  <c r="BJ63" i="24"/>
  <c r="BN63" i="24" s="1"/>
  <c r="BI63" i="24"/>
  <c r="BM63" i="24" s="1"/>
  <c r="BN54" i="24"/>
  <c r="BK3" i="24"/>
  <c r="BO3" i="24" s="1"/>
  <c r="BC3" i="24"/>
  <c r="BK5" i="24"/>
  <c r="BO5" i="24" s="1"/>
  <c r="BC5" i="24"/>
  <c r="BK8" i="24"/>
  <c r="BO8" i="24" s="1"/>
  <c r="BC8" i="24"/>
  <c r="BK9" i="24"/>
  <c r="BO9" i="24" s="1"/>
  <c r="BC9" i="24"/>
  <c r="BK10" i="24"/>
  <c r="BO10" i="24" s="1"/>
  <c r="BC10" i="24"/>
  <c r="BK11" i="24"/>
  <c r="BO11" i="24" s="1"/>
  <c r="BC11" i="24"/>
  <c r="BI12" i="24"/>
  <c r="BM12" i="24" s="1"/>
  <c r="BC12" i="24"/>
  <c r="BK15" i="24"/>
  <c r="BO15" i="24" s="1"/>
  <c r="BC15" i="24"/>
  <c r="BK17" i="24"/>
  <c r="BO17" i="24" s="1"/>
  <c r="BC17" i="24"/>
  <c r="BK20" i="24"/>
  <c r="BO20" i="24" s="1"/>
  <c r="BC20" i="24"/>
  <c r="BK21" i="24"/>
  <c r="BO21" i="24" s="1"/>
  <c r="BC21" i="24"/>
  <c r="BK22" i="24"/>
  <c r="BO22" i="24" s="1"/>
  <c r="BC22" i="24"/>
  <c r="BK23" i="24"/>
  <c r="BO23" i="24" s="1"/>
  <c r="BC23" i="24"/>
  <c r="BK27" i="24"/>
  <c r="BO27" i="24" s="1"/>
  <c r="BC27" i="24"/>
  <c r="BK29" i="24"/>
  <c r="BO29" i="24" s="1"/>
  <c r="BC29" i="24"/>
  <c r="BK32" i="24"/>
  <c r="BO32" i="24" s="1"/>
  <c r="BC32" i="24"/>
  <c r="BK33" i="24"/>
  <c r="BO33" i="24" s="1"/>
  <c r="BC33" i="24"/>
  <c r="BK34" i="24"/>
  <c r="BO34" i="24" s="1"/>
  <c r="BC34" i="24"/>
  <c r="BK35" i="24"/>
  <c r="BO35" i="24" s="1"/>
  <c r="BC35" i="24"/>
  <c r="BK39" i="24"/>
  <c r="BO39" i="24" s="1"/>
  <c r="BC39" i="24"/>
  <c r="BK41" i="24"/>
  <c r="BO41" i="24" s="1"/>
  <c r="BC41" i="24"/>
  <c r="BK44" i="24"/>
  <c r="BO44" i="24" s="1"/>
  <c r="BC44" i="24"/>
  <c r="BK45" i="24"/>
  <c r="BO45" i="24" s="1"/>
  <c r="BC45" i="24"/>
  <c r="BK46" i="24"/>
  <c r="BO46" i="24" s="1"/>
  <c r="BC46" i="24"/>
  <c r="BK47" i="24"/>
  <c r="BO47" i="24" s="1"/>
  <c r="BC47" i="24"/>
  <c r="BK51" i="24"/>
  <c r="BO51" i="24" s="1"/>
  <c r="BC51" i="24"/>
  <c r="BK53" i="24"/>
  <c r="BO53" i="24" s="1"/>
  <c r="BC53" i="24"/>
  <c r="BK56" i="24"/>
  <c r="BO56" i="24" s="1"/>
  <c r="BC56" i="24"/>
  <c r="BK57" i="24"/>
  <c r="BO57" i="24" s="1"/>
  <c r="BC57" i="24"/>
  <c r="BK58" i="24"/>
  <c r="BO58" i="24" s="1"/>
  <c r="BC58" i="24"/>
  <c r="BK59" i="24"/>
  <c r="BO59" i="24" s="1"/>
  <c r="BC59" i="24"/>
  <c r="BK63" i="24"/>
  <c r="BO63" i="24" s="1"/>
  <c r="BC63" i="24"/>
  <c r="BK65" i="24"/>
  <c r="BO65" i="24" s="1"/>
  <c r="BC65" i="24"/>
  <c r="BM47" i="24"/>
  <c r="BM17" i="24"/>
  <c r="BM8" i="24"/>
  <c r="BN37" i="24"/>
  <c r="BM46" i="24"/>
  <c r="BM35" i="24"/>
  <c r="BN16" i="24"/>
  <c r="BM34" i="24"/>
  <c r="BN25" i="24"/>
  <c r="BN28" i="24"/>
  <c r="BM44" i="24"/>
  <c r="BM2" i="24"/>
  <c r="BO2" i="24"/>
  <c r="BL2" i="24"/>
  <c r="BN2" i="24"/>
  <c r="BL43" i="24"/>
  <c r="BM5" i="24"/>
  <c r="BO42" i="24"/>
  <c r="BM41" i="24"/>
  <c r="BM32" i="24"/>
  <c r="BM23" i="24"/>
  <c r="BN12" i="24"/>
  <c r="BN40" i="24"/>
  <c r="BM22" i="24"/>
  <c r="BM11" i="24"/>
  <c r="BN52" i="24"/>
  <c r="BN13" i="24"/>
  <c r="BN61" i="24"/>
  <c r="BM56" i="24"/>
  <c r="BJ55" i="24"/>
  <c r="BI55" i="24"/>
  <c r="BC55" i="24"/>
  <c r="BK43" i="24"/>
  <c r="BO43" i="24" s="1"/>
  <c r="BJ43" i="24"/>
  <c r="BN43" i="24" s="1"/>
  <c r="BI43" i="24"/>
  <c r="BM43" i="24" s="1"/>
  <c r="BC43" i="24"/>
  <c r="BJ31" i="24"/>
  <c r="BN31" i="24" s="1"/>
  <c r="BI31" i="24"/>
  <c r="BM31" i="24" s="1"/>
  <c r="BC31" i="24"/>
  <c r="BK19" i="24"/>
  <c r="BJ19" i="24"/>
  <c r="BI19" i="24"/>
  <c r="BC19" i="24"/>
  <c r="BK7" i="24"/>
  <c r="BO7" i="24" s="1"/>
  <c r="BJ7" i="24"/>
  <c r="BN7" i="24" s="1"/>
  <c r="BI7" i="24"/>
  <c r="BM7" i="24" s="1"/>
  <c r="BC7" i="24"/>
  <c r="BH7" i="24"/>
  <c r="BL7" i="24" s="1"/>
  <c r="BN49" i="24"/>
  <c r="BM10" i="24"/>
  <c r="BN55" i="24"/>
  <c r="BM55" i="24"/>
  <c r="BN30" i="24"/>
  <c r="BM20" i="24"/>
  <c r="BM29" i="24"/>
  <c r="BM19" i="24"/>
  <c r="BO19" i="24"/>
  <c r="BL19" i="24"/>
  <c r="BN19" i="24"/>
  <c r="BM65" i="24"/>
  <c r="BM53" i="24"/>
  <c r="BM58" i="24"/>
  <c r="BN18" i="24"/>
  <c r="BN4" i="24"/>
  <c r="BN64" i="24"/>
  <c r="BM59" i="24"/>
  <c r="BH54" i="24"/>
  <c r="BH18" i="24"/>
  <c r="BL18" i="24" s="1"/>
  <c r="BK54" i="24"/>
  <c r="BK30" i="24"/>
  <c r="BO30" i="24" s="1"/>
  <c r="BK18" i="24"/>
  <c r="BO18" i="24" s="1"/>
  <c r="BK6" i="24"/>
  <c r="BO6" i="24" s="1"/>
  <c r="BN6" i="24"/>
  <c r="BH64" i="24"/>
  <c r="BL64" i="24" s="1"/>
  <c r="BH52" i="24"/>
  <c r="BL52" i="24" s="1"/>
  <c r="BH40" i="24"/>
  <c r="BL40" i="24" s="1"/>
  <c r="BH28" i="24"/>
  <c r="BL28" i="24" s="1"/>
  <c r="BH16" i="24"/>
  <c r="BL16" i="24" s="1"/>
  <c r="BH4" i="24"/>
  <c r="BL4" i="24" s="1"/>
  <c r="BK64" i="24"/>
  <c r="BO64" i="24" s="1"/>
  <c r="BK52" i="24"/>
  <c r="BO52" i="24" s="1"/>
  <c r="BK40" i="24"/>
  <c r="BO40" i="24" s="1"/>
  <c r="BK28" i="24"/>
  <c r="BO28" i="24" s="1"/>
  <c r="BK16" i="24"/>
  <c r="BO16" i="24" s="1"/>
  <c r="BK4" i="24"/>
  <c r="BO4" i="24" s="1"/>
  <c r="BH6" i="24"/>
  <c r="BH63" i="24"/>
  <c r="BL63" i="24" s="1"/>
  <c r="BH51" i="24"/>
  <c r="BL51" i="24" s="1"/>
  <c r="BH39" i="24"/>
  <c r="BL39" i="24" s="1"/>
  <c r="BH27" i="24"/>
  <c r="BL27" i="24" s="1"/>
  <c r="BH15" i="24"/>
  <c r="BL15" i="24" s="1"/>
  <c r="BH3" i="24"/>
  <c r="BL3" i="24" s="1"/>
  <c r="BJ59" i="24"/>
  <c r="BN59" i="24" s="1"/>
  <c r="BJ47" i="24"/>
  <c r="BN47" i="24" s="1"/>
  <c r="BJ35" i="24"/>
  <c r="BN35" i="24" s="1"/>
  <c r="BJ23" i="24"/>
  <c r="BN23" i="24" s="1"/>
  <c r="BJ11" i="24"/>
  <c r="BN11" i="24" s="1"/>
  <c r="BH30" i="24"/>
  <c r="BL30" i="24" s="1"/>
  <c r="BC54" i="24"/>
  <c r="BC42" i="24"/>
  <c r="BC30" i="24"/>
  <c r="BC18" i="24"/>
  <c r="BC6" i="24"/>
  <c r="BH62" i="24"/>
  <c r="BL62" i="24" s="1"/>
  <c r="BH50" i="24"/>
  <c r="BL50" i="24" s="1"/>
  <c r="BH38" i="24"/>
  <c r="BL38" i="24" s="1"/>
  <c r="BH26" i="24"/>
  <c r="BL26" i="24" s="1"/>
  <c r="BH14" i="24"/>
  <c r="BL14" i="24" s="1"/>
  <c r="BI54" i="24"/>
  <c r="BM54" i="24" s="1"/>
  <c r="BI42" i="24"/>
  <c r="BM42" i="24" s="1"/>
  <c r="BI30" i="24"/>
  <c r="BM30" i="24" s="1"/>
  <c r="BI18" i="24"/>
  <c r="BM18" i="24" s="1"/>
  <c r="BI6" i="24"/>
  <c r="BM6" i="24" s="1"/>
  <c r="BJ58" i="24"/>
  <c r="BN58" i="24" s="1"/>
  <c r="BJ46" i="24"/>
  <c r="BN46" i="24" s="1"/>
  <c r="BJ34" i="24"/>
  <c r="BN34" i="24" s="1"/>
  <c r="BJ22" i="24"/>
  <c r="BN22" i="24" s="1"/>
  <c r="BJ10" i="24"/>
  <c r="BN10" i="24" s="1"/>
  <c r="BK62" i="24"/>
  <c r="BO62" i="24" s="1"/>
  <c r="BK50" i="24"/>
  <c r="BO50" i="24" s="1"/>
  <c r="BK38" i="24"/>
  <c r="BO38" i="24" s="1"/>
  <c r="BK26" i="24"/>
  <c r="BO26" i="24" s="1"/>
  <c r="BK14" i="24"/>
  <c r="BO14" i="24" s="1"/>
  <c r="BL54" i="24"/>
  <c r="BL6" i="24"/>
  <c r="BO54" i="24"/>
  <c r="BH61" i="24"/>
  <c r="BL61" i="24" s="1"/>
  <c r="BK25" i="24"/>
  <c r="BO25" i="24" s="1"/>
  <c r="BC64" i="24"/>
  <c r="BC52" i="24"/>
  <c r="BC40" i="24"/>
  <c r="BC28" i="24"/>
  <c r="BC16" i="24"/>
  <c r="BC4" i="24"/>
  <c r="BH60" i="24"/>
  <c r="BL60" i="24" s="1"/>
  <c r="BH48" i="24"/>
  <c r="BL48" i="24" s="1"/>
  <c r="BH36" i="24"/>
  <c r="BL36" i="24" s="1"/>
  <c r="BH24" i="24"/>
  <c r="BL24" i="24" s="1"/>
  <c r="BH12" i="24"/>
  <c r="BL12" i="24" s="1"/>
  <c r="BI64" i="24"/>
  <c r="BM64" i="24" s="1"/>
  <c r="BI52" i="24"/>
  <c r="BM52" i="24" s="1"/>
  <c r="BI40" i="24"/>
  <c r="BM40" i="24" s="1"/>
  <c r="BI28" i="24"/>
  <c r="BM28" i="24" s="1"/>
  <c r="BI16" i="24"/>
  <c r="BM16" i="24" s="1"/>
  <c r="BI4" i="24"/>
  <c r="BM4" i="24" s="1"/>
  <c r="BJ56" i="24"/>
  <c r="BN56" i="24" s="1"/>
  <c r="BJ44" i="24"/>
  <c r="BN44" i="24" s="1"/>
  <c r="BJ32" i="24"/>
  <c r="BN32" i="24" s="1"/>
  <c r="BJ20" i="24"/>
  <c r="BN20" i="24" s="1"/>
  <c r="BJ8" i="24"/>
  <c r="BN8" i="24" s="1"/>
  <c r="BK60" i="24"/>
  <c r="BO60" i="24" s="1"/>
  <c r="BK48" i="24"/>
  <c r="BO48" i="24" s="1"/>
  <c r="BK36" i="24"/>
  <c r="BO36" i="24" s="1"/>
  <c r="BK24" i="24"/>
  <c r="BO24" i="24" s="1"/>
  <c r="BK12" i="24"/>
  <c r="BO12" i="24" s="1"/>
  <c r="BH59" i="24"/>
  <c r="BL59" i="24" s="1"/>
  <c r="BH47" i="24"/>
  <c r="BL47" i="24" s="1"/>
  <c r="BH35" i="24"/>
  <c r="BL35" i="24" s="1"/>
  <c r="BH23" i="24"/>
  <c r="BL23" i="24" s="1"/>
  <c r="BH11" i="24"/>
  <c r="BL11" i="24" s="1"/>
  <c r="BH37" i="24"/>
  <c r="BL37" i="24" s="1"/>
  <c r="BH13" i="24"/>
  <c r="BL13" i="24" s="1"/>
  <c r="BK61" i="24"/>
  <c r="BO61" i="24" s="1"/>
  <c r="BK37" i="24"/>
  <c r="BO37" i="24" s="1"/>
  <c r="BC62" i="24"/>
  <c r="BC50" i="24"/>
  <c r="BC38" i="24"/>
  <c r="BC26" i="24"/>
  <c r="BC14" i="24"/>
  <c r="BH58" i="24"/>
  <c r="BL58" i="24" s="1"/>
  <c r="BH46" i="24"/>
  <c r="BL46" i="24" s="1"/>
  <c r="BH34" i="24"/>
  <c r="BL34" i="24" s="1"/>
  <c r="BH22" i="24"/>
  <c r="BL22" i="24" s="1"/>
  <c r="BH10" i="24"/>
  <c r="BL10" i="24" s="1"/>
  <c r="BJ42" i="24"/>
  <c r="BN42" i="24" s="1"/>
  <c r="BH49" i="24"/>
  <c r="BL49" i="24" s="1"/>
  <c r="BH25" i="24"/>
  <c r="BL25" i="24" s="1"/>
  <c r="BK49" i="24"/>
  <c r="BO49" i="24" s="1"/>
  <c r="BK13" i="24"/>
  <c r="BO13" i="24" s="1"/>
  <c r="BC61" i="24"/>
  <c r="BC49" i="24"/>
  <c r="BC37" i="24"/>
  <c r="BC25" i="24"/>
  <c r="BC13" i="24"/>
  <c r="BH57" i="24"/>
  <c r="BL57" i="24" s="1"/>
  <c r="BH45" i="24"/>
  <c r="BL45" i="24" s="1"/>
  <c r="BH33" i="24"/>
  <c r="BL33" i="24" s="1"/>
  <c r="BH21" i="24"/>
  <c r="BL21" i="24" s="1"/>
  <c r="BH9" i="24"/>
  <c r="BL9" i="24" s="1"/>
  <c r="BI61" i="24"/>
  <c r="BM61" i="24" s="1"/>
  <c r="BI49" i="24"/>
  <c r="BM49" i="24" s="1"/>
  <c r="BI37" i="24"/>
  <c r="BM37" i="24" s="1"/>
  <c r="BI25" i="24"/>
  <c r="BM25" i="24" s="1"/>
  <c r="BI13" i="24"/>
  <c r="BM13" i="24" s="1"/>
  <c r="BJ65" i="24"/>
  <c r="BN65" i="24" s="1"/>
  <c r="BJ53" i="24"/>
  <c r="BN53" i="24" s="1"/>
  <c r="BJ41" i="24"/>
  <c r="BN41" i="24" s="1"/>
  <c r="BJ29" i="24"/>
  <c r="BN29" i="24" s="1"/>
  <c r="BJ17" i="24"/>
  <c r="BN17" i="24" s="1"/>
  <c r="BJ5" i="24"/>
  <c r="BN5" i="24" s="1"/>
  <c r="BC60" i="24"/>
  <c r="BC48" i="24"/>
  <c r="BC36" i="24"/>
  <c r="BC24" i="24"/>
  <c r="BH56" i="24"/>
  <c r="BL56" i="24" s="1"/>
  <c r="BH44" i="24"/>
  <c r="BL44" i="24" s="1"/>
  <c r="BH32" i="24"/>
  <c r="BL32" i="24" s="1"/>
  <c r="BH20" i="24"/>
  <c r="BL20" i="24" s="1"/>
  <c r="BH8" i="24"/>
  <c r="BL8" i="24" s="1"/>
  <c r="BH42" i="24"/>
  <c r="BL42" i="24" s="1"/>
  <c r="BH65" i="24"/>
  <c r="BL65" i="24" s="1"/>
  <c r="BH53" i="24"/>
  <c r="BL53" i="24" s="1"/>
  <c r="BH41" i="24"/>
  <c r="BL41" i="24" s="1"/>
  <c r="BH29" i="24"/>
  <c r="BL29" i="24" s="1"/>
  <c r="BH17" i="24"/>
  <c r="BL17" i="24" s="1"/>
  <c r="BH5" i="24"/>
  <c r="BL5" i="24" s="1"/>
  <c r="BN26" i="25"/>
  <c r="BM65" i="25"/>
  <c r="BO65" i="25"/>
  <c r="BN62" i="25"/>
  <c r="BM53" i="25"/>
  <c r="BO53" i="25"/>
  <c r="BL53" i="25"/>
  <c r="BM47" i="25"/>
  <c r="BO47" i="25"/>
  <c r="BN47" i="25"/>
  <c r="BM41" i="25"/>
  <c r="BO41" i="25"/>
  <c r="BM35" i="25"/>
  <c r="BO35" i="25"/>
  <c r="BN35" i="25"/>
  <c r="BM29" i="25"/>
  <c r="BO29" i="25"/>
  <c r="BM23" i="25"/>
  <c r="BN23" i="25"/>
  <c r="BM17" i="25"/>
  <c r="BO17" i="25"/>
  <c r="BL17" i="25"/>
  <c r="BM11" i="25"/>
  <c r="BO11" i="25"/>
  <c r="BN11" i="25"/>
  <c r="BM5" i="25"/>
  <c r="BO5" i="25"/>
  <c r="BK26" i="25"/>
  <c r="BM2" i="25"/>
  <c r="BM60" i="25"/>
  <c r="BO40" i="25"/>
  <c r="BO28" i="25"/>
  <c r="BO16" i="25"/>
  <c r="BL16" i="25"/>
  <c r="BM4" i="25"/>
  <c r="BO4" i="25"/>
  <c r="BN49" i="25"/>
  <c r="BL24" i="25"/>
  <c r="BN24" i="25"/>
  <c r="BJ62" i="25"/>
  <c r="BI62" i="25"/>
  <c r="BM62" i="25" s="1"/>
  <c r="BC62" i="25"/>
  <c r="BJ38" i="25"/>
  <c r="BN38" i="25" s="1"/>
  <c r="BI38" i="25"/>
  <c r="BC38" i="25"/>
  <c r="BJ14" i="25"/>
  <c r="BI14" i="25"/>
  <c r="BC14" i="25"/>
  <c r="BK62" i="25"/>
  <c r="BO62" i="25" s="1"/>
  <c r="BO55" i="25"/>
  <c r="BL55" i="25"/>
  <c r="BM55" i="25"/>
  <c r="BM18" i="25"/>
  <c r="BJ61" i="25"/>
  <c r="BI61" i="25"/>
  <c r="BC61" i="25"/>
  <c r="BK61" i="25"/>
  <c r="BH61" i="25"/>
  <c r="BJ37" i="25"/>
  <c r="BI37" i="25"/>
  <c r="BM37" i="25" s="1"/>
  <c r="BC37" i="25"/>
  <c r="BK37" i="25"/>
  <c r="BH37" i="25"/>
  <c r="BJ25" i="25"/>
  <c r="BI25" i="25"/>
  <c r="BC25" i="25"/>
  <c r="BK25" i="25"/>
  <c r="BH25" i="25"/>
  <c r="BL25" i="25" s="1"/>
  <c r="BM61" i="25"/>
  <c r="BO61" i="25"/>
  <c r="BL61" i="25"/>
  <c r="BN61" i="25"/>
  <c r="BN54" i="25"/>
  <c r="BO34" i="25"/>
  <c r="BL34" i="25"/>
  <c r="BN34" i="25"/>
  <c r="BO22" i="25"/>
  <c r="BN22" i="25"/>
  <c r="BO10" i="25"/>
  <c r="BN10" i="25"/>
  <c r="BH62" i="25"/>
  <c r="BL2" i="25"/>
  <c r="BN3" i="25"/>
  <c r="BO3" i="25"/>
  <c r="BM59" i="25"/>
  <c r="BN59" i="25"/>
  <c r="BM52" i="25"/>
  <c r="BO52" i="25"/>
  <c r="BL52" i="25"/>
  <c r="BN39" i="25"/>
  <c r="BM39" i="25"/>
  <c r="BO39" i="25"/>
  <c r="BN33" i="25"/>
  <c r="BM33" i="25"/>
  <c r="BN27" i="25"/>
  <c r="BM27" i="25"/>
  <c r="BO27" i="25"/>
  <c r="BL27" i="25"/>
  <c r="BN15" i="25"/>
  <c r="BM15" i="25"/>
  <c r="BO15" i="25"/>
  <c r="BN9" i="25"/>
  <c r="BM9" i="25"/>
  <c r="BL45" i="25"/>
  <c r="BN45" i="25"/>
  <c r="BM45" i="25"/>
  <c r="BI55" i="25"/>
  <c r="BC55" i="25"/>
  <c r="BK55" i="25"/>
  <c r="BH55" i="25"/>
  <c r="BJ55" i="25"/>
  <c r="BN55" i="25" s="1"/>
  <c r="BH38" i="25"/>
  <c r="BN21" i="25"/>
  <c r="BM21" i="25"/>
  <c r="BO44" i="25"/>
  <c r="BL44" i="25"/>
  <c r="BM44" i="25"/>
  <c r="BM32" i="25"/>
  <c r="BN20" i="25"/>
  <c r="BM20" i="25"/>
  <c r="BO8" i="25"/>
  <c r="BL8" i="25"/>
  <c r="BM8" i="25"/>
  <c r="BM56" i="25"/>
  <c r="BL36" i="25"/>
  <c r="BN36" i="25"/>
  <c r="BM12" i="25"/>
  <c r="BO12" i="25"/>
  <c r="BN12" i="25"/>
  <c r="BJ50" i="25"/>
  <c r="BN50" i="25" s="1"/>
  <c r="BI50" i="25"/>
  <c r="BC50" i="25"/>
  <c r="BJ26" i="25"/>
  <c r="BI26" i="25"/>
  <c r="BM26" i="25" s="1"/>
  <c r="BC26" i="25"/>
  <c r="BL62" i="25"/>
  <c r="BM42" i="25"/>
  <c r="BN30" i="25"/>
  <c r="BM30" i="25"/>
  <c r="BM6" i="25"/>
  <c r="BJ49" i="25"/>
  <c r="BI49" i="25"/>
  <c r="BM49" i="25" s="1"/>
  <c r="BC49" i="25"/>
  <c r="BK49" i="25"/>
  <c r="BO49" i="25" s="1"/>
  <c r="BH49" i="25"/>
  <c r="BL49" i="25" s="1"/>
  <c r="BJ13" i="25"/>
  <c r="BN13" i="25" s="1"/>
  <c r="BI13" i="25"/>
  <c r="BM13" i="25" s="1"/>
  <c r="BC13" i="25"/>
  <c r="BK13" i="25"/>
  <c r="BO13" i="25" s="1"/>
  <c r="BH13" i="25"/>
  <c r="BK50" i="25"/>
  <c r="BO30" i="25"/>
  <c r="BO48" i="25"/>
  <c r="BN48" i="25"/>
  <c r="BN51" i="25"/>
  <c r="BM51" i="25"/>
  <c r="BO51" i="25"/>
  <c r="BM50" i="25"/>
  <c r="BM38" i="25"/>
  <c r="BO38" i="25"/>
  <c r="BL38" i="25"/>
  <c r="BO26" i="25"/>
  <c r="BL26" i="25"/>
  <c r="BM14" i="25"/>
  <c r="BO14" i="25"/>
  <c r="BH14" i="25"/>
  <c r="BL14" i="25" s="1"/>
  <c r="BN14" i="25"/>
  <c r="BO2" i="25"/>
  <c r="BN63" i="25"/>
  <c r="BO63" i="25"/>
  <c r="BO58" i="25"/>
  <c r="BL58" i="25"/>
  <c r="BN58" i="25"/>
  <c r="BO57" i="25"/>
  <c r="BN57" i="25"/>
  <c r="BM57" i="25"/>
  <c r="BO43" i="25"/>
  <c r="BM43" i="25"/>
  <c r="BO37" i="25"/>
  <c r="BL37" i="25"/>
  <c r="BN37" i="25"/>
  <c r="BO31" i="25"/>
  <c r="BN31" i="25"/>
  <c r="BM31" i="25"/>
  <c r="BM25" i="25"/>
  <c r="BO25" i="25"/>
  <c r="BN25" i="25"/>
  <c r="BO19" i="25"/>
  <c r="BM19" i="25"/>
  <c r="BL13" i="25"/>
  <c r="BM7" i="25"/>
  <c r="BC64" i="25"/>
  <c r="BC52" i="25"/>
  <c r="BC40" i="25"/>
  <c r="BC28" i="25"/>
  <c r="BC16" i="25"/>
  <c r="BC4" i="25"/>
  <c r="BH60" i="25"/>
  <c r="BH48" i="25"/>
  <c r="BL48" i="25" s="1"/>
  <c r="BH36" i="25"/>
  <c r="BH24" i="25"/>
  <c r="BH12" i="25"/>
  <c r="BL12" i="25" s="1"/>
  <c r="BI64" i="25"/>
  <c r="BM64" i="25" s="1"/>
  <c r="BI52" i="25"/>
  <c r="BI40" i="25"/>
  <c r="BM40" i="25" s="1"/>
  <c r="BI28" i="25"/>
  <c r="BM28" i="25" s="1"/>
  <c r="BI16" i="25"/>
  <c r="BM16" i="25" s="1"/>
  <c r="BI4" i="25"/>
  <c r="BJ56" i="25"/>
  <c r="BN56" i="25" s="1"/>
  <c r="BJ44" i="25"/>
  <c r="BN44" i="25" s="1"/>
  <c r="BJ32" i="25"/>
  <c r="BN32" i="25" s="1"/>
  <c r="BJ20" i="25"/>
  <c r="BJ8" i="25"/>
  <c r="BN8" i="25" s="1"/>
  <c r="BK60" i="25"/>
  <c r="BK48" i="25"/>
  <c r="BK36" i="25"/>
  <c r="BO36" i="25" s="1"/>
  <c r="BK24" i="25"/>
  <c r="BO24" i="25" s="1"/>
  <c r="BK12" i="25"/>
  <c r="BL64" i="25"/>
  <c r="BN60" i="25"/>
  <c r="BO64" i="25"/>
  <c r="BC63" i="25"/>
  <c r="BC51" i="25"/>
  <c r="BC39" i="25"/>
  <c r="BC27" i="25"/>
  <c r="BC15" i="25"/>
  <c r="BC3" i="25"/>
  <c r="BH59" i="25"/>
  <c r="BL59" i="25" s="1"/>
  <c r="BH47" i="25"/>
  <c r="BL47" i="25" s="1"/>
  <c r="BH35" i="25"/>
  <c r="BL35" i="25" s="1"/>
  <c r="BH23" i="25"/>
  <c r="BL23" i="25" s="1"/>
  <c r="BH11" i="25"/>
  <c r="BL11" i="25" s="1"/>
  <c r="BI63" i="25"/>
  <c r="BM63" i="25" s="1"/>
  <c r="BI51" i="25"/>
  <c r="BI39" i="25"/>
  <c r="BI27" i="25"/>
  <c r="BI15" i="25"/>
  <c r="BI3" i="25"/>
  <c r="BM3" i="25" s="1"/>
  <c r="BJ43" i="25"/>
  <c r="BN43" i="25" s="1"/>
  <c r="BJ31" i="25"/>
  <c r="BJ19" i="25"/>
  <c r="BN19" i="25" s="1"/>
  <c r="BJ7" i="25"/>
  <c r="BN7" i="25" s="1"/>
  <c r="BK59" i="25"/>
  <c r="BO59" i="25" s="1"/>
  <c r="BK47" i="25"/>
  <c r="BK35" i="25"/>
  <c r="BK23" i="25"/>
  <c r="BO23" i="25" s="1"/>
  <c r="BK11" i="25"/>
  <c r="BH58" i="25"/>
  <c r="BH46" i="25"/>
  <c r="BH34" i="25"/>
  <c r="BH22" i="25"/>
  <c r="BL22" i="25" s="1"/>
  <c r="BH10" i="25"/>
  <c r="BL10" i="25" s="1"/>
  <c r="BJ2" i="25"/>
  <c r="BN2" i="25" s="1"/>
  <c r="BJ54" i="25"/>
  <c r="BJ42" i="25"/>
  <c r="BN42" i="25" s="1"/>
  <c r="BJ30" i="25"/>
  <c r="BJ18" i="25"/>
  <c r="BN18" i="25" s="1"/>
  <c r="BJ6" i="25"/>
  <c r="BN6" i="25" s="1"/>
  <c r="BL50" i="25"/>
  <c r="BM54" i="25"/>
  <c r="BN46" i="25"/>
  <c r="BO50" i="25"/>
  <c r="BH57" i="25"/>
  <c r="BL57" i="25" s="1"/>
  <c r="BH45" i="25"/>
  <c r="BH33" i="25"/>
  <c r="BL33" i="25" s="1"/>
  <c r="BH21" i="25"/>
  <c r="BL21" i="25" s="1"/>
  <c r="BH9" i="25"/>
  <c r="BL9" i="25" s="1"/>
  <c r="BJ65" i="25"/>
  <c r="BN65" i="25" s="1"/>
  <c r="BJ53" i="25"/>
  <c r="BN53" i="25" s="1"/>
  <c r="BJ41" i="25"/>
  <c r="BN41" i="25" s="1"/>
  <c r="BJ29" i="25"/>
  <c r="BN29" i="25" s="1"/>
  <c r="BJ17" i="25"/>
  <c r="BN17" i="25" s="1"/>
  <c r="BJ5" i="25"/>
  <c r="BN5" i="25" s="1"/>
  <c r="BK57" i="25"/>
  <c r="BK45" i="25"/>
  <c r="BO45" i="25" s="1"/>
  <c r="BK33" i="25"/>
  <c r="BO33" i="25" s="1"/>
  <c r="BK21" i="25"/>
  <c r="BO21" i="25" s="1"/>
  <c r="BK9" i="25"/>
  <c r="BO9" i="25" s="1"/>
  <c r="BC60" i="25"/>
  <c r="BC48" i="25"/>
  <c r="BC36" i="25"/>
  <c r="BC24" i="25"/>
  <c r="BC12" i="25"/>
  <c r="BH56" i="25"/>
  <c r="BL56" i="25" s="1"/>
  <c r="BH44" i="25"/>
  <c r="BH32" i="25"/>
  <c r="BL32" i="25" s="1"/>
  <c r="BH20" i="25"/>
  <c r="BL20" i="25" s="1"/>
  <c r="BH8" i="25"/>
  <c r="BI60" i="25"/>
  <c r="BI48" i="25"/>
  <c r="BM48" i="25" s="1"/>
  <c r="BI36" i="25"/>
  <c r="BM36" i="25" s="1"/>
  <c r="BI24" i="25"/>
  <c r="BM24" i="25" s="1"/>
  <c r="BI12" i="25"/>
  <c r="BJ64" i="25"/>
  <c r="BN64" i="25" s="1"/>
  <c r="BJ52" i="25"/>
  <c r="BN52" i="25" s="1"/>
  <c r="BJ40" i="25"/>
  <c r="BN40" i="25" s="1"/>
  <c r="BJ28" i="25"/>
  <c r="BN28" i="25" s="1"/>
  <c r="BJ16" i="25"/>
  <c r="BN16" i="25" s="1"/>
  <c r="BJ4" i="25"/>
  <c r="BN4" i="25" s="1"/>
  <c r="BK56" i="25"/>
  <c r="BO56" i="25" s="1"/>
  <c r="BK44" i="25"/>
  <c r="BK32" i="25"/>
  <c r="BO32" i="25" s="1"/>
  <c r="BK20" i="25"/>
  <c r="BO20" i="25" s="1"/>
  <c r="BK8" i="25"/>
  <c r="BL60" i="25"/>
  <c r="BO60" i="25"/>
  <c r="BH43" i="25"/>
  <c r="BL43" i="25" s="1"/>
  <c r="BH7" i="25"/>
  <c r="BL7" i="25" s="1"/>
  <c r="BK31" i="25"/>
  <c r="BK7" i="25"/>
  <c r="BO7" i="25" s="1"/>
  <c r="BH2" i="25"/>
  <c r="BH54" i="25"/>
  <c r="BL54" i="25" s="1"/>
  <c r="BH42" i="25"/>
  <c r="BL42" i="25" s="1"/>
  <c r="BH30" i="25"/>
  <c r="BL30" i="25" s="1"/>
  <c r="BH18" i="25"/>
  <c r="BL18" i="25" s="1"/>
  <c r="BH6" i="25"/>
  <c r="BL6" i="25" s="1"/>
  <c r="BL46" i="25"/>
  <c r="BC57" i="25"/>
  <c r="BC45" i="25"/>
  <c r="BC33" i="25"/>
  <c r="BC21" i="25"/>
  <c r="BC9" i="25"/>
  <c r="BH65" i="25"/>
  <c r="BL65" i="25" s="1"/>
  <c r="BH53" i="25"/>
  <c r="BH41" i="25"/>
  <c r="BL41" i="25" s="1"/>
  <c r="BH29" i="25"/>
  <c r="BL29" i="25" s="1"/>
  <c r="BH17" i="25"/>
  <c r="BH5" i="25"/>
  <c r="BL5" i="25" s="1"/>
  <c r="BH31" i="25"/>
  <c r="BL31" i="25" s="1"/>
  <c r="BH19" i="25"/>
  <c r="BL19" i="25" s="1"/>
  <c r="BK43" i="25"/>
  <c r="BK19" i="25"/>
  <c r="BC56" i="25"/>
  <c r="BC44" i="25"/>
  <c r="BH64" i="25"/>
  <c r="BH52" i="25"/>
  <c r="BH40" i="25"/>
  <c r="BL40" i="25" s="1"/>
  <c r="BH28" i="25"/>
  <c r="BL28" i="25" s="1"/>
  <c r="BH16" i="25"/>
  <c r="BH4" i="25"/>
  <c r="BL4" i="25" s="1"/>
  <c r="BC43" i="25"/>
  <c r="BC31" i="25"/>
  <c r="BC19" i="25"/>
  <c r="BC7" i="25"/>
  <c r="BH63" i="25"/>
  <c r="BL63" i="25" s="1"/>
  <c r="BH51" i="25"/>
  <c r="BL51" i="25" s="1"/>
  <c r="BH39" i="25"/>
  <c r="BL39" i="25" s="1"/>
  <c r="BH27" i="25"/>
  <c r="BH15" i="25"/>
  <c r="BL15" i="25" s="1"/>
  <c r="BH3" i="25"/>
  <c r="BL3" i="25" s="1"/>
  <c r="AQ47" i="26"/>
  <c r="AR47" i="26"/>
  <c r="AP47" i="26"/>
  <c r="AS47" i="26"/>
  <c r="AP6" i="26"/>
  <c r="AS6" i="26"/>
  <c r="AR6" i="26"/>
  <c r="AQ6" i="26"/>
  <c r="X3" i="26"/>
  <c r="X57" i="26"/>
  <c r="X44" i="26"/>
  <c r="X32" i="26"/>
  <c r="X20" i="26"/>
  <c r="X5" i="26"/>
  <c r="X59" i="26"/>
  <c r="X46" i="26"/>
  <c r="X4" i="26"/>
  <c r="X2" i="26"/>
  <c r="X56" i="26"/>
  <c r="X43" i="26"/>
  <c r="X31" i="26"/>
  <c r="X19" i="26"/>
  <c r="X12" i="26"/>
  <c r="X55" i="26"/>
  <c r="X42" i="26"/>
  <c r="X30" i="26"/>
  <c r="X18" i="26"/>
  <c r="X22" i="26"/>
  <c r="X11" i="26"/>
  <c r="X54" i="26"/>
  <c r="X41" i="26"/>
  <c r="X29" i="26"/>
  <c r="X17" i="26"/>
  <c r="X65" i="26"/>
  <c r="X53" i="26"/>
  <c r="X40" i="26"/>
  <c r="X28" i="26"/>
  <c r="X16" i="26"/>
  <c r="X34" i="26"/>
  <c r="X21" i="26"/>
  <c r="X10" i="26"/>
  <c r="X64" i="26"/>
  <c r="X52" i="26"/>
  <c r="X39" i="26"/>
  <c r="X27" i="26"/>
  <c r="X15" i="26"/>
  <c r="X33" i="26"/>
  <c r="X63" i="26"/>
  <c r="X51" i="26"/>
  <c r="X38" i="26"/>
  <c r="X26" i="26"/>
  <c r="X14" i="26"/>
  <c r="X9" i="26"/>
  <c r="X62" i="26"/>
  <c r="X50" i="26"/>
  <c r="X37" i="26"/>
  <c r="X25" i="26"/>
  <c r="X13" i="26"/>
  <c r="X45" i="26"/>
  <c r="X8" i="26"/>
  <c r="X61" i="26"/>
  <c r="X49" i="26"/>
  <c r="X36" i="26"/>
  <c r="X24" i="26"/>
  <c r="X58" i="26"/>
  <c r="X7" i="26"/>
  <c r="X60" i="26"/>
  <c r="X48" i="26"/>
  <c r="X35" i="26"/>
  <c r="X23" i="26"/>
  <c r="AP65" i="26" l="1"/>
  <c r="AS65" i="26"/>
  <c r="AR65" i="26"/>
  <c r="AQ65" i="26"/>
  <c r="AR26" i="26"/>
  <c r="AQ26" i="26"/>
  <c r="AS26" i="26"/>
  <c r="AP26" i="26"/>
  <c r="AS15" i="26"/>
  <c r="AR15" i="26"/>
  <c r="AQ15" i="26"/>
  <c r="AP15" i="26"/>
  <c r="AP17" i="26"/>
  <c r="AS17" i="26"/>
  <c r="AR17" i="26"/>
  <c r="AQ17" i="26"/>
  <c r="AR48" i="26"/>
  <c r="AQ48" i="26"/>
  <c r="AP48" i="26"/>
  <c r="AS48" i="26"/>
  <c r="AR38" i="26"/>
  <c r="AQ38" i="26"/>
  <c r="AP38" i="26"/>
  <c r="AS38" i="26"/>
  <c r="AS39" i="26"/>
  <c r="AR39" i="26"/>
  <c r="AQ39" i="26"/>
  <c r="AP39" i="26"/>
  <c r="AP16" i="26"/>
  <c r="AS16" i="26"/>
  <c r="AR16" i="26"/>
  <c r="AQ16" i="26"/>
  <c r="AP29" i="26"/>
  <c r="AS29" i="26"/>
  <c r="AR29" i="26"/>
  <c r="AQ29" i="26"/>
  <c r="AP30" i="26"/>
  <c r="AS30" i="26"/>
  <c r="AR30" i="26"/>
  <c r="AQ30" i="26"/>
  <c r="AP43" i="26"/>
  <c r="AS43" i="26"/>
  <c r="AR43" i="26"/>
  <c r="AQ43" i="26"/>
  <c r="AP5" i="26"/>
  <c r="AS5" i="26"/>
  <c r="AR5" i="26"/>
  <c r="AQ5" i="26"/>
  <c r="AR14" i="26"/>
  <c r="AQ14" i="26"/>
  <c r="AP14" i="26"/>
  <c r="AS14" i="26"/>
  <c r="AR25" i="26"/>
  <c r="AQ25" i="26"/>
  <c r="AP25" i="26"/>
  <c r="AS25" i="26"/>
  <c r="AQ34" i="26"/>
  <c r="AP34" i="26"/>
  <c r="AS34" i="26"/>
  <c r="AR34" i="26"/>
  <c r="AR49" i="26"/>
  <c r="AQ49" i="26"/>
  <c r="AP49" i="26"/>
  <c r="AS49" i="26"/>
  <c r="AR61" i="26"/>
  <c r="AQ61" i="26"/>
  <c r="AS61" i="26"/>
  <c r="AP61" i="26"/>
  <c r="AS51" i="26"/>
  <c r="AR51" i="26"/>
  <c r="AQ51" i="26"/>
  <c r="AP51" i="26"/>
  <c r="AP52" i="26"/>
  <c r="AS52" i="26"/>
  <c r="AR52" i="26"/>
  <c r="AQ52" i="26"/>
  <c r="AP28" i="26"/>
  <c r="AS28" i="26"/>
  <c r="AR28" i="26"/>
  <c r="AQ28" i="26"/>
  <c r="AP41" i="26"/>
  <c r="AS41" i="26"/>
  <c r="AR41" i="26"/>
  <c r="AQ41" i="26"/>
  <c r="AP42" i="26"/>
  <c r="AS42" i="26"/>
  <c r="AR42" i="26"/>
  <c r="AQ42" i="26"/>
  <c r="AP56" i="26"/>
  <c r="AS56" i="26"/>
  <c r="AQ56" i="26"/>
  <c r="AR56" i="26"/>
  <c r="AP20" i="26"/>
  <c r="AS20" i="26"/>
  <c r="AQ20" i="26"/>
  <c r="AR20" i="26"/>
  <c r="AR24" i="26"/>
  <c r="AQ24" i="26"/>
  <c r="AS24" i="26"/>
  <c r="AP24" i="26"/>
  <c r="AQ46" i="26"/>
  <c r="AP46" i="26"/>
  <c r="AR46" i="26"/>
  <c r="AS46" i="26"/>
  <c r="AP18" i="26"/>
  <c r="AS18" i="26"/>
  <c r="AR18" i="26"/>
  <c r="AQ18" i="26"/>
  <c r="AQ21" i="26"/>
  <c r="AR21" i="26"/>
  <c r="AP21" i="26"/>
  <c r="AS21" i="26"/>
  <c r="AQ57" i="26"/>
  <c r="AP57" i="26"/>
  <c r="AS57" i="26"/>
  <c r="AR57" i="26"/>
  <c r="AR36" i="26"/>
  <c r="AQ36" i="26"/>
  <c r="AS36" i="26"/>
  <c r="AP36" i="26"/>
  <c r="AS3" i="26"/>
  <c r="AP3" i="26"/>
  <c r="AR3" i="26"/>
  <c r="AQ3" i="26"/>
  <c r="AR37" i="26"/>
  <c r="AQ37" i="26"/>
  <c r="AS37" i="26"/>
  <c r="AP37" i="26"/>
  <c r="AR60" i="26"/>
  <c r="AS60" i="26"/>
  <c r="AQ60" i="26"/>
  <c r="AP60" i="26"/>
  <c r="AP7" i="26"/>
  <c r="AS7" i="26"/>
  <c r="AQ7" i="26"/>
  <c r="AR7" i="26"/>
  <c r="AP64" i="26"/>
  <c r="AS64" i="26"/>
  <c r="AR64" i="26"/>
  <c r="AQ64" i="26"/>
  <c r="AP54" i="26"/>
  <c r="AS54" i="26"/>
  <c r="AR54" i="26"/>
  <c r="AQ54" i="26"/>
  <c r="AP55" i="26"/>
  <c r="AS55" i="26"/>
  <c r="AQ55" i="26"/>
  <c r="AR55" i="26"/>
  <c r="AP2" i="26"/>
  <c r="AR2" i="26"/>
  <c r="AS2" i="26"/>
  <c r="AQ2" i="26"/>
  <c r="AP32" i="26"/>
  <c r="AS32" i="26"/>
  <c r="AQ32" i="26"/>
  <c r="AR32" i="26"/>
  <c r="AQ22" i="26"/>
  <c r="AP22" i="26"/>
  <c r="AR22" i="26"/>
  <c r="AS22" i="26"/>
  <c r="AQ35" i="26"/>
  <c r="AP35" i="26"/>
  <c r="AR35" i="26"/>
  <c r="AS35" i="26"/>
  <c r="AQ59" i="26"/>
  <c r="AP59" i="26"/>
  <c r="AR59" i="26"/>
  <c r="AS59" i="26"/>
  <c r="AR50" i="26"/>
  <c r="AQ50" i="26"/>
  <c r="AP50" i="26"/>
  <c r="AS50" i="26"/>
  <c r="AR62" i="26"/>
  <c r="AQ62" i="26"/>
  <c r="AS62" i="26"/>
  <c r="AP62" i="26"/>
  <c r="AR13" i="26"/>
  <c r="AQ13" i="26"/>
  <c r="AP13" i="26"/>
  <c r="AS13" i="26"/>
  <c r="AP31" i="26"/>
  <c r="AS31" i="26"/>
  <c r="AQ31" i="26"/>
  <c r="AR31" i="26"/>
  <c r="AP40" i="26"/>
  <c r="AS40" i="26"/>
  <c r="AR40" i="26"/>
  <c r="AQ40" i="26"/>
  <c r="AQ45" i="26"/>
  <c r="AR45" i="26"/>
  <c r="AP45" i="26"/>
  <c r="AS45" i="26"/>
  <c r="AQ33" i="26"/>
  <c r="AR33" i="26"/>
  <c r="AP33" i="26"/>
  <c r="AS33" i="26"/>
  <c r="AQ10" i="26"/>
  <c r="AP10" i="26"/>
  <c r="AS10" i="26"/>
  <c r="AR10" i="26"/>
  <c r="AQ11" i="26"/>
  <c r="AP11" i="26"/>
  <c r="AR11" i="26"/>
  <c r="AS11" i="26"/>
  <c r="AR12" i="26"/>
  <c r="AQ12" i="26"/>
  <c r="AS12" i="26"/>
  <c r="AP12" i="26"/>
  <c r="AP4" i="26"/>
  <c r="AS4" i="26"/>
  <c r="AR4" i="26"/>
  <c r="AQ4" i="26"/>
  <c r="AP44" i="26"/>
  <c r="AS44" i="26"/>
  <c r="AQ44" i="26"/>
  <c r="AR44" i="26"/>
  <c r="AQ23" i="26"/>
  <c r="AR23" i="26"/>
  <c r="AP23" i="26"/>
  <c r="AS23" i="26"/>
  <c r="AP19" i="26"/>
  <c r="AS19" i="26"/>
  <c r="AR19" i="26"/>
  <c r="AQ19" i="26"/>
  <c r="AS27" i="26"/>
  <c r="AR27" i="26"/>
  <c r="AQ27" i="26"/>
  <c r="AP27" i="26"/>
  <c r="AP8" i="26"/>
  <c r="AS8" i="26"/>
  <c r="AQ8" i="26"/>
  <c r="AR8" i="26"/>
  <c r="AS63" i="26"/>
  <c r="AR63" i="26"/>
  <c r="AQ63" i="26"/>
  <c r="AP63" i="26"/>
  <c r="AQ58" i="26"/>
  <c r="AP58" i="26"/>
  <c r="AS58" i="26"/>
  <c r="AR58" i="26"/>
  <c r="AQ9" i="26"/>
  <c r="AR9" i="26"/>
  <c r="AP9" i="26"/>
  <c r="AS9" i="26"/>
  <c r="AP53" i="26"/>
  <c r="AS53" i="26"/>
  <c r="AR53" i="26"/>
  <c r="AQ53"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tc={25A38ACD-5EDB-4834-BBA4-83AAD209FF7C}</author>
    <author>tc={72E3D4F6-9089-47BC-9F2C-3B5037A6C3AD}</author>
    <author>tc={9B8A2DD1-BF1E-4C8A-B9E3-EFEE98487C17}</author>
    <author>tc={F63C2799-998F-4C03-A57A-EFE4459A69ED}</author>
    <author>tc={34970181-3285-4F61-B761-8397323766E3}</author>
    <author>tc={D585B7BA-0612-4A4E-B674-95C55E6FEC56}</author>
    <author>Andre Pasquale</author>
  </authors>
  <commentList>
    <comment ref="D11" authorId="0" shapeId="0" xr:uid="{25A38ACD-5EDB-4834-BBA4-83AAD209FF7C}">
      <text>
        <t>[Threaded comment]
Your version of Excel allows you to read this threaded comment; however, any edits to it will get removed if the file is opened in a newer version of Excel. Learn more: https://go.microsoft.com/fwlink/?linkid=870924
Comment:
    @James Hunt @Juan Wang See irrigation diary for WWHI</t>
      </text>
    </comment>
    <comment ref="D12" authorId="1" shapeId="0" xr:uid="{72E3D4F6-9089-47BC-9F2C-3B5037A6C3AD}">
      <text>
        <t xml:space="preserve">[Threaded comment]
Your version of Excel allows you to read this threaded comment; however, any edits to it will get removed if the file is opened in a newer version of Excel. Learn more: https://go.microsoft.com/fwlink/?linkid=870924
Comment:
    irrigation diary @James Hunt @Juan Wang </t>
      </text>
    </comment>
    <comment ref="D13" authorId="2" shapeId="0" xr:uid="{9B8A2DD1-BF1E-4C8A-B9E3-EFEE98487C17}">
      <text>
        <t xml:space="preserve">[Threaded comment]
Your version of Excel allows you to read this threaded comment; however, any edits to it will get removed if the file is opened in a newer version of Excel. Learn more: https://go.microsoft.com/fwlink/?linkid=870924
Comment:
    @James Hunt @Juan Wang </t>
      </text>
    </comment>
    <comment ref="D14" authorId="3" shapeId="0" xr:uid="{F63C2799-998F-4C03-A57A-EFE4459A69ED}">
      <text>
        <t xml:space="preserve">[Threaded comment]
Your version of Excel allows you to read this threaded comment; however, any edits to it will get removed if the file is opened in a newer version of Excel. Learn more: https://go.microsoft.com/fwlink/?linkid=870924
Comment:
    @James Hunt @Juan Wang </t>
      </text>
    </comment>
    <comment ref="D15" authorId="4" shapeId="0" xr:uid="{34970181-3285-4F61-B761-8397323766E3}">
      <text>
        <t xml:space="preserve">[Threaded comment]
Your version of Excel allows you to read this threaded comment; however, any edits to it will get removed if the file is opened in a newer version of Excel. Learn more: https://go.microsoft.com/fwlink/?linkid=870924
Comment:
    @James Hunt @Juan Wang </t>
      </text>
    </comment>
    <comment ref="D24" authorId="5" shapeId="0" xr:uid="{D585B7BA-0612-4A4E-B674-95C55E6FEC56}">
      <text>
        <t xml:space="preserve">[Threaded comment]
Your version of Excel allows you to read this threaded comment; however, any edits to it will get removed if the file is opened in a newer version of Excel. Learn more: https://go.microsoft.com/fwlink/?linkid=870924
Comment:
    See DUL plots irrigation diary entry @James Hunt </t>
      </text>
    </comment>
    <comment ref="A92" authorId="6" shapeId="0" xr:uid="{3E4C55A4-D1A7-4E9E-A7C4-4E04E125F405}">
      <text>
        <r>
          <rPr>
            <sz val="11"/>
            <color theme="1"/>
            <rFont val="Calibri"/>
            <family val="2"/>
            <scheme val="minor"/>
          </rPr>
          <t>Andre Pasquale:
Measurements on 18/09. Biomass Cuts on 19/09.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tc={1FAB6A56-F3D7-4677-A9C8-9AF22110AD39}</author>
    <author>tc={95E9AB60-DA4A-4ED3-AD9B-5B23C25C2FCD}</author>
    <author>tc={C60CC29C-2830-4C49-916C-067BD98B717A}</author>
  </authors>
  <commentList>
    <comment ref="B1" authorId="0" shapeId="0" xr:uid="{1FAB6A56-F3D7-4677-A9C8-9AF22110AD39}">
      <text>
        <t>[Threaded comment]
Your version of Excel allows you to read this threaded comment; however, any edits to it will get removed if the file is opened in a newer version of Excel. Learn more: https://go.microsoft.com/fwlink/?linkid=870924
Comment:
    James summarized</t>
      </text>
    </comment>
    <comment ref="D1" authorId="1" shapeId="0" xr:uid="{95E9AB60-DA4A-4ED3-AD9B-5B23C25C2FCD}">
      <text>
        <t>[Threaded comment]
Your version of Excel allows you to read this threaded comment; however, any edits to it will get removed if the file is opened in a newer version of Excel. Learn more: https://go.microsoft.com/fwlink/?linkid=870924
Comment:
    McPoyles 1 BD</t>
      </text>
    </comment>
    <comment ref="E1" authorId="2" shapeId="0" xr:uid="{C60CC29C-2830-4C49-916C-067BD98B717A}">
      <text>
        <t>[Threaded comment]
Your version of Excel allows you to read this threaded comment; however, any edits to it will get removed if the file is opened in a newer version of Excel. Learn more: https://go.microsoft.com/fwlink/?linkid=870924
Comment:
    Averaged from 6 cores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 Pasquale</author>
    <author>tc={1294541E-6317-4E06-B120-AA2ADC089F28}</author>
    <author>tc={BAB708E4-EA63-426C-AD0A-A2D07B0F7618}</author>
    <author>tc={3BFAB854-4C49-4CE2-A7AF-0250DD983AAC}</author>
    <author>tc={E4ECAF00-CBC5-4B0D-925C-7DFF7ADC36DF}</author>
    <author>tc={B27189A1-92B4-4992-8D3A-0D4BD92E56BD}</author>
    <author>tc={38EC12F2-B603-48A7-8E27-1EC7858A726A}</author>
  </authors>
  <commentList>
    <comment ref="N148" authorId="0" shapeId="0" xr:uid="{0E7C4A24-28D0-4327-B0ED-CD107AAD9EEA}">
      <text>
        <r>
          <rPr>
            <sz val="11"/>
            <color theme="1"/>
            <rFont val="Calibri"/>
            <family val="2"/>
            <scheme val="minor"/>
          </rPr>
          <t>Andre Pasquale:
Bird damage.  Seedlings pulled out of ground</t>
        </r>
      </text>
    </comment>
    <comment ref="N195" authorId="1" shapeId="0" xr:uid="{1294541E-6317-4E06-B120-AA2ADC089F28}">
      <text>
        <t>[Threaded comment]
Your version of Excel allows you to read this threaded comment; however, any edits to it will get removed if the file is opened in a newer version of Excel. Learn more: https://go.microsoft.com/fwlink/?linkid=870924
Comment:
    Water stressed</t>
      </text>
    </comment>
    <comment ref="N197" authorId="2" shapeId="0" xr:uid="{BAB708E4-EA63-426C-AD0A-A2D07B0F7618}">
      <text>
        <t>[Threaded comment]
Your version of Excel allows you to read this threaded comment; however, any edits to it will get removed if the file is opened in a newer version of Excel. Learn more: https://go.microsoft.com/fwlink/?linkid=870924
Comment:
    Water stressed</t>
      </text>
    </comment>
    <comment ref="N212" authorId="3" shapeId="0" xr:uid="{3BFAB854-4C49-4CE2-A7AF-0250DD983AAC}">
      <text>
        <t>[Threaded comment]
Your version of Excel allows you to read this threaded comment; however, any edits to it will get removed if the file is opened in a newer version of Excel. Learn more: https://go.microsoft.com/fwlink/?linkid=870924
Comment:
    30% plants only leaf</t>
      </text>
    </comment>
    <comment ref="N213" authorId="4" shapeId="0" xr:uid="{E4ECAF00-CBC5-4B0D-925C-7DFF7ADC36DF}">
      <text>
        <t>[Threaded comment]
Your version of Excel allows you to read this threaded comment; however, any edits to it will get removed if the file is opened in a newer version of Excel. Learn more: https://go.microsoft.com/fwlink/?linkid=870924
Comment:
    20% one leaf</t>
      </text>
    </comment>
    <comment ref="N214" authorId="5" shapeId="0" xr:uid="{B27189A1-92B4-4992-8D3A-0D4BD92E56BD}">
      <text>
        <t>[Threaded comment]
Your version of Excel allows you to read this threaded comment; however, any edits to it will get removed if the file is opened in a newer version of Excel. Learn more: https://go.microsoft.com/fwlink/?linkid=870924
Comment:
    50% one leaf</t>
      </text>
    </comment>
    <comment ref="N215" authorId="6" shapeId="0" xr:uid="{38EC12F2-B603-48A7-8E27-1EC7858A726A}">
      <text>
        <t>[Threaded comment]
Your version of Excel allows you to read this threaded comment; however, any edits to it will get removed if the file is opened in a newer version of Excel. Learn more: https://go.microsoft.com/fwlink/?linkid=870924
Comment:
    80% one leaf</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tc={3918AA6E-0731-4BA0-BBC8-6592C691DC03}</author>
  </authors>
  <commentList>
    <comment ref="M1" authorId="0" shapeId="0" xr:uid="{3918AA6E-0731-4BA0-BBC8-6592C691DC03}">
      <text>
        <t>[Threaded comment]
Your version of Excel allows you to read this threaded comment; however, any edits to it will get removed if the file is opened in a newer version of Excel. Learn more: https://go.microsoft.com/fwlink/?linkid=870924
Comment:
    Plant No along 1 meter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L66" authorId="0" shapeId="0" xr:uid="{E50EDE1C-2CE6-4301-A4C3-12D28868A5F9}">
      <text>
        <r>
          <rPr>
            <sz val="11"/>
            <color theme="1"/>
            <rFont val="Calibri"/>
            <family val="2"/>
            <scheme val="minor"/>
          </rPr>
          <t>Andre Pasquale:
bird band fell off 3rd leaf</t>
        </r>
      </text>
    </comment>
    <comment ref="N68" authorId="0" shapeId="0" xr:uid="{4EF502DA-D5A4-4155-B656-D3746AC7291E}">
      <text>
        <r>
          <rPr>
            <sz val="11"/>
            <color theme="1"/>
            <rFont val="Calibri"/>
            <family val="2"/>
            <scheme val="minor"/>
          </rPr>
          <t>Andre Pasquale:
herbivore damage. new plant</t>
        </r>
      </text>
    </comment>
    <comment ref="L70" authorId="0" shapeId="0" xr:uid="{7FA36FBB-8C93-47BA-AA80-84915F231273}">
      <text>
        <r>
          <rPr>
            <sz val="11"/>
            <color theme="1"/>
            <rFont val="Calibri"/>
            <family val="2"/>
            <scheme val="minor"/>
          </rPr>
          <t>Andre Pasquale:
bird band fell off 3rd leaf, replaced plant because couldn't tell which plant it fell off.</t>
        </r>
      </text>
    </comment>
    <comment ref="N72" authorId="0" shapeId="0" xr:uid="{FF314093-0EB6-4766-BB9C-5784D41B24B6}">
      <text>
        <r>
          <rPr>
            <sz val="11"/>
            <color theme="1"/>
            <rFont val="Calibri"/>
            <family val="2"/>
            <scheme val="minor"/>
          </rPr>
          <t>Andre Pasquale:
bird band fell off 3rd leaf. wasn't sure which plant it fell off, so replaced plant.</t>
        </r>
      </text>
    </comment>
    <comment ref="M73" authorId="0" shapeId="0" xr:uid="{C5506944-2624-4FBF-9C98-FD7AED4ABED2}">
      <text>
        <r>
          <rPr>
            <sz val="11"/>
            <color theme="1"/>
            <rFont val="Calibri"/>
            <family val="2"/>
            <scheme val="minor"/>
          </rPr>
          <t>Andre Pasquale:
bird band fell off 3rd leaf</t>
        </r>
      </text>
    </comment>
    <comment ref="M82" authorId="0" shapeId="0" xr:uid="{1D1811A8-C48B-4EF6-8327-1C9ECB62DBA1}">
      <text>
        <r>
          <rPr>
            <sz val="11"/>
            <color theme="1"/>
            <rFont val="Calibri"/>
            <family val="2"/>
            <scheme val="minor"/>
          </rPr>
          <t>Andre Pasquale:
bird fell off 3rd leaf. Am pretty sure i put it back on same plant,but could be wrong.</t>
        </r>
      </text>
    </comment>
    <comment ref="L85" authorId="0" shapeId="0" xr:uid="{E6F78238-6437-4259-ACBD-11F3011F05D2}">
      <text>
        <r>
          <rPr>
            <sz val="11"/>
            <color theme="1"/>
            <rFont val="Calibri"/>
            <family val="2"/>
            <scheme val="minor"/>
          </rPr>
          <t>Andre Pasquale:
bird band fell off 3rd leaf. was unsure which plant it came from, so i replaced the plant.</t>
        </r>
      </text>
    </comment>
    <comment ref="M85" authorId="0" shapeId="0" xr:uid="{C0D4D3EE-6E18-46F7-B633-E4DB096227CE}">
      <text>
        <r>
          <rPr>
            <sz val="11"/>
            <color theme="1"/>
            <rFont val="Calibri"/>
            <family val="2"/>
            <scheme val="minor"/>
          </rPr>
          <t>Andre Pasquale:
herbivore damage. plant replaced.</t>
        </r>
      </text>
    </comment>
    <comment ref="L88" authorId="0" shapeId="0" xr:uid="{2792BE13-52A1-4FDF-976E-F8DFDA33F90B}">
      <text>
        <r>
          <rPr>
            <sz val="11"/>
            <color theme="1"/>
            <rFont val="Calibri"/>
            <family val="2"/>
            <scheme val="minor"/>
          </rPr>
          <t>Andre Pasquale:
herbivore damage. new plant</t>
        </r>
      </text>
    </comment>
    <comment ref="N98" authorId="0" shapeId="0" xr:uid="{FB03F6DE-1727-4D17-A0AA-17B61D56D42C}">
      <text>
        <r>
          <rPr>
            <sz val="11"/>
            <color theme="1"/>
            <rFont val="Calibri"/>
            <family val="2"/>
            <scheme val="minor"/>
          </rPr>
          <t>Andre Pasquale:
herbivore damage. new plant.</t>
        </r>
      </text>
    </comment>
    <comment ref="L101" authorId="0" shapeId="0" xr:uid="{7B13CA73-465B-4CBE-ABB1-964C458FB894}">
      <text>
        <r>
          <rPr>
            <sz val="11"/>
            <color theme="1"/>
            <rFont val="Calibri"/>
            <family val="2"/>
            <scheme val="minor"/>
          </rPr>
          <t>Andre Pasquale:
herbivore damage. plant replaced.</t>
        </r>
      </text>
    </comment>
    <comment ref="M101" authorId="0" shapeId="0" xr:uid="{BD3FAF77-64F4-4486-A8EC-B89AC34CE323}">
      <text>
        <r>
          <rPr>
            <sz val="11"/>
            <color theme="1"/>
            <rFont val="Calibri"/>
            <family val="2"/>
            <scheme val="minor"/>
          </rPr>
          <t>Andre Pasquale:
herbivore damage. plant replaced.</t>
        </r>
      </text>
    </comment>
    <comment ref="M103" authorId="0" shapeId="0" xr:uid="{037F6851-1578-4A51-A19A-4C011F429416}">
      <text>
        <r>
          <rPr>
            <sz val="11"/>
            <color theme="1"/>
            <rFont val="Calibri"/>
            <family val="2"/>
            <scheme val="minor"/>
          </rPr>
          <t>Andre Pasquale:
bird band fell off 3rd leaf. was unsure which plant it fell off, so replaced plant.</t>
        </r>
      </text>
    </comment>
    <comment ref="M115" authorId="0" shapeId="0" xr:uid="{8CE47034-F734-4AD9-9351-947828A4665F}">
      <text>
        <r>
          <rPr>
            <sz val="11"/>
            <color theme="1"/>
            <rFont val="Calibri"/>
            <family val="2"/>
            <scheme val="minor"/>
          </rPr>
          <t>Andre Pasquale:
bird band fell off 3rd leaf</t>
        </r>
      </text>
    </comment>
    <comment ref="L116" authorId="0" shapeId="0" xr:uid="{A1AF499F-C668-4626-85AD-B174F2226DE5}">
      <text>
        <r>
          <rPr>
            <sz val="11"/>
            <color theme="1"/>
            <rFont val="Calibri"/>
            <family val="2"/>
            <scheme val="minor"/>
          </rPr>
          <t>Andre Pasquale:
herbivore damage. new plant.</t>
        </r>
      </text>
    </comment>
    <comment ref="N119" authorId="0" shapeId="0" xr:uid="{A582AC85-8C4D-4A94-B75D-F0C2A344E2D4}">
      <text>
        <r>
          <rPr>
            <sz val="11"/>
            <color theme="1"/>
            <rFont val="Calibri"/>
            <family val="2"/>
            <scheme val="minor"/>
          </rPr>
          <t>Andre Pasquale:
bird band fell off 3rd leaf</t>
        </r>
      </text>
    </comment>
    <comment ref="L120" authorId="0" shapeId="0" xr:uid="{1E548DAA-FD8C-4D9F-A1CF-11B47A9CF2F5}">
      <text>
        <r>
          <rPr>
            <sz val="11"/>
            <color theme="1"/>
            <rFont val="Calibri"/>
            <family val="2"/>
            <scheme val="minor"/>
          </rPr>
          <t xml:space="preserve">Andre Pasquale:
bird band fell off 3rd leaf. was unsure which plant it came from, so replaced plant </t>
        </r>
      </text>
    </comment>
    <comment ref="M122" authorId="0" shapeId="0" xr:uid="{3118E569-5D88-4E2A-8E48-1605B44C310A}">
      <text>
        <r>
          <rPr>
            <sz val="11"/>
            <color theme="1"/>
            <rFont val="Calibri"/>
            <family val="2"/>
            <scheme val="minor"/>
          </rPr>
          <t>Andre Pasquale:
Herbivory. Plant replaced.</t>
        </r>
      </text>
    </comment>
    <comment ref="N129" authorId="0" shapeId="0" xr:uid="{0644298C-91B8-4B97-83F0-B28F67DABF42}">
      <text>
        <r>
          <rPr>
            <sz val="11"/>
            <color theme="1"/>
            <rFont val="Calibri"/>
            <family val="2"/>
            <scheme val="minor"/>
          </rPr>
          <t>Andre Pasquale:
Herbivory. Plant replaced.</t>
        </r>
      </text>
    </comment>
    <comment ref="N165" authorId="0" shapeId="0" xr:uid="{53CDDD5E-521F-4075-8B08-7E9B28BF1096}">
      <text>
        <r>
          <rPr>
            <sz val="11"/>
            <color theme="1"/>
            <rFont val="Calibri"/>
            <family val="2"/>
            <scheme val="minor"/>
          </rPr>
          <t>Andre Pasquale:
Herbivory. Replaced.</t>
        </r>
      </text>
    </comment>
    <comment ref="L167" authorId="0" shapeId="0" xr:uid="{635D57E2-E63E-4418-91E3-3AB17BEF9711}">
      <text>
        <r>
          <rPr>
            <sz val="11"/>
            <color theme="1"/>
            <rFont val="Calibri"/>
            <family val="2"/>
            <scheme val="minor"/>
          </rPr>
          <t>Andre Pasquale:
Herbivory. Replaced.</t>
        </r>
      </text>
    </comment>
    <comment ref="L184" authorId="0" shapeId="0" xr:uid="{2730B735-E3AC-4866-A1D2-634AE80EC4EF}">
      <text>
        <r>
          <rPr>
            <sz val="11"/>
            <color theme="1"/>
            <rFont val="Calibri"/>
            <family val="2"/>
            <scheme val="minor"/>
          </rPr>
          <t>Andre Pasquale:
Bird band fell off. Unsure which plant it came from. So replaced plant.</t>
        </r>
      </text>
    </comment>
    <comment ref="M194" authorId="0" shapeId="0" xr:uid="{2B540A4D-6307-4062-A712-8F15EE10AA08}">
      <text>
        <r>
          <rPr>
            <sz val="11"/>
            <color theme="1"/>
            <rFont val="Calibri"/>
            <family val="2"/>
            <scheme val="minor"/>
          </rPr>
          <t>Andre Pasquale:
Herbivory. Replaced.</t>
        </r>
      </text>
    </comment>
    <comment ref="N194" authorId="0" shapeId="0" xr:uid="{A50417D0-D388-4BC7-8DF3-CECC3A1B3EAC}">
      <text>
        <r>
          <rPr>
            <sz val="11"/>
            <color theme="1"/>
            <rFont val="Calibri"/>
            <family val="2"/>
            <scheme val="minor"/>
          </rPr>
          <t>Andre Pasquale:
Herbivory. Replaced.</t>
        </r>
      </text>
    </comment>
    <comment ref="L195" authorId="0" shapeId="0" xr:uid="{5275F944-318F-4033-A216-A1F9D495EB98}">
      <text>
        <r>
          <rPr>
            <sz val="11"/>
            <color theme="1"/>
            <rFont val="Calibri"/>
            <family val="2"/>
            <scheme val="minor"/>
          </rPr>
          <t>Andre Pasquale:
Herbivory. Replaced.</t>
        </r>
      </text>
    </comment>
    <comment ref="M195" authorId="0" shapeId="0" xr:uid="{1A43A646-61AD-4C49-A621-11C85D2D55E3}">
      <text>
        <r>
          <rPr>
            <sz val="11"/>
            <color theme="1"/>
            <rFont val="Calibri"/>
            <family val="2"/>
            <scheme val="minor"/>
          </rPr>
          <t>Andre Pasquale:
Herbivory. Replaced.</t>
        </r>
      </text>
    </comment>
    <comment ref="N195" authorId="0" shapeId="0" xr:uid="{3421A8A1-023C-4051-87C3-B62FFFD965A4}">
      <text>
        <r>
          <rPr>
            <sz val="11"/>
            <color theme="1"/>
            <rFont val="Calibri"/>
            <family val="2"/>
            <scheme val="minor"/>
          </rPr>
          <t>Andre Pasquale:
Herbivory. Replaced.</t>
        </r>
      </text>
    </comment>
    <comment ref="M200" authorId="0" shapeId="0" xr:uid="{E8DE7B51-028E-47D4-BC81-8D6882D25DD5}">
      <text>
        <r>
          <rPr>
            <sz val="11"/>
            <color theme="1"/>
            <rFont val="Calibri"/>
            <family val="2"/>
            <scheme val="minor"/>
          </rPr>
          <t>Andre Pasquale:
Herbivory. Replaced.</t>
        </r>
      </text>
    </comment>
    <comment ref="M212" authorId="0" shapeId="0" xr:uid="{18371501-535B-4824-8326-F827C4B28718}">
      <text>
        <r>
          <rPr>
            <sz val="11"/>
            <color theme="1"/>
            <rFont val="Calibri"/>
            <family val="2"/>
            <scheme val="minor"/>
          </rPr>
          <t>Andre Pasquale:
Herbivory. Replaced.</t>
        </r>
      </text>
    </comment>
    <comment ref="N212" authorId="0" shapeId="0" xr:uid="{7E69787A-45D8-480F-B191-680327D241AF}">
      <text>
        <r>
          <rPr>
            <sz val="11"/>
            <color theme="1"/>
            <rFont val="Calibri"/>
            <family val="2"/>
            <scheme val="minor"/>
          </rPr>
          <t>Andre Pasquale:
Herbivory. Replaced.</t>
        </r>
      </text>
    </comment>
    <comment ref="L217" authorId="0" shapeId="0" xr:uid="{5ABBD81F-8D26-4251-A4AC-9F8E63D01A06}">
      <text>
        <r>
          <rPr>
            <sz val="11"/>
            <color theme="1"/>
            <rFont val="Calibri"/>
            <family val="2"/>
            <scheme val="minor"/>
          </rPr>
          <t>Andre Pasquale:
Replaced. Because unsure of main stem. changed to plant where main stem was obvious.</t>
        </r>
      </text>
    </comment>
    <comment ref="N341" authorId="0" shapeId="0" xr:uid="{6DA7BD63-79EA-44CB-B9F1-626B2295DAFD}">
      <text>
        <r>
          <rPr>
            <sz val="11"/>
            <color theme="1"/>
            <rFont val="Calibri"/>
            <family val="2"/>
            <scheme val="minor"/>
          </rPr>
          <t>Andre Pasquale:
big jump from previous measurement of 5.7?</t>
        </r>
      </text>
    </comment>
    <comment ref="M359" authorId="0" shapeId="0" xr:uid="{77474318-7C12-4AF7-AD6B-D86D4AFBC55A}">
      <text>
        <r>
          <rPr>
            <sz val="11"/>
            <color theme="1"/>
            <rFont val="Calibri"/>
            <family val="2"/>
            <scheme val="minor"/>
          </rPr>
          <t>Andre Pasquale:
seems to be a big jump from previous measurement of 5.8</t>
        </r>
      </text>
    </comment>
    <comment ref="K522" authorId="0" shapeId="0" xr:uid="{FF7813F5-1923-48E4-A643-CC9526AAD7F3}">
      <text>
        <r>
          <rPr>
            <sz val="11"/>
            <color theme="1"/>
            <rFont val="Calibri"/>
            <family val="2"/>
            <scheme val="minor"/>
          </rPr>
          <t>Andre Pasquale:
Final measurement for Spring wheat. Final leaf count on 24/09/2025</t>
        </r>
      </text>
    </comment>
    <comment ref="L554" authorId="0" shapeId="0" xr:uid="{C5F8E7F2-B222-4996-9BBD-E2CD51ADB17E}">
      <text>
        <r>
          <rPr>
            <sz val="11"/>
            <color theme="1"/>
            <rFont val="Calibri"/>
            <family val="2"/>
            <scheme val="minor"/>
          </rPr>
          <t>Andre Pasquale:
ceased developing at 8th leaf</t>
        </r>
      </text>
    </comment>
    <comment ref="N582" authorId="0" shapeId="0" xr:uid="{C140FBE1-8685-480C-96D5-05853F6990FD}">
      <text>
        <r>
          <rPr>
            <sz val="11"/>
            <color theme="1"/>
            <rFont val="Calibri"/>
            <family val="2"/>
            <scheme val="minor"/>
          </rPr>
          <t>Andre Pasquale:
has developed quickly when compared to previous measurement of 8.2, particularly in relation to development speed of other two plants.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N6" authorId="0" shapeId="0" xr:uid="{4A2956B9-4445-45BD-B7CC-AEF577E8621C}">
      <text>
        <r>
          <rPr>
            <sz val="11"/>
            <color theme="1"/>
            <rFont val="Calibri"/>
            <family val="2"/>
            <scheme val="minor"/>
          </rPr>
          <t>Andre Pasquale:
slug or millipede damage</t>
        </r>
      </text>
    </comment>
    <comment ref="R6" authorId="0" shapeId="0" xr:uid="{2377A7D2-C887-4665-A1A5-3A990B9FF87D}">
      <text>
        <r>
          <rPr>
            <sz val="11"/>
            <color theme="1"/>
            <rFont val="Calibri"/>
            <family val="2"/>
            <scheme val="minor"/>
          </rPr>
          <t>Andre Pasquale:
slug or millipede damage</t>
        </r>
      </text>
    </comment>
    <comment ref="Q254" authorId="0" shapeId="0" xr:uid="{28109B99-2908-4129-8AA9-B78E623D2660}">
      <text>
        <r>
          <rPr>
            <sz val="11"/>
            <color theme="1"/>
            <rFont val="Calibri"/>
            <family val="2"/>
            <scheme val="minor"/>
          </rPr>
          <t>Andre Pasquale:
This was entered as 1.6cm, not sure whether it is supposed to be 16cm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M19" authorId="0" shapeId="0" xr:uid="{EDB2642B-784B-4D67-BF06-B1CF5CA84B2B}">
      <text>
        <r>
          <rPr>
            <sz val="11"/>
            <color theme="1"/>
            <rFont val="Calibri"/>
            <family val="2"/>
            <scheme val="minor"/>
          </rPr>
          <t>Andre Pasquale:
Important to note that there was Gregory contamination in this plot, and that 4/5 competent culms counted were Gregory, not Mohawk</t>
        </r>
      </text>
    </comment>
    <comment ref="M83" authorId="0" shapeId="0" xr:uid="{703AB4A8-5987-4684-9175-1C0911BFF096}">
      <text>
        <r>
          <rPr>
            <sz val="11"/>
            <color theme="1"/>
            <rFont val="Calibri"/>
            <family val="2"/>
            <scheme val="minor"/>
          </rPr>
          <t>Andre Pasquale:
Gregory contamination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tc={D772B14B-FE9C-4EE4-A900-092E58E6FA9E}</author>
    <author>Andre Pasquale</author>
    <author>tc={F0AB36BB-58F2-4AE4-A5C0-BB1B0C658126}</author>
  </authors>
  <commentList>
    <comment ref="CK4" authorId="0" shapeId="0" xr:uid="{D772B14B-FE9C-4EE4-A900-092E58E6FA9E}">
      <text>
        <t>[Threaded comment]
Your version of Excel allows you to read this threaded comment; however, any edits to it will get removed if the file is opened in a newer version of Excel. Learn more: https://go.microsoft.com/fwlink/?linkid=870924
Comment:
    @Juan Wang there is something not right with the block structure here? There are missing replicates?
Reply:
    Formula was not applied to these plots</t>
      </text>
    </comment>
    <comment ref="AN5" authorId="1" shapeId="0" xr:uid="{21F4CFD0-58D6-474E-A17A-B24CB25820F8}">
      <text>
        <r>
          <rPr>
            <sz val="11"/>
            <color theme="1"/>
            <rFont val="Calibri"/>
            <family val="2"/>
            <scheme val="minor"/>
          </rPr>
          <t>Andre Pasquale:
Canopy height missing.
Corinne found Wylah canopy height.  Didnt show up in data grid on field.  Looks like it could've been put on wrong plot number.</t>
        </r>
      </text>
    </comment>
    <comment ref="K7" authorId="1" shapeId="0" xr:uid="{98500B81-9ECB-4B2B-956F-040E0738EE46}">
      <text>
        <r>
          <rPr>
            <sz val="11"/>
            <color theme="1"/>
            <rFont val="Calibri"/>
            <family val="2"/>
            <scheme val="minor"/>
          </rPr>
          <t>Andre Pasquale:
Bare soil: 0.15, 0
CV: 1.44</t>
        </r>
      </text>
    </comment>
    <comment ref="K8" authorId="1" shapeId="0" xr:uid="{C5AD0318-9584-4423-ADDB-6402931560BB}">
      <text>
        <r>
          <rPr>
            <sz val="11"/>
            <color theme="1"/>
            <rFont val="Calibri"/>
            <family val="2"/>
            <scheme val="minor"/>
          </rPr>
          <t>Andre Pasquale:
Bare soil: 0.14, 1.41
CV: 2.98</t>
        </r>
      </text>
    </comment>
    <comment ref="K19" authorId="1" shapeId="0" xr:uid="{285D2615-2BC7-436F-8D1D-B3009D8CBBE8}">
      <text>
        <r>
          <rPr>
            <sz val="11"/>
            <color theme="1"/>
            <rFont val="Calibri"/>
            <family val="2"/>
            <scheme val="minor"/>
          </rPr>
          <t>Andre Pasquale:
CV: 1.29</t>
        </r>
      </text>
    </comment>
    <comment ref="K21" authorId="1" shapeId="0" xr:uid="{61FDC0AA-B2D1-4F07-A4F5-4AC242C2CAA3}">
      <text>
        <r>
          <rPr>
            <sz val="11"/>
            <color theme="1"/>
            <rFont val="Calibri"/>
            <family val="2"/>
            <scheme val="minor"/>
          </rPr>
          <t>Andre Pasquale:
CV: 1.82</t>
        </r>
      </text>
    </comment>
    <comment ref="CK27" authorId="2" shapeId="0" xr:uid="{F0AB36BB-58F2-4AE4-A5C0-BB1B0C658126}">
      <text>
        <t>[Threaded comment]
Your version of Excel allows you to read this threaded comment; however, any edits to it will get removed if the file is opened in a newer version of Excel. Learn more: https://go.microsoft.com/fwlink/?linkid=870924
Comment:
    @Juan Wang there is something not right with the block structure here? There are missing replicates?
Reply:
    Formula was not applied to these plots</t>
      </text>
    </comment>
    <comment ref="K34" authorId="1" shapeId="0" xr:uid="{7E921A5F-6368-4161-B379-B01C63D4DB01}">
      <text>
        <r>
          <rPr>
            <sz val="11"/>
            <color theme="1"/>
            <rFont val="Calibri"/>
            <family val="2"/>
            <scheme val="minor"/>
          </rPr>
          <t>Andre Pasquale:
CV: 4.96</t>
        </r>
      </text>
    </comment>
    <comment ref="K41" authorId="1" shapeId="0" xr:uid="{B58B2EBF-820B-481E-92BC-30C79D7760FC}">
      <text>
        <r>
          <rPr>
            <sz val="11"/>
            <color theme="1"/>
            <rFont val="Calibri"/>
            <family val="2"/>
            <scheme val="minor"/>
          </rPr>
          <t>Andre Pasquale:
CV: 1.73</t>
        </r>
      </text>
    </comment>
    <comment ref="K53" authorId="1" shapeId="0" xr:uid="{309B09F1-ED46-4152-8987-184096A8BC42}">
      <text>
        <r>
          <rPr>
            <sz val="11"/>
            <color theme="1"/>
            <rFont val="Calibri"/>
            <family val="2"/>
            <scheme val="minor"/>
          </rPr>
          <t>Andre Pasquale:
CV: 1.63</t>
        </r>
      </text>
    </comment>
    <comment ref="K55" authorId="1" shapeId="0" xr:uid="{4DA27E4F-0255-413D-A0A7-414D0F7F3BAA}">
      <text>
        <r>
          <rPr>
            <sz val="11"/>
            <color theme="1"/>
            <rFont val="Calibri"/>
            <family val="2"/>
            <scheme val="minor"/>
          </rPr>
          <t>Andre Pasquale:
CV: 2.09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tc={DA5C54FC-3671-46E4-98E6-EEDAA2F7BD80}</author>
    <author>Andre Pasquale</author>
  </authors>
  <commentList>
    <comment ref="BU1" authorId="0" shapeId="0" xr:uid="{DA5C54FC-3671-46E4-98E6-EEDAA2F7BD80}">
      <text>
        <t>[Threaded comment]
Your version of Excel allows you to read this threaded comment; however, any edits to it will get removed if the file is opened in a newer version of Excel. Learn more: https://go.microsoft.com/fwlink/?linkid=870924
Comment:
    Add N, WSC, CID columns</t>
      </text>
    </comment>
    <comment ref="T2" authorId="1" shapeId="0" xr:uid="{677E137A-3DCF-4A2F-A0B8-694E0BA0D55B}">
      <text>
        <r>
          <rPr>
            <sz val="11"/>
            <color theme="1"/>
            <rFont val="Calibri"/>
            <family val="2"/>
            <scheme val="minor"/>
          </rPr>
          <t>Andre Pasquale:
0 value means leaf was dead, and SPAD was unable to get a reading</t>
        </r>
      </text>
    </comment>
    <comment ref="K12" authorId="1" shapeId="0" xr:uid="{08BFC891-1402-48DE-96E6-2B08CB8C320D}">
      <text>
        <r>
          <rPr>
            <sz val="11"/>
            <color theme="1"/>
            <rFont val="Calibri"/>
            <family val="2"/>
            <scheme val="minor"/>
          </rPr>
          <t>Andre Pasquale:
These NDVI measurements were taken in serpentine (via row) order. But im surprised the NDVI reading for plot 306 is the highest in the 6th row, given we know Range 3 was drought stressed.  Has me doubting myself.</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tc={5942E60D-11CC-452E-8B7E-E989CA1EE27A}</author>
  </authors>
  <commentList>
    <comment ref="T1" authorId="0" shapeId="0" xr:uid="{5942E60D-11CC-452E-8B7E-E989CA1EE27A}">
      <text>
        <t>[Threaded comment]
Your version of Excel allows you to read this threaded comment; however, any edits to it will get removed if the file is opened in a newer version of Excel. Learn more: https://go.microsoft.com/fwlink/?linkid=870924
Comment:
    Number of spikelets that the first florets do not contain a grain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tc={7401146B-266A-4B07-B4E9-D74CAD23EB9C}</author>
    <author>tc={D4419727-4E39-470C-B719-46853756E578}</author>
    <author>tc={23DE27A1-7794-45EE-A211-5E03A6C7EDED}</author>
  </authors>
  <commentList>
    <comment ref="K1" authorId="0" shapeId="0" xr:uid="{7401146B-266A-4B07-B4E9-D74CAD23EB9C}">
      <text>
        <t>[Threaded comment]
Your version of Excel allows you to read this threaded comment; however, any edits to it will get removed if the file is opened in a newer version of Excel. Learn more: https://go.microsoft.com/fwlink/?linkid=870924
Comment:
    @James Hunt Measure the plot length for one middle row in each range. May need to also check for the first and last row
Reply:
    Yeah it is a good idea to check in a few places
Reply:
    Have taken plot length measurements for every plot in WWHI on 13/1/2026</t>
      </text>
    </comment>
    <comment ref="M1" authorId="1" shapeId="0" xr:uid="{D4419727-4E39-470C-B719-46853756E578}">
      <text>
        <t xml:space="preserve">[Threaded comment]
Your version of Excel allows you to read this threaded comment; however, any edits to it will get removed if the file is opened in a newer version of Excel. Learn more: https://go.microsoft.com/fwlink/?linkid=870924
Comment:
    @Juan Wang @Andre Pasquale why do we have 0.5 m of row missing here? The machine harvest plots were all pretty good weren’t they?
Reply:
    From JM’s N0 biomass cut
Reply:
    Ah! This would have regrown though, right? I couldn’t remember seeing any poor areas in the plot?
Reply:
    They had regrown but only produced few small heads. I checked them prior to machine harvest 
Reply:
    OK it would have been better to cut them out entirely. Sorry I forgot about this. If the whole 0.5 x 1 m are is missing then you enter 2.0 in this column because there are 2 m of row in a 0.5 x 1 m quadrat
Reply:
    Or change the unit in the header to m2!
Reply:
    Yeah, I get it.
Reply:
    Maybe we only put 1 m here to allow for the fact they produced some yield?
Reply:
    I agree. I looked closely at some photos I took at anthesis. The cutting area did produce heads, though they were much smaller. </t>
      </text>
    </comment>
    <comment ref="K46" authorId="2" shapeId="0" xr:uid="{23DE27A1-7794-45EE-A211-5E03A6C7EDE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Plot 423 had 0.5m unharvested. This was my mistake when machine harvesting @Juan Wang @James Hunt 
Reply:
    So the length harvested for this plot is 6.6 m?
Reply:
    Yes, 6.6m</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tc={2094797E-73DC-428D-847F-C168BC597230}</author>
    <author>tc={074A93B5-2C3A-4172-9DE3-5376D3C4F747}</author>
    <author>tc={A18CEC84-7E0D-4E93-9B43-98F617408F84}</author>
    <author>tc={32CB34FE-1841-42F0-A10C-4BB2F5FBB71B}</author>
    <author>tc={B6E6C6F8-83D1-4FC6-A7FC-205411489B55}</author>
    <author>tc={DBB4C99E-70DC-4D7A-9365-66301C61408A}</author>
    <author>tc={543954C0-4E10-4F28-9487-DF564D0D917A}</author>
    <author>tc={C5929404-982F-43F7-AEB4-2420C406492A}</author>
    <author>tc={0209668B-EEE2-4158-96EF-4CC760C9FC7F}</author>
    <author>tc={AFB82E26-4F3D-4110-A1CB-CA46B09D4B33}</author>
    <author>tc={1094B0F1-1AA6-48F8-967D-988C1FFAA71E}</author>
    <author>tc={41A7075A-FF4C-43CD-AD74-2BE7C356835C}</author>
    <author>tc={1F19007A-0AE6-47DA-905F-04FBB0FAF0D6}</author>
    <author>tc={09DD4C3A-301A-47B7-BC95-AA07CECF126C}</author>
    <author>tc={94A8E3A0-2498-4066-95A6-2225D61B039F}</author>
    <author>tc={78C8235C-1C84-40B1-B29B-8C508D26206B}</author>
    <author>tc={DCDAB348-522A-4AA8-90A7-FB30AA015AC2}</author>
    <author>tc={B4A4F839-AC95-447D-8B92-F645366DDCD6}</author>
    <author>Juan Wang</author>
    <author>tc={3654B984-48A6-4409-B3FF-7AF8F2D056DA}</author>
    <author>tc={C398E436-1815-4516-A793-8C2EBFB61C1B}</author>
    <author>tc={094D4D03-5DCD-4F24-94C3-3BCB46F0677E}</author>
    <author>tc={84C7876D-B3DA-46B6-894D-0471B70EC1F4}</author>
    <author>tc={31557D30-618B-480D-B87E-6CE52D5B5A65}</author>
    <author>tc={E5B13D5F-7408-4C86-8E08-4FAE125587EE}</author>
    <author>tc={A6DB3477-2375-4942-AD1F-D33F19F729DB}</author>
  </authors>
  <commentList>
    <comment ref="N1" authorId="0" shapeId="0" xr:uid="{2094797E-73DC-428D-847F-C168BC597230}">
      <text>
        <t>[Threaded comment]
Your version of Excel allows you to read this threaded comment; however, any edits to it will get removed if the file is opened in a newer version of Excel. Learn more: https://go.microsoft.com/fwlink/?linkid=870924
Comment:
    Weighing sample in oven dried bag.  Have oven dried bag weight in column titled 'Oven dried bag weight.'  We oven dried 14 bags and got the average weight.  important to note, when getting wet weights for this trial, we simply tared a non-oven-dried (wet) bag, and kept wet sample in bag.</t>
      </text>
    </comment>
    <comment ref="Q1" authorId="1" shapeId="0" xr:uid="{074A93B5-2C3A-4172-9DE3-5376D3C4F747}">
      <text>
        <t xml:space="preserve">[Threaded comment]
Your version of Excel allows you to read this threaded comment; however, any edits to it will get removed if the file is opened in a newer version of Excel. Learn more: https://go.microsoft.com/fwlink/?linkid=870924
Comment:
    Dry weight of 20 culms not included!
</t>
      </text>
    </comment>
    <comment ref="R1" authorId="2" shapeId="0" xr:uid="{A18CEC84-7E0D-4E93-9B43-98F617408F84}">
      <text>
        <t>[Threaded comment]
Your version of Excel allows you to read this threaded comment; however, any edits to it will get removed if the file is opened in a newer version of Excel. Learn more: https://go.microsoft.com/fwlink/?linkid=870924
Comment:
    All grain weighed as samples came straight out of oven. Sitting outside of oven no longer than 1 hour.</t>
      </text>
    </comment>
    <comment ref="S1" authorId="3" shapeId="0" xr:uid="{32CB34FE-1841-42F0-A10C-4BB2F5FBB71B}">
      <text>
        <t>[Threaded comment]
Your version of Excel allows you to read this threaded comment; however, any edits to it will get removed if the file is opened in a newer version of Excel. Learn more: https://go.microsoft.com/fwlink/?linkid=870924
Comment:
    All grain weighed as samples came out of oven. Sitting outside of oven no longer than 1 hour.</t>
      </text>
    </comment>
    <comment ref="V1" authorId="4" shapeId="0" xr:uid="{B6E6C6F8-83D1-4FC6-A7FC-205411489B55}">
      <text>
        <t>[Threaded comment]
Your version of Excel allows you to read this threaded comment; however, any edits to it will get removed if the file is opened in a newer version of Excel. Learn more: https://go.microsoft.com/fwlink/?linkid=870924
Comment:
    All grain weighed as samples came out of oven. Sitting outside of oven no longer than 1 hour.</t>
      </text>
    </comment>
    <comment ref="W1" authorId="5" shapeId="0" xr:uid="{DBB4C99E-70DC-4D7A-9365-66301C61408A}">
      <text>
        <t>[Threaded comment]
Your version of Excel allows you to read this threaded comment; however, any edits to it will get removed if the file is opened in a newer version of Excel. Learn more: https://go.microsoft.com/fwlink/?linkid=870924
Comment:
    All grain weighed as samples came out of oven. Samples sitting outside of oven no longer than 1 hour.</t>
      </text>
    </comment>
    <comment ref="N6" authorId="6" shapeId="0" xr:uid="{543954C0-4E10-4F28-9487-DF564D0D917A}">
      <text>
        <t>[Threaded comment]
Your version of Excel allows you to read this threaded comment; however, any edits to it will get removed if the file is opened in a newer version of Excel. Learn more: https://go.microsoft.com/fwlink/?linkid=870924
Comment:
    recut 28/11</t>
      </text>
    </comment>
    <comment ref="L17" authorId="7" shapeId="0" xr:uid="{C5929404-982F-43F7-AEB4-2420C406492A}">
      <text>
        <t>[Threaded comment]
Your version of Excel allows you to read this threaded comment; however, any edits to it will get removed if the file is opened in a newer version of Excel. Learn more: https://go.microsoft.com/fwlink/?linkid=870924
Comment:
    Cut another quadrat on day of cutting (24/11) because outside row sample was picked up by whirly wind and dumped in the commercial crop. Although we retained the original main sample (quadrat cut), we took another because intraspecific competition is what we are interested in. In short, we lost 1st outside row sample, so took both cuts (quadrat &amp; outside rows) again.</t>
      </text>
    </comment>
    <comment ref="N17" authorId="8" shapeId="0" xr:uid="{0209668B-EEE2-4158-96EF-4CC760C9FC7F}">
      <text>
        <t xml:space="preserve">[Threaded comment]
Your version of Excel allows you to read this threaded comment; however, any edits to it will get removed if the file is opened in a newer version of Excel. Learn more: https://go.microsoft.com/fwlink/?linkid=870924
Comment:
    recut 24/11 564g
Reply:
    there is no outside row for original cut for this plot. It was blown away by a whirly wind. That's why this plot was recut. so there is an Outside row sample for the recut sample. </t>
      </text>
    </comment>
    <comment ref="O17" authorId="9" shapeId="0" xr:uid="{AFB82E26-4F3D-4110-A1CB-CA46B09D4B33}">
      <text>
        <t>[Threaded comment]
Your version of Excel allows you to read this threaded comment; however, any edits to it will get removed if the file is opened in a newer version of Excel. Learn more: https://go.microsoft.com/fwlink/?linkid=870924
Comment:
    recut on 24/11
Reply:
    This sample was recut by Andre on the 24/11. After getting wet weight Andre minuses 20 culms so that dry weight would be comparable with dry weight of original cut.  These 20 culms were discarded, so were not partitioned.  I do not have a clear memory of this but on the recut biomass cut bag, there is a sticker that reads -20 culms.  Juan did not do this for the samples she recut on the 28/11.</t>
      </text>
    </comment>
    <comment ref="T17" authorId="10" shapeId="0" xr:uid="{1094B0F1-1AA6-48F8-967D-988C1FFAA71E}">
      <text>
        <t>[Threaded comment]
Your version of Excel allows you to read this threaded comment; however, any edits to it will get removed if the file is opened in a newer version of Excel. Learn more: https://go.microsoft.com/fwlink/?linkid=870924
Comment:
    There is no original cut of outside row for this plot, because it was blown by a whirly wind, and emptied onto surrounding commercial crop, it was not retrievable.</t>
      </text>
    </comment>
    <comment ref="V17" authorId="11" shapeId="0" xr:uid="{41A7075A-FF4C-43CD-AD74-2BE7C356835C}">
      <text>
        <t>[Threaded comment]
Your version of Excel allows you to read this threaded comment; however, any edits to it will get removed if the file is opened in a newer version of Excel. Learn more: https://go.microsoft.com/fwlink/?linkid=870924
Comment:
    There is no original cut of 108 outside row because it was blown away by a whirly wind. This is why this plot was recut (quadrat cut and outside rows), and is why there no grain weight for this plot.</t>
      </text>
    </comment>
    <comment ref="V18" authorId="12" shapeId="0" xr:uid="{1F19007A-0AE6-47DA-905F-04FBB0FAF0D6}">
      <text>
        <t>[Threaded comment]
Your version of Excel allows you to read this threaded comment; however, any edits to it will get removed if the file is opened in a newer version of Excel. Learn more: https://go.microsoft.com/fwlink/?linkid=870924
Comment:
    Many of the grain in this sample broke because of drum speed. Am unsure why, because drum speed has been the same for all samples. This is something to consider when we take 200 grain weight.</t>
      </text>
    </comment>
    <comment ref="N44" authorId="13" shapeId="0" xr:uid="{09DD4C3A-301A-47B7-BC95-AA07CECF126C}">
      <text>
        <t>[Threaded comment]
Your version of Excel allows you to read this threaded comment; however, any edits to it will get removed if the file is opened in a newer version of Excel. Learn more: https://go.microsoft.com/fwlink/?linkid=870924
Comment:
    heavier than wet weight but bag included</t>
      </text>
    </comment>
    <comment ref="L47" authorId="14" shapeId="0" xr:uid="{94A8E3A0-2498-4066-95A6-2225D61B039F}">
      <text>
        <t>[Threaded comment]
Your version of Excel allows you to read this threaded comment; however, any edits to it will get removed if the file is opened in a newer version of Excel. Learn more: https://go.microsoft.com/fwlink/?linkid=870924
Comment:
    Seems small</t>
      </text>
    </comment>
    <comment ref="M47" authorId="15" shapeId="0" xr:uid="{78C8235C-1C84-40B1-B29B-8C508D26206B}">
      <text>
        <t>[Threaded comment]
Your version of Excel allows you to read this threaded comment; however, any edits to it will get removed if the file is opened in a newer version of Excel. Learn more: https://go.microsoft.com/fwlink/?linkid=870924
Comment:
    Dry weight for recut quadrat cut is 590g
Reply:
    recut on 28/11</t>
      </text>
    </comment>
    <comment ref="O47" authorId="16" shapeId="0" xr:uid="{DCDAB348-522A-4AA8-90A7-FB30AA015AC2}">
      <text>
        <t>[Threaded comment]
Your version of Excel allows you to read this threaded comment; however, any edits to it will get removed if the file is opened in a newer version of Excel. Learn more: https://go.microsoft.com/fwlink/?linkid=870924
Comment:
    recut on 28/11</t>
      </text>
    </comment>
    <comment ref="R47" authorId="17" shapeId="0" xr:uid="{B4A4F839-AC95-447D-8B92-F645366DDCD6}">
      <text>
        <t>[Threaded comment]
Your version of Excel allows you to read this threaded comment; however, any edits to it will get removed if the file is opened in a newer version of Excel. Learn more: https://go.microsoft.com/fwlink/?linkid=870924
Comment:
    grain weight for recut quadrat is 181.39g and was recut on the 28/11/25</t>
      </text>
    </comment>
    <comment ref="M54" authorId="18" shapeId="0" xr:uid="{13FCD48E-0361-419E-9F6F-3D46689F3470}">
      <text>
        <r>
          <rPr>
            <b/>
            <sz val="9"/>
            <color indexed="81"/>
            <rFont val="Tahoma"/>
            <family val="2"/>
          </rPr>
          <t>Juan Wang:</t>
        </r>
        <r>
          <rPr>
            <sz val="9"/>
            <color indexed="81"/>
            <rFont val="Tahoma"/>
            <family val="2"/>
          </rPr>
          <t xml:space="preserve">
Sample still a little bit wet at the time of cutting</t>
        </r>
      </text>
    </comment>
    <comment ref="N54" authorId="19" shapeId="0" xr:uid="{3654B984-48A6-4409-B3FF-7AF8F2D056DA}">
      <text>
        <t>[Threaded comment]
Your version of Excel allows you to read this threaded comment; however, any edits to it will get removed if the file is opened in a newer version of Excel. Learn more: https://go.microsoft.com/fwlink/?linkid=870924
Comment:
    This is weight of 1st cut (original cut)
Reply:
    recut 28/11 936g</t>
      </text>
    </comment>
    <comment ref="O54" authorId="20" shapeId="0" xr:uid="{C398E436-1815-4516-A793-8C2EBFB61C1B}">
      <text>
        <t>[Threaded comment]
Your version of Excel allows you to read this threaded comment; however, any edits to it will get removed if the file is opened in a newer version of Excel. Learn more: https://go.microsoft.com/fwlink/?linkid=870924
Comment:
    recut on 28/11</t>
      </text>
    </comment>
    <comment ref="M61" authorId="18" shapeId="0" xr:uid="{9F26B8FD-880C-40A2-A035-F28200D3AF88}">
      <text>
        <r>
          <rPr>
            <b/>
            <sz val="9"/>
            <color indexed="81"/>
            <rFont val="Tahoma"/>
            <family val="2"/>
          </rPr>
          <t>Juan Wang:</t>
        </r>
        <r>
          <rPr>
            <sz val="9"/>
            <color indexed="81"/>
            <rFont val="Tahoma"/>
            <family val="2"/>
          </rPr>
          <t xml:space="preserve">
A little bit wet at time of cutting!</t>
        </r>
      </text>
    </comment>
    <comment ref="N61" authorId="21" shapeId="0" xr:uid="{094D4D03-5DCD-4F24-94C3-3BCB46F0677E}">
      <text>
        <t>[Threaded comment]
Your version of Excel allows you to read this threaded comment; however, any edits to it will get removed if the file is opened in a newer version of Excel. Learn more: https://go.microsoft.com/fwlink/?linkid=870924
Comment:
    recut 28/11 815g</t>
      </text>
    </comment>
    <comment ref="O61" authorId="22" shapeId="0" xr:uid="{84C7876D-B3DA-46B6-894D-0471B70EC1F4}">
      <text>
        <t>[Threaded comment]
Your version of Excel allows you to read this threaded comment; however, any edits to it will get removed if the file is opened in a newer version of Excel. Learn more: https://go.microsoft.com/fwlink/?linkid=870924
Comment:
    recut on 28/11</t>
      </text>
    </comment>
    <comment ref="L63" authorId="23" shapeId="0" xr:uid="{31557D30-618B-480D-B87E-6CE52D5B5A65}">
      <text>
        <t>[Threaded comment]
Your version of Excel allows you to read this threaded comment; however, any edits to it will get removed if the file is opened in a newer version of Excel. Learn more: https://go.microsoft.com/fwlink/?linkid=870924
Comment:
    Andre took cuts (both quadrat and outside rows) again because was unsure whether he put first outside row cut into quadrat cut bag.
Reply:
    this was done on the same day (24/11)</t>
      </text>
    </comment>
    <comment ref="N63" authorId="24" shapeId="0" xr:uid="{E5B13D5F-7408-4C86-8E08-4FAE125587EE}">
      <text>
        <t xml:space="preserve">[Threaded comment]
Your version of Excel allows you to read this threaded comment; however, any edits to it will get removed if the file is opened in a newer version of Excel. Learn more: https://go.microsoft.com/fwlink/?linkid=870924
Comment:
    recut 24/11 648g </t>
      </text>
    </comment>
    <comment ref="O63" authorId="25" shapeId="0" xr:uid="{A6DB3477-2375-4942-AD1F-D33F19F729DB}">
      <text>
        <t>[Threaded comment]
Your version of Excel allows you to read this threaded comment; however, any edits to it will get removed if the file is opened in a newer version of Excel. Learn more: https://go.microsoft.com/fwlink/?linkid=870924
Comment:
    recut on 24/11
Reply:
    This sample was recut by Andre on the 24/11. After getting wet weight Andre minuses 20 culms so that dry weight would be comparable with dry weight of original cut.  These 20 culms were discarded, so were not partitioned.  I do not have a clear memory of this but on the recut biomass cut bag, there is a sticker that reads -20 culms.  Juan did not do this for the samples she recut on the 28/11.</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tc={DFE06BB8-BDAE-4D8E-8CE9-4FCAD8E12D0A}</author>
    <author>tc={BECD0895-2750-4F33-B91C-98B404E79C8F}</author>
    <author>tc={624E045E-118C-477C-8F30-6B8B8A94D174}</author>
    <author>tc={8977FAE1-D669-4471-BF05-3F415840CF6C}</author>
    <author>tc={E0E726F5-AB76-42AF-AE24-74F56B951FCD}</author>
    <author>tc={972E6721-6129-4704-B515-A3F4C0E59FA1}</author>
    <author>tc={184D19A7-68F4-469C-8F58-2F11A8D1354E}</author>
    <author>tc={5B708F1C-F2F0-476C-A61E-D70DF4B4280F}</author>
    <author>tc={7B834CEA-A4C3-4706-BD16-230CBDBE0738}</author>
    <author>tc={ED1F6E22-7131-4664-9A21-7F58B0172354}</author>
    <author>tc={27F2F1DD-3460-442E-90FD-4FAA98138519}</author>
    <author>tc={8E49E1D8-4D74-4710-8EEE-78A8EB590AB7}</author>
    <author>tc={C07F92EB-9FD8-42A9-B12F-6DFE84FF6685}</author>
    <author>tc={002BB652-8E76-49E5-96B7-081C202D87CB}</author>
    <author>tc={0532086D-3EE4-4BF6-802A-90DFDE7E59A0}</author>
    <author>tc={7CC7A27E-87BC-4871-B3C1-546087512950}</author>
    <author>tc={0DA26433-95BC-493B-A044-039EC57670DD}</author>
    <author>tc={455444CB-F950-46DC-BA73-63F81D3725A2}</author>
  </authors>
  <commentList>
    <comment ref="M1" authorId="0" shapeId="0" xr:uid="{DFE06BB8-BDAE-4D8E-8CE9-4FCAD8E12D0A}">
      <text>
        <t>[Threaded comment]
Your version of Excel allows you to read this threaded comment; however, any edits to it will get removed if the file is opened in a newer version of Excel. Learn more: https://go.microsoft.com/fwlink/?linkid=870924
Comment:
    Weighing sample in oven dried bag.  Have oven dried bag weight in column titled 'Oven dried bag weight.'  We oven dried 14 bags and got the average weight.  important to note, when getting wet weights for this trial, we simply tared a non-oven-dried (wet) bag, and kept wet sample in bag.</t>
      </text>
    </comment>
    <comment ref="O1" authorId="1" shapeId="0" xr:uid="{BECD0895-2750-4F33-B91C-98B404E79C8F}">
      <text>
        <t xml:space="preserve">[Threaded comment]
Your version of Excel allows you to read this threaded comment; however, any edits to it will get removed if the file is opened in a newer version of Excel. Learn more: https://go.microsoft.com/fwlink/?linkid=870924
Comment:
    Dry weight of 20 culms not included!
</t>
      </text>
    </comment>
    <comment ref="P1" authorId="2" shapeId="0" xr:uid="{624E045E-118C-477C-8F30-6B8B8A94D174}">
      <text>
        <t>[Threaded comment]
Your version of Excel allows you to read this threaded comment; however, any edits to it will get removed if the file is opened in a newer version of Excel. Learn more: https://go.microsoft.com/fwlink/?linkid=870924
Comment:
    All grain weighed as samples came straight out of oven. Sitting outside of oven no longer than 1 hour.</t>
      </text>
    </comment>
    <comment ref="S1" authorId="3" shapeId="0" xr:uid="{8977FAE1-D669-4471-BF05-3F415840CF6C}">
      <text>
        <t>[Threaded comment]
Your version of Excel allows you to read this threaded comment; however, any edits to it will get removed if the file is opened in a newer version of Excel. Learn more: https://go.microsoft.com/fwlink/?linkid=870924
Comment:
    All grain weighed as samples came out of oven. Sitting outside of oven no longer than 1 hour.</t>
      </text>
    </comment>
    <comment ref="AU1" authorId="4" shapeId="0" xr:uid="{E0E726F5-AB76-42AF-AE24-74F56B951FCD}">
      <text>
        <t>[Threaded comment]
Your version of Excel allows you to read this threaded comment; however, any edits to it will get removed if the file is opened in a newer version of Excel. Learn more: https://go.microsoft.com/fwlink/?linkid=870924
Comment:
    Add N, WSC, CID data here</t>
      </text>
    </comment>
    <comment ref="M6" authorId="5" shapeId="0" xr:uid="{972E6721-6129-4704-B515-A3F4C0E59FA1}">
      <text>
        <t>[Threaded comment]
Your version of Excel allows you to read this threaded comment; however, any edits to it will get removed if the file is opened in a newer version of Excel. Learn more: https://go.microsoft.com/fwlink/?linkid=870924
Comment:
    recut 28/11</t>
      </text>
    </comment>
    <comment ref="L17" authorId="6" shapeId="0" xr:uid="{184D19A7-68F4-469C-8F58-2F11A8D1354E}">
      <text>
        <t>[Threaded comment]
Your version of Excel allows you to read this threaded comment; however, any edits to it will get removed if the file is opened in a newer version of Excel. Learn more: https://go.microsoft.com/fwlink/?linkid=870924
Comment:
    Cut another quadrat on day of cutting (24/11) because outside row sample was picked up by whirly wind and dumped in the commercial crop. Although we retained the original main sample (quadrat cut), we took another because intraspecific competition is what we are interested in. In short, we lost 1st outside row sample, so took both cuts (quadrat &amp; outside rows) again.</t>
      </text>
    </comment>
    <comment ref="M17" authorId="7" shapeId="0" xr:uid="{5B708F1C-F2F0-476C-A61E-D70DF4B4280F}">
      <text>
        <t xml:space="preserve">[Threaded comment]
Your version of Excel allows you to read this threaded comment; however, any edits to it will get removed if the file is opened in a newer version of Excel. Learn more: https://go.microsoft.com/fwlink/?linkid=870924
Comment:
    recut 24/11 564g
Reply:
    there is no outside row for original cut for this plot. It was blown away by a whirly wind. That's why this plot was recut. so there is an Outside row sample for the recut sample. </t>
      </text>
    </comment>
    <comment ref="Q17" authorId="8" shapeId="0" xr:uid="{7B834CEA-A4C3-4706-BD16-230CBDBE0738}">
      <text>
        <t>[Threaded comment]
Your version of Excel allows you to read this threaded comment; however, any edits to it will get removed if the file is opened in a newer version of Excel. Learn more: https://go.microsoft.com/fwlink/?linkid=870924
Comment:
    There is no original cut of outside row for this plot, because it was blown by a whirly wind, and emptied onto surrounding commercial crop, it was not retrievable.</t>
      </text>
    </comment>
    <comment ref="S17" authorId="9" shapeId="0" xr:uid="{ED1F6E22-7131-4664-9A21-7F58B0172354}">
      <text>
        <t>[Threaded comment]
Your version of Excel allows you to read this threaded comment; however, any edits to it will get removed if the file is opened in a newer version of Excel. Learn more: https://go.microsoft.com/fwlink/?linkid=870924
Comment:
    There is no original cut of 108 outside row because it was blown away by a whirly wind. This is why this plot was recut (quadrat cut and outside rows), and is why there no grain weight for this plot.</t>
      </text>
    </comment>
    <comment ref="S18" authorId="10" shapeId="0" xr:uid="{27F2F1DD-3460-442E-90FD-4FAA98138519}">
      <text>
        <t>[Threaded comment]
Your version of Excel allows you to read this threaded comment; however, any edits to it will get removed if the file is opened in a newer version of Excel. Learn more: https://go.microsoft.com/fwlink/?linkid=870924
Comment:
    Many of the grain in this sample broke because of drum speed. Am unsure why, because drum speed has been the same for all samples. This is something to consider when we take 200 grain weight.</t>
      </text>
    </comment>
    <comment ref="M44" authorId="11" shapeId="0" xr:uid="{8E49E1D8-4D74-4710-8EEE-78A8EB590AB7}">
      <text>
        <t>[Threaded comment]
Your version of Excel allows you to read this threaded comment; however, any edits to it will get removed if the file is opened in a newer version of Excel. Learn more: https://go.microsoft.com/fwlink/?linkid=870924
Comment:
    heavier than wet weight but bag included</t>
      </text>
    </comment>
    <comment ref="L47" authorId="12" shapeId="0" xr:uid="{C07F92EB-9FD8-42A9-B12F-6DFE84FF6685}">
      <text>
        <t>[Threaded comment]
Your version of Excel allows you to read this threaded comment; however, any edits to it will get removed if the file is opened in a newer version of Excel. Learn more: https://go.microsoft.com/fwlink/?linkid=870924
Comment:
    Seems small</t>
      </text>
    </comment>
    <comment ref="P47" authorId="13" shapeId="0" xr:uid="{002BB652-8E76-49E5-96B7-081C202D87CB}">
      <text>
        <t>[Threaded comment]
Your version of Excel allows you to read this threaded comment; however, any edits to it will get removed if the file is opened in a newer version of Excel. Learn more: https://go.microsoft.com/fwlink/?linkid=870924
Comment:
    grain weight for recut quadrat is 181.39g and was recut on the 28/11/25</t>
      </text>
    </comment>
    <comment ref="M54" authorId="14" shapeId="0" xr:uid="{0532086D-3EE4-4BF6-802A-90DFDE7E59A0}">
      <text>
        <t>[Threaded comment]
Your version of Excel allows you to read this threaded comment; however, any edits to it will get removed if the file is opened in a newer version of Excel. Learn more: https://go.microsoft.com/fwlink/?linkid=870924
Comment:
    This is weight of 1st cut (original cut)
Reply:
    recut 28/11 936g</t>
      </text>
    </comment>
    <comment ref="M61" authorId="15" shapeId="0" xr:uid="{7CC7A27E-87BC-4871-B3C1-546087512950}">
      <text>
        <t>[Threaded comment]
Your version of Excel allows you to read this threaded comment; however, any edits to it will get removed if the file is opened in a newer version of Excel. Learn more: https://go.microsoft.com/fwlink/?linkid=870924
Comment:
    recut 28/11 815g</t>
      </text>
    </comment>
    <comment ref="L63" authorId="16" shapeId="0" xr:uid="{0DA26433-95BC-493B-A044-039EC57670DD}">
      <text>
        <t>[Threaded comment]
Your version of Excel allows you to read this threaded comment; however, any edits to it will get removed if the file is opened in a newer version of Excel. Learn more: https://go.microsoft.com/fwlink/?linkid=870924
Comment:
    Andre took cuts (both quadrat and outside rows) again because was unsure whether he put first outside row cut into quadrat cut bag.
Reply:
    this was done on the same day (24/11)</t>
      </text>
    </comment>
    <comment ref="M63" authorId="17" shapeId="0" xr:uid="{455444CB-F950-46DC-BA73-63F81D3725A2}">
      <text>
        <t xml:space="preserve">[Threaded comment]
Your version of Excel allows you to read this threaded comment; however, any edits to it will get removed if the file is opened in a newer version of Excel. Learn more: https://go.microsoft.com/fwlink/?linkid=870924
Comment:
    recut 24/11 648g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tc={3731410D-3A0D-4266-8948-2D1D3A08D2AD}</author>
  </authors>
  <commentList>
    <comment ref="K1" authorId="0" shapeId="0" xr:uid="{3731410D-3A0D-4266-8948-2D1D3A08D2AD}">
      <text>
        <t>[Threaded comment]
Your version of Excel allows you to read this threaded comment; however, any edits to it will get removed if the file is opened in a newer version of Excel. Learn more: https://go.microsoft.com/fwlink/?linkid=870924
Comment:
    @Juan Wang plots lengths for hand harvest plots that were machine harvested</t>
      </text>
    </comment>
  </commentList>
</comments>
</file>

<file path=xl/sharedStrings.xml><?xml version="1.0" encoding="utf-8"?>
<sst xmlns="http://schemas.openxmlformats.org/spreadsheetml/2006/main" count="21338" uniqueCount="881">
  <si>
    <t>Site name</t>
  </si>
  <si>
    <t>Dookie College</t>
  </si>
  <si>
    <t>Paddock name</t>
  </si>
  <si>
    <t>McPoyles 3</t>
  </si>
  <si>
    <t>GPS row</t>
  </si>
  <si>
    <t>Location (lat, long)</t>
  </si>
  <si>
    <t>Weather station</t>
  </si>
  <si>
    <t>http://weatherplus.ikcaldwell.com.au/wpdookiecollege/weather/index.html</t>
  </si>
  <si>
    <t>BOM station</t>
  </si>
  <si>
    <t>http://www.bom.gov.au/climate/averages/tables/cw_081013.shtml</t>
  </si>
  <si>
    <t xml:space="preserve">Mean rainfall (1879-2019) </t>
  </si>
  <si>
    <t>Growing season rainfall (Apr-Nov)</t>
  </si>
  <si>
    <t>Experiment name</t>
  </si>
  <si>
    <t>Harvest index in historic winter and spring wheat cultivars</t>
  </si>
  <si>
    <t>Experiment code</t>
  </si>
  <si>
    <t>25 DOO JH WWHI WHT</t>
  </si>
  <si>
    <t>Aim</t>
  </si>
  <si>
    <t>To quantify genetic yield gain and phenotypic shifts in Australian winter and spring wheat cultivars due to selection for yield, and elucidate the mechaism responsible for reduced HI in winter wheat</t>
  </si>
  <si>
    <t>Research question</t>
  </si>
  <si>
    <t>What has been the comparitive genetic yield gain in Australian winter and spring wheat cultivars?</t>
  </si>
  <si>
    <t>What phenotypic shifts have been associated with selection for yield in winter and spring wheat cultivars?</t>
  </si>
  <si>
    <t>What are the phenotypic differences between spring and winter wheat that cause comparitively lower HI in winter wheat?</t>
  </si>
  <si>
    <t>Treatments</t>
  </si>
  <si>
    <t>Cultivar nested within habit (spring vs winter) with habit confounded by sow time</t>
  </si>
  <si>
    <t>Habit</t>
  </si>
  <si>
    <t>Sow time</t>
  </si>
  <si>
    <t>Sow order</t>
  </si>
  <si>
    <t>Cultivar</t>
  </si>
  <si>
    <t>Year of release</t>
  </si>
  <si>
    <t>Winter</t>
  </si>
  <si>
    <t>mid April</t>
  </si>
  <si>
    <t>Osprey</t>
  </si>
  <si>
    <t>Rosella</t>
  </si>
  <si>
    <t>Whistler</t>
  </si>
  <si>
    <t>Wylah</t>
  </si>
  <si>
    <t>EGA_Wedgetail</t>
  </si>
  <si>
    <t>LRPB_Kittyhawk</t>
  </si>
  <si>
    <t>Illabo</t>
  </si>
  <si>
    <t>LRPB_Mohawk</t>
  </si>
  <si>
    <t>Spring</t>
  </si>
  <si>
    <t>mid May</t>
  </si>
  <si>
    <t>Meering</t>
  </si>
  <si>
    <t>Janz</t>
  </si>
  <si>
    <t>Yitpi</t>
  </si>
  <si>
    <t>Wyalkatchem</t>
  </si>
  <si>
    <t>EGA_Gregory</t>
  </si>
  <si>
    <t>Mace</t>
  </si>
  <si>
    <t>Scepter</t>
  </si>
  <si>
    <t>Sunmaster</t>
  </si>
  <si>
    <t>!Habit</t>
  </si>
  <si>
    <t>!Sow time</t>
  </si>
  <si>
    <t>Sow time order</t>
  </si>
  <si>
    <t>!Cultivar</t>
  </si>
  <si>
    <t>!Release year</t>
  </si>
  <si>
    <t>!Block</t>
  </si>
  <si>
    <t>!Range</t>
  </si>
  <si>
    <t>!Row</t>
  </si>
  <si>
    <t>Row serp order</t>
  </si>
  <si>
    <t>Range serp order</t>
  </si>
  <si>
    <t>Plot</t>
  </si>
  <si>
    <t>UOM2312-001RTX 25 DOO JH WWHI WHT</t>
  </si>
  <si>
    <t>←</t>
  </si>
  <si>
    <t>N</t>
  </si>
  <si>
    <t>Mid April</t>
  </si>
  <si>
    <t>Mid May</t>
  </si>
  <si>
    <t>Block</t>
  </si>
  <si>
    <t>Range</t>
  </si>
  <si>
    <t>B</t>
  </si>
  <si>
    <t>Row</t>
  </si>
  <si>
    <t>Date</t>
  </si>
  <si>
    <t>Staff</t>
  </si>
  <si>
    <t>Operations</t>
  </si>
  <si>
    <t>Comments</t>
  </si>
  <si>
    <t>JW, AP</t>
  </si>
  <si>
    <t>Seed treating</t>
  </si>
  <si>
    <t>JW and AP treated all seeds with Rancona Dimension (25 g/L IPCONAZOLE + 20 g/L METALAXYL) at 3.2 ml/kg of seed and Expunge 600 SC (600 g/L IMIDACLOPRID) at 2.4 ml/kg of seed neat (no water). Seeds were then packed for each sites and took back to Melbourne to post to collaborators.</t>
  </si>
  <si>
    <t>JH, AP</t>
  </si>
  <si>
    <t>Irrigation</t>
  </si>
  <si>
    <t>JH and AP set up Alex Johnson's travelling irrigator in McPoyles 3 connected to 50 mm pipe cut off from riser valve at pump shed. 1 x 200 m and 1 x 100 m roll and of 50 mm poly and 1 x ~50 m role of 25 mm poly to Irrigator. Pressure at irrigatior ~620 kpa. Initially had it in centre trip line between range 2 and 3, connection to sprinkler leaked here and this may be reflected in plots. Spread pattern not wide enough so we moved to tripline between ranges 1 and 2. Adjusted spread pattern for wind so that it was fanned in southerly direction, with extremes hitting the trip lines for range 1 and range 2/3 when wind wind blowing from the NE. Initially had it running at 1 m every ~15 minutes down the most southerly end of the trial area but realised this would be too slow. Southernly end of ranges 1 and 2 got more water, than rest, but only 10 mm at best. We then ran it at 0.8 m in 1 minute (fast as it would go) staring 4:15 pm for the remaineder of range 1 and 1. Irrigator stopped ~6:15 pm with 3-4 mm recorded in 3 x metal rain guages placed in middle of range 1 and 2 and one in centre of range 1/2 trip line. North end of trial not fully watered, need to run sprinkler accross remainder on 17/4/2025.</t>
  </si>
  <si>
    <t>JH, JW, AP, NA</t>
  </si>
  <si>
    <t>Sowing (winter wheat)</t>
  </si>
  <si>
    <t>Ran sprinkler over north end of range 1 and 2, pressure subdued by commercial air seeder hitting a pipe in the night. Irrigated ranges 3 and 4, missed doing most northerly part of EVA as we commenced spraying and sowing. Tim applied glyphosate + sakura + voraxor in 100 L/ha of water using 3 point linkage 15 m spray boom driving up every second trip line and with fence nozzles on. When setting up seeder we discovered that cordless drill had broken shaft on motor/gear bo assembly. Removed motor/greabox and used drill on key way and this was much more effective. Started sowing EVA ~4:30 pm, plot length set to 16.8 (9.2 m plot), tripping on first furrow in trip line, 3 km/h, wheels at 230 mm putting seed at 5-6 cm in marginal moisture. JH and JW on back of seeder, NA driving, AP providing support.</t>
  </si>
  <si>
    <t>Andre and James started irrigating trial area at 2pm. Started in range one and two with Johnson travelling irrigator difficult to get spray pattern right to give even coverage, check the measurements in irrigation tab. Completed watering range one and two except for the northern most part at approximately 10 pm. irrigator is travelling at about 0.2 of a metre every minute. Water has definitely penetrated into the seed zone.</t>
  </si>
  <si>
    <t>JH</t>
  </si>
  <si>
    <t>James continued watering 3 and 4 with Johnson irrigator from ~6 am. Attempted to change the pattern based on wind to get even coverage but this was difficult. Irrigation missed some starts/ends of plots. Ended up just putting it on 180° pattern to try and get even but this reduced water output to only 8 mm.</t>
  </si>
  <si>
    <t>Emergence count (winter wheat)</t>
  </si>
  <si>
    <t xml:space="preserve">JW and AP marked out one linear meter of crop rows using pink poles in the even-numbered rows (one of the duplicate plots), 2.1 m away from the middle of the trip lines (may facilitate the systematic selection of plot area for the biomass cuts at PCDS 6.0 and 8.0). JW and AP then counted and recorded the emerged plants between the pink poles. The emergence was better for range 2 &amp; 4, compared to range 1 &amp; 3. It seems that the soil was much wetter for ranges 2, based on observations and ease of pushing the pink poles into soil. </t>
  </si>
  <si>
    <t>AP</t>
  </si>
  <si>
    <t>Emergence count conducted. Count looked consistent relative to previous count.</t>
  </si>
  <si>
    <t>Emergence count conducted.  Saw evidence of bird damage in plot 310 (seedlings pulled out of ground).  Otherwise, count looked consistent relative to previous count.</t>
  </si>
  <si>
    <t>JW</t>
  </si>
  <si>
    <t>Reached 100% emergence rate on 28/04/2025. At Range 3 Row 10 to 20, 20~80% of plants between the pink poles are still at one-leaf stage while all other plots have plants with two leaves. At range 1, seedlings in row 4 and row 12 between the pink poles are weak and water stressed.</t>
  </si>
  <si>
    <t>Irrigation (Johnson travelling irrigator)</t>
  </si>
  <si>
    <t xml:space="preserve">Walking irrigator deployed along the trip line between Ranges 3 and 4. Initial movement speed recorded at 10 cm per 2 minutes 33 seconds, the slowest speed at which movement could still be observed.  Irrigation coverage appeared effective, reaching trip lines on both sides; however, slight overspray was noted into the Range 4 trip line.  Query raised about leaving the sprinkler running overnight. Query answered with a thumbs up.
</t>
  </si>
  <si>
    <t xml:space="preserve">Speed assessment revealed that the irrigator's current pace (~10 cm per 2 min 33 sec) equates to ~42 hours per 100 m, which is significantly slower than the intended rate. Suspected issues with the reel mechanism or gear engagement.  Reference to previous operation before Easter indicated a pace of 1 m per 15 minutes, deemed acceptable and previously documented.  Decision made to continue watering at current pace to maintain consistency across plots already irrigated, unless those plots were to be excluded from analysis.  Wind direction shifted to the east, resulting in incomplete watering of ~3–4 m along Range 3’s edge closest (west) to Range 2.  Juan's calculation confirmed the irrigator should ideally move at 2.52 m/hour.  Due to wind from the west, rows 17–20 and 25–27 in Range 3 received incomplete irrigation. Only ~2–3 m of range 3 (closest to Range 4) were effectively watered; the remainder of the rows (toward Range 2) were under-irrigated.  Observation: Range 4 appeared heavily saturated (“like a rice paddy"), suggesting overwatering.  Proposed running the irrigator up the trip line between Ranges 2 and 3 to compensate for under-irrigated plots (But we decided against this, instead running travelling irrigator up the middle of range 1 &amp; 2.  As of 8:30 PM, the irrigator was still operating.
</t>
  </si>
  <si>
    <t xml:space="preserve">At 5:50 AM, the irrigator continued running with no visible sunlight; possible power limitations suspected.
- Rain gauge measurements (WWHI):
o	Range 4 (gauge 1): 89 mm 
o	Range 4 (gauge 2): 48.4mm
o	Range 3 (gauge 1): 9.4 mm (1st measurement). Then 4.2 mm (2nd measurement)
o	Range 3 (gauge 2): 0.4 mm
Between 4:10 PM (6 May) and 7:40 AM (7 May), irrigator moved only 28.9 m, significantly below the expected 40 m for a 16-hour run.  Further measurement showed 33.7 m in 9 hours, confirming inconsistent movement, likely due to battery depletion overnight.  Decision made to shut off the irrigator overnight.  Discussion on whether to proceed with Ranges 1 and 2. Consensus reached to irrigate these ranges more quickly and repeat as needed during daylight hours to match water application volumes received by Ranges 3 and 4.
</t>
  </si>
  <si>
    <t xml:space="preserve">Irrigation and water supply were turned off overnight. WWHI and EVA measurements for Ranges 1 and 2 scheduled for the morning of 9 May.
</t>
  </si>
  <si>
    <t xml:space="preserve">Proposed irrigation plan: irrigator to run along the 120 m trip line between Ranges 1 and 2 at a speed of 10 minutes per metre.  Calculations indicated this rate would require approximately 20 hours to complete.  Adjusted irrigation target: 0.25 m per minute, allowing full coverage in 8 hours (480 minutes). This equates to ~58 seconds per 0.25 m.  Initial observations showed water just beginning to reach into previously under-irrigated areas of Range 3 (west side, closest to range 2). Wind conditions were relatively calm, though forecasts indicated a south-westerly breeze.  Noted that the irrigator completed the run ahead of schedule; it was expected to finish by 6:30 PM. Early completion suggested a malfunction. Further inspection revealed a broken spring in the sprinkler mechanism, which prevented proper oscillation during operation. This likely resulted in uneven water distribution. Sprinkler mechanism broke at row 8 of WWHI trial. Meaning rows 9 to 32 got watered (although majority of water seem to miss the plot and fall in far western trip line of range 1). The lack of coverage was due to variable oscillation following the sprinkler spring failure.  </t>
  </si>
  <si>
    <t>JW, KR</t>
  </si>
  <si>
    <t>Final emergence count between two pink poles</t>
  </si>
  <si>
    <t>JH, JW, AP</t>
  </si>
  <si>
    <t>Sowing (spring wheat</t>
  </si>
  <si>
    <t>Planted spring wheat with seeder wheels at 240 mm putting seed 30-40 mm deep into very dry soil.</t>
  </si>
  <si>
    <t>Started irrigating with double manifold and Netafim Techline AS 3.0 L/h drip line with 0.3 m emitter spacing run at 200 kpa water pressure. Ran for 38 min which should give 25 mm effective irrigation. Only did range 1, 2 and which had not received same sprinkler irrigation as range 4. Range 3 should have got same as 4 but wind interferred with sprinkler. Only completed the first 4 rows of winter wheat</t>
  </si>
  <si>
    <t>AP continued irrigating the first 4 rows of spring wheat</t>
  </si>
  <si>
    <t>Marking plants</t>
  </si>
  <si>
    <t>JW marked 10 plants using pink poles for final tiller No and PCDS 6.0 and PCDS 8.0 measurements. The pink polos were shifted to the opposite end if poor establishment detected due to uneven irrigation, but their position were always consistent within the ranges (~ 2.5 m away from the mid of the trip line).</t>
  </si>
  <si>
    <t>Plant density measurements, irrigation</t>
  </si>
  <si>
    <t>JW and AP count emerged plants on both sides of a 1 m ruler at 3 locations (from west to east) within each plot. Finished the irrigation for WWHI!!!!</t>
  </si>
  <si>
    <t>Haun's scale</t>
  </si>
  <si>
    <t>Took Haun's scale measurements of all winter wheat varieties. Marked 3rd leaf with a green bird band. Last row, ran out of green bird bands, so used pink instead. Also counted number of tillers on each marked plant. To do this, 3 plants were marked adjacent to the pink poles  (from east to west, 1 to 3). All recorded on Teams.</t>
  </si>
  <si>
    <t>Tiny tag logger</t>
  </si>
  <si>
    <t>Put up between EVA and WWHI in barley buffer, in range 2, 1.2metres off the ground.</t>
  </si>
  <si>
    <t>Drained Upper Limit Plots</t>
  </si>
  <si>
    <t>DUL plots (Range 1,2,3) have been watered (drip irrigation) for a total of 7 hours and 36 mins.</t>
  </si>
  <si>
    <t>Placed pink poles for emergence counts</t>
  </si>
  <si>
    <t>Placed pink poles in even number plots (i.e. rows 6,8,14,16 etc) across all 4 ranges. Pink poles were placed 1m apart for emergence counts, approx 2.5m away from the middle of the trip line (on western side).  Windy day, which meant difficult to keep measuring tape straight (when pulling across rows) by myself. Meaning pink poles were not perfectly aligned when looking down ranges.</t>
  </si>
  <si>
    <t>Emergence Count (spring wheat)</t>
  </si>
  <si>
    <t>First emergence count of spring wheat.</t>
  </si>
  <si>
    <t>Second emergence count spring wheat.</t>
  </si>
  <si>
    <t>Haun's Stage (winter wheat)</t>
  </si>
  <si>
    <t>Haun stage measurement completed. Many plants were replaced (notes made in relevant cells) because bird band's fell off 3rd leaves, as well as herbivore damage.</t>
  </si>
  <si>
    <t xml:space="preserve">NDVI &amp;Canopy height </t>
  </si>
  <si>
    <t>NDVI and Canopy height taken for even numbered rows (ie: 2,4,6,8 etc). First measurement was bare soil measurement. All measurements were taken via app, and raw data uploaded on Teams.</t>
  </si>
  <si>
    <t>Haun stage measurement completed.</t>
  </si>
  <si>
    <t>Length and width measurements</t>
  </si>
  <si>
    <t>Length and width measurements taken of 3rd leaf. Noticed very little septoria or insect damage.</t>
  </si>
  <si>
    <t>NDVI measurement taken for all plots. Canopy height taken for plots in even numbered rows. First measurement is bare soil measurement.</t>
  </si>
  <si>
    <t>AP, LM</t>
  </si>
  <si>
    <t>Population</t>
  </si>
  <si>
    <t>Population count collected on tablet.</t>
  </si>
  <si>
    <t>AP, JW</t>
  </si>
  <si>
    <t>Haun's scale (winter wheat)</t>
  </si>
  <si>
    <t>data collected on tablet</t>
  </si>
  <si>
    <t xml:space="preserve">NDVI &amp; Canopy height </t>
  </si>
  <si>
    <t>Haun Stage (spring wheat)</t>
  </si>
  <si>
    <t>First Haun Stage measurement for spring wheat. 3rd leaf marked with blue tag, and main stem marked with bird band.</t>
  </si>
  <si>
    <t>AP, HH</t>
  </si>
  <si>
    <t>Andre did Haun Stage, Henny entered in tablet.</t>
  </si>
  <si>
    <t>Tiller Number</t>
  </si>
  <si>
    <t>Counted tiller number of winter and spring wheat between pink flexi poles (10 plants).</t>
  </si>
  <si>
    <t>Collected data on tablet. Raw data uploaded in raw data folder.</t>
  </si>
  <si>
    <t>Collected data on tablet.</t>
  </si>
  <si>
    <t>length and width measurements taken on the 3rd leaf of spring wheat, and 6th leaf of winter wheat.</t>
  </si>
  <si>
    <t>Haun stage measurement completed. Collected on tablet.</t>
  </si>
  <si>
    <t>NDVI measurement taken for all plots. Canopy height taken for plots in even numbered rows. First measurement is bare soil measurement. For 4th measurement of canopy height we have started taken measurement between pink flexi poles, so the location is fixed. The first 3 measurements of canopy height were taken at a random location in plot. But because of uneven irrigation, canopy height is varied throughout plot. Therefor, from now on canopy height will be taken at a fixed location (between pink flexi poles) in plot.</t>
  </si>
  <si>
    <t>Haun Stage (winter wheat)</t>
  </si>
  <si>
    <t>Haun stage measurement completed. Collected on tablet. Mohawk in range 1 and 4 seem to be drought stressed after sowing. Started tagging 9th leaf.</t>
  </si>
  <si>
    <t>JW, AP, JM</t>
  </si>
  <si>
    <t>Biomass cut at PCDS 4.0 (Winter)</t>
  </si>
  <si>
    <t xml:space="preserve">A 0.5 x 1 m area for PCDS 4.0 cut was selected 1.3 m away from the middle of the tripline on the west side of the machine harvested plots. Before cutting at ground level, the whole area was scanned for NDVI, measured for canopy height. </t>
  </si>
  <si>
    <t>Haun Stage taken for spring wheat. Data collected on tablet. Raw data uploaded.</t>
  </si>
  <si>
    <t>NDVI and canopy height taken, also bare soil measurement. Raw data up on Teams. Yellowing and purpling tips observed on Illabo, Corinne suggested BYDV (aphid spread).</t>
  </si>
  <si>
    <t>Samples for dissection</t>
  </si>
  <si>
    <t>Took samples from plots 209, 111, 217, 119, 225, 127 for Juan for dissection to assess development. Plants pulled from outside rows in machine harvest rows.</t>
  </si>
  <si>
    <t>Tim Reeks</t>
  </si>
  <si>
    <t>Broadleaf spray in McPoyles 3</t>
  </si>
  <si>
    <t>Metsulfuron @3g/ha, Paradigm @25g/ha, MCPA750 @350ml/ha, Wetter 1000 @200ml/100lt water, Water rate 80lt/ha</t>
  </si>
  <si>
    <t>JM, AP</t>
  </si>
  <si>
    <t>Biomass cut at PCDS 4.0 (Spring)</t>
  </si>
  <si>
    <t>Tiny Temp logger</t>
  </si>
  <si>
    <t>Taken down while Tim sprayed herbicide. 2pm</t>
  </si>
  <si>
    <t>Put back up, 12noon.</t>
  </si>
  <si>
    <t>Collected on tablet</t>
  </si>
  <si>
    <t>Urea top dressing</t>
  </si>
  <si>
    <t>200kg/ha</t>
  </si>
  <si>
    <t>Tiller No count</t>
  </si>
  <si>
    <t>NDVI and Canopy Height</t>
  </si>
  <si>
    <t>Collected on tablet and greenseeker app</t>
  </si>
  <si>
    <t>Trip lines sprayed out</t>
  </si>
  <si>
    <t>Seemingly no centered again.</t>
  </si>
  <si>
    <t>Tiller count</t>
  </si>
  <si>
    <t>Only for spring wheat</t>
  </si>
  <si>
    <t>Leaf (L &amp; W) measurements</t>
  </si>
  <si>
    <t>6th leaf for spring varieties. 9th leaf winter varieties.</t>
  </si>
  <si>
    <t>Rainout shelters DUL plots</t>
  </si>
  <si>
    <t>Set up prototype rain shelter in DUL plot</t>
  </si>
  <si>
    <t>Collected on tablet.  Looks like Mohawk flag leaf -1 (1 replicate: Plot 426, flag leaf is emerging)</t>
  </si>
  <si>
    <t>Flag leaf count</t>
  </si>
  <si>
    <t>Counted flag leaves between pink flexi poles for Mohawk and Whistler replicates. All Whistler was at 0 flag leaves. One Mohawk replicate (plot 120) was at 4/50 flag leaves.  The remainding 3 mohawk replicates were at zero. Important to note that in Mohawk plots the plants between pink flexi poles are not wholly representative of the whole plot itself. Meaning, there is flag leaves in mohawk plots, but not between pink poles. Will count again on 27/8/25</t>
  </si>
  <si>
    <t>Corinne</t>
  </si>
  <si>
    <t>Observation</t>
  </si>
  <si>
    <t>Tim Reeks spreading urea in McPoyles 3 paddock on bulk crop. There was a very small amount of urea fertiliser that landed in range 1 of bay 1 (all Frank Mazzone and WWHI trials). Estimate 10 granules per square metre (if granule 5mg then 0.0005 t/ha rate urea??). Should not make a difference to trial but FYI</t>
  </si>
  <si>
    <t>Andre</t>
  </si>
  <si>
    <t>NDVI</t>
  </si>
  <si>
    <t xml:space="preserve">Flag leaf &amp; Competent tiller count </t>
  </si>
  <si>
    <t xml:space="preserve">PCDS 6.0 (Mohawk Plot 210: Gregory contamination) </t>
  </si>
  <si>
    <t>PCDS 6.0</t>
  </si>
  <si>
    <t>Juan, Andre, Masira</t>
  </si>
  <si>
    <t>PCDS 6.0 harvest for Mowhawk and UOM 1.3.47 (April) (EVA)</t>
  </si>
  <si>
    <t xml:space="preserve">Area to be cut scanned for NDVI, took pictures with Literal, PARi  measured with ceptometer at ground level, 25% of plant height, 50 % of plant height, 75% of plant height and above the canopy. SPAD readings (4 readings per height, mid leaf). Canopy height measured. All culms in a 0.5 x 1 m were cut at ground level and fresh weight recorded. After weighing, take a subsample by laying a bunch of culms on the bench, then count from left to right until reaching 20 culms. Another set of subsamples (&lt;20 culms) was weighed, put in paper bags, dried for moisture content measurement and stored as whole-plant samples. Discard the remain samples. The 20 culms were dissected into green leaves, dead leaves, stems and spikes and dry to constant weight (70°C for 48 hours) and record dry weight. </t>
  </si>
  <si>
    <t>All plots</t>
  </si>
  <si>
    <t>Canopy height</t>
  </si>
  <si>
    <t>even numbered plots</t>
  </si>
  <si>
    <t>PCDS 6.0 harvest for Whistler and UOM 1.9.1 (April) (EVA)</t>
  </si>
  <si>
    <t>See above</t>
  </si>
  <si>
    <t>Juan, Andre, Masira, Zoe</t>
  </si>
  <si>
    <t>PCDS 6.0 harvest for Illabo, Rosella, Osprey, Mace, Scepter, Illabo (EVA)</t>
  </si>
  <si>
    <t>Majority of plants at final leaf number, Just 5 stragglers to count next measurment.</t>
  </si>
  <si>
    <t>James, Andre, Masira, Corinne, Juan, Zoe</t>
  </si>
  <si>
    <t>PCDS 6.0 harvest for Wylah, Wedgetail, Kittyhawk, Janz, Gregory, Yitpi, Wyalkatchem</t>
  </si>
  <si>
    <t>See above. Measurments were taken on 18/09. Biomass Cuts were taken on 19/09.</t>
  </si>
  <si>
    <t>PCDS 6.0 harvest for Meering, Sunmaster (WWHI), Sunmaster (EVA), UOM1.3.47 (May) (EVA), UOM1.9.1 (May) (EVA)</t>
  </si>
  <si>
    <t>Final leaf number. Haun stage (spring wheat) measurment officially finished on this date.</t>
  </si>
  <si>
    <t xml:space="preserve">NDVI and bare soil measurment </t>
  </si>
  <si>
    <t xml:space="preserve">Anthesis Count </t>
  </si>
  <si>
    <t>PCDS 8.0</t>
  </si>
  <si>
    <t>Andre, Juan, Frank, Masira</t>
  </si>
  <si>
    <t>PCDS 8.0 harvest for Mohawk</t>
  </si>
  <si>
    <t>Andre, Juan, Frank, Masira, Zoe</t>
  </si>
  <si>
    <t>PCDS 8.0 harvest for Illabo, Rosella, Osprey, Wedgetail, Whistler, Mace, Scepter</t>
  </si>
  <si>
    <t>Juan</t>
  </si>
  <si>
    <t>PCDS 8.0 harvest for Wylah, Kittyhawk, Meering, Janz, Gregory, Yitpi, Wyalkatchem</t>
  </si>
  <si>
    <t xml:space="preserve">Final meaurment. 5 remaining plants to get final leaf number on. Done. </t>
  </si>
  <si>
    <t>Andre, Zoe</t>
  </si>
  <si>
    <t>PCDS 8.0 harvest for Sunmaster</t>
  </si>
  <si>
    <t>Length and Width Measurement of 9th Leaf</t>
  </si>
  <si>
    <t>Spring Wheat only</t>
  </si>
  <si>
    <t xml:space="preserve">Andre Juan </t>
  </si>
  <si>
    <t>Length and Width of Flag Leaf Measurement (Spring &amp; Winter Wheat)</t>
  </si>
  <si>
    <t>Plot 432 (Janz) 1st plant leaf length measurment entered as 1.6cm (which doesnt make sense). Most likely 16cm?</t>
  </si>
  <si>
    <t>ALL plots, Raw data up on teams</t>
  </si>
  <si>
    <t>Sterility measurment</t>
  </si>
  <si>
    <t>10 spikes were taken from each plot to assess sterility (frost)</t>
  </si>
  <si>
    <t>All plots (measuring canopy collapse). Raw data updated on Teams</t>
  </si>
  <si>
    <t>Pictures of Quadrat areas PCDS 10.0</t>
  </si>
  <si>
    <t>Pictures of all 64 plots, labelled 1-64 in serpentine order (via row) for reference.  Also two extra photos of 108 and 332 because these plots were recut by Andre on the same day (24/11). Pictures are on Teams in 'Raw data' folder.</t>
  </si>
  <si>
    <t>Andre, Masira, Zoe, Lily S</t>
  </si>
  <si>
    <t>PCDS 10.0 hand harvest maturity cuts</t>
  </si>
  <si>
    <t>PDCS 10.0 maturity cut was taken. Plots marked out, then photos taken of areas being cut, to refer back to.  Andre showed casuals how to cut, with outside rows being cut first, then placing into bag, then cutting all inner four rows and placing into bag.  We did this so not to confuse outside rows for inside rows or vice versa.  Despite this, it is possible mistakes were made (meaning maybe outside rows were confused for inside rows or vice versa) because some wet weights didnt look right.   The plots we were concerned with were plots 404, 324, 428, 430, 332 (notes are made in the relevant cells in excel sheet).  Juan took backup cuts of plots 404, 324, 428, 430 on the 28/11 and got wet weight for samples.  Andre took a recut of 332 on the same day (24/11) becuase i wasn't confident that i put the outside rows in the right bag. Plot 108 was also recut becaue a whirly wind picked up and dumped the 'outside rows' labelled bag. Given this we recut (bothe inner four rows and outside rows for plot 108 on the same day 24/11).</t>
  </si>
  <si>
    <t>Outside rows</t>
  </si>
  <si>
    <t>Outside rows were cut for machine harvest rows</t>
  </si>
  <si>
    <t>Andre, Juan</t>
  </si>
  <si>
    <t>Machine Harvest</t>
  </si>
  <si>
    <t>Started machine harvest on WWHI at about 8pm on the 27/11.  Lamella sieve fully closed, concave at 2, all four de-awning bars in drum. We lost about 8 grains across two calico bags in the beginning, so we dropped air speed by 50, and found half as much (4) grain out the back. Started air at 900 and drum at 1000. Then dropped air to 850. Ultimately settings were set to 870 for air and 1010 for drum speed.  Some notes ive taken were plot 417 weight was 4.4kg. And for plot 419 we need to add 1kg to weight recorded on harvest master because may have cycled too early.  I beleve we sampled maybe 50% of grain in cabin.</t>
  </si>
  <si>
    <t>PCDS 10.0 recut for back up</t>
  </si>
  <si>
    <t>Juan recut outside rows and inner four rows for plots 404, 324, 428, 430, because wet weights weren't entirely convinvcing, and we were concerned that maybe outside rows and inner four rows were mixed up.</t>
  </si>
  <si>
    <t>Lily S</t>
  </si>
  <si>
    <t>Cut ouside rows and areas into harvestable chunks of hand harvest plots</t>
  </si>
  <si>
    <t>Lily S used pole hedge trimmer to cut outside rows and the rest of the plots into harvestable contiguous chunks of hand harvest plots, so they could be machined harvested.</t>
  </si>
  <si>
    <t>Andre, Lily S</t>
  </si>
  <si>
    <t>Measure plot lengths (hand harvest plots)</t>
  </si>
  <si>
    <t>used measureing tape to measure plot lengths once hand harvest plots were cut to down to harvestable contiguous chunks.</t>
  </si>
  <si>
    <t>Machine harvest (hand harvest plots)</t>
  </si>
  <si>
    <t>Air speed at 1250, Drum speed at 800. Concave at 3.  Seeing some broken grain in sample, no more tha 3% of sample, looked like small weak grain was broken. We took 100% of sample in cabin.  Had trouble with the 1st row of WWHI. Sampling chute go clogged, and so did cyclone. May have cut too low and taken too much stem. There is likely a discrepancy between recorded weight on harvest master and sample in bag for the 1st row only. Cycled every time (so harvest master should be good). But because of sampling chute problems, the sample for plot 302 and 402 are mixed in bag 402.  Weight of plot 202 maybe off (too light) because cyclone was blocked with chaff and stems.  We knew this because grain seemed to be failling on the roof (coming out of cyclone).  Full samples didnt come through chute for plots 102 and 202. What is in calico bags is far less than weight recorded on harvest master.  Plot 302: discrepancy between harvest master weight of 1.125kg and what came out of sample chute (200g approx.) We found that hopper was full of grain and stems.  Once clear, sample came through.  This means that plot 302 and 402 are mixed in 402 bag. But weights seem correct on harvest master, the only plot im questioning is plot 202.</t>
  </si>
  <si>
    <t>Threshing hand harvest samples</t>
  </si>
  <si>
    <t>Date of threshing (9/1/26) is approximate. Samples were oven dried and weighed in bags. Drum speed was set at 9, Air speed at 5.5</t>
  </si>
  <si>
    <t>Andre, Masira</t>
  </si>
  <si>
    <t>Measured plot lengths (Machine harvest plots)</t>
  </si>
  <si>
    <t>Plot 423 had 0.5m of plot unharvested. Ive made a note in the plot lengths excel, and sent a picture via to email to James and Juan.</t>
  </si>
  <si>
    <t>Year of Release</t>
  </si>
  <si>
    <t>Source</t>
  </si>
  <si>
    <t>Kernal weight (g)</t>
  </si>
  <si>
    <t>Sowing rate (seeds/m²)</t>
  </si>
  <si>
    <t>Sowing rate (g/m²)</t>
  </si>
  <si>
    <t>Drop length (m)</t>
  </si>
  <si>
    <t>Plot width (m)</t>
  </si>
  <si>
    <t>Sown plot area (m²)</t>
  </si>
  <si>
    <t>Seed per packet (g)</t>
  </si>
  <si>
    <t>AGT</t>
  </si>
  <si>
    <t>GRDC</t>
  </si>
  <si>
    <t>InterGrain</t>
  </si>
  <si>
    <t>UoM</t>
  </si>
  <si>
    <t>LRPB_Mowhawk</t>
  </si>
  <si>
    <t>LRPB</t>
  </si>
  <si>
    <t>Management</t>
  </si>
  <si>
    <t>Proposed</t>
  </si>
  <si>
    <t>Actual</t>
  </si>
  <si>
    <t>Crop type:</t>
  </si>
  <si>
    <t>Wheat</t>
  </si>
  <si>
    <t>Sow date</t>
  </si>
  <si>
    <t>mid April, mid May</t>
  </si>
  <si>
    <t>Cultivar:</t>
  </si>
  <si>
    <t>Various</t>
  </si>
  <si>
    <t>Plant density (plants/m²):</t>
  </si>
  <si>
    <t>Kernal weight (mg):</t>
  </si>
  <si>
    <t>Viability: (proportion):</t>
  </si>
  <si>
    <t>Assumed emergence (proportion):</t>
  </si>
  <si>
    <t>Sowing rate (kg/ha):</t>
  </si>
  <si>
    <t>Seed source:</t>
  </si>
  <si>
    <t>Seed treatment 1 product:</t>
  </si>
  <si>
    <t>Rancona Dimension</t>
  </si>
  <si>
    <t>Seed treatment 1 active:</t>
  </si>
  <si>
    <t>Seed treatment 1 rate (g or ml/kg seed):</t>
  </si>
  <si>
    <t>Seed treatment 2 product:</t>
  </si>
  <si>
    <t>Expunge 600 SC</t>
  </si>
  <si>
    <t>Seed treatment 2 active:</t>
  </si>
  <si>
    <t>Seed treatment 2 rate (g or ml/kg seed):</t>
  </si>
  <si>
    <t>Seeder:</t>
  </si>
  <si>
    <t>Dookie plot seeder</t>
  </si>
  <si>
    <t>Row spacing (m):</t>
  </si>
  <si>
    <t>Number of rows:</t>
  </si>
  <si>
    <t>Sowing fertiliser type:</t>
  </si>
  <si>
    <t>MAP</t>
  </si>
  <si>
    <t>Sowing fertiliser (kg/ha):</t>
  </si>
  <si>
    <t>100 kg/ha</t>
  </si>
  <si>
    <t>Knock-down 1 product:</t>
  </si>
  <si>
    <t>Weedmaster 450</t>
  </si>
  <si>
    <t>None</t>
  </si>
  <si>
    <t>Knock-down 1 timing:</t>
  </si>
  <si>
    <t>&lt;24 h of sowing</t>
  </si>
  <si>
    <t>Knockdown 1 active:</t>
  </si>
  <si>
    <t>Glyphosate</t>
  </si>
  <si>
    <t>Knockdown 1 AI concentration (g/L or g/kg):</t>
  </si>
  <si>
    <t>Knockdown 1 rate (L or kg/ha):</t>
  </si>
  <si>
    <t>Knock-down 2 product:</t>
  </si>
  <si>
    <t>Avadex Xtra</t>
  </si>
  <si>
    <t>Knock-down 2 timing:</t>
  </si>
  <si>
    <t>Knockdown 2 active:</t>
  </si>
  <si>
    <t>Triallate</t>
  </si>
  <si>
    <t>Knockdown 2 AI concentration (g/L or g/kg):</t>
  </si>
  <si>
    <t>Knockdown 2 rate (L or kg/ha):</t>
  </si>
  <si>
    <t>Pre-emergent IBS 1 product:</t>
  </si>
  <si>
    <t>Sakura</t>
  </si>
  <si>
    <t>Pre-emergent IBS 1 timing:</t>
  </si>
  <si>
    <t>Pre-emergent IBS 1 active:</t>
  </si>
  <si>
    <t>Pyroxasulfone</t>
  </si>
  <si>
    <t>Pre-emergent IBS AI concentration (g/L or g/kg):</t>
  </si>
  <si>
    <t>Pre-emergent IBS 1 rate (L or kg/ha):</t>
  </si>
  <si>
    <t>PSPE 1 product:</t>
  </si>
  <si>
    <t>NA</t>
  </si>
  <si>
    <t>PSPE 1 timing:</t>
  </si>
  <si>
    <t>PSPE 1 active:</t>
  </si>
  <si>
    <t>PSPE 1 rate (L or kg/ha):</t>
  </si>
  <si>
    <t>Insecticide 1 product:</t>
  </si>
  <si>
    <t>Insecticide 1 timing:</t>
  </si>
  <si>
    <t>Insecticide 1 active:</t>
  </si>
  <si>
    <t>Insecticide 1 rate (L or kg/ha):</t>
  </si>
  <si>
    <t>Moluscicide 1 product:</t>
  </si>
  <si>
    <t>Moluscicide 1 timing:</t>
  </si>
  <si>
    <t>Moluscicide 1 active:</t>
  </si>
  <si>
    <t>Moluscicide 1 rate (L or kg/ha):</t>
  </si>
  <si>
    <t>In-crop herbicide 1 product:</t>
  </si>
  <si>
    <t>Mateno Complete?</t>
  </si>
  <si>
    <t>In-crop herbicide 1 timing:</t>
  </si>
  <si>
    <t>In-crop herbicide 1 active:</t>
  </si>
  <si>
    <t>In-crop herbicide 1 rate (L or kg/ha):</t>
  </si>
  <si>
    <t>In-crop herbicide 2 product:</t>
  </si>
  <si>
    <t>Velocity?</t>
  </si>
  <si>
    <t>In-crop herbicide 2 timing:</t>
  </si>
  <si>
    <t>SCDS L2</t>
  </si>
  <si>
    <t>In-crop herbicide 2 active:</t>
  </si>
  <si>
    <t>In-crop herbicide 2 rate (L or kg/ha):</t>
  </si>
  <si>
    <t>In-crop herbicide 3 product:</t>
  </si>
  <si>
    <t>In-crop herbicide 3 timing:</t>
  </si>
  <si>
    <t>In-crop herbicide 3 active:</t>
  </si>
  <si>
    <t>In-crop herbicide 3 rate (L or kg/ha):</t>
  </si>
  <si>
    <t>Top-dress 1 product:</t>
  </si>
  <si>
    <t>GS30-39 to N bank target of 275 kg/ha</t>
  </si>
  <si>
    <t>Top-dress 1 timing:</t>
  </si>
  <si>
    <t>Top-dress 1 rate (L or kg/ha):</t>
  </si>
  <si>
    <t>Top-dress 2 product:</t>
  </si>
  <si>
    <t>Top-dress 2 timing:</t>
  </si>
  <si>
    <t>Top-dress 2 rate (L or kg/ha):</t>
  </si>
  <si>
    <t>Fungicide 1 product:</t>
  </si>
  <si>
    <t>TBA</t>
  </si>
  <si>
    <t>Fungicide 1 timing:</t>
  </si>
  <si>
    <t>Fungicide 1 rate (L or kg/ha):</t>
  </si>
  <si>
    <t>Fungicide 2 product:</t>
  </si>
  <si>
    <t>Fungicide 2 timing:</t>
  </si>
  <si>
    <t>Fungicide 2 rate (L or kg/ha):</t>
  </si>
  <si>
    <t>Fungicide 3 product:</t>
  </si>
  <si>
    <t>Fungicide 3 timing:</t>
  </si>
  <si>
    <t>Fungicide 3 rate (L or kg/ha):</t>
  </si>
  <si>
    <t>Grain harvest:</t>
  </si>
  <si>
    <t>Direct head</t>
  </si>
  <si>
    <t>Measurement</t>
  </si>
  <si>
    <t>Data labels</t>
  </si>
  <si>
    <t>Protocol</t>
  </si>
  <si>
    <t>Timing relative to SCDS or PCDS</t>
  </si>
  <si>
    <t>Sample/observation Number per site</t>
  </si>
  <si>
    <t>Approximate date</t>
  </si>
  <si>
    <t>Soil water characterisation for modelling purposes</t>
  </si>
  <si>
    <t>If no APSoil characterisation is available within very close proximity of the site, measurements of in-situ drained upper limit (DUL) and crop lower limit (CLL) and bulk density (BD) at the site as per Burk and Dalgliesh (2008). Cores to be taken to 1.8 m depth (or maximum root depth for the site – if sampling equipment cannot reach 1.8 m, go as deep as you can) and segmented into 0-0.1, 0.1-0.2, 0.2-0.4, 0.4-0.6, 0.6-0.8, 0.8-1.0, 1.0-1.2, 1.2-1.4, 1.4-1.6, 1.6-1.8   m depths (or choose depth increments based on marked changes in soil profile of texture or colour). CLL tents to be applied at PCDS 6.0 and samples to be taken once crop past permanent wilting point.</t>
  </si>
  <si>
    <t>G0 to GR10</t>
  </si>
  <si>
    <t>1 x characterisation site</t>
  </si>
  <si>
    <t>Measure DUL and BD in early August. Erect CLL tents at PCDS 6.0 early September, measure CLL late October once wilting point reached</t>
  </si>
  <si>
    <t>Soil resources</t>
  </si>
  <si>
    <t>8 intact soil cores per site (~2 per block) taken to ideally 1.8 m (or maximum root depth for the site – if sampling equipment cannot reach 1.8 m, go as deep as you can) and segmented into 0-0.1, 0.1-0.2, 0.2-0.4, 0.4-0.6, 0.6-0.8, 0.8-1.0, 1.0-1.2, 1.2-1.4, 1.4-1.6, 1.6-1.8 m  depths or choose depth increments based on marked changes in soil profile of texture or colour) and analysed individually for gravimetric soil water, NO3, NH4, Colwell P  &amp; PBI, exchangeable cations, S, pH, EC, Cl, OC, hand texture, colour, total C, total N. Samples should be sent to Nutrient Advantage and analysed using codes E12, 6B2b, 7A5, Moist, Gravel, Sansiclay2, 7D2b. If you can guarantee rapid delivery (24-48 hours) to Nutrient Advantage, it is OK to send samples at field moisture, otherwise air dry in a well-ventilated soil oven at 40°C prior to shipping. Samples to be retained by Nutrient Advantage and collected by the University of Melbourne for measurement of water retention curves with WP4 dew point potentiometer.</t>
  </si>
  <si>
    <t>Prior to G0</t>
  </si>
  <si>
    <t>8 cores x 10 depths = 80 samples</t>
  </si>
  <si>
    <t>April</t>
  </si>
  <si>
    <t>Predicta B</t>
  </si>
  <si>
    <t>At each of 16 locations across the trial area (4 in each block), collect three soil cores (10 x 100mm core) from along the row of the previous cereal crop if still visible and do not remove any plant debris. Total sample weight should be less than 500g. Air dry in a well-ventilated soil drying oven at 40°C before sending to SARDI for analysis as per Predicta B protocol.</t>
  </si>
  <si>
    <t>1 bulked soil sample</t>
  </si>
  <si>
    <t>Weather</t>
  </si>
  <si>
    <t>An automatic weather station at each site recording incoming solar radiation, shielded air temperature, and rainfall at a minimum of half-hourly intervals. A manual rain gauge to be established at each site and read and emptied each visit as a back-up.</t>
  </si>
  <si>
    <t>G0 to GR100</t>
  </si>
  <si>
    <t>1 x weather station per site</t>
  </si>
  <si>
    <t>From soil sampling onward</t>
  </si>
  <si>
    <t>Emergence (PCDS 3.0)</t>
  </si>
  <si>
    <r>
      <t xml:space="preserve">As per (Celestina et al. 2023) “In the centre row of each plot, mark out one linear metre of crop row using pin markers or similar. Twice a week, count and record the number of plants that have emerged in this linear metre. Continue observations until two consecutive counts are the same, indicating no more plants have emerged. Calculate 50 % seedling emergence date as the date on which half of the final number of plants have emerged by interpolating observations.” </t>
    </r>
    <r>
      <rPr>
        <sz val="11"/>
        <color rgb="FFFF0000"/>
        <rFont val="Calibri"/>
        <family val="2"/>
        <scheme val="minor"/>
      </rPr>
      <t>The number of tillers will also be counted on these emergence areas</t>
    </r>
    <r>
      <rPr>
        <sz val="11"/>
        <color theme="1"/>
        <rFont val="Calibri"/>
        <family val="2"/>
        <scheme val="minor"/>
      </rPr>
      <t>.</t>
    </r>
  </si>
  <si>
    <t>E1</t>
  </si>
  <si>
    <t>64 plots x 4 sampling times = 256 observations</t>
  </si>
  <si>
    <t>Start 20 April and 20 May for each ToS respectively</t>
  </si>
  <si>
    <t>Plant population density</t>
  </si>
  <si>
    <t>population_plants_m2</t>
  </si>
  <si>
    <t>Count emerged plants on both sides of a 1 m ruler placed between rows at 4 locations within each plot</t>
  </si>
  <si>
    <t>L2-L3</t>
  </si>
  <si>
    <t>64 plots x 4 locations = 256 observations</t>
  </si>
  <si>
    <t>6 May for ToS 1 and 3 June for ToS 2</t>
  </si>
  <si>
    <t>NDVI &amp; canopy height</t>
  </si>
  <si>
    <t>NDVI &amp; plant height recorded at ~2 weekly intervals (can be longer intervals earlier in season and weekly during critical period). A bare soil measurement should be taken with each reading to allow change in soil signal to be accounted for.</t>
  </si>
  <si>
    <t>64 plots x 14 sampling dates = 896 observations</t>
  </si>
  <si>
    <t>Start 6 May</t>
  </si>
  <si>
    <t>Haun Stage, leaf length and width</t>
  </si>
  <si>
    <r>
      <t xml:space="preserve">As per Celestina et al. (2023). Mark 3 plants per plot and count emerged leaves on the main stem every 1-2 weeks placing a marker on leaf 3, 6, 9 etc and touching plants with fingers as little as possible. The length and width of each tagged leaf </t>
    </r>
    <r>
      <rPr>
        <sz val="11"/>
        <color rgb="FFFF0000"/>
        <rFont val="Calibri"/>
        <family val="2"/>
        <scheme val="minor"/>
      </rPr>
      <t>(including flag leaf</t>
    </r>
    <r>
      <rPr>
        <sz val="11"/>
        <color theme="1"/>
        <rFont val="Calibri"/>
        <family val="2"/>
        <scheme val="minor"/>
      </rPr>
      <t>) should be recorded following emergence of the subsequent leaf.</t>
    </r>
  </si>
  <si>
    <t>L1 to Lx</t>
  </si>
  <si>
    <t>64 plots x 3 plants x 10 sampling dates = 1920 observations</t>
  </si>
  <si>
    <t>Start 13 May ToS 1 and 10 June ToS2</t>
  </si>
  <si>
    <r>
      <t xml:space="preserve">As per Celestina et al. (2023) “When the first fully expanded flag leaf is observed, select 10 adjacent plants in the centre row of the plot </t>
    </r>
    <r>
      <rPr>
        <sz val="11"/>
        <color rgb="FFFF0000"/>
        <rFont val="Calibri"/>
        <family val="2"/>
        <scheme val="minor"/>
      </rPr>
      <t>(e.g. in the marked emergence area)</t>
    </r>
    <r>
      <rPr>
        <sz val="11"/>
        <color theme="1"/>
        <rFont val="Calibri"/>
        <family val="2"/>
        <scheme val="minor"/>
      </rPr>
      <t xml:space="preserve"> and tag them to facilitate repeated observations, then count and record </t>
    </r>
    <r>
      <rPr>
        <sz val="11"/>
        <color rgb="FFFF0000"/>
        <rFont val="Calibri"/>
        <family val="2"/>
        <scheme val="minor"/>
      </rPr>
      <t>the number of fertile and infertile tillers</t>
    </r>
    <r>
      <rPr>
        <sz val="11"/>
        <color theme="1"/>
        <rFont val="Calibri"/>
        <family val="2"/>
        <scheme val="minor"/>
      </rPr>
      <t xml:space="preserve"> within these 10 plants. Twice a week on all subsequent visits, count and record the number of culms within the 10 marked plants with fully expanded flag leaves. Continue observations until flag leaves have fully expanded on all culms. Calculate 50% flag leaf appearance date as the date on which the number of culms with flag leaves fully expanded is half the total number of culms.”</t>
    </r>
  </si>
  <si>
    <t>F0 to F2</t>
  </si>
  <si>
    <t>64 plots x 5 sampling dates = 320 observations</t>
  </si>
  <si>
    <t xml:space="preserve">Start 2 September </t>
  </si>
  <si>
    <t>PCDS 8.0 </t>
  </si>
  <si>
    <t>As per Celestina et al. (2023) using the same 10 plants that have already been tagged for observation of PCDS 6.0 “Twice a week on all subsequent visits, count and record the number of spikes within the 10 marked plants on which central florets have flowered. Continue observations until all spikes have at least one central spikelet floret that has flowered. Systematically marking or tagging every spike that has flowered will assist in rapid identification of flowered spikes on subsequent visits. Calculate 50 % anthesis date as the date on which the number of flowered spikes is half the total number of culms.”</t>
  </si>
  <si>
    <t>A10 to A100</t>
  </si>
  <si>
    <t>Start 23 September</t>
  </si>
  <si>
    <t>NDVI, PARi, SPAD, plant height, dry matter at PCDS 6.0 based on individual cultivar stage i.e. different cultivars are cut on different days</t>
  </si>
  <si>
    <r>
      <t xml:space="preserve">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t>
    </r>
    <r>
      <rPr>
        <sz val="11"/>
        <color rgb="FFFF0000"/>
        <rFont val="Aptos Narrow"/>
        <family val="2"/>
      </rPr>
      <t>flag leaf , flag -1 , flag -2  and flag -3 (at base of plant)</t>
    </r>
    <r>
      <rPr>
        <sz val="11"/>
        <color rgb="FF000000"/>
        <rFont val="Aptos Narrow"/>
        <family val="2"/>
      </rPr>
      <t xml:space="preserve">. Canopy height measured (height of canopy as it sits naturally in the plot, do not stretch out leaves). All culms in a 0.5 x all inside rows quadrat (1-1.5 m depending on site) cut at ground level and fresh weight recorded. </t>
    </r>
    <r>
      <rPr>
        <sz val="11"/>
        <color rgb="FFFF0000"/>
        <rFont val="Aptos Narrow"/>
        <family val="2"/>
      </rPr>
      <t>After weighing, take a subsample of 20 culms for partitioning (including fertile and infertile tillers). Record the fresh weight of the sub-sample and discard the main sample</t>
    </r>
    <r>
      <rPr>
        <sz val="11"/>
        <color rgb="FF000000"/>
        <rFont val="Aptos Narrow"/>
        <family val="2"/>
      </rPr>
      <t>. Keep sub-samples in a cold room at 4°C prior to further processing, ideally within 24 hours of harvest. Partition all culms in sub-sample into green leaves (detached at ligule), dead leaves (detached at ligule), stems and spikes dissected from flag leaf sheath and detached at the abcision layer between rachis and peduncle.</t>
    </r>
    <r>
      <rPr>
        <sz val="11"/>
        <color rgb="FFFF0000"/>
        <rFont val="Aptos Narrow"/>
        <family val="2"/>
      </rPr>
      <t xml:space="preserve"> Count and record the number of spikes in the sub-sample - this could be less than 20 if infertilie tillers were included in the subsample.</t>
    </r>
    <r>
      <rPr>
        <sz val="11"/>
        <color rgb="FF000000"/>
        <rFont val="Aptos Narrow"/>
        <family val="2"/>
      </rPr>
      <t xml:space="preserv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r>
  </si>
  <si>
    <t>F1</t>
  </si>
  <si>
    <t>64 plots x 4 partitions = 256 samples</t>
  </si>
  <si>
    <t>~9 September</t>
  </si>
  <si>
    <t>NDVI, PARi, plant height, dry matter at PCDS 8.0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</si>
  <si>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flag leaf (roughly corresponds to 75% plant height), flag -1 (roughly 50% height), flag -2 (roughly 25% height) and flag -3 (at base of plant). Canopy height measured (height of canopy as it sits naturally in the plot, do not stretch out leaves). All culms in a 0.5 x all inside rows quadrat (1-1.5 m depending on site) cut at ground level and fresh weight recorded. After weighing, take a subsample of 20 culms for partitioning (including fertile and infertile tillers). Record the fresh weight of the sub-sample and discard the main sample. Keep sub-samples in a cold room at 4°C prior to further processing, ideally within 24 hours of harvest. Partition all culms in sub-sample into green leaves (detached at ligule), dead leaves (detached at ligule), stems and spikes detached at the abcision layer between rachis and peduncle. Count and record the number of spikes in the sub-sample - this could be less than 20 if infertilie tillers were included in the subsample.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</si>
  <si>
    <t>A100</t>
  </si>
  <si>
    <t>~30 September</t>
  </si>
  <si>
    <t>Frost induced sterility</t>
  </si>
  <si>
    <t>Sample 10 spikes from throughout the canopy in each plot toward the end of grain filling while spikes are still green. On each spike, count and record the the number of competent spikelets and then open or squeeze the first floret on each spikelet to check if there is a grain in the floret. Record the number of florets that do not have a grain.</t>
  </si>
  <si>
    <t>SCDS GF50</t>
  </si>
  <si>
    <t>64 plots x 10 spikes = 640 samples</t>
  </si>
  <si>
    <t>~30 October</t>
  </si>
  <si>
    <t>Yield components</t>
  </si>
  <si>
    <t>All culms in a 0.5 m (1.0 m if there is not enough plot remaining for a machine harvest) x all inside rows quadrat (1-1.5 m depending on site) cut at ground level. A sub-sample of 20 culms taken and exact culm number including number of fertilie and infertile culms counted and recorded. Dry main sample at 70°C for 48 hours in a fan forced oven, record weight of whole sample and thresh grain and record weight of grain. Sub-sample partitioned into dead leaves (detached at ligule), stems and spikes (detached at abscision layer between rachis and peduncle), placed into labelled paper bags and dried at 70°C for 48 hours in a fan forced over and dry weight recorded. Spikes threshed and grain and chaff retained and weights recorded. Weight of 200 grains recorded. All samples retained and ground through 1mm sieve for MIR analysis for N, WSC and 13C. </t>
  </si>
  <si>
    <t>PCDS 10.0</t>
  </si>
  <si>
    <t>~18 November</t>
  </si>
  <si>
    <t>Intraspecific competition</t>
  </si>
  <si>
    <t>All culms in 0.5  m (1.0 m if no machine harvest and yield component quadrat bigger) of outside rows at either end of the yield component quadrat cut (see above) cut at ground level, placed in a paper bag, dried at 70°C for 48 hours and dry weight recorded before being threshed and total grain dry weight and weight of 200-grains recorded.</t>
  </si>
  <si>
    <t>64 plots = 64 samples</t>
  </si>
  <si>
    <t>Machine harvest grain yield &amp; quality</t>
  </si>
  <si>
    <t>Record any areas of missing row, quantitative estimates of any damage to plots (e.g. birds, hail etc) and with a plot combine harvest remaining area of plots (centre rows only) and record weight and moisture content of harvested grain. Retain a sub-sample and measure protein, screenings &amp; test weight.</t>
  </si>
  <si>
    <t>GR100</t>
  </si>
  <si>
    <t>~9 December</t>
  </si>
  <si>
    <t>W gauge</t>
  </si>
  <si>
    <t>C gauge</t>
  </si>
  <si>
    <t>E gauge</t>
  </si>
  <si>
    <t>Ranges</t>
  </si>
  <si>
    <t>1 &amp; 2</t>
  </si>
  <si>
    <t>3 &amp; 4</t>
  </si>
  <si>
    <t>Rep 4 Wwhi</t>
  </si>
  <si>
    <t>Year</t>
  </si>
  <si>
    <t>Day of Year</t>
  </si>
  <si>
    <r>
      <t>Minimum Temperature (McPoyles 3 2025) (</t>
    </r>
    <r>
      <rPr>
        <b/>
        <sz val="11"/>
        <color indexed="8"/>
        <rFont val="Calibri"/>
        <family val="2"/>
      </rPr>
      <t>°C</t>
    </r>
    <r>
      <rPr>
        <b/>
        <sz val="11"/>
        <color theme="1"/>
        <rFont val="Calibri"/>
        <family val="2"/>
      </rPr>
      <t>)</t>
    </r>
  </si>
  <si>
    <r>
      <t>Maximum Temperature (McPoyles 3 2025)  (</t>
    </r>
    <r>
      <rPr>
        <b/>
        <sz val="11"/>
        <color indexed="8"/>
        <rFont val="Calibri"/>
        <family val="2"/>
      </rPr>
      <t>°C</t>
    </r>
    <r>
      <rPr>
        <b/>
        <sz val="11"/>
        <color theme="1"/>
        <rFont val="Calibri"/>
        <family val="2"/>
      </rPr>
      <t>)</t>
    </r>
  </si>
  <si>
    <t>Rain (mm)</t>
  </si>
  <si>
    <r>
      <t>Radiation (MJ/m</t>
    </r>
    <r>
      <rPr>
        <b/>
        <vertAlign val="superscript"/>
        <sz val="11"/>
        <color rgb="FF000000"/>
        <rFont val="Calibri"/>
        <family val="2"/>
      </rPr>
      <t>2</t>
    </r>
    <r>
      <rPr>
        <b/>
        <sz val="11"/>
        <color theme="1"/>
        <rFont val="Calibri"/>
        <family val="2"/>
      </rPr>
      <t>)</t>
    </r>
  </si>
  <si>
    <t>Evaporation (mm)</t>
  </si>
  <si>
    <t>Vapour Pressure (hPa)</t>
  </si>
  <si>
    <t>Dookie College Collated Daily Weather Data</t>
  </si>
  <si>
    <t>Weather station locations:</t>
  </si>
  <si>
    <t>Hays 2 (2022-2025) (Lat: -36.38201138439408, Long: 145.71528329022587)</t>
  </si>
  <si>
    <t>McPoyles 1 (2024) (Lat: -36.37835011654163, Long: 145.71571781349266)</t>
  </si>
  <si>
    <t>McPoyles 3 (2025) (Lat: -36.37758712507877, Long: 145.70629263040743)</t>
  </si>
  <si>
    <t>Hays 14 (2024-2025)</t>
  </si>
  <si>
    <t>The code in column "Data Source" indicates the source of the data:</t>
  </si>
  <si>
    <t>A</t>
  </si>
  <si>
    <t>HOBO Hays 2</t>
  </si>
  <si>
    <t>HOBO McPoyles 1</t>
  </si>
  <si>
    <t>C</t>
  </si>
  <si>
    <t>HOBO McPoyles 3/'Field Site'</t>
  </si>
  <si>
    <t>D</t>
  </si>
  <si>
    <t>HOBO Hays 14</t>
  </si>
  <si>
    <t>E</t>
  </si>
  <si>
    <t>TinyTag Hays 2</t>
  </si>
  <si>
    <t>F</t>
  </si>
  <si>
    <t>TinyTag McPoyles 1</t>
  </si>
  <si>
    <t>G</t>
  </si>
  <si>
    <t>TinyTag McPoyles 3/'Field Site'</t>
  </si>
  <si>
    <t>H</t>
  </si>
  <si>
    <t>Manual rain gauge (metal corrected, Nylex) Hays 2</t>
  </si>
  <si>
    <t>I</t>
  </si>
  <si>
    <t>Manual rain gauge (metal corrected, Nylex) McPoyles 1</t>
  </si>
  <si>
    <t>J</t>
  </si>
  <si>
    <t>Manual rain gauge (Nylex) McPoyles 3/'Field Site'</t>
  </si>
  <si>
    <t>K</t>
  </si>
  <si>
    <t>ADCON McPoyles 3</t>
  </si>
  <si>
    <t>L</t>
  </si>
  <si>
    <t>SILO Patched Point Dookie Agricultural College (81013) (Lat: -36.3717, Long:  145.7048)</t>
  </si>
  <si>
    <t xml:space="preserve">Data source order of priority/quality: </t>
  </si>
  <si>
    <t>Temperature: HOBO, TinyTag, ADCON, SILO</t>
  </si>
  <si>
    <t>Rainfall: Manual rain gauge, SILO. *Do not use HOBO without cross-referencing Manual rain gauge. *Do not use ADCON</t>
  </si>
  <si>
    <t>Radiation: HOBO, ADCON, SILO</t>
  </si>
  <si>
    <t>Notes:</t>
  </si>
  <si>
    <t>Daily rainfall is measured for a 24-hour period ending 9am local time.</t>
  </si>
  <si>
    <t>Rainfall data 2024-25: Manual gauges are most accurate and are within ~10mm of each other. SILO tends to overestimate rainfall 10-20mm. HOBO tends to underestimate 5-60mm depending on the station and the time period. ADCON underestimates rainfall 40-60mm.</t>
  </si>
  <si>
    <t>Radiation is all SILO as it is (MJ/m^2). Need to convert HOBO and/or ADCON from (W/m^2) to (MJ/m^2)</t>
  </si>
  <si>
    <t>Methods:</t>
  </si>
  <si>
    <t>Data for 2022-2025 has been collated by Corinne Celestina.</t>
  </si>
  <si>
    <t>All 2022-2023 weather data is from ADCON and/or SILO as this pre-dates any CAG weather stations.</t>
  </si>
  <si>
    <t>2024-25 weather data has been collated from HOBO, TinyTag, Manual rain gauge, ADCON and SILO sources. Refer to "Collated Cleaned weather data 12 Apr 2024 - 31 Dec 2025.xlsx" and "Dookie College weather station notes.xlsx"</t>
  </si>
  <si>
    <t>2024-25 raw data sources: HOBO: Line 1_1 01 Jan 2024 to Line 1_4896 11 April 2024, "All_Hobo_data_17Dec2020-6June2024_AEST.xlsx"; Line 2_1 12 April 2024 to Line 2_16344 18 March 2025, "All_Hobo_data_12Apr24-18Mar25_AEDT.xlsx"; Line 3_820 18 March 2025 to Line 3 17545 01 March 2026, "AllHoboData_01Mar25-01Mar26-2026_03_12_14_23_00_AEDT.xlsx". TINYTAG: Hays 2 2024-09-18 to 2025-12-11 TinyTag Data; McPoyles 1 McPoyles 3 2024-09-18 to 2025-12-11 TinyTag Data; McPoyles 3 vineyard EEF 2025-04-17 to 2025-12-11 Tiny Tag Data; McPoyles 3 WWHI 2025-04-17 to 2025-12-11 TinyTag Data. SILO: "81013 DOOKIE AGRICULTURAL COLLEGE.csv": ADCON: "ADCON weather station - compiled data.xlsx". \Manual rain gauge: "Dookie manual rainfall gauge records.xlsx"</t>
  </si>
  <si>
    <t>Start depth (m)</t>
  </si>
  <si>
    <t xml:space="preserve"> CLL (g/g)</t>
  </si>
  <si>
    <t>DUL (g/g)</t>
  </si>
  <si>
    <r>
      <t>Bulk density (g/cm</t>
    </r>
    <r>
      <rPr>
        <vertAlign val="superscript"/>
        <sz val="11"/>
        <color theme="1"/>
        <rFont val="Calibri"/>
        <family val="2"/>
        <scheme val="minor"/>
      </rPr>
      <t>3</t>
    </r>
    <r>
      <rPr>
        <sz val="11"/>
        <color theme="1"/>
        <rFont val="Calibri"/>
        <family val="2"/>
        <scheme val="minor"/>
      </rPr>
      <t>)</t>
    </r>
  </si>
  <si>
    <t xml:space="preserve">Sowing moisture (g/g) </t>
  </si>
  <si>
    <t>Field Name</t>
  </si>
  <si>
    <t>Plot No</t>
  </si>
  <si>
    <t>Depth From</t>
  </si>
  <si>
    <t>Depth To</t>
  </si>
  <si>
    <t>Sampled Date</t>
  </si>
  <si>
    <t>Sample Received Date</t>
  </si>
  <si>
    <t>pH (1:5 Water)</t>
  </si>
  <si>
    <t>pH (1:5 CaCl2)</t>
  </si>
  <si>
    <t>Electrical Conductivity</t>
  </si>
  <si>
    <t>EC Saturation Index</t>
  </si>
  <si>
    <t>Chloride</t>
  </si>
  <si>
    <t>Nitrate Nitrogen</t>
  </si>
  <si>
    <t>Ammonium Nitrogen</t>
  </si>
  <si>
    <t>Phosphorus - Colwell</t>
  </si>
  <si>
    <t>Phosphorus Buffer Index - Colwell</t>
  </si>
  <si>
    <t>Calcium (Amm. Acet.)</t>
  </si>
  <si>
    <t>Potassium (Amm. Acet.)</t>
  </si>
  <si>
    <t>Magnesium (Amm. Acet.)</t>
  </si>
  <si>
    <t>Sodium (Amm. Acet.)</t>
  </si>
  <si>
    <t>Calcium/Magnesium Ratio (Amm. Acet.)</t>
  </si>
  <si>
    <t>Sodium % of Cations - excl. Al (Amm. Acet.)</t>
  </si>
  <si>
    <t>Aluminium (KCl)</t>
  </si>
  <si>
    <t>Cation Exchange Capacity - incl. Al (Amm. Acet.)</t>
  </si>
  <si>
    <t>Sodium % of Cations - incl. Al (Amm. Acet.)</t>
  </si>
  <si>
    <t>Aluminium (KCl) % of Cations</t>
  </si>
  <si>
    <t>Sulphur (KCl40)</t>
  </si>
  <si>
    <t>As received Moisture Content (2B1)</t>
  </si>
  <si>
    <t>Available Potassium (Amm. Acet.)</t>
  </si>
  <si>
    <t>Total Aluminium</t>
  </si>
  <si>
    <t>Total Calcium</t>
  </si>
  <si>
    <t>Total Copper</t>
  </si>
  <si>
    <t>Total Iron</t>
  </si>
  <si>
    <t>Total Potassium</t>
  </si>
  <si>
    <t>Total Magnesium</t>
  </si>
  <si>
    <t>Total Manganese</t>
  </si>
  <si>
    <t>Total Sodium</t>
  </si>
  <si>
    <t>Total Nickel</t>
  </si>
  <si>
    <t>Total Phosphorus</t>
  </si>
  <si>
    <t>Total Lead</t>
  </si>
  <si>
    <t>Total Sulphur</t>
  </si>
  <si>
    <t>Total Zinc</t>
  </si>
  <si>
    <t>Gravel (&gt;2mm) of whole sample</t>
  </si>
  <si>
    <t>Silt</t>
  </si>
  <si>
    <t>Clay</t>
  </si>
  <si>
    <t>Sand</t>
  </si>
  <si>
    <t>Total Carbon (Combustion)</t>
  </si>
  <si>
    <t>C:N Ratio</t>
  </si>
  <si>
    <t>Total Nitrogen (Combustion)</t>
  </si>
  <si>
    <t>dS/m</t>
  </si>
  <si>
    <t>mg/kg</t>
  </si>
  <si>
    <t>cmol(+)/kg</t>
  </si>
  <si>
    <t>%</t>
  </si>
  <si>
    <t>&lt;10</t>
  </si>
  <si>
    <t>&lt;0.10</t>
  </si>
  <si>
    <t>&lt;1</t>
  </si>
  <si>
    <t>&lt;9.0</t>
  </si>
  <si>
    <t>&lt;0.050</t>
  </si>
  <si>
    <t>&lt;5.0</t>
  </si>
  <si>
    <t>&lt;0.60</t>
  </si>
  <si>
    <t>&lt;0.0020</t>
  </si>
  <si>
    <t>Note: Results are now reported as raw values only, and have not been log transformed</t>
  </si>
  <si>
    <t>Email</t>
  </si>
  <si>
    <t>corinne.celestina@unimelb.edu.au</t>
  </si>
  <si>
    <t>SampleNo</t>
  </si>
  <si>
    <t>Notes</t>
  </si>
  <si>
    <t>Farmer</t>
  </si>
  <si>
    <t>Paddock</t>
  </si>
  <si>
    <t>Received Wt</t>
  </si>
  <si>
    <t>Processed Wt</t>
  </si>
  <si>
    <r>
      <rPr>
        <b/>
        <i/>
        <u/>
        <sz val="10"/>
        <rFont val="Arial"/>
        <family val="2"/>
      </rPr>
      <t>Cereal Cyst Nematode 
eggs / g sample</t>
    </r>
  </si>
  <si>
    <r>
      <rPr>
        <b/>
        <i/>
        <u/>
        <sz val="10"/>
        <rFont val="Arial"/>
        <family val="2"/>
      </rPr>
      <t>Stem nematode
nematodes/100 g sample</t>
    </r>
  </si>
  <si>
    <r>
      <rPr>
        <b/>
        <i/>
        <u/>
        <sz val="10"/>
        <rFont val="Arial"/>
        <family val="2"/>
      </rPr>
      <t>Take-all (wheat + oat strains)
pgDNA/g Sample*</t>
    </r>
  </si>
  <si>
    <r>
      <rPr>
        <b/>
        <i/>
        <u/>
        <sz val="10"/>
        <rFont val="Arial"/>
        <family val="2"/>
      </rPr>
      <t>Take-All (Oat race)
pgDNA/g Sample*</t>
    </r>
  </si>
  <si>
    <r>
      <rPr>
        <b/>
        <i/>
        <u/>
        <sz val="10"/>
        <rFont val="Arial"/>
        <family val="2"/>
      </rPr>
      <t>R. solani AG8
pgDNA/g Sample*</t>
    </r>
  </si>
  <si>
    <r>
      <rPr>
        <b/>
        <i/>
        <u/>
        <sz val="10"/>
        <rFont val="Arial"/>
        <family val="2"/>
      </rPr>
      <t>F. pseudograminearum test 1
pgDNA/g Sample*</t>
    </r>
  </si>
  <si>
    <r>
      <rPr>
        <b/>
        <i/>
        <u/>
        <sz val="10"/>
        <rFont val="Arial"/>
        <family val="2"/>
      </rPr>
      <t>F. pseudograminearum test 2
pgDNA/g Sample*</t>
    </r>
  </si>
  <si>
    <r>
      <rPr>
        <b/>
        <i/>
        <u/>
        <sz val="10"/>
        <rFont val="Arial"/>
        <family val="2"/>
      </rPr>
      <t>F culmorum / graminearum
pgDNA/g Sample*</t>
    </r>
  </si>
  <si>
    <r>
      <rPr>
        <b/>
        <i/>
        <u/>
        <sz val="10"/>
        <rFont val="Arial"/>
        <family val="2"/>
      </rPr>
      <t>Pyrenophora tritici-repentis (YLS)
kDNA copies/g Sample*</t>
    </r>
  </si>
  <si>
    <r>
      <rPr>
        <b/>
        <i/>
        <u/>
        <sz val="10"/>
        <rFont val="Arial"/>
        <family val="2"/>
      </rPr>
      <t>Bipolaris
pgDNA/g Sample*</t>
    </r>
  </si>
  <si>
    <r>
      <rPr>
        <b/>
        <i/>
        <u/>
        <sz val="10"/>
        <rFont val="Arial"/>
        <family val="2"/>
      </rPr>
      <t>Pythium clade F
pgDNA/g Sample*</t>
    </r>
  </si>
  <si>
    <r>
      <rPr>
        <b/>
        <i/>
        <u/>
        <sz val="10"/>
        <rFont val="Arial"/>
        <family val="2"/>
      </rPr>
      <t>Eutiarosporella tritici-australis 
kDNA copies/g Sample*</t>
    </r>
  </si>
  <si>
    <r>
      <rPr>
        <b/>
        <i/>
        <u/>
        <sz val="10"/>
        <rFont val="Arial"/>
        <family val="2"/>
      </rPr>
      <t>Eutiarosporella darliae/pseudodarliae
kDNA copies/g Sample*</t>
    </r>
  </si>
  <si>
    <r>
      <rPr>
        <b/>
        <i/>
        <u/>
        <sz val="10"/>
        <rFont val="Arial"/>
        <family val="2"/>
      </rPr>
      <t>Eyespot
kDNA copies/g Sample*</t>
    </r>
  </si>
  <si>
    <r>
      <rPr>
        <b/>
        <i/>
        <u/>
        <sz val="10"/>
        <rFont val="Arial"/>
        <family val="2"/>
      </rPr>
      <t>Pratylenchus neglectus
nematodes / g sample</t>
    </r>
  </si>
  <si>
    <r>
      <rPr>
        <b/>
        <i/>
        <u/>
        <sz val="10"/>
        <rFont val="Arial"/>
        <family val="2"/>
      </rPr>
      <t>Pratylenchus thornei
nematodes / g sample</t>
    </r>
  </si>
  <si>
    <r>
      <rPr>
        <b/>
        <i/>
        <u/>
        <sz val="10"/>
        <rFont val="Arial"/>
        <family val="2"/>
      </rPr>
      <t>Pratylenchus penetrans
nematodes / g sample</t>
    </r>
  </si>
  <si>
    <r>
      <rPr>
        <b/>
        <i/>
        <u/>
        <sz val="10"/>
        <rFont val="Arial"/>
        <family val="2"/>
      </rPr>
      <t>Pratylenchus quasitereoides
nematodes / g sample</t>
    </r>
  </si>
  <si>
    <r>
      <rPr>
        <b/>
        <i/>
        <u/>
        <sz val="10"/>
        <rFont val="Arial"/>
        <family val="2"/>
      </rPr>
      <t>Phytophthora medicaginis
kDNA copies/g Sample*</t>
    </r>
  </si>
  <si>
    <r>
      <rPr>
        <b/>
        <i/>
        <u/>
        <sz val="10"/>
        <rFont val="Arial"/>
        <family val="2"/>
      </rPr>
      <t>Didymella pinodes/Phoma pinodella
pgDNA/g Sample*</t>
    </r>
  </si>
  <si>
    <r>
      <rPr>
        <b/>
        <i/>
        <u/>
        <sz val="10"/>
        <rFont val="Arial"/>
        <family val="2"/>
      </rPr>
      <t>Phoma koolunga
pgDNA/g Sample*</t>
    </r>
  </si>
  <si>
    <r>
      <rPr>
        <b/>
        <i/>
        <u/>
        <sz val="10"/>
        <rFont val="Arial"/>
        <family val="2"/>
      </rPr>
      <t>Macrophomina phaseolina
kDNA copies/g Sample*</t>
    </r>
  </si>
  <si>
    <r>
      <rPr>
        <b/>
        <i/>
        <u/>
        <sz val="10"/>
        <rFont val="Arial"/>
        <family val="2"/>
      </rPr>
      <t>Phoma rabiei
kDNA copies/g Sample*</t>
    </r>
  </si>
  <si>
    <r>
      <rPr>
        <b/>
        <i/>
        <u/>
        <sz val="10"/>
        <rFont val="Arial"/>
        <family val="2"/>
      </rPr>
      <t>Sclerotinia sclerotiorum/S. minor
kDNA copies/g Sample*</t>
    </r>
  </si>
  <si>
    <t>BE83690</t>
  </si>
  <si>
    <t>BE83691</t>
  </si>
  <si>
    <t>Measurement number</t>
  </si>
  <si>
    <t>Measurement date</t>
  </si>
  <si>
    <t>Plants emerged (plants/1 m of row)</t>
  </si>
  <si>
    <t>Average of Plants emerged (plants/1 m of row)</t>
  </si>
  <si>
    <t>1/05/1025</t>
  </si>
  <si>
    <t>Spring Total</t>
  </si>
  <si>
    <t>Winter Total</t>
  </si>
  <si>
    <t xml:space="preserve">Count 1 </t>
  </si>
  <si>
    <t>Count 2</t>
  </si>
  <si>
    <t xml:space="preserve">Count 3 </t>
  </si>
  <si>
    <t>Count 4</t>
  </si>
  <si>
    <t xml:space="preserve">Count 5 </t>
  </si>
  <si>
    <t>Count 6</t>
  </si>
  <si>
    <t xml:space="preserve">Mean count </t>
  </si>
  <si>
    <t>Row spacing (m)</t>
  </si>
  <si>
    <r>
      <t>Plant population density (plants/m</t>
    </r>
    <r>
      <rPr>
        <b/>
        <vertAlign val="superscript"/>
        <sz val="11"/>
        <color theme="1"/>
        <rFont val="Calibri"/>
        <family val="2"/>
        <scheme val="minor"/>
      </rPr>
      <t>2</t>
    </r>
    <r>
      <rPr>
        <b/>
        <sz val="11"/>
        <color theme="1"/>
        <rFont val="Calibri"/>
        <family val="2"/>
        <scheme val="minor"/>
      </rPr>
      <t>)</t>
    </r>
  </si>
  <si>
    <t>Average of Plant population density (plants/m2)</t>
  </si>
  <si>
    <t>Grand Total</t>
  </si>
  <si>
    <t>Bare soil NDVI</t>
  </si>
  <si>
    <t>CV</t>
  </si>
  <si>
    <t>Plot NDVI</t>
  </si>
  <si>
    <t>Plot CV</t>
  </si>
  <si>
    <t>Canopy height (cm)</t>
  </si>
  <si>
    <t>Measurment 1: Canopy height taken in random location in plot</t>
  </si>
  <si>
    <t>Average of Plot NDVI</t>
  </si>
  <si>
    <t>Average of Canopy height (cm)</t>
  </si>
  <si>
    <t>Measurment 2: Canopy height taken in random location in plot</t>
  </si>
  <si>
    <t>Meaurment 3: Canopy height taken in random location in plot</t>
  </si>
  <si>
    <t>Meaasurment 4: Given variation of canopy height in plot, we have decided to take mesurement from a fixed location in plot, that location being inbetween pink flexi poles. To be clear, the first 3 measurments of canopy height were taken randomly in plot, but because of canopy height variation in plot (due to uneven irrigation), from now on canopy height measurment will be taken between pink flexi poles.</t>
  </si>
  <si>
    <t>Total culm No for 10 plants</t>
  </si>
  <si>
    <t>Tiller No per plant</t>
  </si>
  <si>
    <t>Plant 1 Haun stage</t>
  </si>
  <si>
    <t>Plant 2 Haun stage</t>
  </si>
  <si>
    <t>Plant 3 Haun stage</t>
  </si>
  <si>
    <t>Mean Haun stage</t>
  </si>
  <si>
    <t xml:space="preserve">Plant 1 Tiller No </t>
  </si>
  <si>
    <t>Plant 2 Tiller No</t>
  </si>
  <si>
    <t>Plant 3 Tiller No</t>
  </si>
  <si>
    <t>Mean Tiller No</t>
  </si>
  <si>
    <t>Average of Mean Haun stage</t>
  </si>
  <si>
    <t>(blank)</t>
  </si>
  <si>
    <t>Leaf number</t>
  </si>
  <si>
    <t>Leaf width 1 (mm)</t>
  </si>
  <si>
    <t>Leaf width 2 (mm)</t>
  </si>
  <si>
    <t>Leaf width 3 (mm)</t>
  </si>
  <si>
    <t>Mean leaf width (mm)</t>
  </si>
  <si>
    <t>Leaf length 1 (cm)</t>
  </si>
  <si>
    <t>Leaf length 2 (cm)</t>
  </si>
  <si>
    <t>Leaf length 3 (cm)</t>
  </si>
  <si>
    <t>Mean leaf length (cm)</t>
  </si>
  <si>
    <t>Average of Mean leaf width (mm)</t>
  </si>
  <si>
    <t>Average of Mean leaf length (cm)</t>
  </si>
  <si>
    <t>Flag</t>
  </si>
  <si>
    <t>NDVI of quadrat area</t>
  </si>
  <si>
    <t xml:space="preserve">Comments </t>
  </si>
  <si>
    <t>NDVI hand</t>
  </si>
  <si>
    <t>Height (cm)</t>
  </si>
  <si>
    <t>Height hand</t>
  </si>
  <si>
    <t>Green cover (pc)</t>
  </si>
  <si>
    <t>LAIeff (frac)</t>
  </si>
  <si>
    <t>Shoot FW (g)</t>
  </si>
  <si>
    <t>Subsample size-50Culms</t>
  </si>
  <si>
    <t>Shoot FW-50Culms (g)</t>
  </si>
  <si>
    <t>Shoot DM-50Culms (g)</t>
  </si>
  <si>
    <t>Moisture (g/g)</t>
  </si>
  <si>
    <t>Shoor dry weight (g/m2)</t>
  </si>
  <si>
    <t>Concerned spring wheat canopy height is a bit high. Instead of measuring average canopy height, i measured biggest plant in area (Jman's directions). But i misunderstood and stretched leaves against ruler, therefore giving an inaccurate measurement of canopy height. Jman came approx. half way through, and saw what i was doing and corrected me.  This means some of earlier (plot 105 - 115) canopy height measurements are a bit high.</t>
  </si>
  <si>
    <t>Average of Shoor dry weight (g/m2)</t>
  </si>
  <si>
    <t>Values</t>
  </si>
  <si>
    <t>Average of Height hand</t>
  </si>
  <si>
    <t>Average of Green cover (pc)</t>
  </si>
  <si>
    <t>Average of LAIeff (frac)</t>
  </si>
  <si>
    <t>Count number</t>
  </si>
  <si>
    <t>Count date</t>
  </si>
  <si>
    <t>Count of competent culms</t>
  </si>
  <si>
    <t>Count of competent culms on which flag leaf ligule visible</t>
  </si>
  <si>
    <t>% flag leaves emerged</t>
  </si>
  <si>
    <t>Average of % flag leaves emerged</t>
  </si>
  <si>
    <t>Tau [T] at ground level</t>
  </si>
  <si>
    <t>Tau [T] at 25% of canopy height</t>
  </si>
  <si>
    <t>Tau [T] at 50% of canopy height</t>
  </si>
  <si>
    <t>Tau [T] at 75% of canopy height</t>
  </si>
  <si>
    <t>PARi at ground level</t>
  </si>
  <si>
    <t>PARi at 25% of canopy height</t>
  </si>
  <si>
    <t>PARi at 50% of canopy height</t>
  </si>
  <si>
    <t>PARi at 75% of canopy height</t>
  </si>
  <si>
    <t>SPAD of flag leaf-4 reading 1</t>
  </si>
  <si>
    <t>SPAD of flag leaf-4 reading 2</t>
  </si>
  <si>
    <t>SPAD of flag leaf-4 reading 3</t>
  </si>
  <si>
    <t>SPAD of flag leaf-4 reading 4</t>
  </si>
  <si>
    <t>SPAD of flag leaf-3 reading 1</t>
  </si>
  <si>
    <t>SPAD of flag leaf-3 reading 2</t>
  </si>
  <si>
    <t>SPAD of flag leaf-3 reading 3</t>
  </si>
  <si>
    <t>SPAD of flag leaf-3 reading 4</t>
  </si>
  <si>
    <t>SPAD of flag leaf-2 reading 1</t>
  </si>
  <si>
    <t>SPAD of flag leaf-2 reading 2</t>
  </si>
  <si>
    <t>SPAD of flag leaf-2 reading 3</t>
  </si>
  <si>
    <t>SPAD of flag leaf-2 reading 4</t>
  </si>
  <si>
    <t>SPAD of flag leaf-1 reading 1</t>
  </si>
  <si>
    <t>SPAD of flag leaf-1 reading 2</t>
  </si>
  <si>
    <t>SPAD of flag leaf-1 reading 3</t>
  </si>
  <si>
    <t>SPAD of flag leaf-1 reading 4</t>
  </si>
  <si>
    <t>SPAD of flag leaf reading 1</t>
  </si>
  <si>
    <t>SPAD of flag leaf reading 2</t>
  </si>
  <si>
    <t>SPAD of flag leaf reading 3</t>
  </si>
  <si>
    <t>SPAD of flag leaf reading 4</t>
  </si>
  <si>
    <t>Area of quadrat cut (m²)</t>
  </si>
  <si>
    <t>Fresh weight of main sample (g)</t>
  </si>
  <si>
    <t>Fresh shoot biomass (g/m2)</t>
  </si>
  <si>
    <t>Fresh weight of sub sample (g)</t>
  </si>
  <si>
    <t>Number of culms in sub-sample</t>
  </si>
  <si>
    <t>Number of competent culms (with spike) in subsample</t>
  </si>
  <si>
    <t>Fresh weight of subsample for moisture content (g)</t>
  </si>
  <si>
    <t>Dry weight of subsample for moisture content (g)</t>
  </si>
  <si>
    <t>Moisture content (%)</t>
  </si>
  <si>
    <t>Dry weight of green leaves from 20 culms (g)</t>
  </si>
  <si>
    <t>Dry weight of dead leaves from 20 culms (g)</t>
  </si>
  <si>
    <t>Dry weight of stems from 20 culms (g)</t>
  </si>
  <si>
    <t>Dry weight of spikes from 20 culms (g)</t>
  </si>
  <si>
    <t>Sum of all fractions (g)</t>
  </si>
  <si>
    <t>Dry weight of a single culm (g)</t>
  </si>
  <si>
    <t>Fresh weight of a single culm (g)</t>
  </si>
  <si>
    <t>Dry matter proportion of main sample (g/g)</t>
  </si>
  <si>
    <t>Estimated dry weight of main sample (g)</t>
  </si>
  <si>
    <t>Estimated dry matter at PCDS 6.0 (g/m²)</t>
  </si>
  <si>
    <t>Green leaf fraction (g/g)</t>
  </si>
  <si>
    <t>Dead leaf fraction (g/g)</t>
  </si>
  <si>
    <t>Stem fraction (g/g)</t>
  </si>
  <si>
    <t>Spike fraction (g/g)</t>
  </si>
  <si>
    <t>Grean leaf dry matter (g/m²)</t>
  </si>
  <si>
    <t>Dead leaf dry matter (g/m²)</t>
  </si>
  <si>
    <t>Stem dry matter (g/m²)</t>
  </si>
  <si>
    <t>Spike dry matter (g/m²)</t>
  </si>
  <si>
    <t>Mean SPAD of flag-4</t>
  </si>
  <si>
    <t>Mean SPAD of flag-3</t>
  </si>
  <si>
    <t>Mean SPAD of flag-2</t>
  </si>
  <si>
    <t>Mean SPAD of flag-1</t>
  </si>
  <si>
    <t>Mean SPAD of flag leaf</t>
  </si>
  <si>
    <t>N_Shoot_mg_g</t>
  </si>
  <si>
    <t>N_Green leaves_mg_g</t>
  </si>
  <si>
    <t>N_Dead leaves_mg_g</t>
  </si>
  <si>
    <t>N_Stem_mg_g</t>
  </si>
  <si>
    <t>N_Spike_mg_g</t>
  </si>
  <si>
    <t>WSC_Shoot_mg_g</t>
  </si>
  <si>
    <t>WSC_Green leaves_mg_g</t>
  </si>
  <si>
    <t>WSC_Dead leaves_mg_g</t>
  </si>
  <si>
    <t>WSC_Stem_mg_g</t>
  </si>
  <si>
    <t>WSC_Spike_mg_g</t>
  </si>
  <si>
    <t>CID_Shoot_mg_g</t>
  </si>
  <si>
    <t>CID_Green leaves_mg_g</t>
  </si>
  <si>
    <t>CID_Dead leaves_mg_g</t>
  </si>
  <si>
    <t>CID_Stem_mg_g</t>
  </si>
  <si>
    <t>CID_Spike_mg_g</t>
  </si>
  <si>
    <t>Average of Estimated dry matter at PCDS 6.0 (g/m²)</t>
  </si>
  <si>
    <t>Count of competent culms on which central florets have flowered</t>
  </si>
  <si>
    <t>% anthesis</t>
  </si>
  <si>
    <t>Average of % anthesis</t>
  </si>
  <si>
    <t>SPAD of lowest leaves reading 1</t>
  </si>
  <si>
    <t>SPAD of lowest leaves reading 2</t>
  </si>
  <si>
    <t>SPAD of lowest leaves reading 3</t>
  </si>
  <si>
    <t>SPAD of lowest leaves reading 4</t>
  </si>
  <si>
    <t>SPAD at 25% of canopy height reading 1</t>
  </si>
  <si>
    <t>SPAD at 25% of canopy height reading 2</t>
  </si>
  <si>
    <t>SPAD at 25% of canopy height reading 3</t>
  </si>
  <si>
    <t>SPAD at 25% of canopy height reading 4</t>
  </si>
  <si>
    <t>SPAD at 50% of canopy height reading 1</t>
  </si>
  <si>
    <t>SPAD at 50% of canopy height reading 2</t>
  </si>
  <si>
    <t>SPAD at 50% of canopy height reading 3</t>
  </si>
  <si>
    <t>SPAD at 50% of canopy height reading 4</t>
  </si>
  <si>
    <t>SPAD at 75% of canopy height reading 1</t>
  </si>
  <si>
    <t>SPAD at 75% of canopy height reading 2</t>
  </si>
  <si>
    <t>SPAD at 75% of canopy height reading 3</t>
  </si>
  <si>
    <t>SPAD at 75% of canopy height reading 4</t>
  </si>
  <si>
    <t>Fresh weight of subsample for moisture content (30 culms) (g)</t>
  </si>
  <si>
    <t>Estimated dry matter at PCDS 8.0 (g/m²)</t>
  </si>
  <si>
    <t>Average of Mean SPAD of flag-4</t>
  </si>
  <si>
    <t>Average of Mean SPAD of flag-3</t>
  </si>
  <si>
    <t>Average of Mean SPAD of flag-2</t>
  </si>
  <si>
    <t>Average of Mean SPAD of flag-1</t>
  </si>
  <si>
    <t>Average of Mean SPAD of flag leaf</t>
  </si>
  <si>
    <t>Average of Stem fraction (g/g)</t>
  </si>
  <si>
    <t>Average of Spike fraction (g/g)</t>
  </si>
  <si>
    <t>Average of Green leaf fraction (g/g)</t>
  </si>
  <si>
    <t>Average of Dead leaf fraction (g/g)</t>
  </si>
  <si>
    <t>Average of Stem dry matter (g/m²)</t>
  </si>
  <si>
    <t>Stem dry matter at maturity</t>
  </si>
  <si>
    <t>Average of Individual grain weight (mg)</t>
  </si>
  <si>
    <t>Average of Culm No/m2</t>
  </si>
  <si>
    <t>Competent spikelet No on culm 1</t>
  </si>
  <si>
    <t>Competent spikelet No on culm 2</t>
  </si>
  <si>
    <t>Competent spikelet No on culm 3</t>
  </si>
  <si>
    <t>Competent spikelet No on culm 4</t>
  </si>
  <si>
    <t>Competent spikelet No on culm 5</t>
  </si>
  <si>
    <t>Competent spikelet No on culm 6</t>
  </si>
  <si>
    <t>Competent spikelet No on culm 7</t>
  </si>
  <si>
    <t>Competent spikelet No on culm 8</t>
  </si>
  <si>
    <t>Competent spikelet No on culm 9</t>
  </si>
  <si>
    <t>Competent spikelet No on culm 10</t>
  </si>
  <si>
    <t>Infertile spikelet No on culm 1</t>
  </si>
  <si>
    <t>Infertile spikelet No on culm 2</t>
  </si>
  <si>
    <t>Infertile spikelet No on culm 3</t>
  </si>
  <si>
    <t>Infertile spikelet No on culm 4</t>
  </si>
  <si>
    <t>Infertile spikelet No on culm 5</t>
  </si>
  <si>
    <t>Infertile spikelet No on culm 6</t>
  </si>
  <si>
    <t>Infertile spikelet No on culm 7</t>
  </si>
  <si>
    <t>Infertile spikelet No on culm 8</t>
  </si>
  <si>
    <t>Infertile spikelet No on culm 9</t>
  </si>
  <si>
    <t>Infertile spikelet No on culm 10</t>
  </si>
  <si>
    <t>Sterility (%) on culm 1</t>
  </si>
  <si>
    <t>Sterility (%) on culm 2</t>
  </si>
  <si>
    <t>Sterility (%) on culm 3</t>
  </si>
  <si>
    <t>Sterility (%) on culm 4</t>
  </si>
  <si>
    <t>Sterility (%) on culm 5</t>
  </si>
  <si>
    <t>Sterility (%) on culm 6</t>
  </si>
  <si>
    <t>Sterility (%) on culm 7</t>
  </si>
  <si>
    <t>Sterility (%) on culm 8</t>
  </si>
  <si>
    <t>Sterility (%) on culm 9</t>
  </si>
  <si>
    <t>Sterility (%) on culm 10</t>
  </si>
  <si>
    <t>Average sterility (%)</t>
  </si>
  <si>
    <t>Averaged competent spikelet No per spike</t>
  </si>
  <si>
    <t>Average of Average sterility (%)</t>
  </si>
  <si>
    <t>Average of Averaged competent spikelet No per spike</t>
  </si>
  <si>
    <t>Harvest date</t>
  </si>
  <si>
    <t>Plot lengths of machine harvestable area (m)</t>
  </si>
  <si>
    <t>Missing row (m)</t>
  </si>
  <si>
    <t>Harvested area (m²)</t>
  </si>
  <si>
    <t>Weight of harvested grain (kg)</t>
  </si>
  <si>
    <t>Machine harvest yield (t/ha)</t>
  </si>
  <si>
    <t>Comment</t>
  </si>
  <si>
    <t>Moisture (%)</t>
  </si>
  <si>
    <t>Dry weight of 200 grains (g)</t>
  </si>
  <si>
    <t>Protein (%)</t>
  </si>
  <si>
    <t>Test weight (kg/hl)</t>
  </si>
  <si>
    <t>yield_machine_moisture_corrected_t_ha</t>
  </si>
  <si>
    <t>Average of yield_machine_moisture_corrected_t_ha</t>
  </si>
  <si>
    <t>Average of Moisture (%)</t>
  </si>
  <si>
    <t>Removed - in area that received extra irrigation original value 7.2</t>
  </si>
  <si>
    <t>Pure seed weight (g)</t>
  </si>
  <si>
    <t>Fresh weight of main sample from recutting (g)</t>
  </si>
  <si>
    <t>Dry weight of quadrat cut + bag (g)</t>
  </si>
  <si>
    <t>Dry weight of recut quadrat cut + bag (g)</t>
  </si>
  <si>
    <t>Oven Dried Bag weight (g)</t>
  </si>
  <si>
    <t>Dry weight of quadrat cut (g)</t>
  </si>
  <si>
    <t>Grain weight of quadrat cut (g)</t>
  </si>
  <si>
    <t>Grain weight of recut quadrat cut (g)</t>
  </si>
  <si>
    <t>Dry weight of outside rows + bag (g)</t>
  </si>
  <si>
    <t>Dry weight of recut Outside row + bag (g)</t>
  </si>
  <si>
    <t>Grain weight of outside rows (g)</t>
  </si>
  <si>
    <t>Grain weight of recut Outside row (g)</t>
  </si>
  <si>
    <t>Harvest index</t>
  </si>
  <si>
    <t>Outside row HI</t>
  </si>
  <si>
    <t>Dry weight of dead leaves from sub-sample (g)</t>
  </si>
  <si>
    <t>Dry weight of stems from sub-sample (g)</t>
  </si>
  <si>
    <t>Dry weight of spikes from sub-sample</t>
  </si>
  <si>
    <t>Dry weight of grain from sub-sample (g)</t>
  </si>
  <si>
    <t>Grain No</t>
  </si>
  <si>
    <t>Dry weight of ~200 grain (g)</t>
  </si>
  <si>
    <t>Dry weight of ~200 grain recut samples (g)</t>
  </si>
  <si>
    <t>Dry weight of sub-sample (g)</t>
  </si>
  <si>
    <t>Estimated dry matter at PCDS 10.0 (g/m²)</t>
  </si>
  <si>
    <t>Grain fraction (g/g)</t>
  </si>
  <si>
    <t>Grain dry matter (g/m²)</t>
  </si>
  <si>
    <t>Whole sample grain yield (g/m²)</t>
  </si>
  <si>
    <t>Yield response to competition</t>
  </si>
  <si>
    <t>Biomass response to competition</t>
  </si>
  <si>
    <t>Individual grain weight (mg)</t>
  </si>
  <si>
    <t>Grain number (grains/m²)</t>
  </si>
  <si>
    <t>24/11/2025</t>
  </si>
  <si>
    <t>Row Labels</t>
  </si>
  <si>
    <t>Average of Whole sample grain yield (g/m²)</t>
  </si>
  <si>
    <t>Average of Estimated dry matter at PCDS 10.0 (g/m²)</t>
  </si>
  <si>
    <t>Year 2024</t>
  </si>
  <si>
    <t>Average of Harvest index</t>
  </si>
  <si>
    <t>Dry weight of Outside row (g)</t>
  </si>
  <si>
    <t>Measurment Date</t>
  </si>
  <si>
    <t>Plot lengths (m)</t>
  </si>
  <si>
    <t>Grain weight (kg)</t>
  </si>
  <si>
    <t>Grain yield (t/ha)</t>
  </si>
  <si>
    <t>Average of Grain yield (t/ha)</t>
  </si>
  <si>
    <t>(blank)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</si>
</sst>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C09]dd\-mmm\-yy;@"/>
    <numFmt numFmtId="167" formatCode="d/mm/yyyy;@"/>
    <numFmt numFmtId="168" formatCode="dd/mm/yyyy"/>
  </numFmts>
  <fonts count="44">
    <font>
      <sz val="11"/>
      <color theme="1"/>
      <name val="Calibri"/>
      <family val="2"/>
      <scheme val="minor"/>
    </font>
    <font>
      <sz val="11"/>
      <color theme="1"/>
      <name val="Arial"/>
      <family val="2"/>
    </font>
    <font>
      <b/>
      <sz val="11"/>
      <color theme="1"/>
      <name val="Calibri"/>
      <family val="2"/>
      <scheme val="minor"/>
    </font>
    <font>
      <u/>
      <sz val="11"/>
      <color theme="10"/>
      <name val="Calibri"/>
      <family val="2"/>
      <scheme val="minor"/>
    </font>
    <font>
      <sz val="11"/>
      <color rgb="FF000000"/>
      <name val="Calibri"/>
      <family val="2"/>
    </font>
    <font>
      <sz val="11"/>
      <color theme="1"/>
      <name val="Calibri"/>
      <family val="2"/>
    </font>
    <font>
      <sz val="8"/>
      <color theme="1"/>
      <name val="Calibri"/>
      <family val="2"/>
      <scheme val="minor"/>
    </font>
    <font>
      <sz val="11"/>
      <name val="Calibri"/>
      <family val="2"/>
      <scheme val="minor"/>
    </font>
    <font>
      <b/>
      <u/>
      <sz val="10"/>
      <name val="Arial"/>
      <family val="2"/>
    </font>
    <font>
      <b/>
      <sz val="10"/>
      <name val="Arial"/>
      <family val="2"/>
    </font>
    <font>
      <sz val="10"/>
      <name val="Arial"/>
      <family val="2"/>
    </font>
    <font>
      <sz val="8"/>
      <name val="Calibri"/>
      <family val="2"/>
      <scheme val="minor"/>
    </font>
    <font>
      <sz val="11"/>
      <color rgb="FFFF0000"/>
      <name val="Calibri"/>
      <family val="2"/>
      <scheme val="minor"/>
    </font>
    <font>
      <b/>
      <sz val="11"/>
      <name val="Calibri"/>
      <family val="2"/>
      <scheme val="minor"/>
    </font>
    <font>
      <sz val="11"/>
      <color rgb="FFC00000"/>
      <name val="Calibri"/>
      <family val="2"/>
      <scheme val="minor"/>
    </font>
    <font>
      <sz val="11"/>
      <color rgb="FF000000"/>
      <name val="Arial"/>
      <family val="2"/>
    </font>
    <font>
      <sz val="11"/>
      <color rgb="FF002060"/>
      <name val="Calibri"/>
      <family val="2"/>
      <scheme val="minor"/>
    </font>
    <font>
      <sz val="11"/>
      <name val="Arial"/>
      <family val="2"/>
    </font>
    <font>
      <b/>
      <sz val="11"/>
      <color theme="1"/>
      <name val="Calibri"/>
      <family val="2"/>
    </font>
    <font>
      <sz val="11"/>
      <name val="Calibri"/>
      <family val="2"/>
    </font>
    <font>
      <b/>
      <vertAlign val="superscript"/>
      <sz val="11"/>
      <color theme="1"/>
      <name val="Calibri"/>
      <family val="2"/>
      <scheme val="minor"/>
    </font>
    <font>
      <b/>
      <sz val="11"/>
      <color rgb="FF002060"/>
      <name val="Calibri"/>
      <family val="2"/>
      <scheme val="minor"/>
    </font>
    <font>
      <sz val="11"/>
      <color theme="1"/>
      <name val="Calibri"/>
      <family val="2"/>
      <scheme val="minor"/>
    </font>
    <font>
      <sz val="11"/>
      <color rgb="FF000000"/>
      <name val="Aptos Narrow"/>
      <family val="2"/>
    </font>
    <font>
      <sz val="11"/>
      <color rgb="FFFF0000"/>
      <name val="Aptos Narrow"/>
      <family val="2"/>
    </font>
    <font>
      <sz val="11"/>
      <color rgb="FFFF0000"/>
      <name val="Calibri"/>
      <family val="2"/>
    </font>
    <font>
      <b/>
      <sz val="11"/>
      <name val="Calibri"/>
      <family val="2"/>
    </font>
    <font>
      <sz val="11"/>
      <color rgb="FF000000"/>
      <name val="Calibri"/>
      <family val="2"/>
      <scheme val="minor"/>
    </font>
    <font>
      <sz val="11"/>
      <color theme="1"/>
      <name val="Calibri"/>
      <family val="2"/>
      <charset val="1"/>
    </font>
    <font>
      <sz val="11"/>
      <color rgb="FFFF0000"/>
      <name val="Arial"/>
      <family val="2"/>
    </font>
    <font>
      <b/>
      <sz val="10"/>
      <color rgb="FF000000"/>
      <name val="Aptos Narrow"/>
      <family val="2"/>
    </font>
    <font>
      <b/>
      <sz val="11"/>
      <color rgb="FFFF0000"/>
      <name val="Calibri"/>
      <family val="2"/>
      <scheme val="minor"/>
    </font>
    <font>
      <sz val="9"/>
      <color indexed="81"/>
      <name val="Tahoma"/>
      <family val="2"/>
    </font>
    <font>
      <b/>
      <sz val="9"/>
      <color indexed="81"/>
      <name val="Tahoma"/>
      <family val="2"/>
    </font>
    <font>
      <b/>
      <sz val="11"/>
      <color rgb="FFC00000"/>
      <name val="Calibri"/>
      <family val="2"/>
      <scheme val="minor"/>
    </font>
    <font>
      <b/>
      <sz val="11"/>
      <color indexed="8"/>
      <name val="Calibri"/>
      <family val="2"/>
    </font>
    <font>
      <b/>
      <vertAlign val="superscript"/>
      <sz val="11"/>
      <color rgb="FF000000"/>
      <name val="Calibri"/>
      <family val="2"/>
    </font>
    <font>
      <sz val="11"/>
      <color indexed="8"/>
      <name val="Calibri"/>
      <family val="2"/>
    </font>
    <font>
      <b/>
      <sz val="11"/>
      <color theme="1"/>
      <name val="Calibri"/>
    </font>
    <font>
      <b/>
      <sz val="11"/>
      <color theme="1"/>
      <name val="Arial"/>
    </font>
    <font>
      <vertAlign val="superscript"/>
      <sz val="11"/>
      <color theme="1"/>
      <name val="Calibri"/>
      <family val="2"/>
      <scheme val="minor"/>
    </font>
    <font>
      <b/>
      <i/>
      <u/>
      <sz val="10"/>
      <name val="Arial"/>
    </font>
    <font>
      <b/>
      <sz val="10"/>
      <name val="Arial"/>
    </font>
    <font>
      <b/>
      <i/>
      <u/>
      <sz val="10"/>
      <name val="Arial"/>
      <family val="2"/>
    </font>
  </fonts>
  <fills count="9">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9" tint="0.59999389629810485"/>
        <bgColor indexed="64"/>
      </patternFill>
    </fill>
    <fill>
      <patternFill patternType="solid">
        <fgColor rgb="FFFBE2D5"/>
        <bgColor rgb="FF000000"/>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7" tint="0.79998168889431442"/>
        <bgColor indexed="64"/>
      </patternFill>
    </fill>
  </fills>
  <borders count="6">
    <border>
      <left/>
      <right/>
      <top/>
      <bottom/>
      <diagonal/>
    </border>
    <border>
      <left/>
      <right/>
      <top style="medium">
        <color auto="1"/>
      </top>
      <bottom/>
      <diagonal/>
    </border>
    <border>
      <left/>
      <right/>
      <top/>
      <bottom style="medium">
        <color auto="1"/>
      </bottom>
      <diagonal/>
    </border>
    <border>
      <left/>
      <right/>
      <top/>
      <bottom style="thin">
        <color theme="4" tint="0.39997558519241921"/>
      </bottom>
      <diagonal/>
    </border>
    <border>
      <left/>
      <right/>
      <top style="thin">
        <color theme="4"/>
      </top>
      <bottom style="thin">
        <color theme="4"/>
      </bottom>
      <diagonal/>
    </border>
    <border>
      <left/>
      <right/>
      <top style="thin">
        <color theme="4" tint="0.39997558519241921"/>
      </top>
      <bottom/>
      <diagonal/>
    </border>
  </borders>
  <cellStyleXfs count="5">
    <xf numFmtId="0" fontId="0" fillId="0" borderId="0"/>
    <xf numFmtId="0" fontId="3" fillId="0" borderId="0" applyNumberFormat="0" applyFill="0" applyBorder="0" applyAlignment="0" applyProtection="0"/>
    <xf numFmtId="0" fontId="22" fillId="0" borderId="0"/>
    <xf numFmtId="9" fontId="22" fillId="0" borderId="0" applyFont="0" applyFill="0" applyBorder="0" applyAlignment="0" applyProtection="0"/>
    <xf numFmtId="0" fontId="1" fillId="0" borderId="0"/>
  </cellStyleXfs>
  <cellXfs count="203">
    <xf numFmtId="0" fontId="0" fillId="0" borderId="0" xfId="0"/>
    <xf numFmtId="0" fontId="2" fillId="0" borderId="0" xfId="0" applyFont="1"/>
    <xf numFmtId="0" fontId="3" fillId="0" borderId="0" xfId="1"/>
    <xf numFmtId="0" fontId="4" fillId="0" borderId="0" xfId="0" applyFont="1"/>
    <xf numFmtId="0" fontId="2" fillId="0" borderId="0" xfId="0" applyFont="1" applyAlignment="1">
      <alignment wrapText="1"/>
    </xf>
    <xf numFmtId="0" fontId="2" fillId="0" borderId="0" xfId="0" applyFont="1" applyAlignment="1">
      <alignment horizontal="center" wrapText="1"/>
    </xf>
    <xf numFmtId="0" fontId="0" fillId="0" borderId="0" xfId="0" applyAlignment="1">
      <alignment horizontal="center"/>
    </xf>
    <xf numFmtId="0" fontId="5" fillId="0" borderId="0" xfId="0" applyFont="1"/>
    <xf numFmtId="0" fontId="0" fillId="2" borderId="0" xfId="0" applyFill="1"/>
    <xf numFmtId="0" fontId="0" fillId="3" borderId="0" xfId="0" applyFill="1"/>
    <xf numFmtId="0" fontId="6" fillId="3" borderId="0" xfId="0" applyFont="1" applyFill="1" applyAlignment="1">
      <alignment horizontal="center" vertical="center" textRotation="90"/>
    </xf>
    <xf numFmtId="0" fontId="6" fillId="2" borderId="0" xfId="0" applyFont="1" applyFill="1" applyAlignment="1">
      <alignment horizontal="center" vertical="center" textRotation="90"/>
    </xf>
    <xf numFmtId="165" fontId="0" fillId="0" borderId="0" xfId="0" applyNumberFormat="1" applyAlignment="1">
      <alignment horizontal="center"/>
    </xf>
    <xf numFmtId="1" fontId="0" fillId="0" borderId="0" xfId="0" applyNumberFormat="1" applyAlignment="1">
      <alignment horizontal="center"/>
    </xf>
    <xf numFmtId="165" fontId="2" fillId="0" borderId="0" xfId="0" applyNumberFormat="1" applyFont="1" applyAlignment="1">
      <alignment horizontal="center" wrapText="1"/>
    </xf>
    <xf numFmtId="1" fontId="2" fillId="0" borderId="0" xfId="0" applyNumberFormat="1" applyFont="1" applyAlignment="1">
      <alignment horizontal="center" wrapText="1"/>
    </xf>
    <xf numFmtId="164" fontId="2" fillId="0" borderId="0" xfId="0" applyNumberFormat="1" applyFont="1" applyAlignment="1">
      <alignment horizontal="center" wrapText="1"/>
    </xf>
    <xf numFmtId="164" fontId="0" fillId="0" borderId="0" xfId="0" applyNumberFormat="1"/>
    <xf numFmtId="0" fontId="6" fillId="0" borderId="0" xfId="0" applyFont="1" applyAlignment="1">
      <alignment horizontal="center" vertical="center" textRotation="90"/>
    </xf>
    <xf numFmtId="0" fontId="0" fillId="0" borderId="0" xfId="0" applyAlignment="1">
      <alignment vertical="center"/>
    </xf>
    <xf numFmtId="14" fontId="0" fillId="0" borderId="0" xfId="0" applyNumberFormat="1"/>
    <xf numFmtId="0" fontId="2"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2" fillId="0" borderId="0" xfId="0" applyFont="1" applyAlignment="1">
      <alignment vertical="top"/>
    </xf>
    <xf numFmtId="14" fontId="0" fillId="0" borderId="0" xfId="0" applyNumberFormat="1" applyAlignment="1">
      <alignment vertical="top"/>
    </xf>
    <xf numFmtId="0" fontId="0" fillId="0" borderId="0" xfId="0" applyAlignment="1">
      <alignment vertical="top"/>
    </xf>
    <xf numFmtId="14" fontId="0" fillId="0" borderId="0" xfId="0" applyNumberFormat="1" applyAlignment="1">
      <alignment vertical="top" wrapText="1"/>
    </xf>
    <xf numFmtId="1" fontId="7" fillId="0" borderId="0" xfId="0" applyNumberFormat="1" applyFont="1" applyAlignment="1">
      <alignment horizontal="center"/>
    </xf>
    <xf numFmtId="0" fontId="0" fillId="0" borderId="0" xfId="0" pivotButton="1"/>
    <xf numFmtId="1" fontId="0" fillId="0" borderId="0" xfId="0" applyNumberFormat="1"/>
    <xf numFmtId="14" fontId="0" fillId="0" borderId="0" xfId="0" applyNumberFormat="1" applyAlignment="1">
      <alignment wrapText="1"/>
    </xf>
    <xf numFmtId="0" fontId="8" fillId="0" borderId="0" xfId="0" applyFont="1"/>
    <xf numFmtId="0" fontId="8" fillId="0" borderId="0" xfId="0" applyFont="1" applyAlignment="1">
      <alignment horizontal="center" wrapText="1"/>
    </xf>
    <xf numFmtId="0" fontId="9" fillId="0" borderId="0" xfId="0" applyFont="1"/>
    <xf numFmtId="0" fontId="10" fillId="0" borderId="0" xfId="0" applyFont="1" applyAlignment="1">
      <alignment horizontal="center" wrapText="1"/>
    </xf>
    <xf numFmtId="16" fontId="10" fillId="0" borderId="0" xfId="0" applyNumberFormat="1" applyFont="1" applyAlignment="1">
      <alignment horizontal="center" wrapText="1"/>
    </xf>
    <xf numFmtId="0" fontId="0" fillId="0" borderId="0" xfId="0" applyAlignment="1">
      <alignment horizontal="center" wrapText="1"/>
    </xf>
    <xf numFmtId="166" fontId="0" fillId="0" borderId="0" xfId="0" applyNumberFormat="1" applyAlignment="1">
      <alignment horizontal="center" wrapText="1"/>
    </xf>
    <xf numFmtId="0" fontId="9" fillId="0" borderId="1" xfId="0" applyFont="1" applyBorder="1"/>
    <xf numFmtId="0" fontId="0" fillId="0" borderId="1" xfId="0" applyBorder="1" applyAlignment="1">
      <alignment horizontal="center" wrapText="1"/>
    </xf>
    <xf numFmtId="0" fontId="9" fillId="0" borderId="2" xfId="0" applyFont="1" applyBorder="1"/>
    <xf numFmtId="0" fontId="0" fillId="0" borderId="2" xfId="0" applyBorder="1" applyAlignment="1">
      <alignment horizontal="center" wrapText="1"/>
    </xf>
    <xf numFmtId="165" fontId="9" fillId="0" borderId="2" xfId="0" applyNumberFormat="1" applyFont="1" applyBorder="1"/>
    <xf numFmtId="165" fontId="0" fillId="0" borderId="2" xfId="0" applyNumberFormat="1" applyBorder="1" applyAlignment="1">
      <alignment horizontal="center" wrapText="1"/>
    </xf>
    <xf numFmtId="2" fontId="2" fillId="0" borderId="0" xfId="0" applyNumberFormat="1" applyFont="1" applyAlignment="1">
      <alignment horizontal="center" wrapText="1"/>
    </xf>
    <xf numFmtId="2"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vertical="center" wrapText="1"/>
    </xf>
    <xf numFmtId="0" fontId="12" fillId="0" borderId="0" xfId="0" applyFont="1"/>
    <xf numFmtId="164" fontId="12" fillId="0" borderId="0" xfId="0" applyNumberFormat="1" applyFont="1"/>
    <xf numFmtId="2" fontId="0" fillId="0" borderId="0" xfId="0" applyNumberFormat="1"/>
    <xf numFmtId="164" fontId="7" fillId="0" borderId="0" xfId="0" applyNumberFormat="1" applyFont="1" applyAlignment="1">
      <alignment horizontal="center"/>
    </xf>
    <xf numFmtId="1" fontId="12" fillId="0" borderId="0" xfId="0" applyNumberFormat="1" applyFont="1"/>
    <xf numFmtId="0" fontId="13" fillId="0" borderId="0" xfId="0" applyFont="1" applyAlignment="1">
      <alignment horizontal="center" wrapText="1"/>
    </xf>
    <xf numFmtId="0" fontId="7" fillId="0" borderId="0" xfId="0" applyFont="1" applyAlignment="1">
      <alignment horizontal="center"/>
    </xf>
    <xf numFmtId="0" fontId="7" fillId="0" borderId="0" xfId="0" applyFont="1"/>
    <xf numFmtId="14" fontId="7" fillId="0" borderId="0" xfId="0" applyNumberFormat="1" applyFont="1" applyAlignment="1">
      <alignment horizontal="center"/>
    </xf>
    <xf numFmtId="2" fontId="7" fillId="0" borderId="0" xfId="0" applyNumberFormat="1" applyFont="1" applyAlignment="1">
      <alignment horizontal="center"/>
    </xf>
    <xf numFmtId="2" fontId="7" fillId="0" borderId="0" xfId="0" applyNumberFormat="1" applyFont="1"/>
    <xf numFmtId="1" fontId="7" fillId="0" borderId="0" xfId="0" applyNumberFormat="1" applyFont="1"/>
    <xf numFmtId="1" fontId="13" fillId="0" borderId="0" xfId="0" applyNumberFormat="1" applyFont="1" applyAlignment="1">
      <alignment horizontal="center"/>
    </xf>
    <xf numFmtId="164" fontId="7" fillId="0" borderId="0" xfId="0" applyNumberFormat="1" applyFont="1"/>
    <xf numFmtId="14" fontId="7" fillId="0" borderId="0" xfId="0" applyNumberFormat="1" applyFont="1"/>
    <xf numFmtId="0" fontId="2" fillId="0" borderId="0" xfId="0" applyFont="1" applyAlignment="1">
      <alignment horizontal="right" wrapText="1"/>
    </xf>
    <xf numFmtId="0" fontId="0" fillId="0" borderId="0" xfId="0" applyAlignment="1">
      <alignment horizontal="right"/>
    </xf>
    <xf numFmtId="0" fontId="15" fillId="0" borderId="0" xfId="0" applyFont="1"/>
    <xf numFmtId="49" fontId="7" fillId="0" borderId="0" xfId="0" applyNumberFormat="1" applyFont="1" applyAlignment="1">
      <alignment horizontal="center"/>
    </xf>
    <xf numFmtId="0" fontId="16" fillId="0" borderId="0" xfId="0" applyFont="1" applyAlignment="1">
      <alignment horizontal="right"/>
    </xf>
    <xf numFmtId="1" fontId="16" fillId="0" borderId="0" xfId="0" applyNumberFormat="1" applyFont="1" applyAlignment="1">
      <alignment horizontal="right"/>
    </xf>
    <xf numFmtId="1" fontId="2" fillId="0" borderId="0" xfId="0" applyNumberFormat="1" applyFont="1" applyAlignment="1">
      <alignment horizontal="right"/>
    </xf>
    <xf numFmtId="0" fontId="14" fillId="0" borderId="0" xfId="0" applyFont="1"/>
    <xf numFmtId="0" fontId="7" fillId="0" borderId="0" xfId="0" applyFont="1" applyAlignment="1">
      <alignment vertical="top" wrapText="1"/>
    </xf>
    <xf numFmtId="0" fontId="5" fillId="0" borderId="0" xfId="0" applyFont="1" applyAlignment="1">
      <alignment vertical="center" wrapText="1"/>
    </xf>
    <xf numFmtId="165" fontId="7" fillId="0" borderId="0" xfId="0" applyNumberFormat="1" applyFont="1"/>
    <xf numFmtId="165" fontId="12" fillId="0" borderId="0" xfId="0" applyNumberFormat="1" applyFont="1"/>
    <xf numFmtId="0" fontId="2" fillId="0" borderId="3" xfId="0" applyFont="1" applyBorder="1"/>
    <xf numFmtId="0" fontId="13" fillId="0" borderId="0" xfId="0" applyFont="1"/>
    <xf numFmtId="0" fontId="13" fillId="0" borderId="3" xfId="0" applyFont="1" applyBorder="1"/>
    <xf numFmtId="165" fontId="0" fillId="0" borderId="0" xfId="0" applyNumberFormat="1"/>
    <xf numFmtId="164" fontId="13" fillId="0" borderId="0" xfId="0" applyNumberFormat="1" applyFont="1" applyAlignment="1">
      <alignment horizontal="center" wrapText="1"/>
    </xf>
    <xf numFmtId="2" fontId="13" fillId="0" borderId="0" xfId="0" applyNumberFormat="1" applyFont="1" applyAlignment="1">
      <alignment horizontal="center"/>
    </xf>
    <xf numFmtId="0" fontId="17" fillId="0" borderId="0" xfId="0" applyFont="1"/>
    <xf numFmtId="0" fontId="17" fillId="0" borderId="0" xfId="0" applyFont="1" applyAlignment="1">
      <alignment horizontal="center"/>
    </xf>
    <xf numFmtId="0" fontId="18" fillId="0" borderId="0" xfId="0" applyFont="1" applyAlignment="1">
      <alignment horizontal="center" wrapText="1"/>
    </xf>
    <xf numFmtId="0" fontId="19" fillId="0" borderId="0" xfId="0" applyFont="1"/>
    <xf numFmtId="0" fontId="19" fillId="0" borderId="0" xfId="0" applyFont="1" applyAlignment="1">
      <alignment horizontal="right"/>
    </xf>
    <xf numFmtId="0" fontId="5" fillId="0" borderId="0" xfId="0" applyFont="1" applyAlignment="1">
      <alignment horizontal="right"/>
    </xf>
    <xf numFmtId="0" fontId="6" fillId="4" borderId="0" xfId="0" applyFont="1" applyFill="1" applyAlignment="1">
      <alignment horizontal="center" vertical="center" textRotation="90"/>
    </xf>
    <xf numFmtId="1" fontId="0" fillId="0" borderId="0" xfId="0" applyNumberFormat="1" applyAlignment="1">
      <alignment horizontal="center" wrapText="1"/>
    </xf>
    <xf numFmtId="0" fontId="21" fillId="0" borderId="0" xfId="0" applyFont="1" applyAlignment="1">
      <alignment horizontal="right" wrapText="1"/>
    </xf>
    <xf numFmtId="0" fontId="23" fillId="0" borderId="0" xfId="0" applyFont="1" applyAlignment="1">
      <alignment vertical="top" wrapText="1"/>
    </xf>
    <xf numFmtId="0" fontId="23" fillId="0" borderId="0" xfId="0" applyFont="1"/>
    <xf numFmtId="22" fontId="0" fillId="0" borderId="0" xfId="0" applyNumberFormat="1"/>
    <xf numFmtId="0" fontId="25" fillId="0" borderId="0" xfId="0" applyFont="1"/>
    <xf numFmtId="0" fontId="26" fillId="0" borderId="0" xfId="0" applyFont="1" applyAlignment="1">
      <alignment horizontal="center" wrapText="1"/>
    </xf>
    <xf numFmtId="14" fontId="13" fillId="0" borderId="0" xfId="0" applyNumberFormat="1" applyFont="1" applyAlignment="1">
      <alignment horizontal="center" wrapText="1"/>
    </xf>
    <xf numFmtId="14" fontId="19" fillId="0" borderId="0" xfId="0" applyNumberFormat="1" applyFont="1" applyAlignment="1">
      <alignment horizontal="center"/>
    </xf>
    <xf numFmtId="14" fontId="5" fillId="0" borderId="0" xfId="0" applyNumberFormat="1" applyFont="1"/>
    <xf numFmtId="0" fontId="27" fillId="0" borderId="0" xfId="0" applyFont="1"/>
    <xf numFmtId="3" fontId="0" fillId="0" borderId="0" xfId="0" pivotButton="1" applyNumberFormat="1"/>
    <xf numFmtId="3" fontId="0" fillId="0" borderId="0" xfId="0" applyNumberFormat="1"/>
    <xf numFmtId="164" fontId="13" fillId="0" borderId="0" xfId="0" applyNumberFormat="1" applyFont="1"/>
    <xf numFmtId="14" fontId="19" fillId="0" borderId="0" xfId="0" applyNumberFormat="1" applyFont="1"/>
    <xf numFmtId="164" fontId="2" fillId="0" borderId="0" xfId="0" applyNumberFormat="1" applyFont="1"/>
    <xf numFmtId="0" fontId="28" fillId="0" borderId="0" xfId="0" applyFont="1"/>
    <xf numFmtId="167" fontId="13" fillId="0" borderId="0" xfId="0" applyNumberFormat="1" applyFont="1" applyAlignment="1">
      <alignment wrapText="1"/>
    </xf>
    <xf numFmtId="167" fontId="7" fillId="0" borderId="0" xfId="0" applyNumberFormat="1" applyFont="1"/>
    <xf numFmtId="0" fontId="27" fillId="0" borderId="0" xfId="0" applyFont="1" applyAlignment="1">
      <alignment vertical="center" wrapText="1"/>
    </xf>
    <xf numFmtId="0" fontId="29" fillId="0" borderId="0" xfId="0" applyFont="1"/>
    <xf numFmtId="164" fontId="26" fillId="0" borderId="0" xfId="0" applyNumberFormat="1" applyFont="1" applyAlignment="1">
      <alignment horizontal="center" wrapText="1"/>
    </xf>
    <xf numFmtId="164" fontId="19" fillId="0" borderId="0" xfId="0" applyNumberFormat="1" applyFont="1"/>
    <xf numFmtId="164" fontId="4" fillId="0" borderId="0" xfId="0" applyNumberFormat="1" applyFont="1"/>
    <xf numFmtId="164" fontId="5" fillId="0" borderId="0" xfId="0" applyNumberFormat="1" applyFont="1"/>
    <xf numFmtId="14" fontId="0" fillId="0" borderId="0" xfId="0" applyNumberFormat="1" applyAlignment="1">
      <alignment horizontal="left" vertical="top" wrapText="1"/>
    </xf>
    <xf numFmtId="0" fontId="0" fillId="0" borderId="0" xfId="0" applyAlignment="1">
      <alignment horizontal="left" vertical="top" wrapText="1"/>
    </xf>
    <xf numFmtId="0" fontId="30" fillId="5" borderId="0" xfId="0" applyFont="1" applyFill="1" applyAlignment="1">
      <alignment wrapText="1"/>
    </xf>
    <xf numFmtId="0" fontId="31" fillId="0" borderId="0" xfId="0" applyFont="1"/>
    <xf numFmtId="0" fontId="5" fillId="0" borderId="0" xfId="0" applyFont="1" applyAlignment="1">
      <alignment vertical="center"/>
    </xf>
    <xf numFmtId="1" fontId="19" fillId="0" borderId="0" xfId="0" applyNumberFormat="1" applyFont="1"/>
    <xf numFmtId="0" fontId="4" fillId="0" borderId="0" xfId="0" applyFont="1" applyAlignment="1">
      <alignment horizontal="right"/>
    </xf>
    <xf numFmtId="0" fontId="18" fillId="0" borderId="0" xfId="0" applyFont="1" applyAlignment="1">
      <alignment horizontal="right" wrapText="1"/>
    </xf>
    <xf numFmtId="1" fontId="18" fillId="0" borderId="0" xfId="0" applyNumberFormat="1" applyFont="1" applyAlignment="1">
      <alignment horizontal="center" wrapText="1"/>
    </xf>
    <xf numFmtId="164" fontId="18" fillId="0" borderId="0" xfId="0" applyNumberFormat="1" applyFont="1" applyAlignment="1">
      <alignment horizontal="center" wrapText="1"/>
    </xf>
    <xf numFmtId="2" fontId="18" fillId="0" borderId="0" xfId="0" applyNumberFormat="1" applyFont="1" applyAlignment="1">
      <alignment horizontal="center" wrapText="1"/>
    </xf>
    <xf numFmtId="14" fontId="5" fillId="0" borderId="0" xfId="0" applyNumberFormat="1" applyFont="1" applyAlignment="1">
      <alignment horizontal="center"/>
    </xf>
    <xf numFmtId="165" fontId="5" fillId="0" borderId="0" xfId="0" applyNumberFormat="1" applyFont="1" applyAlignment="1">
      <alignment horizontal="right"/>
    </xf>
    <xf numFmtId="164" fontId="5" fillId="0" borderId="0" xfId="0" applyNumberFormat="1" applyFont="1" applyAlignment="1">
      <alignment horizontal="right"/>
    </xf>
    <xf numFmtId="2" fontId="5" fillId="0" borderId="0" xfId="0" applyNumberFormat="1" applyFont="1" applyAlignment="1">
      <alignment horizontal="right"/>
    </xf>
    <xf numFmtId="2" fontId="19" fillId="0" borderId="0" xfId="0" applyNumberFormat="1" applyFont="1" applyAlignment="1">
      <alignment horizontal="right"/>
    </xf>
    <xf numFmtId="2" fontId="19" fillId="0" borderId="0" xfId="0" applyNumberFormat="1" applyFont="1" applyAlignment="1">
      <alignment horizontal="center"/>
    </xf>
    <xf numFmtId="1" fontId="19" fillId="0" borderId="0" xfId="0" applyNumberFormat="1" applyFont="1" applyAlignment="1">
      <alignment horizontal="center"/>
    </xf>
    <xf numFmtId="1" fontId="19" fillId="0" borderId="0" xfId="0" applyNumberFormat="1" applyFont="1" applyAlignment="1">
      <alignment horizontal="right"/>
    </xf>
    <xf numFmtId="164" fontId="19" fillId="0" borderId="0" xfId="0" applyNumberFormat="1" applyFont="1" applyAlignment="1">
      <alignment horizontal="right"/>
    </xf>
    <xf numFmtId="0" fontId="5" fillId="0" borderId="0" xfId="0" applyFont="1" applyAlignment="1">
      <alignment horizontal="center"/>
    </xf>
    <xf numFmtId="1" fontId="5" fillId="0" borderId="0" xfId="0" applyNumberFormat="1" applyFont="1" applyAlignment="1">
      <alignment horizontal="center"/>
    </xf>
    <xf numFmtId="164" fontId="5" fillId="0" borderId="0" xfId="0" applyNumberFormat="1" applyFont="1" applyAlignment="1">
      <alignment horizontal="center"/>
    </xf>
    <xf numFmtId="2" fontId="5" fillId="0" borderId="0" xfId="0" applyNumberFormat="1" applyFont="1" applyAlignment="1">
      <alignment horizontal="center"/>
    </xf>
    <xf numFmtId="0" fontId="19" fillId="0" borderId="0" xfId="0" applyFont="1" applyAlignment="1">
      <alignment horizontal="center"/>
    </xf>
    <xf numFmtId="1" fontId="26" fillId="0" borderId="0" xfId="0" applyNumberFormat="1" applyFont="1" applyAlignment="1">
      <alignment horizontal="center"/>
    </xf>
    <xf numFmtId="164" fontId="19" fillId="0" borderId="0" xfId="0" applyNumberFormat="1" applyFont="1" applyAlignment="1">
      <alignment horizontal="center"/>
    </xf>
    <xf numFmtId="0" fontId="18" fillId="0" borderId="0" xfId="0" applyFont="1" applyAlignment="1">
      <alignment horizontal="center"/>
    </xf>
    <xf numFmtId="165" fontId="19" fillId="0" borderId="0" xfId="0" applyNumberFormat="1" applyFont="1" applyAlignment="1">
      <alignment horizontal="center" vertical="center" wrapText="1"/>
    </xf>
    <xf numFmtId="1" fontId="5" fillId="0" borderId="0" xfId="0" applyNumberFormat="1" applyFont="1" applyAlignment="1">
      <alignment horizontal="right"/>
    </xf>
    <xf numFmtId="165" fontId="5" fillId="0" borderId="0" xfId="0" applyNumberFormat="1" applyFont="1"/>
    <xf numFmtId="1" fontId="5" fillId="0" borderId="0" xfId="0" applyNumberFormat="1" applyFont="1"/>
    <xf numFmtId="165" fontId="5" fillId="0" borderId="0" xfId="0" applyNumberFormat="1" applyFont="1" applyAlignment="1">
      <alignment horizontal="center"/>
    </xf>
    <xf numFmtId="2" fontId="5" fillId="0" borderId="0" xfId="0" applyNumberFormat="1" applyFont="1"/>
    <xf numFmtId="9" fontId="2" fillId="0" borderId="0" xfId="3" applyFont="1" applyAlignment="1">
      <alignment horizontal="center" wrapText="1"/>
    </xf>
    <xf numFmtId="9" fontId="5" fillId="0" borderId="0" xfId="3" applyFont="1"/>
    <xf numFmtId="9" fontId="0" fillId="0" borderId="0" xfId="3" applyFont="1"/>
    <xf numFmtId="9" fontId="0" fillId="0" borderId="0" xfId="3" applyFont="1" applyAlignment="1">
      <alignment horizontal="center"/>
    </xf>
    <xf numFmtId="9" fontId="5" fillId="0" borderId="0" xfId="0" applyNumberFormat="1" applyFont="1"/>
    <xf numFmtId="0" fontId="12" fillId="0" borderId="0" xfId="0" applyFont="1" applyAlignment="1">
      <alignment horizontal="center"/>
    </xf>
    <xf numFmtId="164" fontId="34" fillId="0" borderId="0" xfId="0" applyNumberFormat="1" applyFont="1"/>
    <xf numFmtId="1" fontId="13" fillId="0" borderId="4" xfId="0" applyNumberFormat="1" applyFont="1" applyBorder="1"/>
    <xf numFmtId="164" fontId="2" fillId="0" borderId="4" xfId="0" applyNumberFormat="1" applyFont="1" applyBorder="1"/>
    <xf numFmtId="164" fontId="2" fillId="7" borderId="5" xfId="0" applyNumberFormat="1" applyFont="1" applyFill="1" applyBorder="1"/>
    <xf numFmtId="0" fontId="7" fillId="6" borderId="0" xfId="0" applyFont="1" applyFill="1" applyAlignment="1">
      <alignment horizontal="center"/>
    </xf>
    <xf numFmtId="0" fontId="7" fillId="8" borderId="0" xfId="0" applyFont="1" applyFill="1" applyAlignment="1">
      <alignment horizontal="center"/>
    </xf>
    <xf numFmtId="0" fontId="0" fillId="0" borderId="0" xfId="0" applyAlignment="1">
      <alignment horizontal="left"/>
    </xf>
    <xf numFmtId="0" fontId="0" fillId="2" borderId="0" xfId="0" applyFill="1" applyAlignment="1">
      <alignment horizontal="left"/>
    </xf>
    <xf numFmtId="1" fontId="0" fillId="2" borderId="0" xfId="0" applyNumberFormat="1" applyFill="1"/>
    <xf numFmtId="0" fontId="2" fillId="7" borderId="0" xfId="0" applyFont="1" applyFill="1"/>
    <xf numFmtId="0" fontId="2" fillId="7" borderId="3" xfId="0" applyFont="1" applyFill="1" applyBorder="1"/>
    <xf numFmtId="49" fontId="13" fillId="0" borderId="0" xfId="0" applyNumberFormat="1" applyFont="1" applyAlignment="1">
      <alignment horizontal="center" wrapText="1"/>
    </xf>
    <xf numFmtId="1" fontId="2" fillId="0" borderId="0" xfId="0" applyNumberFormat="1" applyFont="1" applyAlignment="1">
      <alignment wrapText="1"/>
    </xf>
    <xf numFmtId="2" fontId="13" fillId="0" borderId="0" xfId="0" applyNumberFormat="1" applyFont="1" applyAlignment="1">
      <alignment horizontal="center" wrapText="1"/>
    </xf>
    <xf numFmtId="1" fontId="13" fillId="0" borderId="0" xfId="0" applyNumberFormat="1" applyFont="1" applyAlignment="1">
      <alignment horizontal="center" wrapText="1"/>
    </xf>
    <xf numFmtId="0" fontId="31" fillId="0" borderId="0" xfId="0" applyFont="1" applyAlignment="1">
      <alignment horizontal="center" wrapText="1"/>
    </xf>
    <xf numFmtId="1" fontId="31" fillId="0" borderId="0" xfId="0" applyNumberFormat="1" applyFont="1" applyAlignment="1">
      <alignment horizontal="center"/>
    </xf>
    <xf numFmtId="0" fontId="31" fillId="0" borderId="0" xfId="0" applyFont="1" applyAlignment="1">
      <alignment horizontal="center"/>
    </xf>
    <xf numFmtId="164" fontId="31" fillId="0" borderId="0" xfId="0" applyNumberFormat="1" applyFont="1" applyAlignment="1">
      <alignment horizontal="center" wrapText="1"/>
    </xf>
    <xf numFmtId="164" fontId="31" fillId="0" borderId="0" xfId="0" applyNumberFormat="1" applyFont="1" applyAlignment="1">
      <alignment horizontal="center"/>
    </xf>
    <xf numFmtId="0" fontId="2" fillId="7" borderId="5" xfId="0" applyFont="1" applyFill="1" applyBorder="1"/>
    <xf numFmtId="2" fontId="2" fillId="7" borderId="5" xfId="0" applyNumberFormat="1" applyFont="1" applyFill="1" applyBorder="1"/>
    <xf numFmtId="1" fontId="2" fillId="7" borderId="5" xfId="0" applyNumberFormat="1" applyFont="1" applyFill="1" applyBorder="1"/>
    <xf numFmtId="165" fontId="19" fillId="0" borderId="0" xfId="0" applyNumberFormat="1" applyFont="1" applyAlignment="1">
      <alignment horizontal="right"/>
    </xf>
    <xf numFmtId="3" fontId="14" fillId="0" borderId="0" xfId="0" applyNumberFormat="1" applyFont="1"/>
    <xf numFmtId="1" fontId="2" fillId="0" borderId="4" xfId="0" applyNumberFormat="1" applyFont="1" applyBorder="1"/>
    <xf numFmtId="0" fontId="18" fillId="0" borderId="0" xfId="4" applyFont="1" applyAlignment="1">
      <alignment wrapText="1"/>
    </xf>
    <xf numFmtId="0" fontId="5" fillId="0" borderId="0" xfId="4" applyFont="1" applyAlignment="1">
      <alignment wrapText="1"/>
    </xf>
    <xf numFmtId="168" fontId="5" fillId="0" borderId="0" xfId="4" applyNumberFormat="1" applyFont="1"/>
    <xf numFmtId="0" fontId="5" fillId="0" borderId="0" xfId="4" applyFont="1"/>
    <xf numFmtId="0" fontId="19" fillId="0" borderId="0" xfId="4" applyFont="1"/>
    <xf numFmtId="164" fontId="5" fillId="0" borderId="0" xfId="4" applyNumberFormat="1" applyFont="1"/>
    <xf numFmtId="15" fontId="5" fillId="0" borderId="0" xfId="4" applyNumberFormat="1" applyFont="1"/>
    <xf numFmtId="0" fontId="18" fillId="0" borderId="0" xfId="4" applyFont="1"/>
    <xf numFmtId="0" fontId="25" fillId="0" borderId="0" xfId="4" applyFont="1"/>
    <xf numFmtId="0" fontId="5" fillId="0" borderId="0" xfId="4" applyFont="1" applyAlignment="1">
      <alignment vertical="top"/>
    </xf>
    <xf numFmtId="0" fontId="37" fillId="0" borderId="0" xfId="4" applyFont="1"/>
    <xf numFmtId="1" fontId="38" fillId="0" borderId="0" xfId="0" applyNumberFormat="1" applyFont="1" applyAlignment="1">
      <alignment horizontal="center" wrapText="1"/>
    </xf>
    <xf numFmtId="0" fontId="39" fillId="7" borderId="3" xfId="0" applyFont="1" applyFill="1" applyBorder="1"/>
    <xf numFmtId="0" fontId="41" fillId="0" borderId="0" xfId="0" applyFont="1" applyAlignment="1">
      <alignment horizontal="center" wrapText="1"/>
    </xf>
    <xf numFmtId="0" fontId="41" fillId="0" borderId="0" xfId="0" applyFont="1" applyAlignment="1">
      <alignment wrapText="1"/>
    </xf>
    <xf numFmtId="1" fontId="0" fillId="0" borderId="0" xfId="0" applyNumberFormat="1" applyAlignment="1">
      <alignment horizontal="right" wrapText="1"/>
    </xf>
    <xf numFmtId="1" fontId="0" fillId="0" borderId="0" xfId="0" applyNumberFormat="1" applyAlignment="1">
      <alignment wrapText="1"/>
    </xf>
    <xf numFmtId="0" fontId="0" fillId="0" borderId="0" xfId="0" applyAlignment="1">
      <alignment horizontal="center"/>
    </xf>
    <xf numFmtId="0" fontId="0" fillId="0" borderId="0" xfId="0" applyAlignment="1">
      <alignment horizontal="center" vertical="center" textRotation="90"/>
    </xf>
    <xf numFmtId="0" fontId="42" fillId="0" borderId="0" xfId="0" applyFont="1" applyAlignment="1">
      <alignment horizontal="center" vertical="center" wrapText="1"/>
    </xf>
    <xf numFmtId="0" fontId="0" fillId="0" borderId="0" xfId="0" applyAlignment="1">
      <alignment horizontal="center" wrapText="1"/>
    </xf>
    <xf numFmtId="0" fontId="1" fillId="0" borderId="0" xfId="0" applyFont="1"/>
  </cellXfs>
  <cellStyles count="5">
    <cellStyle name="Hyperlink" xfId="1" builtinId="8"/>
    <cellStyle name="Normal" xfId="0" builtinId="0"/>
    <cellStyle name="Normal 2" xfId="2" xr:uid="{9EC2B73B-67B8-4734-A90C-55ADD8252BF1}"/>
    <cellStyle name="Normal 3" xfId="4" xr:uid="{2CC85D9A-750B-49DE-BA45-8F8F465ECE3C}"/>
    <cellStyle name="Percent" xfId="3" builtinId="5"/>
  </cellStyles>
  <dxfs count="152">
    <dxf>
      <numFmt numFmtId="1" formatCode="0"/>
    </dxf>
    <dxf>
      <font>
        <b val="0"/>
      </font>
    </dxf>
    <dxf>
      <font>
        <color auto="1"/>
      </font>
    </dxf>
    <dxf>
      <numFmt numFmtId="1" formatCode="0"/>
    </dxf>
    <dxf>
      <numFmt numFmtId="1" formatCode="0"/>
    </dxf>
    <dxf>
      <numFmt numFmtId="1" formatCode="0"/>
    </dxf>
    <dxf>
      <font>
        <color rgb="FFFF0000"/>
      </font>
    </dxf>
    <dxf>
      <font>
        <color rgb="FFFF0000"/>
      </font>
    </dxf>
    <dxf>
      <font>
        <b/>
      </font>
    </dxf>
    <dxf>
      <font>
        <b/>
      </font>
    </dxf>
    <dxf>
      <font>
        <color rgb="FFFF0000"/>
      </font>
    </dxf>
    <dxf>
      <font>
        <b/>
      </font>
    </dxf>
    <dxf>
      <font>
        <b val="0"/>
      </font>
    </dxf>
    <dxf>
      <font>
        <color auto="1"/>
      </font>
    </dxf>
    <dxf>
      <numFmt numFmtId="1" formatCode="0"/>
    </dxf>
    <dxf>
      <numFmt numFmtId="1" formatCode="0"/>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color rgb="FFC00000"/>
      </font>
    </dxf>
    <dxf>
      <font>
        <b/>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font>
    </dxf>
    <dxf>
      <font>
        <color theme="1"/>
      </font>
    </dxf>
    <dxf>
      <numFmt numFmtId="1" formatCode="0"/>
    </dxf>
    <dxf>
      <numFmt numFmtId="164" formatCode="0.0"/>
    </dxf>
    <dxf>
      <numFmt numFmtId="164" formatCode="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auto="1"/>
      </font>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3" formatCode="#,##0"/>
    </dxf>
    <dxf>
      <font>
        <color rgb="FFC00000"/>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6.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openxmlformats.org/officeDocument/2006/relationships/pivotCacheDefinition" Target="pivotCache/pivotCacheDefinition9.xml"/><Relationship Id="rId47" Type="http://schemas.openxmlformats.org/officeDocument/2006/relationships/pivotCacheDefinition" Target="pivotCache/pivotCacheDefinition14.xml"/><Relationship Id="rId50" Type="http://schemas.openxmlformats.org/officeDocument/2006/relationships/pivotCacheDefinition" Target="pivotCache/pivotCacheDefinition17.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4.xml"/><Relationship Id="rId40" Type="http://schemas.openxmlformats.org/officeDocument/2006/relationships/pivotCacheDefinition" Target="pivotCache/pivotCacheDefinition7.xml"/><Relationship Id="rId45" Type="http://schemas.openxmlformats.org/officeDocument/2006/relationships/pivotCacheDefinition" Target="pivotCache/pivotCacheDefinition12.xml"/><Relationship Id="rId53" Type="http://schemas.openxmlformats.org/officeDocument/2006/relationships/theme" Target="theme/theme1.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2.xml"/><Relationship Id="rId43" Type="http://schemas.openxmlformats.org/officeDocument/2006/relationships/pivotCacheDefinition" Target="pivotCache/pivotCacheDefinition10.xml"/><Relationship Id="rId48" Type="http://schemas.openxmlformats.org/officeDocument/2006/relationships/pivotCacheDefinition" Target="pivotCache/pivotCacheDefinition15.xml"/><Relationship Id="rId56"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pivotCacheDefinition" Target="pivotCache/pivotCacheDefinition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5.xml"/><Relationship Id="rId46" Type="http://schemas.openxmlformats.org/officeDocument/2006/relationships/pivotCacheDefinition" Target="pivotCache/pivotCacheDefinition13.xml"/><Relationship Id="rId5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pivotCacheDefinition" Target="pivotCache/pivotCacheDefinition8.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3.xml"/><Relationship Id="rId49" Type="http://schemas.openxmlformats.org/officeDocument/2006/relationships/pivotCacheDefinition" Target="pivotCache/pivotCacheDefinition16.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1.xml"/><Relationship Id="rId52" Type="http://schemas.openxmlformats.org/officeDocument/2006/relationships/pivotCacheDefinition" Target="pivotCache/pivotCacheDefinition19.xml"/><Relationship Id="rId6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5711067366579179E-2"/>
                  <c:y val="0.2214271653543307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8.0 harvest'!$CM$7:$CM$14</c:f>
              <c:numCache>
                <c:formatCode>0</c:formatCode>
                <c:ptCount val="8"/>
                <c:pt idx="0">
                  <c:v>-125.71920531216512</c:v>
                </c:pt>
                <c:pt idx="1">
                  <c:v>-204.0696815298823</c:v>
                </c:pt>
                <c:pt idx="2">
                  <c:v>-165.75530141739148</c:v>
                </c:pt>
                <c:pt idx="3">
                  <c:v>-271.43060799887678</c:v>
                </c:pt>
                <c:pt idx="4">
                  <c:v>-105.32675372092615</c:v>
                </c:pt>
                <c:pt idx="5">
                  <c:v>-178.50073034799061</c:v>
                </c:pt>
                <c:pt idx="6">
                  <c:v>-214.50126694756443</c:v>
                </c:pt>
                <c:pt idx="7">
                  <c:v>-192.01032759158676</c:v>
                </c:pt>
              </c:numCache>
            </c:numRef>
          </c:xVal>
          <c:yVal>
            <c:numRef>
              <c:f>'PCDS 8.0 harvest'!$CN$7:$CN$14</c:f>
              <c:numCache>
                <c:formatCode>0</c:formatCode>
                <c:ptCount val="8"/>
                <c:pt idx="0">
                  <c:v>28.787500000000001</c:v>
                </c:pt>
                <c:pt idx="1">
                  <c:v>31.875000000000004</c:v>
                </c:pt>
                <c:pt idx="2">
                  <c:v>33.875</c:v>
                </c:pt>
                <c:pt idx="3">
                  <c:v>34.087499999999999</c:v>
                </c:pt>
                <c:pt idx="4">
                  <c:v>33.462500000000006</c:v>
                </c:pt>
                <c:pt idx="5">
                  <c:v>32.237499999999997</c:v>
                </c:pt>
                <c:pt idx="6">
                  <c:v>38.825000000000003</c:v>
                </c:pt>
                <c:pt idx="7">
                  <c:v>35.024999999999999</c:v>
                </c:pt>
              </c:numCache>
            </c:numRef>
          </c:yVal>
          <c:smooth val="0"/>
          <c:extLst>
            <c:ext xmlns:c16="http://schemas.microsoft.com/office/drawing/2014/chart" uri="{C3380CC4-5D6E-409C-BE32-E72D297353CC}">
              <c16:uniqueId val="{00000000-E367-4992-A3BF-D9AF36507209}"/>
            </c:ext>
          </c:extLst>
        </c:ser>
        <c:dLbls>
          <c:showLegendKey val="0"/>
          <c:showVal val="0"/>
          <c:showCatName val="0"/>
          <c:showSerName val="0"/>
          <c:showPercent val="0"/>
          <c:showBubbleSize val="0"/>
        </c:dLbls>
        <c:axId val="717377424"/>
        <c:axId val="717389904"/>
      </c:scatterChart>
      <c:valAx>
        <c:axId val="7173774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89904"/>
        <c:crosses val="autoZero"/>
        <c:crossBetween val="midCat"/>
      </c:valAx>
      <c:valAx>
        <c:axId val="717389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77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14032895637864"/>
          <c:y val="5.0925925925925923E-2"/>
          <c:w val="0.76980820571124109"/>
          <c:h val="0.78054024496937879"/>
        </c:manualLayout>
      </c:layout>
      <c:scatterChart>
        <c:scatterStyle val="lineMarker"/>
        <c:varyColors val="0"/>
        <c:ser>
          <c:idx val="0"/>
          <c:order val="0"/>
          <c:tx>
            <c:strRef>
              <c:f>'Machine harvest'!$Z$3</c:f>
              <c:strCache>
                <c:ptCount val="1"/>
                <c:pt idx="0">
                  <c:v>Spring</c:v>
                </c:pt>
              </c:strCache>
            </c:strRef>
          </c:tx>
          <c:spPr>
            <a:ln w="25400" cap="rnd">
              <a:noFill/>
              <a:round/>
            </a:ln>
            <a:effectLst/>
          </c:spPr>
          <c:marker>
            <c:symbol val="circle"/>
            <c:size val="5"/>
            <c:spPr>
              <a:no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7.6884716333535233E-2"/>
                  <c:y val="-5.078848020709739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numRef>
              <c:f>'Machine harvest'!$AA$3:$AA$10</c:f>
              <c:numCache>
                <c:formatCode>General</c:formatCode>
                <c:ptCount val="8"/>
                <c:pt idx="0">
                  <c:v>1984</c:v>
                </c:pt>
                <c:pt idx="1">
                  <c:v>1989</c:v>
                </c:pt>
                <c:pt idx="2">
                  <c:v>1999</c:v>
                </c:pt>
                <c:pt idx="3">
                  <c:v>2001</c:v>
                </c:pt>
                <c:pt idx="4">
                  <c:v>2004</c:v>
                </c:pt>
                <c:pt idx="5">
                  <c:v>2008</c:v>
                </c:pt>
                <c:pt idx="6">
                  <c:v>2016</c:v>
                </c:pt>
                <c:pt idx="7">
                  <c:v>2020</c:v>
                </c:pt>
              </c:numCache>
            </c:numRef>
          </c:xVal>
          <c:yVal>
            <c:numRef>
              <c:f>'Machine harvest'!$AG$3:$AG$10</c:f>
              <c:numCache>
                <c:formatCode>0.0</c:formatCode>
                <c:ptCount val="8"/>
                <c:pt idx="0">
                  <c:v>4.9422559009466891</c:v>
                </c:pt>
                <c:pt idx="1">
                  <c:v>4.899033924642632</c:v>
                </c:pt>
                <c:pt idx="2">
                  <c:v>4.9590956040304341</c:v>
                </c:pt>
                <c:pt idx="3">
                  <c:v>5.5617224161697161</c:v>
                </c:pt>
                <c:pt idx="4">
                  <c:v>5.4044056507325076</c:v>
                </c:pt>
                <c:pt idx="5">
                  <c:v>5.0778879798351104</c:v>
                </c:pt>
                <c:pt idx="6">
                  <c:v>5.9269862373515343</c:v>
                </c:pt>
                <c:pt idx="7">
                  <c:v>5.969863682291793</c:v>
                </c:pt>
              </c:numCache>
            </c:numRef>
          </c:yVal>
          <c:smooth val="0"/>
          <c:extLst>
            <c:ext xmlns:c16="http://schemas.microsoft.com/office/drawing/2014/chart" uri="{C3380CC4-5D6E-409C-BE32-E72D297353CC}">
              <c16:uniqueId val="{00000000-9987-43AC-96CB-4A60C142B712}"/>
            </c:ext>
          </c:extLst>
        </c:ser>
        <c:ser>
          <c:idx val="1"/>
          <c:order val="1"/>
          <c:tx>
            <c:strRef>
              <c:f>'Machine harvest'!$Z$12</c:f>
              <c:strCache>
                <c:ptCount val="1"/>
                <c:pt idx="0">
                  <c:v>Winter</c:v>
                </c:pt>
              </c:strCache>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1.8935998384817281E-2"/>
                  <c:y val="0.217417394743465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numRef>
              <c:f>'Machine harvest'!$AA$12:$AA$19</c:f>
              <c:numCache>
                <c:formatCode>General</c:formatCode>
                <c:ptCount val="8"/>
                <c:pt idx="0">
                  <c:v>1983</c:v>
                </c:pt>
                <c:pt idx="1">
                  <c:v>1985</c:v>
                </c:pt>
                <c:pt idx="2">
                  <c:v>1998</c:v>
                </c:pt>
                <c:pt idx="3">
                  <c:v>1999</c:v>
                </c:pt>
                <c:pt idx="4">
                  <c:v>2002</c:v>
                </c:pt>
                <c:pt idx="5">
                  <c:v>2016</c:v>
                </c:pt>
                <c:pt idx="6">
                  <c:v>2018</c:v>
                </c:pt>
                <c:pt idx="7">
                  <c:v>2023</c:v>
                </c:pt>
              </c:numCache>
            </c:numRef>
          </c:xVal>
          <c:yVal>
            <c:numRef>
              <c:f>'Machine harvest'!$AG$12:$AG$19</c:f>
              <c:numCache>
                <c:formatCode>0.0</c:formatCode>
                <c:ptCount val="8"/>
                <c:pt idx="0">
                  <c:v>4.5731222155624707</c:v>
                </c:pt>
                <c:pt idx="1">
                  <c:v>4.6893718267230984</c:v>
                </c:pt>
                <c:pt idx="2">
                  <c:v>5.1724949381327336</c:v>
                </c:pt>
                <c:pt idx="3">
                  <c:v>4.5155552297178261</c:v>
                </c:pt>
                <c:pt idx="4">
                  <c:v>5.1186997758373733</c:v>
                </c:pt>
                <c:pt idx="5">
                  <c:v>5.1742917872865251</c:v>
                </c:pt>
                <c:pt idx="6">
                  <c:v>5.5754317247132432</c:v>
                </c:pt>
                <c:pt idx="7">
                  <c:v>5.5523102776045237</c:v>
                </c:pt>
              </c:numCache>
            </c:numRef>
          </c:yVal>
          <c:smooth val="0"/>
          <c:extLst>
            <c:ext xmlns:c16="http://schemas.microsoft.com/office/drawing/2014/chart" uri="{C3380CC4-5D6E-409C-BE32-E72D297353CC}">
              <c16:uniqueId val="{00000001-9987-43AC-96CB-4A60C142B712}"/>
            </c:ext>
          </c:extLst>
        </c:ser>
        <c:dLbls>
          <c:showLegendKey val="0"/>
          <c:showVal val="0"/>
          <c:showCatName val="0"/>
          <c:showSerName val="0"/>
          <c:showPercent val="0"/>
          <c:showBubbleSize val="0"/>
        </c:dLbls>
        <c:axId val="1703050431"/>
        <c:axId val="1703051871"/>
      </c:scatterChart>
      <c:valAx>
        <c:axId val="170305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a:solidFill>
                      <a:schemeClr val="tx1"/>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1871"/>
        <c:crosses val="autoZero"/>
        <c:crossBetween val="midCat"/>
      </c:valAx>
      <c:valAx>
        <c:axId val="1703051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a:solidFill>
                      <a:schemeClr val="tx1"/>
                    </a:solidFill>
                  </a:rPr>
                  <a:t>Machine harvest yield (t/ha)</a:t>
                </a:r>
              </a:p>
            </c:rich>
          </c:tx>
          <c:layout>
            <c:manualLayout>
              <c:xMode val="edge"/>
              <c:yMode val="edge"/>
              <c:x val="4.0160642570281121E-3"/>
              <c:y val="0.15317512394284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0431"/>
        <c:crosses val="autoZero"/>
        <c:crossBetween val="midCat"/>
      </c:valAx>
      <c:spPr>
        <a:noFill/>
        <a:ln>
          <a:noFill/>
        </a:ln>
        <a:effectLst/>
      </c:spPr>
    </c:plotArea>
    <c:legend>
      <c:legendPos val="r"/>
      <c:layout>
        <c:manualLayout>
          <c:xMode val="edge"/>
          <c:yMode val="edge"/>
          <c:x val="0.26347331583552058"/>
          <c:y val="0.65620161557475221"/>
          <c:w val="0.65218922935837842"/>
          <c:h val="0.109119836047891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64237076565082"/>
          <c:y val="5.0925925925925923E-2"/>
          <c:w val="0.7469738231875116"/>
          <c:h val="0.78054024496937879"/>
        </c:manualLayout>
      </c:layout>
      <c:scatterChart>
        <c:scatterStyle val="lineMarker"/>
        <c:varyColors val="0"/>
        <c:ser>
          <c:idx val="0"/>
          <c:order val="0"/>
          <c:tx>
            <c:strRef>
              <c:f>'PCDS 10.0 harvest (+recut data)'!$BC$12</c:f>
              <c:strCache>
                <c:ptCount val="1"/>
              </c:strCache>
            </c:strRef>
          </c:tx>
          <c:spPr>
            <a:ln w="25400" cap="rnd">
              <a:noFill/>
              <a:round/>
            </a:ln>
            <a:effectLst/>
          </c:spPr>
          <c:marker>
            <c:symbol val="circle"/>
            <c:size val="5"/>
            <c:spPr>
              <a:no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0.12299846707757976"/>
                  <c:y val="0.2019839643332254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10.0 harvest (+recut data)'!$BD$12:$BD$19</c:f>
              <c:numCache>
                <c:formatCode>General</c:formatCode>
                <c:ptCount val="8"/>
              </c:numCache>
            </c:numRef>
          </c:xVal>
          <c:yVal>
            <c:numRef>
              <c:f>'PCDS 10.0 harvest (+recut data)'!$BJ$12:$BJ$19</c:f>
              <c:numCache>
                <c:formatCode>General</c:formatCode>
                <c:ptCount val="8"/>
              </c:numCache>
            </c:numRef>
          </c:yVal>
          <c:smooth val="0"/>
          <c:extLst>
            <c:ext xmlns:c16="http://schemas.microsoft.com/office/drawing/2014/chart" uri="{C3380CC4-5D6E-409C-BE32-E72D297353CC}">
              <c16:uniqueId val="{00000003-2717-4CE6-BDCF-2526CDA49507}"/>
            </c:ext>
          </c:extLst>
        </c:ser>
        <c:ser>
          <c:idx val="1"/>
          <c:order val="1"/>
          <c:tx>
            <c:strRef>
              <c:f>'PCDS 10.0 harvest (+recut data)'!$BC$21</c:f>
              <c:strCache>
                <c:ptCount val="1"/>
              </c:strCache>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0.38628696874386947"/>
                  <c:y val="-8.207636716643296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10.0 harvest (+recut data)'!$BD$21:$BD$28</c:f>
              <c:numCache>
                <c:formatCode>General</c:formatCode>
                <c:ptCount val="8"/>
              </c:numCache>
            </c:numRef>
          </c:xVal>
          <c:yVal>
            <c:numRef>
              <c:f>'PCDS 10.0 harvest (+recut data)'!$BJ$21:$BJ$28</c:f>
              <c:numCache>
                <c:formatCode>General</c:formatCode>
                <c:ptCount val="8"/>
              </c:numCache>
            </c:numRef>
          </c:yVal>
          <c:smooth val="0"/>
          <c:extLst>
            <c:ext xmlns:c16="http://schemas.microsoft.com/office/drawing/2014/chart" uri="{C3380CC4-5D6E-409C-BE32-E72D297353CC}">
              <c16:uniqueId val="{00000007-2717-4CE6-BDCF-2526CDA49507}"/>
            </c:ext>
          </c:extLst>
        </c:ser>
        <c:dLbls>
          <c:showLegendKey val="0"/>
          <c:showVal val="0"/>
          <c:showCatName val="0"/>
          <c:showSerName val="0"/>
          <c:showPercent val="0"/>
          <c:showBubbleSize val="0"/>
        </c:dLbls>
        <c:axId val="1703050431"/>
        <c:axId val="1703051871"/>
      </c:scatterChart>
      <c:valAx>
        <c:axId val="170305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a:solidFill>
                      <a:schemeClr val="tx1"/>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1871"/>
        <c:crosses val="autoZero"/>
        <c:crossBetween val="midCat"/>
      </c:valAx>
      <c:valAx>
        <c:axId val="1703051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a:solidFill>
                      <a:schemeClr val="tx1"/>
                    </a:solidFill>
                  </a:rPr>
                  <a:t>Hand harvest yield (g/m</a:t>
                </a:r>
                <a:r>
                  <a:rPr lang="en-AU" baseline="30000">
                    <a:solidFill>
                      <a:schemeClr val="tx1"/>
                    </a:solidFill>
                  </a:rPr>
                  <a:t>2</a:t>
                </a:r>
                <a:r>
                  <a:rPr lang="en-AU">
                    <a:solidFill>
                      <a:schemeClr val="tx1"/>
                    </a:solidFill>
                  </a:rPr>
                  <a:t>)</a:t>
                </a:r>
              </a:p>
            </c:rich>
          </c:tx>
          <c:layout>
            <c:manualLayout>
              <c:xMode val="edge"/>
              <c:yMode val="edge"/>
              <c:x val="4.0160642570281121E-3"/>
              <c:y val="0.15317512394284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0431"/>
        <c:crosses val="autoZero"/>
        <c:crossBetween val="midCat"/>
      </c:valAx>
      <c:spPr>
        <a:noFill/>
        <a:ln>
          <a:noFill/>
        </a:ln>
        <a:effectLst/>
      </c:spPr>
    </c:plotArea>
    <c:legend>
      <c:legendPos val="r"/>
      <c:layout>
        <c:manualLayout>
          <c:xMode val="edge"/>
          <c:yMode val="edge"/>
          <c:x val="0.47287486611654012"/>
          <c:y val="0.71556250674145183"/>
          <c:w val="0.47697574635717532"/>
          <c:h val="9.54212059109049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AU" sz="1000">
                <a:solidFill>
                  <a:schemeClr val="tx1"/>
                </a:solidFill>
              </a:rPr>
              <a:t>Year 2025</a:t>
            </a:r>
          </a:p>
        </c:rich>
      </c:tx>
      <c:layout>
        <c:manualLayout>
          <c:xMode val="edge"/>
          <c:yMode val="edge"/>
          <c:x val="0.50332291540480512"/>
          <c:y val="4.109589041095890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22225721784777"/>
          <c:y val="8.7455506417862136E-2"/>
          <c:w val="0.75057742782152226"/>
          <c:h val="0.74401071441412303"/>
        </c:manualLayout>
      </c:layout>
      <c:scatterChart>
        <c:scatterStyle val="lineMarker"/>
        <c:varyColors val="0"/>
        <c:ser>
          <c:idx val="0"/>
          <c:order val="0"/>
          <c:tx>
            <c:strRef>
              <c:f>'PCDS 10.0 harvest (+recut data)'!$BC$12</c:f>
              <c:strCache>
                <c:ptCount val="1"/>
              </c:strCache>
            </c:strRef>
          </c:tx>
          <c:spPr>
            <a:ln w="25400" cap="rnd">
              <a:noFill/>
              <a:round/>
            </a:ln>
            <a:effectLst/>
          </c:spPr>
          <c:marker>
            <c:symbol val="circle"/>
            <c:size val="5"/>
            <c:spPr>
              <a:no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0.10089235450152954"/>
                  <c:y val="-9.481968863481106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10.0 harvest (+recut data)'!$BD$62:$BD$69</c:f>
              <c:numCache>
                <c:formatCode>General</c:formatCode>
                <c:ptCount val="8"/>
                <c:pt idx="0">
                  <c:v>1984</c:v>
                </c:pt>
                <c:pt idx="1">
                  <c:v>1989</c:v>
                </c:pt>
                <c:pt idx="2">
                  <c:v>1999</c:v>
                </c:pt>
                <c:pt idx="3">
                  <c:v>2001</c:v>
                </c:pt>
                <c:pt idx="4">
                  <c:v>2004</c:v>
                </c:pt>
                <c:pt idx="5">
                  <c:v>2008</c:v>
                </c:pt>
                <c:pt idx="6">
                  <c:v>2016</c:v>
                </c:pt>
                <c:pt idx="7">
                  <c:v>2023</c:v>
                </c:pt>
              </c:numCache>
            </c:numRef>
          </c:xVal>
          <c:yVal>
            <c:numRef>
              <c:f>'PCDS 10.0 harvest (+recut data)'!$BF$62:$BF$69</c:f>
              <c:numCache>
                <c:formatCode>0</c:formatCode>
                <c:ptCount val="8"/>
                <c:pt idx="0">
                  <c:v>1013.4414285714281</c:v>
                </c:pt>
                <c:pt idx="1">
                  <c:v>1004.156428571428</c:v>
                </c:pt>
                <c:pt idx="2">
                  <c:v>1198.7664285714279</c:v>
                </c:pt>
                <c:pt idx="3">
                  <c:v>1044.271428571428</c:v>
                </c:pt>
                <c:pt idx="4">
                  <c:v>1171.0664285714279</c:v>
                </c:pt>
                <c:pt idx="5">
                  <c:v>1078.111428571428</c:v>
                </c:pt>
                <c:pt idx="6">
                  <c:v>1289.0014285714281</c:v>
                </c:pt>
                <c:pt idx="7">
                  <c:v>1112.9814285714281</c:v>
                </c:pt>
              </c:numCache>
            </c:numRef>
          </c:yVal>
          <c:smooth val="0"/>
          <c:extLst>
            <c:ext xmlns:c16="http://schemas.microsoft.com/office/drawing/2014/chart" uri="{C3380CC4-5D6E-409C-BE32-E72D297353CC}">
              <c16:uniqueId val="{00000003-67F2-4E5B-A693-38C75A884C46}"/>
            </c:ext>
          </c:extLst>
        </c:ser>
        <c:ser>
          <c:idx val="1"/>
          <c:order val="1"/>
          <c:tx>
            <c:strRef>
              <c:f>'PCDS 10.0 harvest (+recut data)'!$BC$21</c:f>
              <c:strCache>
                <c:ptCount val="1"/>
              </c:strCache>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0.38628696874386947"/>
                  <c:y val="-8.207636716643296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10.0 harvest (+recut data)'!$BD$71:$BD$78</c:f>
              <c:numCache>
                <c:formatCode>General</c:formatCode>
                <c:ptCount val="8"/>
                <c:pt idx="0">
                  <c:v>1983</c:v>
                </c:pt>
                <c:pt idx="1">
                  <c:v>1985</c:v>
                </c:pt>
                <c:pt idx="2">
                  <c:v>1998</c:v>
                </c:pt>
                <c:pt idx="3">
                  <c:v>1999</c:v>
                </c:pt>
                <c:pt idx="4">
                  <c:v>2002</c:v>
                </c:pt>
                <c:pt idx="5">
                  <c:v>2016</c:v>
                </c:pt>
                <c:pt idx="6">
                  <c:v>2018</c:v>
                </c:pt>
                <c:pt idx="7">
                  <c:v>2023</c:v>
                </c:pt>
              </c:numCache>
            </c:numRef>
          </c:xVal>
          <c:yVal>
            <c:numRef>
              <c:f>'PCDS 10.0 harvest (+recut data)'!$BF$71:$BF$78</c:f>
              <c:numCache>
                <c:formatCode>0</c:formatCode>
                <c:ptCount val="8"/>
                <c:pt idx="0">
                  <c:v>1298.696428571428</c:v>
                </c:pt>
                <c:pt idx="1">
                  <c:v>1331.956428571428</c:v>
                </c:pt>
                <c:pt idx="2">
                  <c:v>1265.8264285714281</c:v>
                </c:pt>
                <c:pt idx="3">
                  <c:v>1149.551428571428</c:v>
                </c:pt>
                <c:pt idx="4">
                  <c:v>1254.5864285714279</c:v>
                </c:pt>
                <c:pt idx="5">
                  <c:v>1339.571428571428</c:v>
                </c:pt>
                <c:pt idx="6">
                  <c:v>1223.821428571428</c:v>
                </c:pt>
                <c:pt idx="7">
                  <c:v>1280.0664285714279</c:v>
                </c:pt>
              </c:numCache>
            </c:numRef>
          </c:yVal>
          <c:smooth val="0"/>
          <c:extLst>
            <c:ext xmlns:c16="http://schemas.microsoft.com/office/drawing/2014/chart" uri="{C3380CC4-5D6E-409C-BE32-E72D297353CC}">
              <c16:uniqueId val="{00000007-67F2-4E5B-A693-38C75A884C46}"/>
            </c:ext>
          </c:extLst>
        </c:ser>
        <c:dLbls>
          <c:showLegendKey val="0"/>
          <c:showVal val="0"/>
          <c:showCatName val="0"/>
          <c:showSerName val="0"/>
          <c:showPercent val="0"/>
          <c:showBubbleSize val="0"/>
        </c:dLbls>
        <c:axId val="1703050431"/>
        <c:axId val="1703051871"/>
      </c:scatterChart>
      <c:valAx>
        <c:axId val="170305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a:solidFill>
                      <a:schemeClr val="tx1"/>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1871"/>
        <c:crosses val="autoZero"/>
        <c:crossBetween val="midCat"/>
      </c:valAx>
      <c:valAx>
        <c:axId val="1703051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sz="1000" b="0" i="0" u="none" strike="noStrike" kern="1200" baseline="0">
                    <a:solidFill>
                      <a:schemeClr val="tx1"/>
                    </a:solidFill>
                  </a:rPr>
                  <a:t>Total biomass at PCDS 10.0 (g/m</a:t>
                </a:r>
                <a:r>
                  <a:rPr lang="en-AU" sz="1000" b="0" i="0" u="none" strike="noStrike" kern="1200" baseline="30000">
                    <a:solidFill>
                      <a:schemeClr val="tx1"/>
                    </a:solidFill>
                  </a:rPr>
                  <a:t>2</a:t>
                </a:r>
                <a:r>
                  <a:rPr lang="en-AU" sz="1000" b="0" i="0" u="none" strike="noStrike" kern="1200" baseline="0">
                    <a:solidFill>
                      <a:schemeClr val="tx1"/>
                    </a:solidFill>
                  </a:rPr>
                  <a:t>)</a:t>
                </a:r>
              </a:p>
            </c:rich>
          </c:tx>
          <c:layout>
            <c:manualLayout>
              <c:xMode val="edge"/>
              <c:yMode val="edge"/>
              <c:x val="4.0160642570281121E-3"/>
              <c:y val="0.15317512394284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0431"/>
        <c:crosses val="autoZero"/>
        <c:crossBetween val="midCat"/>
      </c:valAx>
      <c:spPr>
        <a:noFill/>
        <a:ln>
          <a:noFill/>
        </a:ln>
        <a:effectLst/>
      </c:spPr>
    </c:plotArea>
    <c:legend>
      <c:legendPos val="r"/>
      <c:layout>
        <c:manualLayout>
          <c:xMode val="edge"/>
          <c:yMode val="edge"/>
          <c:x val="0.47287486611654012"/>
          <c:y val="0.71556250674145183"/>
          <c:w val="0.47697574635717532"/>
          <c:h val="9.54212059109049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AU" sz="1000">
                <a:solidFill>
                  <a:schemeClr val="tx1"/>
                </a:solidFill>
              </a:rPr>
              <a:t>Year 2024</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22225721784777"/>
          <c:y val="8.7455506417862136E-2"/>
          <c:w val="0.75057742782152226"/>
          <c:h val="0.74401071441412303"/>
        </c:manualLayout>
      </c:layout>
      <c:scatterChart>
        <c:scatterStyle val="lineMarker"/>
        <c:varyColors val="0"/>
        <c:ser>
          <c:idx val="0"/>
          <c:order val="0"/>
          <c:tx>
            <c:strRef>
              <c:f>'PCDS 10.0 harvest (+recut data)'!$BC$12</c:f>
              <c:strCache>
                <c:ptCount val="1"/>
              </c:strCache>
            </c:strRef>
          </c:tx>
          <c:spPr>
            <a:ln w="25400" cap="rnd">
              <a:noFill/>
              <a:round/>
            </a:ln>
            <a:effectLst/>
          </c:spPr>
          <c:marker>
            <c:symbol val="circle"/>
            <c:size val="5"/>
            <c:spPr>
              <a:no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0.11207456513949615"/>
                  <c:y val="9.489447380721245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10.0 harvest (+recut data)'!$BD$86:$BD$93</c:f>
              <c:numCache>
                <c:formatCode>General</c:formatCode>
                <c:ptCount val="8"/>
                <c:pt idx="0">
                  <c:v>1984</c:v>
                </c:pt>
                <c:pt idx="1">
                  <c:v>1989</c:v>
                </c:pt>
                <c:pt idx="2">
                  <c:v>1999</c:v>
                </c:pt>
                <c:pt idx="3">
                  <c:v>2001</c:v>
                </c:pt>
                <c:pt idx="4">
                  <c:v>2004</c:v>
                </c:pt>
                <c:pt idx="5">
                  <c:v>2008</c:v>
                </c:pt>
                <c:pt idx="6">
                  <c:v>2016</c:v>
                </c:pt>
                <c:pt idx="7">
                  <c:v>2023</c:v>
                </c:pt>
              </c:numCache>
            </c:numRef>
          </c:xVal>
          <c:yVal>
            <c:numRef>
              <c:f>'PCDS 10.0 harvest (+recut data)'!$BH$86:$BH$93</c:f>
              <c:numCache>
                <c:formatCode>0</c:formatCode>
                <c:ptCount val="8"/>
                <c:pt idx="0">
                  <c:v>1006</c:v>
                </c:pt>
                <c:pt idx="1">
                  <c:v>952</c:v>
                </c:pt>
                <c:pt idx="2">
                  <c:v>1021.5</c:v>
                </c:pt>
                <c:pt idx="3">
                  <c:v>953.5</c:v>
                </c:pt>
                <c:pt idx="4">
                  <c:v>925.5</c:v>
                </c:pt>
                <c:pt idx="5">
                  <c:v>1082.5</c:v>
                </c:pt>
                <c:pt idx="6">
                  <c:v>915</c:v>
                </c:pt>
                <c:pt idx="7">
                  <c:v>963</c:v>
                </c:pt>
              </c:numCache>
            </c:numRef>
          </c:yVal>
          <c:smooth val="0"/>
          <c:extLst>
            <c:ext xmlns:c16="http://schemas.microsoft.com/office/drawing/2014/chart" uri="{C3380CC4-5D6E-409C-BE32-E72D297353CC}">
              <c16:uniqueId val="{00000003-A700-4A5F-98EB-7C918C367044}"/>
            </c:ext>
          </c:extLst>
        </c:ser>
        <c:ser>
          <c:idx val="1"/>
          <c:order val="1"/>
          <c:tx>
            <c:strRef>
              <c:f>'PCDS 10.0 harvest (+recut data)'!$BC$21</c:f>
              <c:strCache>
                <c:ptCount val="1"/>
              </c:strCache>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0.38628696874386947"/>
                  <c:y val="-8.207636716643296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10.0 harvest (+recut data)'!$BD$94:$BD$101</c:f>
              <c:numCache>
                <c:formatCode>General</c:formatCode>
                <c:ptCount val="8"/>
                <c:pt idx="0">
                  <c:v>1983</c:v>
                </c:pt>
                <c:pt idx="1">
                  <c:v>1985</c:v>
                </c:pt>
                <c:pt idx="2">
                  <c:v>1998</c:v>
                </c:pt>
                <c:pt idx="3">
                  <c:v>1999</c:v>
                </c:pt>
                <c:pt idx="4">
                  <c:v>2002</c:v>
                </c:pt>
                <c:pt idx="5">
                  <c:v>2016</c:v>
                </c:pt>
                <c:pt idx="6">
                  <c:v>2018</c:v>
                </c:pt>
                <c:pt idx="7">
                  <c:v>2023</c:v>
                </c:pt>
              </c:numCache>
            </c:numRef>
          </c:xVal>
          <c:yVal>
            <c:numRef>
              <c:f>'PCDS 10.0 harvest (+recut data)'!$BH$94:$BH$101</c:f>
              <c:numCache>
                <c:formatCode>0</c:formatCode>
                <c:ptCount val="8"/>
                <c:pt idx="0">
                  <c:v>1073.5</c:v>
                </c:pt>
                <c:pt idx="1">
                  <c:v>1093.5</c:v>
                </c:pt>
                <c:pt idx="2">
                  <c:v>1115</c:v>
                </c:pt>
                <c:pt idx="3">
                  <c:v>932.5</c:v>
                </c:pt>
                <c:pt idx="4">
                  <c:v>1015.5</c:v>
                </c:pt>
                <c:pt idx="5">
                  <c:v>1169</c:v>
                </c:pt>
                <c:pt idx="6">
                  <c:v>1079</c:v>
                </c:pt>
                <c:pt idx="7">
                  <c:v>1120</c:v>
                </c:pt>
              </c:numCache>
            </c:numRef>
          </c:yVal>
          <c:smooth val="0"/>
          <c:extLst>
            <c:ext xmlns:c16="http://schemas.microsoft.com/office/drawing/2014/chart" uri="{C3380CC4-5D6E-409C-BE32-E72D297353CC}">
              <c16:uniqueId val="{00000007-A700-4A5F-98EB-7C918C367044}"/>
            </c:ext>
          </c:extLst>
        </c:ser>
        <c:dLbls>
          <c:showLegendKey val="0"/>
          <c:showVal val="0"/>
          <c:showCatName val="0"/>
          <c:showSerName val="0"/>
          <c:showPercent val="0"/>
          <c:showBubbleSize val="0"/>
        </c:dLbls>
        <c:axId val="1703050431"/>
        <c:axId val="1703051871"/>
      </c:scatterChart>
      <c:valAx>
        <c:axId val="170305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a:solidFill>
                      <a:schemeClr val="tx1"/>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1871"/>
        <c:crosses val="autoZero"/>
        <c:crossBetween val="midCat"/>
      </c:valAx>
      <c:valAx>
        <c:axId val="1703051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a:solidFill>
                      <a:schemeClr val="tx1"/>
                    </a:solidFill>
                  </a:rPr>
                  <a:t>Total</a:t>
                </a:r>
                <a:r>
                  <a:rPr lang="en-AU" baseline="0">
                    <a:solidFill>
                      <a:schemeClr val="tx1"/>
                    </a:solidFill>
                  </a:rPr>
                  <a:t> biomass at PCDS 10.0 (g/m</a:t>
                </a:r>
                <a:r>
                  <a:rPr lang="en-AU" baseline="30000">
                    <a:solidFill>
                      <a:schemeClr val="tx1"/>
                    </a:solidFill>
                  </a:rPr>
                  <a:t>2</a:t>
                </a:r>
                <a:r>
                  <a:rPr lang="en-AU" baseline="0">
                    <a:solidFill>
                      <a:schemeClr val="tx1"/>
                    </a:solidFill>
                  </a:rPr>
                  <a:t>)</a:t>
                </a:r>
                <a:endParaRPr lang="en-AU">
                  <a:solidFill>
                    <a:schemeClr val="tx1"/>
                  </a:solidFill>
                </a:endParaRPr>
              </a:p>
            </c:rich>
          </c:tx>
          <c:layout>
            <c:manualLayout>
              <c:xMode val="edge"/>
              <c:yMode val="edge"/>
              <c:x val="4.0160642570281121E-3"/>
              <c:y val="0.15317512394284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AU"/>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0431"/>
        <c:crosses val="autoZero"/>
        <c:crossBetween val="midCat"/>
      </c:valAx>
      <c:spPr>
        <a:noFill/>
        <a:ln>
          <a:noFill/>
        </a:ln>
        <a:effectLst/>
      </c:spPr>
    </c:plotArea>
    <c:legend>
      <c:legendPos val="r"/>
      <c:layout>
        <c:manualLayout>
          <c:xMode val="edge"/>
          <c:yMode val="edge"/>
          <c:x val="0.47287486611654012"/>
          <c:y val="0.71556250674145183"/>
          <c:w val="0.47697574635717532"/>
          <c:h val="9.54212059109049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64237076565082"/>
          <c:y val="5.0925925925925923E-2"/>
          <c:w val="0.7469738231875116"/>
          <c:h val="0.78054024496937879"/>
        </c:manualLayout>
      </c:layout>
      <c:scatterChart>
        <c:scatterStyle val="lineMarker"/>
        <c:varyColors val="0"/>
        <c:ser>
          <c:idx val="0"/>
          <c:order val="0"/>
          <c:tx>
            <c:strRef>
              <c:f>'PCDS 10.0 harvest Final'!$AX$9</c:f>
            </c:strRef>
          </c:tx>
          <c:spPr>
            <a:ln w="25400" cap="rnd">
              <a:noFill/>
              <a:round/>
            </a:ln>
            <a:effectLst/>
          </c:spPr>
          <c:marker>
            <c:symbol val="circle"/>
            <c:size val="5"/>
            <c:spPr>
              <a:no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3.2244829025691944E-2"/>
                  <c:y val="0.271284651062452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strRef>
              <c:f>'PCDS 10.0 harvest Final'!$AY$9:$AY$16</c:f>
            </c:strRef>
          </c:xVal>
          <c:yVal>
            <c:numRef>
              <c:f>'PCDS 10.0 harvest Final'!$BE$9:$BE$16</c:f>
            </c:numRef>
          </c:yVal>
          <c:smooth val="0"/>
          <c:extLst>
            <c:ext xmlns:c16="http://schemas.microsoft.com/office/drawing/2014/chart" uri="{C3380CC4-5D6E-409C-BE32-E72D297353CC}">
              <c16:uniqueId val="{00000003-8285-4F54-B5A4-41AA717D5FB4}"/>
            </c:ext>
          </c:extLst>
        </c:ser>
        <c:ser>
          <c:idx val="1"/>
          <c:order val="1"/>
          <c:tx>
            <c:strRef>
              <c:f>'PCDS 10.0 harvest Final'!$AX$18</c:f>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0.25710977045661476"/>
                  <c:y val="-8.0098515082874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numRef>
              <c:f>'PCDS 10.0 harvest Final'!$AY$18:$AY$25</c:f>
              <c:numCache>
                <c:formatCode>General</c:formatCode>
                <c:ptCount val="1"/>
                <c:pt idx="0">
                  <c:v>1985</c:v>
                </c:pt>
              </c:numCache>
            </c:numRef>
          </c:xVal>
          <c:yVal>
            <c:numRef>
              <c:f>'PCDS 10.0 harvest Final'!$BE$18:$BE$25</c:f>
              <c:numCache>
                <c:formatCode>0</c:formatCode>
                <c:ptCount val="1"/>
                <c:pt idx="0">
                  <c:v>468.70000000000005</c:v>
                </c:pt>
              </c:numCache>
            </c:numRef>
          </c:yVal>
          <c:smooth val="0"/>
          <c:extLst>
            <c:ext xmlns:c16="http://schemas.microsoft.com/office/drawing/2014/chart" uri="{C3380CC4-5D6E-409C-BE32-E72D297353CC}">
              <c16:uniqueId val="{00000007-8285-4F54-B5A4-41AA717D5FB4}"/>
            </c:ext>
          </c:extLst>
        </c:ser>
        <c:dLbls>
          <c:showLegendKey val="0"/>
          <c:showVal val="0"/>
          <c:showCatName val="0"/>
          <c:showSerName val="0"/>
          <c:showPercent val="0"/>
          <c:showBubbleSize val="0"/>
        </c:dLbls>
        <c:axId val="1703050431"/>
        <c:axId val="1703051871"/>
      </c:scatterChart>
      <c:valAx>
        <c:axId val="170305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a:solidFill>
                      <a:schemeClr val="tx1"/>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1871"/>
        <c:crosses val="autoZero"/>
        <c:crossBetween val="midCat"/>
      </c:valAx>
      <c:valAx>
        <c:axId val="1703051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AU">
                    <a:solidFill>
                      <a:schemeClr val="tx1"/>
                    </a:solidFill>
                  </a:rPr>
                  <a:t>Hand harvest yield (g/m</a:t>
                </a:r>
                <a:r>
                  <a:rPr lang="en-AU" baseline="30000">
                    <a:solidFill>
                      <a:schemeClr val="tx1"/>
                    </a:solidFill>
                  </a:rPr>
                  <a:t>2</a:t>
                </a:r>
                <a:r>
                  <a:rPr lang="en-AU">
                    <a:solidFill>
                      <a:schemeClr val="tx1"/>
                    </a:solidFill>
                  </a:rPr>
                  <a:t>)</a:t>
                </a:r>
              </a:p>
            </c:rich>
          </c:tx>
          <c:layout>
            <c:manualLayout>
              <c:xMode val="edge"/>
              <c:yMode val="edge"/>
              <c:x val="4.0160642570281121E-3"/>
              <c:y val="0.15317512394284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050431"/>
        <c:crosses val="autoZero"/>
        <c:crossBetween val="midCat"/>
      </c:valAx>
      <c:spPr>
        <a:noFill/>
        <a:ln>
          <a:noFill/>
        </a:ln>
        <a:effectLst/>
      </c:spPr>
    </c:plotArea>
    <c:legend>
      <c:legendPos val="r"/>
      <c:layout>
        <c:manualLayout>
          <c:xMode val="edge"/>
          <c:yMode val="edge"/>
          <c:x val="0.47287486611654012"/>
          <c:y val="0.71556250674145183"/>
          <c:w val="0.47697574635717532"/>
          <c:h val="9.54212059109049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4CDE3DCE-08A3-4A38-B281-11E5EEBA5867}">
    <Anchor>
      <Comment id="{23DE27A1-7794-45EE-A211-5E03A6C7EDED}"/>
    </Anchor>
    <History>
      <Event time="2026-01-14T03:17:39.69" id="{FAF92492-01ED-4D79-A6E1-7D1DA21F8E79}">
        <Attribution userId="S::andre.c.pasquale@unimelb.edu.au::e339a93e-ba64-48f5-b644-3e00bc9ca49b" userName="Andre Pasquale" userProvider="AD"/>
        <Anchor>
          <Comment id="{23DE27A1-7794-45EE-A211-5E03A6C7EDED}"/>
        </Anchor>
        <Create/>
      </Event>
      <Event time="2026-01-14T03:17:39.69" id="{8040BBDD-A3A6-4859-A20B-8AE1CFBFCE37}">
        <Attribution userId="S::andre.c.pasquale@unimelb.edu.au::e339a93e-ba64-48f5-b644-3e00bc9ca49b" userName="Andre Pasquale" userProvider="AD"/>
        <Anchor>
          <Comment id="{23DE27A1-7794-45EE-A211-5E03A6C7EDED}"/>
        </Anchor>
        <Assign userId="S::juan.wang5@unimelb.edu.au::5ee9ba0d-76c4-4d0d-bbe1-a25307663a62" userName="Juan Wang" userProvider="AD"/>
      </Event>
      <Event time="2026-01-14T03:17:39.69" id="{F95B2632-405E-4F90-93A4-9526DB2ED8F8}">
        <Attribution userId="S::andre.c.pasquale@unimelb.edu.au::e339a93e-ba64-48f5-b644-3e00bc9ca49b" userName="Andre Pasquale" userProvider="AD"/>
        <Anchor>
          <Comment id="{23DE27A1-7794-45EE-A211-5E03A6C7EDED}"/>
        </Anchor>
        <SetTitle title="Plot 423 had 0.5m unharvested. This was my mistake when machine harvesting @Juan Wang @James Hunt"/>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92</xdr:col>
      <xdr:colOff>759906</xdr:colOff>
      <xdr:row>4</xdr:row>
      <xdr:rowOff>135652</xdr:rowOff>
    </xdr:from>
    <xdr:to>
      <xdr:col>93</xdr:col>
      <xdr:colOff>2704681</xdr:colOff>
      <xdr:row>19</xdr:row>
      <xdr:rowOff>52753</xdr:rowOff>
    </xdr:to>
    <xdr:graphicFrame macro="">
      <xdr:nvGraphicFramePr>
        <xdr:cNvPr id="2" name="Chart 1">
          <a:extLst>
            <a:ext uri="{FF2B5EF4-FFF2-40B4-BE49-F238E27FC236}">
              <a16:creationId xmlns:a16="http://schemas.microsoft.com/office/drawing/2014/main" id="{82A6B088-B198-F03E-80D9-A3F4658FB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34</xdr:col>
      <xdr:colOff>114300</xdr:colOff>
      <xdr:row>2</xdr:row>
      <xdr:rowOff>28575</xdr:rowOff>
    </xdr:from>
    <xdr:to>
      <xdr:col>36</xdr:col>
      <xdr:colOff>219075</xdr:colOff>
      <xdr:row>16</xdr:row>
      <xdr:rowOff>142875</xdr:rowOff>
    </xdr:to>
    <xdr:graphicFrame macro="">
      <xdr:nvGraphicFramePr>
        <xdr:cNvPr id="10" name="Chart 1">
          <a:extLst>
            <a:ext uri="{FF2B5EF4-FFF2-40B4-BE49-F238E27FC236}">
              <a16:creationId xmlns:a16="http://schemas.microsoft.com/office/drawing/2014/main" id="{672AE779-5F12-1961-5692-E7A5E7702260}"/>
            </a:ext>
            <a:ext uri="{147F2762-F138-4A5C-976F-8EAC2B608ADB}">
              <a16:predDERef xmlns:a16="http://schemas.microsoft.com/office/drawing/2014/main" pred="{1A7FFE25-60AF-4853-B48E-432144530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63</xdr:col>
      <xdr:colOff>59532</xdr:colOff>
      <xdr:row>10</xdr:row>
      <xdr:rowOff>148829</xdr:rowOff>
    </xdr:from>
    <xdr:to>
      <xdr:col>65</xdr:col>
      <xdr:colOff>1527969</xdr:colOff>
      <xdr:row>25</xdr:row>
      <xdr:rowOff>102394</xdr:rowOff>
    </xdr:to>
    <xdr:graphicFrame macro="">
      <xdr:nvGraphicFramePr>
        <xdr:cNvPr id="2" name="Chart 1">
          <a:extLst>
            <a:ext uri="{FF2B5EF4-FFF2-40B4-BE49-F238E27FC236}">
              <a16:creationId xmlns:a16="http://schemas.microsoft.com/office/drawing/2014/main" id="{D88A339B-69D3-4FB1-9518-8DBA5480868D}"/>
            </a:ext>
            <a:ext uri="{147F2762-F138-4A5C-976F-8EAC2B608ADB}">
              <a16:predDERef xmlns:a16="http://schemas.microsoft.com/office/drawing/2014/main" pred="{1A7FFE25-60AF-4853-B48E-43214453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63</xdr:col>
      <xdr:colOff>228201</xdr:colOff>
      <xdr:row>58</xdr:row>
      <xdr:rowOff>148829</xdr:rowOff>
    </xdr:from>
    <xdr:to>
      <xdr:col>66</xdr:col>
      <xdr:colOff>59529</xdr:colOff>
      <xdr:row>73</xdr:row>
      <xdr:rowOff>102394</xdr:rowOff>
    </xdr:to>
    <xdr:graphicFrame macro="">
      <xdr:nvGraphicFramePr>
        <xdr:cNvPr id="6" name="Chart 5">
          <a:extLst>
            <a:ext uri="{FF2B5EF4-FFF2-40B4-BE49-F238E27FC236}">
              <a16:creationId xmlns:a16="http://schemas.microsoft.com/office/drawing/2014/main" id="{3FE19B2C-EFA4-489A-B1A7-749047C6AAF1}"/>
            </a:ext>
            <a:ext uri="{147F2762-F138-4A5C-976F-8EAC2B608ADB}">
              <a16:predDERef xmlns:a16="http://schemas.microsoft.com/office/drawing/2014/main" pred="{1A7FFE25-60AF-4853-B48E-43214453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64</xdr:col>
      <xdr:colOff>0</xdr:colOff>
      <xdr:row>75</xdr:row>
      <xdr:rowOff>148828</xdr:rowOff>
    </xdr:from>
    <xdr:to>
      <xdr:col>66</xdr:col>
      <xdr:colOff>208359</xdr:colOff>
      <xdr:row>90</xdr:row>
      <xdr:rowOff>102394</xdr:rowOff>
    </xdr:to>
    <xdr:graphicFrame macro="">
      <xdr:nvGraphicFramePr>
        <xdr:cNvPr id="7" name="Chart 6">
          <a:extLst>
            <a:ext uri="{FF2B5EF4-FFF2-40B4-BE49-F238E27FC236}">
              <a16:creationId xmlns:a16="http://schemas.microsoft.com/office/drawing/2014/main" id="{56BB1DBD-858E-4CF2-9EAB-C945569F7D3B}"/>
            </a:ext>
            <a:ext uri="{147F2762-F138-4A5C-976F-8EAC2B608ADB}">
              <a16:predDERef xmlns:a16="http://schemas.microsoft.com/office/drawing/2014/main" pred="{1A7FFE25-60AF-4853-B48E-43214453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59</xdr:col>
      <xdr:colOff>0</xdr:colOff>
      <xdr:row>3</xdr:row>
      <xdr:rowOff>85725</xdr:rowOff>
    </xdr:from>
    <xdr:to>
      <xdr:col>63</xdr:col>
      <xdr:colOff>498474</xdr:colOff>
      <xdr:row>18</xdr:row>
      <xdr:rowOff>9525</xdr:rowOff>
    </xdr:to>
    <xdr:graphicFrame macro="">
      <xdr:nvGraphicFramePr>
        <xdr:cNvPr id="2" name="Chart 1">
          <a:extLst>
            <a:ext uri="{FF2B5EF4-FFF2-40B4-BE49-F238E27FC236}">
              <a16:creationId xmlns:a16="http://schemas.microsoft.com/office/drawing/2014/main" id="{F2F9D400-8A9E-4774-855D-CF34F3788445}"/>
            </a:ext>
            <a:ext uri="{147F2762-F138-4A5C-976F-8EAC2B608ADB}">
              <a16:predDERef xmlns:a16="http://schemas.microsoft.com/office/drawing/2014/main" pred="{1A7FFE25-60AF-4853-B48E-43214453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ames Hunt" id="{12730A7F-47CA-4083-9CD1-336A78A4B463}" userId="james.hunt@unimelb.edu.au" providerId="PeoplePicker"/>
  <person displayName="Juan Wang" id="{A3A07EF9-6BF9-4D6E-880A-E14004C7D9CE}" userId="juan.wang5@unimelb.edu.au" providerId="PeoplePicker"/>
  <person displayName="Andre Pasquale" id="{40A866AB-27C5-48B9-B5E4-7CED5265BC5C}" userId="andre.c.pasquale@unimelb.edu.au" providerId="PeoplePicker"/>
  <person displayName="Lily Maul" id="{E52FFE30-B07C-4023-95BF-A82354705F75}" userId="S::l.maul@unimelb.edu.au::04bf22b4-fbdb-4c21-a617-7024e5c54b33" providerId="AD"/>
  <person displayName="James Hunt" id="{5310ED63-147B-4CE7-990F-CE0930670CE1}" userId="S::james.hunt@unimelb.edu.au::f920b93b-2398-4f5a-a767-1d004726de12" providerId="AD"/>
  <person displayName="Juan Wang" id="{2B38A038-364D-4D21-828C-7BBDDEB1D735}" userId="S::juan.wang5@unimelb.edu.au::5ee9ba0d-76c4-4d0d-bbe1-a25307663a62" providerId="AD"/>
  <person displayName="Andre Pasquale" id="{E616AA07-1B9D-4F1A-97DF-F376E3B7F9D6}" userId="S::andre.c.pasquale@unimelb.edu.au::e339a93e-ba64-48f5-b644-3e00bc9ca49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710.93092013889" createdVersion="8" refreshedVersion="8" minRefreshableVersion="3" recordCount="95" xr:uid="{40C91B3D-CFF2-4A3F-8602-3013B4800779}">
  <cacheSource type="worksheet">
    <worksheetSource ref="A1:BX1048576" sheet="PCDS 8.0 harvest"/>
  </cacheSource>
  <cacheFields count="78">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ount="14">
        <n v="1998"/>
        <n v="1983"/>
        <n v="1999"/>
        <n v="1984"/>
        <n v="2018"/>
        <n v="2016"/>
        <n v="2001"/>
        <n v="2023"/>
        <n v="2002"/>
        <n v="1989"/>
        <n v="1985"/>
        <n v="2008"/>
        <n v="2004"/>
        <m/>
      </sharedItems>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Measurement date" numFmtId="0">
      <sharedItems containsNonDate="0" containsDate="1" containsString="0" containsBlank="1" minDate="2024-09-25T00:00:00" maxDate="2024-10-04T00:00:00"/>
    </cacheField>
    <cacheField name="NDVI of quadrat area" numFmtId="0">
      <sharedItems containsString="0" containsBlank="1" containsNumber="1" minValue="5.0999999999999997E-2" maxValue="0.82"/>
    </cacheField>
    <cacheField name="Tau [T] at ground level" numFmtId="0">
      <sharedItems containsString="0" containsBlank="1" containsNumber="1" minValue="1.0999999999999999E-2" maxValue="0.122"/>
    </cacheField>
    <cacheField name="Tau [T] at 25% of canopy height" numFmtId="0">
      <sharedItems containsString="0" containsBlank="1" containsNumber="1" minValue="0.02" maxValue="0.20599999999999999"/>
    </cacheField>
    <cacheField name="Tau [T] at 50% of canopy height" numFmtId="0">
      <sharedItems containsString="0" containsBlank="1" containsNumber="1" minValue="4.5999999999999999E-2" maxValue="0.48099999999999998"/>
    </cacheField>
    <cacheField name="Tau [T] at 75% of canopy height" numFmtId="0">
      <sharedItems containsString="0" containsBlank="1" containsNumber="1" minValue="0.16900000000000001" maxValue="0.745"/>
    </cacheField>
    <cacheField name="PARi at ground level" numFmtId="0">
      <sharedItems containsString="0" containsBlank="1" containsNumber="1" minValue="0.878" maxValue="0.98899999999999999"/>
    </cacheField>
    <cacheField name="PARi at 25% of canopy height" numFmtId="0">
      <sharedItems containsString="0" containsBlank="1" containsNumber="1" minValue="0.79400000000000004" maxValue="0.98"/>
    </cacheField>
    <cacheField name="PARi at 50% of canopy height" numFmtId="0">
      <sharedItems containsString="0" containsBlank="1" containsNumber="1" minValue="0.51900000000000002" maxValue="0.95399999999999996"/>
    </cacheField>
    <cacheField name="PARi at 75% of canopy height" numFmtId="0">
      <sharedItems containsString="0" containsBlank="1" containsNumber="1" minValue="0.255" maxValue="0.83099999999999996"/>
    </cacheField>
    <cacheField name="SPAD of lowest leaves reading 1" numFmtId="0">
      <sharedItems containsString="0" containsBlank="1" containsNumber="1" minValue="0" maxValue="23.8"/>
    </cacheField>
    <cacheField name="SPAD of lowest leaves reading 2" numFmtId="0">
      <sharedItems containsString="0" containsBlank="1" containsNumber="1" minValue="0" maxValue="22.8"/>
    </cacheField>
    <cacheField name="SPAD of lowest leaves reading 3" numFmtId="0">
      <sharedItems containsString="0" containsBlank="1" containsNumber="1" minValue="0" maxValue="37.799999999999997"/>
    </cacheField>
    <cacheField name="SPAD of lowest leaves reading 4" numFmtId="0">
      <sharedItems containsString="0" containsBlank="1" containsNumber="1" minValue="0" maxValue="31.9"/>
    </cacheField>
    <cacheField name="SPAD at 25% of canopy height reading 1" numFmtId="0">
      <sharedItems containsString="0" containsBlank="1" containsNumber="1" minValue="0" maxValue="45"/>
    </cacheField>
    <cacheField name="SPAD at 25% of canopy height reading 2" numFmtId="0">
      <sharedItems containsString="0" containsBlank="1" containsNumber="1" minValue="0" maxValue="53.3"/>
    </cacheField>
    <cacheField name="SPAD at 25% of canopy height reading 3" numFmtId="0">
      <sharedItems containsString="0" containsBlank="1" containsNumber="1" minValue="0" maxValue="54.6"/>
    </cacheField>
    <cacheField name="SPAD at 25% of canopy height reading 4" numFmtId="0">
      <sharedItems containsString="0" containsBlank="1" containsNumber="1" minValue="0" maxValue="49.5"/>
    </cacheField>
    <cacheField name="SPAD at 50% of canopy height reading 1" numFmtId="0">
      <sharedItems containsString="0" containsBlank="1" containsNumber="1" minValue="0" maxValue="56.4"/>
    </cacheField>
    <cacheField name="SPAD at 50% of canopy height reading 2" numFmtId="0">
      <sharedItems containsString="0" containsBlank="1" containsNumber="1" minValue="0" maxValue="57.3"/>
    </cacheField>
    <cacheField name="SPAD at 50% of canopy height reading 3" numFmtId="0">
      <sharedItems containsString="0" containsBlank="1" containsNumber="1" minValue="0" maxValue="58.8"/>
    </cacheField>
    <cacheField name="SPAD at 50% of canopy height reading 4" numFmtId="0">
      <sharedItems containsString="0" containsBlank="1" containsNumber="1" minValue="0" maxValue="56"/>
    </cacheField>
    <cacheField name="SPAD at 75% of canopy height reading 1" numFmtId="0">
      <sharedItems containsString="0" containsBlank="1" containsNumber="1" minValue="27.8" maxValue="57.7"/>
    </cacheField>
    <cacheField name="SPAD at 75% of canopy height reading 2" numFmtId="0">
      <sharedItems containsString="0" containsBlank="1" containsNumber="1" minValue="21.4" maxValue="56.1"/>
    </cacheField>
    <cacheField name="SPAD at 75% of canopy height reading 3" numFmtId="0">
      <sharedItems containsString="0" containsBlank="1" containsNumber="1" minValue="31.1" maxValue="58.2"/>
    </cacheField>
    <cacheField name="SPAD at 75% of canopy height reading 4" numFmtId="0">
      <sharedItems containsString="0" containsBlank="1" containsNumber="1" minValue="12.6" maxValue="56.8"/>
    </cacheField>
    <cacheField name="SPAD of flag leaf reading 1" numFmtId="0">
      <sharedItems containsString="0" containsBlank="1" containsNumber="1" minValue="35.5" maxValue="54.5"/>
    </cacheField>
    <cacheField name="SPAD of flag leaf reading 2" numFmtId="0">
      <sharedItems containsString="0" containsBlank="1" containsNumber="1" minValue="31.5" maxValue="53.5"/>
    </cacheField>
    <cacheField name="SPAD of flag leaf reading 3" numFmtId="0">
      <sharedItems containsString="0" containsBlank="1" containsNumber="1" minValue="36.200000000000003" maxValue="54.7"/>
    </cacheField>
    <cacheField name="SPAD of flag leaf reading 4" numFmtId="0">
      <sharedItems containsString="0" containsBlank="1" containsNumber="1" minValue="35.200000000000003" maxValue="54.1"/>
    </cacheField>
    <cacheField name="Canopy height (cm)" numFmtId="0">
      <sharedItems containsString="0" containsBlank="1" containsNumber="1" containsInteger="1" minValue="74" maxValue="103"/>
    </cacheField>
    <cacheField name="Area of quadrat cut (m²)" numFmtId="0">
      <sharedItems containsString="0" containsBlank="1" containsNumber="1" minValue="0.5" maxValue="0.5"/>
    </cacheField>
    <cacheField name="Fresh weight of main sample (g)" numFmtId="0">
      <sharedItems containsString="0" containsBlank="1" containsNumber="1" minValue="946" maxValue="2823.9"/>
    </cacheField>
    <cacheField name="Fresh shoot biomass (g/m2)" numFmtId="164">
      <sharedItems containsString="0" containsBlank="1" containsNumber="1" minValue="1892" maxValue="5647.8"/>
    </cacheField>
    <cacheField name="Fresh weight of sub sample (g)" numFmtId="0">
      <sharedItems containsString="0" containsBlank="1" containsNumber="1" minValue="245" maxValue="501"/>
    </cacheField>
    <cacheField name="Number of culms in sub-sample" numFmtId="0">
      <sharedItems containsString="0" containsBlank="1" containsNumber="1" containsInteger="1" minValue="50" maxValue="50"/>
    </cacheField>
    <cacheField name="Fresh weight of subsample for moisture content (30 culms) (g)" numFmtId="0">
      <sharedItems containsString="0" containsBlank="1" containsNumber="1" minValue="142" maxValue="319"/>
    </cacheField>
    <cacheField name="Dry weight of subsample for moisture content (30 culms) (g)" numFmtId="0">
      <sharedItems containsString="0" containsBlank="1" containsNumber="1" minValue="43.1" maxValue="98.3"/>
    </cacheField>
    <cacheField name="Number of culms in subsample for moisture content " numFmtId="0">
      <sharedItems containsString="0" containsBlank="1" containsNumber="1" containsInteger="1" minValue="30" maxValue="30"/>
    </cacheField>
    <cacheField name="Dry weight of green leaves from 20 culms (g)" numFmtId="0">
      <sharedItems containsString="0" containsBlank="1" containsNumber="1" minValue="4.8899999999999997" maxValue="12.32"/>
    </cacheField>
    <cacheField name="Dry weight of dead leaves from 20 culms (g)" numFmtId="0">
      <sharedItems containsString="0" containsBlank="1" containsNumber="1" minValue="0.11" maxValue="7.53"/>
    </cacheField>
    <cacheField name="Dry weight of stems from 20 culms (g)" numFmtId="0">
      <sharedItems containsString="0" containsBlank="1" containsNumber="1" minValue="15.61" maxValue="37.380000000000003"/>
    </cacheField>
    <cacheField name="Dry weight of spikes from 20 culms (g)" numFmtId="0">
      <sharedItems containsString="0" containsBlank="1" containsNumber="1" minValue="4.57" maxValue="11.36"/>
    </cacheField>
    <cacheField name="Spike No" numFmtId="0">
      <sharedItems containsString="0" containsBlank="1" containsNumber="1" containsInteger="1" minValue="16" maxValue="24"/>
    </cacheField>
    <cacheField name="Sum of all fractions (g)" numFmtId="0">
      <sharedItems containsString="0" containsBlank="1" containsNumber="1" minValue="27.79" maxValue="67.09"/>
    </cacheField>
    <cacheField name="Dry weight of 20 culms (g)" numFmtId="2">
      <sharedItems containsString="0" containsBlank="1" containsNumber="1" minValue="27.79" maxValue="63.895238095238106"/>
    </cacheField>
    <cacheField name="Dry weight of a single culm (g)" numFmtId="2">
      <sharedItems containsString="0" containsBlank="1" containsNumber="1" minValue="1.3895" maxValue="3.1947619047619051"/>
    </cacheField>
    <cacheField name="Fresh weight of a single culm (g)" numFmtId="2">
      <sharedItems containsString="0" containsBlank="1" containsNumber="1" minValue="4.3" maxValue="10.406249999999998"/>
    </cacheField>
    <cacheField name="Dry matter proportion of main sample (g/g)" numFmtId="2">
      <sharedItems containsString="0" containsBlank="1" containsNumber="1" minValue="0.21672025723472671" maxValue="0.37445887445887444"/>
    </cacheField>
    <cacheField name="Estimated dry weight of main sample (g)" numFmtId="0">
      <sharedItems containsString="0" containsBlank="1" containsNumber="1" minValue="325.90520231213873" maxValue="662.52173913043475"/>
    </cacheField>
    <cacheField name="Estimated dry matter at PCDS 8.0 (g/m²)" numFmtId="1">
      <sharedItems containsString="0" containsBlank="1" containsNumber="1" minValue="651.81040462427745" maxValue="1325.0434782608695"/>
    </cacheField>
    <cacheField name="Green leaf fraction (g/g)" numFmtId="0">
      <sharedItems containsBlank="1" containsMixedTypes="1" containsNumber="1" minValue="0.14182134570765662" maxValue="0.23926976111866385"/>
    </cacheField>
    <cacheField name="Dead leaf fraction (g/g)" numFmtId="0">
      <sharedItems containsBlank="1" containsMixedTypes="1" containsNumber="1" minValue="2.1388294769589733E-3" maxValue="2023"/>
    </cacheField>
    <cacheField name="Stem fraction (g/g)" numFmtId="0">
      <sharedItems containsBlank="1" containsMixedTypes="1" containsNumber="1" minValue="0.51281092201234346" maxValue="0.64573206299825003" count="82">
        <n v="0.56395035078251476"/>
        <n v="0.57769328263624831"/>
        <n v="0.55457290767903367"/>
        <n v="0.58129315756434408"/>
        <n v="0.5224655678482728"/>
        <n v="0.51281092201234346"/>
        <n v="0.56341673856773078"/>
        <n v="0.61040978830840942"/>
        <n v="0.5822657623712636"/>
        <n v="0.53404936014625226"/>
        <n v="0.5617128463476071"/>
        <n v="0.61168052601044287"/>
        <n v="0.5745197168857431"/>
        <n v="0.61527057079318015"/>
        <n v="0.61536297129994377"/>
        <n v="0.61695906432748526"/>
        <n v="0.5572785423531692"/>
        <n v="0.57579164324526888"/>
        <n v="0.63720038350910835"/>
        <n v="0.58323870088575969"/>
        <n v="0.60079793475709931"/>
        <n v="0.56828087167070218"/>
        <n v="0.6277078085642317"/>
        <n v="0.58649876135425261"/>
        <n v="0.57123314442055895"/>
        <n v="0.56954813359528489"/>
        <n v="0.59724715739078393"/>
        <n v="0.58192705498094721"/>
        <n v="0.59525364685390814"/>
        <n v="0.57481296758104738"/>
        <n v="0.5716292134831461"/>
        <n v="0.58804123711340206"/>
        <n v="0.55716202116559843"/>
        <n v="0.55621427059072615"/>
        <n v="0.52594970572498667"/>
        <n v="0.57236510337871915"/>
        <n v="0.58551894194126886"/>
        <n v="0.59699035974606163"/>
        <n v="0.59473547041959862"/>
        <n v="0.62364849321371063"/>
        <n v="0.60027210884353743"/>
        <n v="0.59349198640116563"/>
        <n v="0.57966903073286047"/>
        <n v="0.53932885906040273"/>
        <n v="0.56394609712687516"/>
        <n v="0.61090909090909085"/>
        <n v="0.60667634252539915"/>
        <n v="0.64573206299825003"/>
        <n v="0.59901247401247393"/>
        <n v="0.56997924832833757"/>
        <n v="0.61774074981622151"/>
        <n v="0.56244707874682476"/>
        <n v="0.55346756152125276"/>
        <n v="0.58675799086757985"/>
        <n v="0.57356678904264335"/>
        <n v="0.59525602409638556"/>
        <n v="0.60440835266821347"/>
        <n v="0.58291999137373296"/>
        <n v="0.63358440407620742"/>
        <n v="0.61566731141199216"/>
        <n v="0.5456460674157303"/>
        <n v="0.5550405561993047"/>
        <n v="0.56650246305418717"/>
        <n v="0.59654309756652268"/>
        <m/>
        <s v="!Cultivar"/>
        <s v="Meering"/>
        <s v="Janz"/>
        <s v="Yitpi"/>
        <s v="Wyalkatchem"/>
        <s v="EGA_Gregory"/>
        <s v="Mace"/>
        <s v="Scepter"/>
        <s v="Sunmaster"/>
        <s v="Osprey"/>
        <s v="Rosella"/>
        <s v="Whistler"/>
        <s v="Wylah"/>
        <s v="EGA_Wedgetail"/>
        <s v="LRPB_Kittyhawk"/>
        <s v="Illabo"/>
        <s v="LRPB_Mowhawk"/>
      </sharedItems>
    </cacheField>
    <cacheField name="Spike fraction (g/g)" numFmtId="0">
      <sharedItems containsBlank="1" containsMixedTypes="1" containsNumber="1" minValue="0.1129848229342327" maxValue="622.0367038503058" count="83">
        <n v="0.18510523475445223"/>
        <n v="0.17262357414448667"/>
        <n v="0.17881794650560826"/>
        <n v="0.15944758317639673"/>
        <n v="0.18649808083088734"/>
        <n v="0.15990274920516179"/>
        <n v="0.18658326143226922"/>
        <n v="0.13963876480870074"/>
        <n v="0.16980658126098971"/>
        <n v="0.16864716636197438"/>
        <n v="0.19647355163727961"/>
        <n v="0.17714175207890159"/>
        <n v="0.17249747219413547"/>
        <n v="0.17642698295033357"/>
        <n v="0.15616207090602138"/>
        <n v="0.16509221772379665"/>
        <n v="0.15758867997673967"/>
        <n v="0.1129848229342327"/>
        <n v="0.14630872483221477"/>
        <n v="0.17783329548035431"/>
        <n v="0.16122975827270594"/>
        <n v="0.16900726392251819"/>
        <n v="0.14760705289672543"/>
        <n v="0.15111478117258464"/>
        <n v="0.15946843853820597"/>
        <n v="0.12789783889980352"/>
        <n v="0.14821464193097944"/>
        <n v="0.15841045182362551"/>
        <n v="0.15240583496625298"/>
        <n v="0.18100581878636743"/>
        <n v="0.16046348314606743"/>
        <n v="0.19938144329896906"/>
        <n v="0.16932478759874794"/>
        <n v="0.17065424518314631"/>
        <n v="0.19716425896201178"/>
        <n v="0.18482097831568334"/>
        <n v="0.16498542927594712"/>
        <n v="0.13637432400658359"/>
        <n v="0.16992442011988529"/>
        <n v="0.16057050839659537"/>
        <n v="0.1382312925170068"/>
        <n v="0.17775619232637202"/>
        <n v="0.17612293144208035"/>
        <n v="0.17959731543624163"/>
        <n v="0.18179506737859141"/>
        <n v="0.17454545454545453"/>
        <n v="0.16234708687538876"/>
        <n v="0.16293991833560181"/>
        <n v="0.15566528066528065"/>
        <n v="0.18999308277611254"/>
        <n v="0.17887772604753735"/>
        <n v="0.16045723962743438"/>
        <n v="0.18478747203579421"/>
        <n v="0.15781963470319635"/>
        <n v="0.17876306128212371"/>
        <n v="0.16773343373493974"/>
        <n v="0.17836426914153136"/>
        <n v="0.17834806987276253"/>
        <n v="0.18054940186087728"/>
        <n v="0.16537717601547389"/>
        <n v="0.17117275280898875"/>
        <n v="0.19629200463499422"/>
        <n v="0.19147569072606554"/>
        <n v="0.17989538321582899"/>
        <m/>
        <s v="!Range"/>
        <n v="1"/>
        <n v="336.0361960937592"/>
        <n v="622.0367038503058"/>
        <n v="483.65009380120478"/>
        <n v="478.97981303346432"/>
        <n v="325.00621965410687"/>
        <n v="352.25330674469069"/>
        <n v="281.78752420638813"/>
        <n v="436.36205773822451"/>
        <n v="386.18174791272372"/>
        <n v="426.35205602235953"/>
        <n v="530.54056067189242"/>
        <n v="439.954183311892"/>
        <n v="396.72039698943433"/>
        <n v="327.39571828322005"/>
        <n v="483.62915747607559"/>
        <n v="459.2807920827558"/>
      </sharedItems>
    </cacheField>
    <cacheField name="Grean leaf dry matter (g/m²)" numFmtId="0">
      <sharedItems containsString="0" containsBlank="1" containsNumber="1" minValue="2" maxValue="557.75768535262205"/>
    </cacheField>
    <cacheField name="Dead leaf dry matter (g/m²)" numFmtId="0">
      <sharedItems containsString="0" containsBlank="1" containsNumber="1" minValue="2.0777903150984214" maxValue="641.37294272547729"/>
    </cacheField>
    <cacheField name="Stem dry matter (g/m²)" numFmtId="0">
      <sharedItems containsString="0" containsBlank="1" containsNumber="1" minValue="4" maxValue="786.03817314022388"/>
    </cacheField>
    <cacheField name="Spike dry matter (g/m²)" numFmtId="0">
      <sharedItems containsBlank="1" containsMixedTypes="1" containsNumber="1" minValue="116.51962330617556" maxValue="565.22523034833421" count="82">
        <n v="173.30991648615151"/>
        <n v="131.49488516428241"/>
        <n v="200.47296388059937"/>
        <n v="128.02979071172226"/>
        <n v="190.22746860725638"/>
        <n v="139.96166956607658"/>
        <n v="197.29406584473651"/>
        <n v="156.87215975689173"/>
        <n v="148.99054909158755"/>
        <n v="162.34309364208815"/>
        <n v="169.8160201511335"/>
        <n v="129.05868608652577"/>
        <n v="181.83915189353633"/>
        <n v="163.96324277354381"/>
        <n v="122.18786577706457"/>
        <n v="125.55503432953392"/>
        <n v="183.60597860225286"/>
        <n v="133.68224885039112"/>
        <n v="164.08682521155529"/>
        <n v="164.60198469865065"/>
        <n v="167.65802465381134"/>
        <n v="194.65743218806512"/>
        <n v="155.8312736298941"/>
        <n v="127.55416012558869"/>
        <n v="156.26607233984939"/>
        <n v="169.470197317844"/>
        <n v="162.85260228168664"/>
        <n v="150.19018202122507"/>
        <n v="150.66729498035025"/>
        <n v="187.12073105725969"/>
        <n v="119.13012393179301"/>
        <n v="193.14475879696687"/>
        <n v="145.01102121827148"/>
        <n v="180.4092226970746"/>
        <n v="182.78288877416"/>
        <n v="142.0222581759773"/>
        <n v="166.93751774639469"/>
        <n v="146.15625063170742"/>
        <n v="174.93124665510493"/>
        <n v="149.27902832630639"/>
        <n v="181.00969716919025"/>
        <n v="149.18901067167212"/>
        <n v="173.96660998437778"/>
        <n v="163.65928945261993"/>
        <n v="159.58301550978899"/>
        <n v="190.4980357890957"/>
        <n v="154.23379120879122"/>
        <n v="158.28984400477069"/>
        <n v="175.8687765147192"/>
        <n v="182.55199849811825"/>
        <n v="176.18887744723975"/>
        <n v="148.53044581053527"/>
        <n v="149.86464838050776"/>
        <n v="119.72164948453609"/>
        <n v="116.51962330617556"/>
        <n v="138.98682627143185"/>
        <n v="196.03747623420989"/>
        <n v="152.59782344104747"/>
        <n v="147.0265770018581"/>
        <n v="140.45032530332335"/>
        <n v="159.24543539325842"/>
        <n v="155.24913093858632"/>
        <n v="146.79130558177704"/>
        <n v="168.18779167614284"/>
        <m/>
        <s v="Grand Total"/>
        <n v="394.20571715957453"/>
        <n v="479.84934866220129"/>
        <n v="399.18815446088979"/>
        <n v="439.90456539262294"/>
        <n v="383.49513448319868"/>
        <n v="465.21224858230494"/>
        <n v="409.51143777101157"/>
        <n v="387.82125989278876"/>
        <n v="435.5241992529281"/>
        <n v="473.30983370846525"/>
        <n v="565.22523034833421"/>
        <n v="406.52265015769939"/>
        <n v="401.23083360527943"/>
        <n v="321.49349883349339"/>
        <n v="427.88773824399692"/>
        <n v="514.62687269441415"/>
      </sharedItems>
    </cacheField>
    <cacheField name="Mean SPAD of lowest leaves" numFmtId="0">
      <sharedItems containsString="0" containsBlank="1" containsNumber="1" minValue="0" maxValue="10.025"/>
    </cacheField>
    <cacheField name="Mean SPAD at 25% of canopy height" numFmtId="0">
      <sharedItems containsString="0" containsBlank="1" containsNumber="1" minValue="0" maxValue="41.45"/>
    </cacheField>
    <cacheField name="Mean SPAD at 50% of canopy height " numFmtId="1">
      <sharedItems containsString="0" containsBlank="1" containsNumber="1" minValue="2.6" maxValue="53.65"/>
    </cacheField>
    <cacheField name="Mean SPAD at 75% of canopy height" numFmtId="1">
      <sharedItems containsString="0" containsBlank="1" containsNumber="1" minValue="26.799999999999997" maxValue="53.900000000000006"/>
    </cacheField>
    <cacheField name="Mean SPAD of flag leaf" numFmtId="1">
      <sharedItems containsString="0" containsBlank="1" containsNumber="1" minValue="37.65" maxValue="51.55"/>
    </cacheField>
    <cacheField name="Plant tissue moisture (%)" numFmtId="1">
      <sharedItems containsString="0" containsBlank="1" containsNumber="1" minValue="62.554112554112564" maxValue="78.327974276527328"/>
    </cacheField>
    <cacheField name="Individual spike weight (g)" numFmtId="0">
      <sharedItems containsString="0" containsBlank="1" containsNumber="1" minValue="0.22850000000000001" maxValue="0.54095238095238096"/>
    </cacheField>
    <cacheField name="Spike No/m2" numFmtId="1">
      <sharedItems containsString="0" containsBlank="1" containsNumber="1" minValue="268.06614837884695" maxValue="641.37294272547729"/>
    </cacheField>
    <cacheField name="Culm No/m2" numFmtId="1">
      <sharedItems containsString="0" containsBlank="1" containsNumber="1" minValue="441.55251141552515" maxValue="1138.66935483870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992.652229861109" createdVersion="8" refreshedVersion="8" minRefreshableVersion="3" recordCount="538" xr:uid="{FDA08B76-6001-45B5-AC7D-D080AD2D0E2B}">
  <cacheSource type="worksheet">
    <worksheetSource ref="A1:AN1048576" sheet="Sterility measurement (frost)"/>
  </cacheSource>
  <cacheFields count="40">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4">
        <n v="2018"/>
        <n v="1985"/>
        <n v="1983"/>
        <n v="1999"/>
        <n v="2002"/>
        <n v="2023"/>
        <n v="1998"/>
        <n v="2016"/>
        <n v="1984"/>
        <n v="1989"/>
        <n v="2004"/>
        <n v="2008"/>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Competent spikelet No on culm 1" numFmtId="0">
      <sharedItems containsString="0" containsBlank="1" containsNumber="1" containsInteger="1" minValue="13" maxValue="26"/>
    </cacheField>
    <cacheField name="Competent spikelet No on culm 2" numFmtId="0">
      <sharedItems containsString="0" containsBlank="1" containsNumber="1" containsInteger="1" minValue="14" maxValue="24"/>
    </cacheField>
    <cacheField name="Competent spikelet No on culm 3" numFmtId="0">
      <sharedItems containsString="0" containsBlank="1" containsNumber="1" containsInteger="1" minValue="14" maxValue="25"/>
    </cacheField>
    <cacheField name="Competent spikelet No on culm 4" numFmtId="0">
      <sharedItems containsString="0" containsBlank="1" containsNumber="1" containsInteger="1" minValue="14" maxValue="24"/>
    </cacheField>
    <cacheField name="Competent spikelet No on culm 5" numFmtId="0">
      <sharedItems containsString="0" containsBlank="1" containsNumber="1" containsInteger="1" minValue="14" maxValue="24"/>
    </cacheField>
    <cacheField name="Competent spikelet No on culm 6" numFmtId="0">
      <sharedItems containsString="0" containsBlank="1" containsNumber="1" containsInteger="1" minValue="13" maxValue="22"/>
    </cacheField>
    <cacheField name="Competent spikelet No on culm 7" numFmtId="0">
      <sharedItems containsString="0" containsBlank="1" containsNumber="1" containsInteger="1" minValue="12" maxValue="25"/>
    </cacheField>
    <cacheField name="Competent spikelet No on culm 8" numFmtId="0">
      <sharedItems containsString="0" containsBlank="1" containsNumber="1" containsInteger="1" minValue="13" maxValue="22"/>
    </cacheField>
    <cacheField name="Competent spikelet No on culm 9" numFmtId="0">
      <sharedItems containsString="0" containsBlank="1" containsNumber="1" containsInteger="1" minValue="12" maxValue="25"/>
    </cacheField>
    <cacheField name="Competent spikelet No on culm 10" numFmtId="0">
      <sharedItems containsString="0" containsBlank="1" containsNumber="1" containsInteger="1" minValue="13" maxValue="24"/>
    </cacheField>
    <cacheField name="Infertile spikelet No on culm 1" numFmtId="0">
      <sharedItems containsString="0" containsBlank="1" containsNumber="1" containsInteger="1" minValue="0" maxValue="4"/>
    </cacheField>
    <cacheField name="Infertile spikelet No on culm 2" numFmtId="0">
      <sharedItems containsString="0" containsBlank="1" containsNumber="1" containsInteger="1" minValue="0" maxValue="4"/>
    </cacheField>
    <cacheField name="Infertile spikelet No on culm 3" numFmtId="0">
      <sharedItems containsString="0" containsBlank="1" containsNumber="1" containsInteger="1" minValue="0" maxValue="4"/>
    </cacheField>
    <cacheField name="Infertile spikelet No on culm 4" numFmtId="0">
      <sharedItems containsString="0" containsBlank="1" containsNumber="1" containsInteger="1" minValue="0" maxValue="3"/>
    </cacheField>
    <cacheField name="Infertile spikelet No on culm 5" numFmtId="0">
      <sharedItems containsString="0" containsBlank="1" containsNumber="1" containsInteger="1" minValue="0" maxValue="3"/>
    </cacheField>
    <cacheField name="Infertile spikelet No on culm 6" numFmtId="0">
      <sharedItems containsString="0" containsBlank="1" containsNumber="1" containsInteger="1" minValue="0" maxValue="4"/>
    </cacheField>
    <cacheField name="Infertile spikelet No on culm 7" numFmtId="0">
      <sharedItems containsString="0" containsBlank="1" containsNumber="1" containsInteger="1" minValue="0" maxValue="3"/>
    </cacheField>
    <cacheField name="Infertile spikelet No on culm 8" numFmtId="0">
      <sharedItems containsString="0" containsBlank="1" containsNumber="1" containsInteger="1" minValue="0" maxValue="4"/>
    </cacheField>
    <cacheField name="Infertile spikelet No on culm 9" numFmtId="0">
      <sharedItems containsString="0" containsBlank="1" containsNumber="1" containsInteger="1" minValue="0" maxValue="4"/>
    </cacheField>
    <cacheField name="Infertile spikelet No on culm 10" numFmtId="0">
      <sharedItems containsString="0" containsBlank="1" containsNumber="1" containsInteger="1" minValue="0" maxValue="4"/>
    </cacheField>
    <cacheField name="Sterility (%) on culm 1" numFmtId="0">
      <sharedItems containsString="0" containsBlank="1" containsNumber="1" minValue="0" maxValue="25"/>
    </cacheField>
    <cacheField name="Sterility (%) on culm 2" numFmtId="0">
      <sharedItems containsString="0" containsBlank="1" containsNumber="1" minValue="0" maxValue="20"/>
    </cacheField>
    <cacheField name="Sterility (%) on culm 3" numFmtId="0">
      <sharedItems containsString="0" containsBlank="1" containsNumber="1" minValue="0" maxValue="17.391304347826086"/>
    </cacheField>
    <cacheField name="Sterility (%) on culm 4" numFmtId="0">
      <sharedItems containsString="0" containsBlank="1" containsNumber="1" minValue="0" maxValue="13.636363636363637"/>
    </cacheField>
    <cacheField name="Sterility (%) on culm 5" numFmtId="0">
      <sharedItems containsString="0" containsBlank="1" containsNumber="1" minValue="0" maxValue="17.647058823529413"/>
    </cacheField>
    <cacheField name="Sterility (%) on culm 6" numFmtId="0">
      <sharedItems containsString="0" containsBlank="1" containsNumber="1" minValue="0" maxValue="18.181818181818183"/>
    </cacheField>
    <cacheField name="Sterility (%) on culm 7" numFmtId="0">
      <sharedItems containsString="0" containsBlank="1" containsNumber="1" minValue="0" maxValue="17.647058823529413"/>
    </cacheField>
    <cacheField name="Sterility (%) on culm 8" numFmtId="0">
      <sharedItems containsString="0" containsBlank="1" containsNumber="1" minValue="0" maxValue="20"/>
    </cacheField>
    <cacheField name="Sterility (%) on culm 9" numFmtId="0">
      <sharedItems containsString="0" containsBlank="1" containsNumber="1" minValue="0" maxValue="23.529411764705884"/>
    </cacheField>
    <cacheField name="Sterility (%) on culm 10" numFmtId="0">
      <sharedItems containsString="0" containsBlank="1" containsNumber="1" minValue="0" maxValue="23.529411764705884"/>
    </cacheField>
    <cacheField name="Average sterility (%)" numFmtId="0">
      <sharedItems containsString="0" containsBlank="1" containsNumber="1" minValue="0" maxValue="9.82481325863678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kM" refreshedDate="46042.468694560186" createdVersion="8" refreshedVersion="8" minRefreshableVersion="3" recordCount="538" xr:uid="{FC08859B-0FD6-4C2E-956D-13E1442047C2}">
  <cacheSource type="worksheet">
    <worksheetSource ref="A1:BA1048576" sheet="PCDS 10.0 harvest (+recut data)"/>
  </cacheSource>
  <cacheFields count="56">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4">
        <n v="2018"/>
        <n v="1985"/>
        <n v="1983"/>
        <n v="1999"/>
        <n v="2002"/>
        <n v="2023"/>
        <n v="1998"/>
        <n v="2016"/>
        <n v="1984"/>
        <n v="1989"/>
        <n v="2004"/>
        <n v="2008"/>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Harvest date" numFmtId="49">
      <sharedItems containsBlank="1"/>
    </cacheField>
    <cacheField name="Area of quadrat cut (m²)" numFmtId="0">
      <sharedItems containsString="0" containsBlank="1" containsNumber="1" minValue="0.5" maxValue="0.5"/>
    </cacheField>
    <cacheField name="Fresh weight of main sample (g)" numFmtId="0">
      <sharedItems containsString="0" containsBlank="1" containsNumber="1" containsInteger="1" minValue="429" maxValue="1276"/>
    </cacheField>
    <cacheField name="Fresh weight of main sample from recutting (g)" numFmtId="0">
      <sharedItems containsString="0" containsBlank="1" containsNumber="1" containsInteger="1" minValue="507" maxValue="1111"/>
    </cacheField>
    <cacheField name="Dry weight of quadrat cut + bag (g)" numFmtId="0">
      <sharedItems containsString="0" containsBlank="1" containsNumber="1" containsInteger="1" minValue="455" maxValue="961"/>
    </cacheField>
    <cacheField name="Dry weight of recut quadrat cut + bag (g)" numFmtId="0">
      <sharedItems containsString="0" containsBlank="1" containsNumber="1" containsInteger="1" minValue="564" maxValue="936"/>
    </cacheField>
    <cacheField name="Oven Dried Bag weight (g)" numFmtId="1">
      <sharedItems containsString="0" containsBlank="1" containsNumber="1" minValue="135.21428571428601" maxValue="135.21428571428601"/>
    </cacheField>
    <cacheField name="Dry weight of quadrat cut (g)" numFmtId="1">
      <sharedItems containsString="0" containsBlank="1" containsNumber="1" minValue="319.78571428571399" maxValue="825.78571428571399"/>
    </cacheField>
    <cacheField name="Grain weight of quadrat cut (g)" numFmtId="0">
      <sharedItems containsString="0" containsBlank="1" containsNumber="1" minValue="115.65" maxValue="339.78"/>
    </cacheField>
    <cacheField name="Grain weight of recut quadrat cut (g)" numFmtId="0">
      <sharedItems containsString="0" containsBlank="1" containsNumber="1" minValue="181.39" maxValue="327.92"/>
    </cacheField>
    <cacheField name="Dry weight of outside rows + bag (g)" numFmtId="0">
      <sharedItems containsString="0" containsBlank="1" containsNumber="1" containsInteger="1" minValue="351" maxValue="920"/>
    </cacheField>
    <cacheField name="Dry weight of recut Outside row + bag (g)" numFmtId="0">
      <sharedItems containsString="0" containsBlank="1" containsNumber="1" containsInteger="1" minValue="405" maxValue="799"/>
    </cacheField>
    <cacheField name="Grain weight of outside rows (g)" numFmtId="0">
      <sharedItems containsString="0" containsBlank="1" containsNumber="1" minValue="90.55" maxValue="290.58"/>
    </cacheField>
    <cacheField name="Grain weight of recut Outside row (g)" numFmtId="0">
      <sharedItems containsString="0" containsBlank="1" containsNumber="1" minValue="120.85" maxValue="276.52999999999997"/>
    </cacheField>
    <cacheField name="Harvest index" numFmtId="0">
      <sharedItems containsNonDate="0" containsString="0" containsBlank="1"/>
    </cacheField>
    <cacheField name="Outside row HI" numFmtId="0">
      <sharedItems containsNonDate="0" containsString="0" containsBlank="1"/>
    </cacheField>
    <cacheField name="Number of culms in sub-sample" numFmtId="0">
      <sharedItems containsString="0" containsBlank="1" containsNumber="1" containsInteger="1" minValue="20" maxValue="21"/>
    </cacheField>
    <cacheField name="Number of competent culms (with spike) in subsample" numFmtId="0">
      <sharedItems containsString="0" containsBlank="1" containsNumber="1" containsInteger="1" minValue="15" maxValue="21"/>
    </cacheField>
    <cacheField name="Dry weight of dead leaves from sub-sample (g)" numFmtId="0">
      <sharedItems containsString="0" containsBlank="1" containsNumber="1" minValue="3.64" maxValue="10.08"/>
    </cacheField>
    <cacheField name="Dry weight of stems from sub-sample (g)" numFmtId="0">
      <sharedItems containsString="0" containsBlank="1" containsNumber="1" minValue="10.78" maxValue="27.31"/>
    </cacheField>
    <cacheField name="Dry weight of spikes from sub-sample" numFmtId="0">
      <sharedItems containsString="0" containsBlank="1" containsNumber="1" minValue="14.15" maxValue="46.92"/>
    </cacheField>
    <cacheField name="Dry weight of grain from sub-sample (g)" numFmtId="0">
      <sharedItems containsString="0" containsBlank="1" containsNumber="1" minValue="10.41" maxValue="37.26"/>
    </cacheField>
    <cacheField name="Dry weight of chaff from sub-sample (g)" numFmtId="0">
      <sharedItems containsNonDate="0" containsString="0" containsBlank="1"/>
    </cacheField>
    <cacheField name="Grain No" numFmtId="0">
      <sharedItems containsString="0" containsBlank="1" containsNumber="1" containsInteger="1" minValue="200" maxValue="200"/>
    </cacheField>
    <cacheField name="Dry weight of ~200 grain (g)" numFmtId="0">
      <sharedItems containsString="0" containsBlank="1" containsNumber="1" minValue="3.78" maxValue="8.58"/>
    </cacheField>
    <cacheField name="Dry weight of ~200 grain recut samples (g)" numFmtId="0">
      <sharedItems containsString="0" containsBlank="1" containsNumber="1" minValue="5.98" maxValue="8.6300000000000008"/>
    </cacheField>
    <cacheField name="Dry weight of sub-sample (g)" numFmtId="0">
      <sharedItems containsNonDate="0" containsString="0" containsBlank="1"/>
    </cacheField>
    <cacheField name="Dry weight of a single culm (g)" numFmtId="0">
      <sharedItems containsNonDate="0" containsString="0" containsBlank="1"/>
    </cacheField>
    <cacheField name="Estimated dry matter at PCDS 10.0 (g/m²)" numFmtId="0">
      <sharedItems containsNonDate="0" containsString="0" containsBlank="1" count="1">
        <m/>
      </sharedItems>
    </cacheField>
    <cacheField name="Dead leaf fraction (g/g)" numFmtId="2">
      <sharedItems containsNonDate="0" containsString="0" containsBlank="1"/>
    </cacheField>
    <cacheField name="Stem fraction (g/g)" numFmtId="2">
      <sharedItems containsNonDate="0" containsString="0" containsBlank="1"/>
    </cacheField>
    <cacheField name="Spike fraction (g/g)" numFmtId="2">
      <sharedItems containsNonDate="0" containsString="0" containsBlank="1"/>
    </cacheField>
    <cacheField name="Grain fraction (g/g)" numFmtId="0">
      <sharedItems containsNonDate="0" containsString="0" containsBlank="1"/>
    </cacheField>
    <cacheField name="Chaff fraction (g/g)" numFmtId="0">
      <sharedItems containsNonDate="0" containsString="0" containsBlank="1"/>
    </cacheField>
    <cacheField name="Dead leaf dry matter (g/m²)" numFmtId="164">
      <sharedItems containsNonDate="0" containsString="0" containsBlank="1"/>
    </cacheField>
    <cacheField name="Stem dry matter (g/m²)" numFmtId="164">
      <sharedItems containsNonDate="0" containsString="0" containsBlank="1"/>
    </cacheField>
    <cacheField name="Spike dry matter (g/m²)" numFmtId="164">
      <sharedItems containsNonDate="0" containsString="0" containsBlank="1"/>
    </cacheField>
    <cacheField name="Grain dry matter (g/m²)" numFmtId="164">
      <sharedItems containsNonDate="0" containsString="0" containsBlank="1"/>
    </cacheField>
    <cacheField name="Chaff dry matter (g/m²)" numFmtId="0">
      <sharedItems containsNonDate="0" containsString="0" containsBlank="1"/>
    </cacheField>
    <cacheField name="Whole sample grain yield (g/m²)" numFmtId="164">
      <sharedItems containsString="0" containsBlank="1" containsNumber="1" minValue="252.12" maxValue="726.5"/>
    </cacheField>
    <cacheField name="Harvest index2" numFmtId="0">
      <sharedItems containsNonDate="0" containsString="0" containsBlank="1"/>
    </cacheField>
    <cacheField name="Yield response to competition" numFmtId="0">
      <sharedItems containsNonDate="0" containsString="0" containsBlank="1"/>
    </cacheField>
    <cacheField name="Biomass response to competition" numFmtId="1">
      <sharedItems containsNonDate="0" containsString="0" containsBlank="1"/>
    </cacheField>
    <cacheField name="Individual grain weight (mg)" numFmtId="0">
      <sharedItems containsNonDate="0" containsString="0" containsBlank="1"/>
    </cacheField>
    <cacheField name="Grain number (grains/m²)" numFmtId="1">
      <sharedItems containsNonDate="0" containsString="0" containsBlank="1"/>
    </cacheField>
    <cacheField name="Spike dry matter at PSDS 8.0 (g/m²)" numFmtId="0">
      <sharedItems containsNonDate="0" containsString="0" containsBlank="1"/>
    </cacheField>
    <cacheField name="Fruiting efficiency (grains/g spike dry matter"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052.621297337966" createdVersion="8" refreshedVersion="8" minRefreshableVersion="3" recordCount="538" xr:uid="{ED7F0CE0-178F-44AB-AEDF-E1CB747B6C0B}">
  <cacheSource type="worksheet">
    <worksheetSource ref="A1:AY1048576" sheet="PCDS 10.0 harvest (+recut data)"/>
  </cacheSource>
  <cacheFields count="51">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4">
        <n v="2018"/>
        <n v="1985"/>
        <n v="1983"/>
        <n v="1999"/>
        <n v="2002"/>
        <n v="2023"/>
        <n v="1998"/>
        <n v="2016"/>
        <n v="1984"/>
        <n v="1989"/>
        <n v="2004"/>
        <n v="2008"/>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Harvest date" numFmtId="49">
      <sharedItems containsBlank="1"/>
    </cacheField>
    <cacheField name="Area of quadrat cut (m²)" numFmtId="0">
      <sharedItems containsString="0" containsBlank="1" containsNumber="1" minValue="0.5" maxValue="0.5"/>
    </cacheField>
    <cacheField name="Fresh weight of main sample (g)" numFmtId="0">
      <sharedItems containsString="0" containsBlank="1" containsNumber="1" containsInteger="1" minValue="429" maxValue="1276"/>
    </cacheField>
    <cacheField name="Fresh weight of main sample from recutting (g)" numFmtId="0">
      <sharedItems containsString="0" containsBlank="1" containsNumber="1" containsInteger="1" minValue="507" maxValue="1111"/>
    </cacheField>
    <cacheField name="Dry weight of quadrat cut + bag (g)" numFmtId="0">
      <sharedItems containsString="0" containsBlank="1" containsNumber="1" containsInteger="1" minValue="455" maxValue="961"/>
    </cacheField>
    <cacheField name="Dry weight of recut quadrat cut + bag (g)" numFmtId="0">
      <sharedItems containsString="0" containsBlank="1" containsNumber="1" containsInteger="1" minValue="564" maxValue="936"/>
    </cacheField>
    <cacheField name="Oven Dried Bag weight (g)" numFmtId="1">
      <sharedItems containsString="0" containsBlank="1" containsNumber="1" minValue="135.21428571428601" maxValue="135.21428571428601"/>
    </cacheField>
    <cacheField name="Dry weight of quadrat cut (g)" numFmtId="1">
      <sharedItems containsString="0" containsBlank="1" containsNumber="1" minValue="328.78571428571399" maxValue="740.78571428571399"/>
    </cacheField>
    <cacheField name="Grain weight of quadrat cut (g)" numFmtId="0">
      <sharedItems containsString="0" containsBlank="1" containsNumber="1" minValue="115.65" maxValue="339.78"/>
    </cacheField>
    <cacheField name="Grain weight of recut quadrat cut (g)" numFmtId="0">
      <sharedItems containsString="0" containsBlank="1" containsNumber="1" minValue="181.39" maxValue="327.92"/>
    </cacheField>
    <cacheField name="Dry weight of outside rows + bag (g)" numFmtId="0">
      <sharedItems containsString="0" containsBlank="1" containsNumber="1" containsInteger="1" minValue="351" maxValue="920"/>
    </cacheField>
    <cacheField name="Dry weight of recut Outside row + bag (g)" numFmtId="0">
      <sharedItems containsString="0" containsBlank="1" containsNumber="1" containsInteger="1" minValue="405" maxValue="799"/>
    </cacheField>
    <cacheField name="Grain weight of outside rows (g)" numFmtId="0">
      <sharedItems containsString="0" containsBlank="1" containsNumber="1" minValue="90.55" maxValue="290.58"/>
    </cacheField>
    <cacheField name="Grain weight of recut Outside row (g)" numFmtId="0">
      <sharedItems containsString="0" containsBlank="1" containsNumber="1" minValue="120.85" maxValue="276.52999999999997"/>
    </cacheField>
    <cacheField name="Harvest index" numFmtId="2">
      <sharedItems containsString="0" containsBlank="1" containsNumber="1" minValue="0.233266099985593" maxValue="0.47297524802084395"/>
    </cacheField>
    <cacheField name="Outside row HI" numFmtId="2">
      <sharedItems containsString="0" containsBlank="1" containsNumber="1" minValue="0.20263157894736841" maxValue="0.37739616613418531"/>
    </cacheField>
    <cacheField name="Number of culms in sub-sample" numFmtId="0">
      <sharedItems containsString="0" containsBlank="1" containsNumber="1" containsInteger="1" minValue="20" maxValue="21"/>
    </cacheField>
    <cacheField name="Number of competent culms (with spike) in subsample" numFmtId="0">
      <sharedItems containsString="0" containsBlank="1" containsNumber="1" containsInteger="1" minValue="15" maxValue="21"/>
    </cacheField>
    <cacheField name="Dry weight of dead leaves from sub-sample (g)" numFmtId="0">
      <sharedItems containsString="0" containsBlank="1" containsNumber="1" minValue="3.64" maxValue="10.08"/>
    </cacheField>
    <cacheField name="Dry weight of stems from sub-sample (g)" numFmtId="0">
      <sharedItems containsString="0" containsBlank="1" containsNumber="1" minValue="10.78" maxValue="27.31"/>
    </cacheField>
    <cacheField name="Dry weight of spikes from sub-sample" numFmtId="0">
      <sharedItems containsString="0" containsBlank="1" containsNumber="1" minValue="14.15" maxValue="46.92"/>
    </cacheField>
    <cacheField name="Dry weight of grain from sub-sample (g)" numFmtId="0">
      <sharedItems containsString="0" containsBlank="1" containsNumber="1" minValue="10.41" maxValue="37.26"/>
    </cacheField>
    <cacheField name="Grain No" numFmtId="0">
      <sharedItems containsString="0" containsBlank="1" containsNumber="1" containsInteger="1" minValue="200" maxValue="200"/>
    </cacheField>
    <cacheField name="Dry weight of ~200 grain (g)" numFmtId="0">
      <sharedItems containsString="0" containsBlank="1" containsNumber="1" minValue="3.78" maxValue="8.58"/>
    </cacheField>
    <cacheField name="Dry weight of ~200 grain recut samples (g)" numFmtId="0">
      <sharedItems containsString="0" containsBlank="1" containsNumber="1" minValue="5.98" maxValue="8.6300000000000008"/>
    </cacheField>
    <cacheField name="Dry weight of sub-sample (g)" numFmtId="0">
      <sharedItems containsString="0" containsBlank="1" containsNumber="1" minValue="31.43" maxValue="82.68"/>
    </cacheField>
    <cacheField name="Dry weight of a single culm (g)" numFmtId="164">
      <sharedItems containsString="0" containsBlank="1" containsNumber="1" minValue="1.6763157894736842" maxValue="4.1340000000000003"/>
    </cacheField>
    <cacheField name="Estimated dry matter at PCDS 10.0 (g/m²)" numFmtId="0">
      <sharedItems containsString="0" containsBlank="1" containsNumber="1" minValue="809.13142857142793" maxValue="1646.9314285714281"/>
    </cacheField>
    <cacheField name="Dead leaf fraction (g/g)" numFmtId="2">
      <sharedItems containsString="0" containsBlank="1" containsNumber="1" minValue="4.9295774647887321E-2" maxValue="0.20861946483542507"/>
    </cacheField>
    <cacheField name="Stem fraction (g/g)" numFmtId="2">
      <sharedItems containsString="0" containsBlank="1" containsNumber="1" minValue="0.29281000347342828" maxValue="0.45299550082879469"/>
    </cacheField>
    <cacheField name="Spike fraction (g/g)" numFmtId="2">
      <sharedItems containsString="0" containsBlank="1" containsNumber="1" minValue="0.33838503433578027" maxValue="0.62573810350816261"/>
    </cacheField>
    <cacheField name="Grain fraction (g/g)" numFmtId="2">
      <sharedItems containsString="0" containsBlank="1" containsNumber="1" minValue="0.24650722235377695" maxValue="0.4946236559139785"/>
    </cacheField>
    <cacheField name="Dead leaf dry matter (g/m²)" numFmtId="164">
      <sharedItems containsString="0" containsBlank="1" containsNumber="1" minValue="61.3949025374203" maxValue="234.85852558360111"/>
    </cacheField>
    <cacheField name="Stem dry matter (g/m²)" numFmtId="164">
      <sharedItems containsString="0" containsBlank="1" containsNumber="1" minValue="255.40279455566846" maxValue="603.38011564915678"/>
    </cacheField>
    <cacheField name="Spike dry matter (g/m²)" numFmtId="164">
      <sharedItems containsString="0" containsBlank="1" containsNumber="1" minValue="364.11293190352137" maxValue="908.6679777920134"/>
    </cacheField>
    <cacheField name="Grain dry matter (g/m²)" numFmtId="164">
      <sharedItems containsString="0" containsBlank="1" containsNumber="1" minValue="265.24951862250924" maxValue="693.19039687623911"/>
    </cacheField>
    <cacheField name="Whole sample grain yield (g/m²)" numFmtId="164">
      <sharedItems containsString="0" containsBlank="1" containsNumber="1" minValue="252.12" maxValue="726.5"/>
    </cacheField>
    <cacheField name="Harvest index2" numFmtId="2">
      <sharedItems containsString="0" containsBlank="1" containsNumber="1" minValue="0.23430542389893033" maxValue="0.47148979999290963"/>
    </cacheField>
    <cacheField name="Yield response to competition" numFmtId="1">
      <sharedItems containsString="0" containsBlank="1" containsNumber="1" minValue="-100" maxValue="186.39358739216084"/>
    </cacheField>
    <cacheField name="Biomass response to competition" numFmtId="1">
      <sharedItems containsNonDate="0" containsString="0" containsBlank="1"/>
    </cacheField>
    <cacheField name="Individual grain weight (mg)" numFmtId="0">
      <sharedItems containsNonDate="0" containsString="0" containsBlank="1"/>
    </cacheField>
    <cacheField name="Grain number (grains/m²)" numFmtId="1">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073.381571874997" createdVersion="8" refreshedVersion="8" minRefreshableVersion="3" recordCount="538" xr:uid="{9DD5F3B6-D9DE-4B8D-B993-FC5F6E9DCFBC}">
  <cacheSource type="worksheet">
    <worksheetSource ref="A1:AO1048576" sheet="Sterility measurement (frost)"/>
  </cacheSource>
  <cacheFields count="41">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4">
        <n v="2018"/>
        <n v="1985"/>
        <n v="1983"/>
        <n v="1999"/>
        <n v="2002"/>
        <n v="2023"/>
        <n v="1998"/>
        <n v="2016"/>
        <n v="1984"/>
        <n v="1989"/>
        <n v="2004"/>
        <n v="2008"/>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Competent spikelet No on culm 1" numFmtId="0">
      <sharedItems containsString="0" containsBlank="1" containsNumber="1" containsInteger="1" minValue="13" maxValue="26"/>
    </cacheField>
    <cacheField name="Competent spikelet No on culm 2" numFmtId="0">
      <sharedItems containsString="0" containsBlank="1" containsNumber="1" containsInteger="1" minValue="14" maxValue="24"/>
    </cacheField>
    <cacheField name="Competent spikelet No on culm 3" numFmtId="0">
      <sharedItems containsString="0" containsBlank="1" containsNumber="1" containsInteger="1" minValue="14" maxValue="25"/>
    </cacheField>
    <cacheField name="Competent spikelet No on culm 4" numFmtId="0">
      <sharedItems containsString="0" containsBlank="1" containsNumber="1" containsInteger="1" minValue="14" maxValue="24"/>
    </cacheField>
    <cacheField name="Competent spikelet No on culm 5" numFmtId="0">
      <sharedItems containsString="0" containsBlank="1" containsNumber="1" containsInteger="1" minValue="14" maxValue="24"/>
    </cacheField>
    <cacheField name="Competent spikelet No on culm 6" numFmtId="0">
      <sharedItems containsString="0" containsBlank="1" containsNumber="1" containsInteger="1" minValue="13" maxValue="22"/>
    </cacheField>
    <cacheField name="Competent spikelet No on culm 7" numFmtId="0">
      <sharedItems containsString="0" containsBlank="1" containsNumber="1" containsInteger="1" minValue="12" maxValue="25"/>
    </cacheField>
    <cacheField name="Competent spikelet No on culm 8" numFmtId="0">
      <sharedItems containsString="0" containsBlank="1" containsNumber="1" containsInteger="1" minValue="13" maxValue="22"/>
    </cacheField>
    <cacheField name="Competent spikelet No on culm 9" numFmtId="0">
      <sharedItems containsString="0" containsBlank="1" containsNumber="1" containsInteger="1" minValue="12" maxValue="25"/>
    </cacheField>
    <cacheField name="Competent spikelet No on culm 10" numFmtId="0">
      <sharedItems containsString="0" containsBlank="1" containsNumber="1" containsInteger="1" minValue="13" maxValue="24"/>
    </cacheField>
    <cacheField name="Infertile spikelet No on culm 1" numFmtId="0">
      <sharedItems containsString="0" containsBlank="1" containsNumber="1" containsInteger="1" minValue="0" maxValue="4"/>
    </cacheField>
    <cacheField name="Infertile spikelet No on culm 2" numFmtId="0">
      <sharedItems containsString="0" containsBlank="1" containsNumber="1" containsInteger="1" minValue="0" maxValue="4"/>
    </cacheField>
    <cacheField name="Infertile spikelet No on culm 3" numFmtId="0">
      <sharedItems containsString="0" containsBlank="1" containsNumber="1" containsInteger="1" minValue="0" maxValue="4"/>
    </cacheField>
    <cacheField name="Infertile spikelet No on culm 4" numFmtId="0">
      <sharedItems containsString="0" containsBlank="1" containsNumber="1" containsInteger="1" minValue="0" maxValue="3"/>
    </cacheField>
    <cacheField name="Infertile spikelet No on culm 5" numFmtId="0">
      <sharedItems containsString="0" containsBlank="1" containsNumber="1" containsInteger="1" minValue="0" maxValue="3"/>
    </cacheField>
    <cacheField name="Infertile spikelet No on culm 6" numFmtId="0">
      <sharedItems containsString="0" containsBlank="1" containsNumber="1" containsInteger="1" minValue="0" maxValue="4"/>
    </cacheField>
    <cacheField name="Infertile spikelet No on culm 7" numFmtId="0">
      <sharedItems containsString="0" containsBlank="1" containsNumber="1" containsInteger="1" minValue="0" maxValue="3"/>
    </cacheField>
    <cacheField name="Infertile spikelet No on culm 8" numFmtId="0">
      <sharedItems containsString="0" containsBlank="1" containsNumber="1" containsInteger="1" minValue="0" maxValue="4"/>
    </cacheField>
    <cacheField name="Infertile spikelet No on culm 9" numFmtId="0">
      <sharedItems containsString="0" containsBlank="1" containsNumber="1" containsInteger="1" minValue="0" maxValue="4"/>
    </cacheField>
    <cacheField name="Infertile spikelet No on culm 10" numFmtId="0">
      <sharedItems containsString="0" containsBlank="1" containsNumber="1" containsInteger="1" minValue="0" maxValue="4"/>
    </cacheField>
    <cacheField name="Sterility (%) on culm 1" numFmtId="0">
      <sharedItems containsString="0" containsBlank="1" containsNumber="1" minValue="0" maxValue="25"/>
    </cacheField>
    <cacheField name="Sterility (%) on culm 2" numFmtId="0">
      <sharedItems containsString="0" containsBlank="1" containsNumber="1" minValue="0" maxValue="20"/>
    </cacheField>
    <cacheField name="Sterility (%) on culm 3" numFmtId="0">
      <sharedItems containsString="0" containsBlank="1" containsNumber="1" minValue="0" maxValue="17.391304347826086"/>
    </cacheField>
    <cacheField name="Sterility (%) on culm 4" numFmtId="0">
      <sharedItems containsString="0" containsBlank="1" containsNumber="1" minValue="0" maxValue="13.636363636363637"/>
    </cacheField>
    <cacheField name="Sterility (%) on culm 5" numFmtId="0">
      <sharedItems containsString="0" containsBlank="1" containsNumber="1" minValue="0" maxValue="17.647058823529413"/>
    </cacheField>
    <cacheField name="Sterility (%) on culm 6" numFmtId="0">
      <sharedItems containsString="0" containsBlank="1" containsNumber="1" minValue="0" maxValue="18.181818181818183"/>
    </cacheField>
    <cacheField name="Sterility (%) on culm 7" numFmtId="0">
      <sharedItems containsString="0" containsBlank="1" containsNumber="1" minValue="0" maxValue="17.647058823529413"/>
    </cacheField>
    <cacheField name="Sterility (%) on culm 8" numFmtId="0">
      <sharedItems containsString="0" containsBlank="1" containsNumber="1" minValue="0" maxValue="20"/>
    </cacheField>
    <cacheField name="Sterility (%) on culm 9" numFmtId="0">
      <sharedItems containsString="0" containsBlank="1" containsNumber="1" minValue="0" maxValue="23.529411764705884"/>
    </cacheField>
    <cacheField name="Sterility (%) on culm 10" numFmtId="0">
      <sharedItems containsString="0" containsBlank="1" containsNumber="1" minValue="0" maxValue="23.529411764705884"/>
    </cacheField>
    <cacheField name="Average sterility (%)" numFmtId="0">
      <sharedItems containsString="0" containsBlank="1" containsNumber="1" minValue="0" maxValue="9.8248132586367891"/>
    </cacheField>
    <cacheField name="Averaged competent spikelet No per spike" numFmtId="0">
      <sharedItems containsString="0" containsBlank="1" containsNumber="1" minValue="14.7" maxValue="22.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6093.373982175923" createdVersion="8" refreshedVersion="8" minRefreshableVersion="3" recordCount="538" xr:uid="{164818B7-F882-4381-BE11-BAB6A614346C}">
  <cacheSource type="worksheet">
    <worksheetSource ref="A1:V1048576" sheet="Machine harvest"/>
  </cacheSource>
  <cacheFields count="22">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4">
        <n v="2018"/>
        <n v="1985"/>
        <n v="1983"/>
        <n v="1999"/>
        <n v="2002"/>
        <n v="2023"/>
        <n v="1998"/>
        <n v="2016"/>
        <n v="1984"/>
        <n v="1989"/>
        <n v="2004"/>
        <n v="2008"/>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31" count="17">
        <n v="1"/>
        <n v="3"/>
        <n v="5"/>
        <n v="7"/>
        <n v="9"/>
        <n v="11"/>
        <n v="13"/>
        <n v="15"/>
        <n v="17"/>
        <n v="19"/>
        <n v="21"/>
        <n v="23"/>
        <n v="25"/>
        <n v="27"/>
        <n v="29"/>
        <n v="31"/>
        <m/>
      </sharedItems>
    </cacheField>
    <cacheField name="Row serp order" numFmtId="0">
      <sharedItems containsString="0" containsBlank="1" containsNumber="1" containsInteger="1" minValue="1" maxValue="64"/>
    </cacheField>
    <cacheField name="Plot" numFmtId="0">
      <sharedItems containsNonDate="0" containsString="0" containsBlank="1"/>
    </cacheField>
    <cacheField name="Harvest date" numFmtId="0">
      <sharedItems containsNonDate="0" containsDate="1" containsString="0" containsBlank="1" minDate="2025-11-27T00:00:00" maxDate="2025-11-28T00:00:00"/>
    </cacheField>
    <cacheField name="Plot lengths of machine harvestable area (m)" numFmtId="0">
      <sharedItems containsString="0" containsBlank="1" containsNumber="1" minValue="6.5" maxValue="7.2"/>
    </cacheField>
    <cacheField name="Plot width (m)" numFmtId="0">
      <sharedItems containsString="0" containsBlank="1" containsNumber="1" containsInteger="1" minValue="1" maxValue="1"/>
    </cacheField>
    <cacheField name="Missing row (m)" numFmtId="0">
      <sharedItems containsString="0" containsBlank="1" containsNumber="1" containsInteger="1" minValue="1" maxValue="1"/>
    </cacheField>
    <cacheField name="Harvested area (m²)" numFmtId="0">
      <sharedItems containsString="0" containsBlank="1" containsNumber="1" minValue="6.5" maxValue="7.2"/>
    </cacheField>
    <cacheField name="Weight of harvested grain (kg)" numFmtId="164">
      <sharedItems containsString="0" containsBlank="1" containsNumber="1" minValue="2.3050000000000002" maxValue="4.9249999999999998"/>
    </cacheField>
    <cacheField name="Machine harvest yield (t/ha)" numFmtId="164">
      <sharedItems containsString="0" containsBlank="1" containsNumber="1" minValue="3.3649635036496357" maxValue="6.4890510948905114"/>
    </cacheField>
    <cacheField name="Comment" numFmtId="164">
      <sharedItems containsBlank="1"/>
    </cacheField>
    <cacheField name="Moisture (%)" numFmtId="0">
      <sharedItems containsString="0" containsBlank="1" containsNumber="1" minValue="9.8000000000000007" maxValue="19.2"/>
    </cacheField>
    <cacheField name="Dry weight of 200 grains (g)" numFmtId="0">
      <sharedItems containsNonDate="0" containsString="0" containsBlank="1"/>
    </cacheField>
    <cacheField name="Moisture (%)2" numFmtId="0">
      <sharedItems containsNonDate="0" containsString="0" containsBlank="1"/>
    </cacheField>
    <cacheField name="Protein (%)" numFmtId="0">
      <sharedItems containsNonDate="0" containsString="0" containsBlank="1"/>
    </cacheField>
    <cacheField name="Test weight (kg/h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89994444442" createdVersion="8" refreshedVersion="8" minRefreshableVersion="3" recordCount="449" xr:uid="{531636DD-1260-4E81-A002-5A22A3C24C0A}">
  <cacheSource type="worksheet">
    <worksheetSource ref="A1:N1048576" sheet="Emergence"/>
  </cacheSource>
  <cacheFields count="14">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Illabo"/>
        <s v="LRPB_Kittyhawk"/>
        <s v="Rosella"/>
        <s v="EGA_Wedgetail"/>
        <s v="Whistler"/>
        <s v="LRPB_Mohawk"/>
        <s v="Wylah"/>
        <s v="Osprey"/>
        <s v="Meering"/>
        <s v="Scepter"/>
        <s v="Janz"/>
        <s v="Sunmaster"/>
        <s v="Wyalkatchem"/>
        <s v="EGA_Gregory"/>
        <s v="Yitpi"/>
        <s v="Mace"/>
        <m/>
      </sharedItems>
    </cacheField>
    <cacheField name="!Release year" numFmtId="0">
      <sharedItems containsString="0" containsBlank="1" containsNumber="1" containsInteger="1" minValue="1983" maxValue="2023" count="15">
        <n v="2018"/>
        <n v="2016"/>
        <n v="1985"/>
        <n v="2002"/>
        <n v="1998"/>
        <n v="2023"/>
        <n v="1999"/>
        <n v="1983"/>
        <n v="1984"/>
        <n v="1989"/>
        <n v="2020"/>
        <n v="2001"/>
        <n v="2004"/>
        <n v="2008"/>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acheField>
    <cacheField name="!Row" numFmtId="0">
      <sharedItems containsString="0" containsBlank="1" containsNumber="1" containsInteger="1" minValue="2" maxValue="32"/>
    </cacheField>
    <cacheField name="Row serp order" numFmtId="0">
      <sharedItems containsString="0" containsBlank="1" containsNumber="1" containsInteger="1" minValue="5" maxValue="128"/>
    </cacheField>
    <cacheField name="Range serp order" numFmtId="0">
      <sharedItems containsString="0" containsBlank="1" containsNumber="1" containsInteger="1" minValue="2" maxValue="127"/>
    </cacheField>
    <cacheField name="Plot" numFmtId="0">
      <sharedItems containsString="0" containsBlank="1" containsNumber="1" containsInteger="1" minValue="102" maxValue="432"/>
    </cacheField>
    <cacheField name="Measurement number" numFmtId="0">
      <sharedItems containsString="0" containsBlank="1" containsNumber="1" containsInteger="1" minValue="1" maxValue="7"/>
    </cacheField>
    <cacheField name="Measurement date" numFmtId="14">
      <sharedItems containsDate="1" containsBlank="1" containsMixedTypes="1" minDate="2024-05-13T00:00:00" maxDate="2025-06-18T00:00:00" count="13">
        <d v="2025-04-23T00:00:00"/>
        <d v="2025-05-28T00:00:00"/>
        <d v="2025-04-25T00:00:00"/>
        <d v="2025-05-30T00:00:00"/>
        <d v="2025-04-28T00:00:00"/>
        <d v="2025-06-02T00:00:00"/>
        <s v="1/05/1025"/>
        <d v="2025-06-05T00:00:00"/>
        <d v="2024-05-13T00:00:00"/>
        <d v="2025-06-11T00:00:00"/>
        <m/>
        <d v="2025-06-13T00:00:00"/>
        <d v="2025-06-17T00:00:00"/>
      </sharedItems>
    </cacheField>
    <cacheField name="Plants emerged (plants/1 m of row)" numFmtId="0">
      <sharedItems containsString="0" containsBlank="1" containsNumber="1" containsInteger="1" minValue="0" maxValue="5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93214814816" createdVersion="8" refreshedVersion="8" minRefreshableVersion="3" recordCount="385" xr:uid="{44A64B0D-A85B-4363-830D-4302ACE07B26}">
  <cacheSource type="worksheet">
    <worksheetSource ref="A1:U1048576" sheet="Population"/>
  </cacheSource>
  <cacheFields count="21">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Illabo"/>
        <s v="Rosella"/>
        <s v="Osprey"/>
        <s v="Wylah"/>
        <s v="LRPB_Kittyhawk"/>
        <s v="Whistler"/>
        <s v="LRPB_Mohawk"/>
        <s v="EGA_Wedgetail"/>
        <s v="Meering"/>
        <s v="Janz"/>
        <s v="EGA_Gregory"/>
        <s v="Yitpi"/>
        <s v="Scepter"/>
        <s v="Wyalkatchem"/>
        <s v="Sunmaster"/>
        <s v="Mace"/>
        <m/>
      </sharedItems>
    </cacheField>
    <cacheField name="!Release year" numFmtId="0">
      <sharedItems containsString="0" containsBlank="1" containsNumber="1" containsInteger="1" minValue="1983" maxValue="2023" count="15">
        <n v="2018"/>
        <n v="1985"/>
        <n v="1983"/>
        <n v="1999"/>
        <n v="2016"/>
        <n v="1998"/>
        <n v="2023"/>
        <n v="2002"/>
        <n v="1984"/>
        <n v="1989"/>
        <n v="2004"/>
        <n v="2001"/>
        <n v="2020"/>
        <n v="2008"/>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32"/>
    </cacheField>
    <cacheField name="Row serp order" numFmtId="0">
      <sharedItems containsString="0" containsBlank="1" containsNumber="1" containsInteger="1" minValue="5" maxValue="128"/>
    </cacheField>
    <cacheField name="Range serp order" numFmtId="0">
      <sharedItems containsString="0" containsBlank="1" containsNumber="1" containsInteger="1" minValue="2" maxValue="127"/>
    </cacheField>
    <cacheField name="Plot" numFmtId="0">
      <sharedItems containsString="0" containsBlank="1" containsNumber="1" containsInteger="1" minValue="102" maxValue="432"/>
    </cacheField>
    <cacheField name="Measurement date" numFmtId="0">
      <sharedItems containsNonDate="0" containsDate="1" containsString="0" containsBlank="1" minDate="2025-05-22T00:00:00" maxDate="2025-06-27T00:00:00"/>
    </cacheField>
    <cacheField name="Count 1 " numFmtId="0">
      <sharedItems containsString="0" containsBlank="1" containsNumber="1" containsInteger="1" minValue="17" maxValue="46"/>
    </cacheField>
    <cacheField name="Count 2" numFmtId="0">
      <sharedItems containsString="0" containsBlank="1" containsNumber="1" containsInteger="1" minValue="7" maxValue="45"/>
    </cacheField>
    <cacheField name="Count 3 " numFmtId="0">
      <sharedItems containsString="0" containsBlank="1" containsNumber="1" containsInteger="1" minValue="13" maxValue="44"/>
    </cacheField>
    <cacheField name="Count 4" numFmtId="0">
      <sharedItems containsString="0" containsBlank="1" containsNumber="1" containsInteger="1" minValue="15" maxValue="49"/>
    </cacheField>
    <cacheField name="Count 5 " numFmtId="0">
      <sharedItems containsString="0" containsBlank="1" containsNumber="1" containsInteger="1" minValue="17" maxValue="55"/>
    </cacheField>
    <cacheField name="Count 6" numFmtId="0">
      <sharedItems containsString="0" containsBlank="1" containsNumber="1" containsInteger="1" minValue="15" maxValue="49"/>
    </cacheField>
    <cacheField name="Mean count " numFmtId="1">
      <sharedItems containsString="0" containsBlank="1" containsNumber="1" minValue="20.5" maxValue="38.833333333333336"/>
    </cacheField>
    <cacheField name="Row spacing (m)" numFmtId="0">
      <sharedItems containsString="0" containsBlank="1" containsNumber="1" minValue="0.25" maxValue="0.25"/>
    </cacheField>
    <cacheField name="Plant population density (plants/m2)" numFmtId="1">
      <sharedItems containsString="0" containsBlank="1" containsNumber="1" minValue="82" maxValue="155.33333333333334"/>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95104050927" createdVersion="8" refreshedVersion="8" minRefreshableVersion="3" recordCount="1793" xr:uid="{55906FEB-110A-4B60-BC40-936EBDE833C6}">
  <cacheSource type="worksheet">
    <worksheetSource ref="A1:P1048576" sheet="NDVI &amp; height"/>
  </cacheSource>
  <cacheFields count="16">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Illabo"/>
        <s v="Rosella"/>
        <s v="Osprey"/>
        <s v="Wylah"/>
        <s v="LRPB_Kittyhawk"/>
        <s v="Whistler"/>
        <s v="LRPB_Mohawk"/>
        <s v="EGA_Wedgetail"/>
        <s v="Meering"/>
        <s v="Janz"/>
        <s v="EGA_Gregory"/>
        <s v="Yitpi"/>
        <s v="Scepter"/>
        <s v="Wyalkatchem"/>
        <s v="Sunmaster"/>
        <s v="Mace"/>
        <m/>
      </sharedItems>
    </cacheField>
    <cacheField name="!Release year" numFmtId="0">
      <sharedItems containsString="0" containsBlank="1" containsNumber="1" containsInteger="1" minValue="1983" maxValue="2023" count="15">
        <n v="2018"/>
        <n v="1985"/>
        <n v="1983"/>
        <n v="1999"/>
        <n v="2016"/>
        <n v="1998"/>
        <n v="2023"/>
        <n v="2002"/>
        <n v="1984"/>
        <n v="1989"/>
        <n v="2004"/>
        <n v="2001"/>
        <n v="2020"/>
        <n v="2008"/>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acheField>
    <cacheField name="!Row" numFmtId="0">
      <sharedItems containsString="0" containsBlank="1" containsNumber="1" containsInteger="1" minValue="1" maxValue="32"/>
    </cacheField>
    <cacheField name="Row serp order" numFmtId="0">
      <sharedItems containsString="0" containsBlank="1" containsNumber="1" containsInteger="1" minValue="1" maxValue="128"/>
    </cacheField>
    <cacheField name="Range serp order" numFmtId="0">
      <sharedItems containsString="0" containsBlank="1" containsNumber="1" containsInteger="1" minValue="1" maxValue="128"/>
    </cacheField>
    <cacheField name="Plot" numFmtId="0">
      <sharedItems containsString="0" containsBlank="1" containsNumber="1" containsInteger="1" minValue="101" maxValue="432"/>
    </cacheField>
    <cacheField name="Measurement number" numFmtId="0">
      <sharedItems containsString="0" containsBlank="1" containsNumber="1" containsInteger="1" minValue="1" maxValue="14"/>
    </cacheField>
    <cacheField name="Measurement date" numFmtId="0">
      <sharedItems containsNonDate="0" containsDate="1" containsString="0" containsBlank="1" minDate="2025-06-04T00:00:00" maxDate="2025-11-22T00:00:00" count="15">
        <m/>
        <d v="2025-06-04T00:00:00"/>
        <d v="2025-06-17T00:00:00"/>
        <d v="2025-06-30T00:00:00"/>
        <d v="2025-07-18T00:00:00"/>
        <d v="2025-07-28T00:00:00"/>
        <d v="2025-08-11T00:00:00"/>
        <d v="2025-08-30T00:00:00"/>
        <d v="2025-09-11T00:00:00"/>
        <d v="2025-09-26T00:00:00"/>
        <d v="2025-10-21T00:00:00"/>
        <d v="2025-10-31T00:00:00"/>
        <d v="2025-11-06T00:00:00"/>
        <d v="2025-11-14T00:00:00"/>
        <d v="2025-11-21T00:00:00"/>
      </sharedItems>
    </cacheField>
    <cacheField name="Plot NDVI" numFmtId="0">
      <sharedItems containsString="0" containsBlank="1" containsNumber="1" minValue="0.09" maxValue="0.89"/>
    </cacheField>
    <cacheField name="Plot CV" numFmtId="0">
      <sharedItems containsString="0" containsBlank="1" containsNumber="1" minValue="0.38" maxValue="20.95"/>
    </cacheField>
    <cacheField name="Canopy height (cm)" numFmtId="0">
      <sharedItems containsString="0" containsBlank="1" containsNumber="1" containsInteger="1" minValue="6" maxValue="8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97989930556" createdVersion="8" refreshedVersion="8" minRefreshableVersion="3" recordCount="897" xr:uid="{D596B643-3573-4798-86EF-479D29F0BFDB}">
  <cacheSource type="worksheet">
    <worksheetSource ref="A1:S1048576" sheet="Haun stage"/>
  </cacheSource>
  <cacheFields count="19">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5">
        <n v="2018"/>
        <n v="1985"/>
        <n v="1983"/>
        <n v="1999"/>
        <n v="2002"/>
        <n v="2023"/>
        <n v="1998"/>
        <n v="2016"/>
        <n v="1984"/>
        <n v="1989"/>
        <n v="2004"/>
        <n v="2008"/>
        <n v="2020"/>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Measurement number" numFmtId="0">
      <sharedItems containsString="0" containsBlank="1" containsNumber="1" containsInteger="1" minValue="1" maxValue="14"/>
    </cacheField>
    <cacheField name="Measurement date" numFmtId="0">
      <sharedItems containsNonDate="0" containsDate="1" containsString="0" containsBlank="1" minDate="2025-03-06T00:00:00" maxDate="2025-10-11T00:00:00" count="26">
        <d v="2025-05-23T00:00:00"/>
        <d v="2025-07-04T00:00:00"/>
        <d v="2025-06-03T00:00:00"/>
        <d v="2025-07-11T00:00:00"/>
        <d v="2025-06-14T00:00:00"/>
        <d v="2025-07-18T00:00:00"/>
        <d v="2025-06-21T00:00:00"/>
        <d v="2025-07-25T00:00:00"/>
        <d v="2025-06-27T00:00:00"/>
        <d v="2025-08-05T00:00:00"/>
        <d v="2025-07-07T00:00:00"/>
        <d v="2025-08-15T00:00:00"/>
        <d v="2025-07-14T00:00:00"/>
        <d v="2025-08-26T00:00:00"/>
        <d v="2025-07-24T00:00:00"/>
        <d v="2025-09-11T00:00:00"/>
        <d v="2025-08-01T00:00:00"/>
        <d v="2025-09-24T00:00:00"/>
        <d v="2025-08-12T00:00:00"/>
        <m/>
        <d v="2025-08-22T00:00:00"/>
        <d v="2025-09-05T00:00:00"/>
        <d v="2025-09-18T00:00:00"/>
        <d v="2025-10-10T00:00:00"/>
        <d v="2025-04-07T00:00:00" u="1"/>
        <d v="2025-03-06T00:00:00" u="1"/>
      </sharedItems>
    </cacheField>
    <cacheField name="Plant 1 Haun stage" numFmtId="0">
      <sharedItems containsString="0" containsBlank="1" containsNumber="1" minValue="3.1" maxValue="14"/>
    </cacheField>
    <cacheField name="Plant 2 Haun stage" numFmtId="0">
      <sharedItems containsString="0" containsBlank="1" containsNumber="1" minValue="3.1" maxValue="15"/>
    </cacheField>
    <cacheField name="Plant 3 Haun stage" numFmtId="0">
      <sharedItems containsString="0" containsBlank="1" containsNumber="1" minValue="3.1" maxValue="14"/>
    </cacheField>
    <cacheField name="Mean Haun stage" numFmtId="164">
      <sharedItems containsString="0" containsBlank="1" containsNumber="1" minValue="3.1333333333333333" maxValue="12.333333333333334"/>
    </cacheField>
    <cacheField name="Plant 1 Tiller No " numFmtId="164">
      <sharedItems containsString="0" containsBlank="1" containsNumber="1" containsInteger="1" minValue="0" maxValue="7"/>
    </cacheField>
    <cacheField name="Plant 2 Tiller No" numFmtId="164">
      <sharedItems containsString="0" containsBlank="1" containsNumber="1" containsInteger="1" minValue="0" maxValue="7"/>
    </cacheField>
    <cacheField name="Plant 3 Tiller No" numFmtId="164">
      <sharedItems containsString="0" containsBlank="1" containsNumber="1" containsInteger="1" minValue="0" maxValue="7"/>
    </cacheField>
    <cacheField name="Mean Tiller No" numFmtId="164">
      <sharedItems containsString="0" containsBlank="1" containsNumber="1" minValue="0" maxValue="7"/>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900067361108" createdVersion="8" refreshedVersion="8" minRefreshableVersion="3" recordCount="577" xr:uid="{0658B6A1-5DE5-4405-B745-8B1764069A4B}">
  <cacheSource type="worksheet">
    <worksheetSource ref="A1:T1048576" sheet="Leaf measurement"/>
  </cacheSource>
  <cacheFields count="22">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5">
        <n v="2018"/>
        <n v="1985"/>
        <n v="1983"/>
        <n v="1999"/>
        <n v="2002"/>
        <n v="2023"/>
        <n v="1998"/>
        <n v="2016"/>
        <n v="1984"/>
        <n v="1989"/>
        <n v="2004"/>
        <n v="2008"/>
        <n v="2020"/>
        <n v="2001"/>
        <m/>
      </sharedItems>
    </cacheField>
    <cacheField name="!Block" numFmtId="0">
      <sharedItems containsString="0" containsBlank="1" containsNumber="1" containsInteger="1" minValue="1" maxValue="4"/>
    </cacheField>
    <cacheField name="Plot" numFmtId="0">
      <sharedItems containsString="0" containsBlank="1" containsNumber="1" containsInteger="1" minValue="102" maxValue="432"/>
    </cacheField>
    <cacheField name="!Range" numFmtId="0">
      <sharedItems containsString="0" containsBlank="1" containsNumber="1" containsInteger="1" minValue="1" maxValue="4"/>
    </cacheField>
    <cacheField name="!Row" numFmtId="0">
      <sharedItems containsString="0" containsBlank="1" containsNumber="1" containsInteger="1" minValue="2" maxValue="32"/>
    </cacheField>
    <cacheField name="Measurement number" numFmtId="0">
      <sharedItems containsString="0" containsBlank="1" containsNumber="1" containsInteger="1" minValue="1" maxValue="4"/>
    </cacheField>
    <cacheField name="Measurement date" numFmtId="0">
      <sharedItems containsNonDate="0" containsDate="1" containsString="0" containsBlank="1" minDate="2025-06-14T00:00:00" maxDate="2025-10-18T00:00:00" count="6">
        <d v="2025-06-14T00:00:00"/>
        <d v="2025-07-16T00:00:00"/>
        <d v="2025-08-20T00:00:00"/>
        <d v="2025-10-16T00:00:00"/>
        <d v="2025-10-17T00:00:00"/>
        <m/>
      </sharedItems>
      <fieldGroup par="21"/>
    </cacheField>
    <cacheField name="Leaf number" numFmtId="0">
      <sharedItems containsBlank="1" containsMixedTypes="1" containsNumber="1" containsInteger="1" minValue="3" maxValue="9"/>
    </cacheField>
    <cacheField name="Leaf width 1 (mm)" numFmtId="0">
      <sharedItems containsString="0" containsBlank="1" containsNumber="1" containsInteger="1" minValue="3" maxValue="25"/>
    </cacheField>
    <cacheField name="Leaf width 2 (mm)" numFmtId="0">
      <sharedItems containsString="0" containsBlank="1" containsNumber="1" containsInteger="1" minValue="3" maxValue="23"/>
    </cacheField>
    <cacheField name="Leaf width 3 (mm)" numFmtId="0">
      <sharedItems containsString="0" containsBlank="1" containsNumber="1" containsInteger="1" minValue="3" maxValue="25"/>
    </cacheField>
    <cacheField name="Mean leaf width (mm)" numFmtId="164">
      <sharedItems containsString="0" containsBlank="1" containsNumber="1" minValue="3.3333333333333335" maxValue="9.6666666666666661"/>
    </cacheField>
    <cacheField name="Leaf length 1 (cm)" numFmtId="0">
      <sharedItems containsString="0" containsBlank="1" containsNumber="1" minValue="1.6" maxValue="33.5"/>
    </cacheField>
    <cacheField name="Leaf length 2 (cm)" numFmtId="0">
      <sharedItems containsString="0" containsBlank="1" containsNumber="1" minValue="10.8" maxValue="33.5"/>
    </cacheField>
    <cacheField name="Leaf length 3 (cm)" numFmtId="0">
      <sharedItems containsString="0" containsBlank="1" containsNumber="1" minValue="12" maxValue="36.799999999999997"/>
    </cacheField>
    <cacheField name="Mean leaf length (cm)" numFmtId="0">
      <sharedItems containsBlank="1" containsMixedTypes="1" containsNumber="1" minValue="13" maxValue="27.833333333333332"/>
    </cacheField>
    <cacheField name="Days (Measurement date)" numFmtId="0" databaseField="0">
      <fieldGroup base="10">
        <rangePr groupBy="days" startDate="2025-06-14T00:00:00" endDate="2025-10-18T00:00:00"/>
        <groupItems count="368">
          <s v="&lt;14/06/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8/10/2025"/>
        </groupItems>
      </fieldGroup>
    </cacheField>
    <cacheField name="Months (Measurement date)" numFmtId="0" databaseField="0">
      <fieldGroup base="10">
        <rangePr groupBy="months" startDate="2025-06-14T00:00:00" endDate="2025-10-18T00:00:00"/>
        <groupItems count="14">
          <s v="&lt;14/06/2025"/>
          <s v="Jan"/>
          <s v="Feb"/>
          <s v="Mar"/>
          <s v="Apr"/>
          <s v="May"/>
          <s v="Jun"/>
          <s v="Jul"/>
          <s v="Aug"/>
          <s v="Sep"/>
          <s v="Oct"/>
          <s v="Nov"/>
          <s v="Dec"/>
          <s v="&gt;18/10/2025"/>
        </groupItems>
      </fieldGroup>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901326388892" createdVersion="8" refreshedVersion="8" minRefreshableVersion="3" recordCount="129" xr:uid="{23306D69-30FC-439C-87A0-212B312917E9}">
  <cacheSource type="worksheet">
    <worksheetSource ref="A1:Z1048576" sheet="PCDS 4.0 harvest"/>
  </cacheSource>
  <cacheFields count="26">
    <cacheField name="!Habit" numFmtId="0">
      <sharedItems containsBlank="1" count="3">
        <s v="Winter"/>
        <s v="Spring"/>
        <m/>
      </sharedItems>
    </cacheField>
    <cacheField name="!Sow time" numFmtId="0">
      <sharedItems containsBlank="1"/>
    </cacheField>
    <cacheField name="!Cultivar" numFmtId="0">
      <sharedItems containsBlank="1" count="17">
        <s v="Illabo"/>
        <s v="LRPB_Kittyhawk"/>
        <s v="Meering"/>
        <s v="Scepter"/>
        <s v="Rosella"/>
        <s v="EGA_Wedgetail"/>
        <s v="Janz"/>
        <s v="Sunmaster"/>
        <s v="Whistler"/>
        <s v="LRPB_Mohawk"/>
        <s v="Wyalkatchem"/>
        <s v="EGA_Gregory"/>
        <s v="Wylah"/>
        <s v="Osprey"/>
        <s v="Yitpi"/>
        <s v="Mace"/>
        <m/>
      </sharedItems>
    </cacheField>
    <cacheField name="!Release year" numFmtId="0">
      <sharedItems containsString="0" containsBlank="1" containsNumber="1" containsInteger="1" minValue="1983" maxValue="2023" count="15">
        <n v="2018"/>
        <n v="2016"/>
        <n v="1984"/>
        <n v="1985"/>
        <n v="2002"/>
        <n v="1989"/>
        <n v="2020"/>
        <n v="1998"/>
        <n v="2023"/>
        <n v="2001"/>
        <n v="2004"/>
        <n v="1999"/>
        <n v="1983"/>
        <n v="2008"/>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31"/>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31"/>
    </cacheField>
    <cacheField name="Measurement date" numFmtId="0">
      <sharedItems containsNonDate="0" containsDate="1" containsString="0" containsBlank="1" minDate="2025-07-24T00:00:00" maxDate="2025-08-01T00:00:00"/>
    </cacheField>
    <cacheField name="NDVI of quadrat area" numFmtId="0">
      <sharedItems containsString="0" containsBlank="1" containsNumber="1" minValue="0.28000000000000003" maxValue="0.85"/>
    </cacheField>
    <cacheField name="Plot CV" numFmtId="0">
      <sharedItems containsString="0" containsBlank="1" containsNumber="1" minValue="2.25" maxValue="11.21"/>
    </cacheField>
    <cacheField name="Canopy height (cm)" numFmtId="0">
      <sharedItems containsString="0" containsBlank="1" containsNumber="1" containsInteger="1" minValue="15" maxValue="42"/>
    </cacheField>
    <cacheField name="Comments " numFmtId="0">
      <sharedItems containsBlank="1" longText="1"/>
    </cacheField>
    <cacheField name="NDVI" numFmtId="0">
      <sharedItems containsString="0" containsBlank="1" containsNumber="1" minValue="0.64500000000000002" maxValue="0.92700000000000005"/>
    </cacheField>
    <cacheField name="NDVI hand" numFmtId="0">
      <sharedItems containsString="0" containsBlank="1" containsNumber="1" minValue="0.28000000000000003" maxValue="0.85"/>
    </cacheField>
    <cacheField name="Height (cm)" numFmtId="0">
      <sharedItems containsString="0" containsBlank="1" containsNumber="1" containsInteger="1" minValue="19" maxValue="47"/>
    </cacheField>
    <cacheField name="Height hand" numFmtId="0">
      <sharedItems containsString="0" containsBlank="1" containsNumber="1" containsInteger="1" minValue="15" maxValue="42"/>
    </cacheField>
    <cacheField name="Green cover (pc)" numFmtId="0">
      <sharedItems containsString="0" containsBlank="1" containsNumber="1" minValue="18" maxValue="75.099999999999994"/>
    </cacheField>
    <cacheField name="LAIeff (frac)" numFmtId="0">
      <sharedItems containsString="0" containsBlank="1" containsNumber="1" minValue="0.4" maxValue="2.2999999999999998"/>
    </cacheField>
    <cacheField name="Shoot FW (g)" numFmtId="0">
      <sharedItems containsString="0" containsBlank="1" containsNumber="1" minValue="89.1" maxValue="1051.76"/>
    </cacheField>
    <cacheField name="Subsample size-50Culms" numFmtId="0">
      <sharedItems containsString="0" containsBlank="1" containsNumber="1" containsInteger="1" minValue="50" maxValue="50"/>
    </cacheField>
    <cacheField name="Shoot FW-50Culms (g)" numFmtId="0">
      <sharedItems containsString="0" containsBlank="1" containsNumber="1" minValue="24.53" maxValue="129.07"/>
    </cacheField>
    <cacheField name="Shoot DM-50Culms (g)" numFmtId="0">
      <sharedItems containsString="0" containsBlank="1" containsNumber="1" minValue="4.88" maxValue="18.64"/>
    </cacheField>
    <cacheField name="Moisture (g/g)" numFmtId="0">
      <sharedItems containsString="0" containsBlank="1" containsNumber="1" minValue="0.79902160619649409" maxValue="0.87378917378917376"/>
    </cacheField>
    <cacheField name="Shoor dry weight (g/m2)" numFmtId="0">
      <sharedItems containsString="0" containsBlank="1" containsNumber="1" minValue="0" maxValue="312.4734017723963"/>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902174421295" createdVersion="8" refreshedVersion="8" minRefreshableVersion="3" recordCount="650" xr:uid="{D2B66B44-5A0A-40A5-89EC-27D0C13B8161}">
  <cacheSource type="worksheet">
    <worksheetSource ref="A1:N1048576" sheet="PCDS 6.0"/>
  </cacheSource>
  <cacheFields count="16">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5">
        <n v="2018"/>
        <n v="1985"/>
        <n v="1983"/>
        <n v="1999"/>
        <n v="2002"/>
        <n v="2023"/>
        <n v="1998"/>
        <n v="2016"/>
        <n v="1984"/>
        <n v="1989"/>
        <n v="2004"/>
        <n v="2008"/>
        <n v="2020"/>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Count number" numFmtId="0">
      <sharedItems containsString="0" containsBlank="1" containsNumber="1" containsInteger="1" minValue="1" maxValue="10"/>
    </cacheField>
    <cacheField name="Count date" numFmtId="0">
      <sharedItems containsNonDate="0" containsDate="1" containsString="0" containsBlank="1" minDate="2025-08-31T00:00:00" maxDate="2025-09-23T00:00:00" count="11">
        <d v="2025-08-31T00:00:00"/>
        <d v="2025-09-04T00:00:00"/>
        <d v="2025-09-08T00:00:00"/>
        <d v="2025-09-09T00:00:00"/>
        <d v="2025-09-10T00:00:00"/>
        <d v="2025-09-12T00:00:00"/>
        <d v="2025-09-15T00:00:00"/>
        <d v="2025-09-17T00:00:00"/>
        <d v="2025-09-19T00:00:00"/>
        <d v="2025-09-22T00:00:00"/>
        <m/>
      </sharedItems>
      <fieldGroup par="15"/>
    </cacheField>
    <cacheField name="Count of competent culms" numFmtId="0">
      <sharedItems containsString="0" containsBlank="1" containsNumber="1" containsInteger="1" minValue="19" maxValue="74"/>
    </cacheField>
    <cacheField name="Count of competent culms on which flag leaf ligule visible" numFmtId="0">
      <sharedItems containsString="0" containsBlank="1" containsNumber="1" containsInteger="1" minValue="0" maxValue="54"/>
    </cacheField>
    <cacheField name="% flag leaves emerged" numFmtId="1">
      <sharedItems containsString="0" containsBlank="1" containsNumber="1" minValue="0" maxValue="93.548387096774192"/>
    </cacheField>
    <cacheField name="Days (Count date)" numFmtId="0" databaseField="0">
      <fieldGroup base="10">
        <rangePr groupBy="days" startDate="2025-08-31T00:00:00" endDate="2025-09-23T00:00:00"/>
        <groupItems count="368">
          <s v="&lt;31/08/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3/09/2025"/>
        </groupItems>
      </fieldGroup>
    </cacheField>
    <cacheField name="Months (Count date)" numFmtId="0" databaseField="0">
      <fieldGroup base="10">
        <rangePr groupBy="months" startDate="2025-08-31T00:00:00" endDate="2025-09-23T00:00:00"/>
        <groupItems count="14">
          <s v="&lt;31/08/2025"/>
          <s v="Jan"/>
          <s v="Feb"/>
          <s v="Mar"/>
          <s v="Apr"/>
          <s v="May"/>
          <s v="Jun"/>
          <s v="Jul"/>
          <s v="Aug"/>
          <s v="Sep"/>
          <s v="Oct"/>
          <s v="Nov"/>
          <s v="Dec"/>
          <s v="&gt;23/09/2025"/>
        </groupItems>
      </fieldGroup>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903052662034" createdVersion="8" refreshedVersion="8" minRefreshableVersion="3" recordCount="538" xr:uid="{3A3CE2D1-CA43-442E-BB3D-B4BCC1F74093}">
  <cacheSource type="worksheet">
    <worksheetSource ref="A1:BT1048576" sheet="PCDS 6.0 harvest"/>
  </cacheSource>
  <cacheFields count="72">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5">
        <n v="2018"/>
        <n v="1985"/>
        <n v="1983"/>
        <n v="1999"/>
        <n v="2002"/>
        <n v="2023"/>
        <n v="1998"/>
        <n v="2016"/>
        <n v="1984"/>
        <n v="1989"/>
        <n v="2004"/>
        <n v="2008"/>
        <n v="2020"/>
        <n v="2001"/>
        <m/>
      </sharedItems>
    </cacheField>
    <cacheField name="!Block" numFmtId="0">
      <sharedItems containsString="0" containsBlank="1" containsNumber="1" containsInteger="1" minValue="1" maxValue="4" count="5">
        <n v="1"/>
        <n v="2"/>
        <n v="3"/>
        <n v="4"/>
        <m/>
      </sharedItems>
    </cacheField>
    <cacheField name="!Range" numFmtId="0">
      <sharedItems containsString="0" containsBlank="1" containsNumber="1" containsInteger="1" minValue="1" maxValue="4"/>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Measurement date" numFmtId="0">
      <sharedItems containsNonDate="0" containsDate="1" containsString="0" containsBlank="1" minDate="2025-09-09T00:00:00" maxDate="2025-09-23T00:00:00"/>
    </cacheField>
    <cacheField name="NDVI of quadrat area" numFmtId="0">
      <sharedItems containsString="0" containsBlank="1" containsNumber="1" minValue="0.63" maxValue="0.88"/>
    </cacheField>
    <cacheField name="Tau [T] at ground level" numFmtId="0">
      <sharedItems containsString="0" containsBlank="1" containsNumber="1" minValue="5.0000000000000001E-3" maxValue="0.16300000000000001"/>
    </cacheField>
    <cacheField name="Tau [T] at 25% of canopy height" numFmtId="0">
      <sharedItems containsString="0" containsBlank="1" containsNumber="1" minValue="8.0000000000000002E-3" maxValue="0.29699999999999999"/>
    </cacheField>
    <cacheField name="Tau [T] at 50% of canopy height" numFmtId="0">
      <sharedItems containsString="0" containsBlank="1" containsNumber="1" minValue="3.2000000000000001E-2" maxValue="0.35399999999999998"/>
    </cacheField>
    <cacheField name="Tau [T] at 75% of canopy height" numFmtId="0">
      <sharedItems containsString="0" containsBlank="1" containsNumber="1" minValue="9.9000000000000005E-2" maxValue="0.53"/>
    </cacheField>
    <cacheField name="PARi at ground level" numFmtId="0">
      <sharedItems containsString="0" containsBlank="1" containsNumber="1" minValue="0.83699999999999997" maxValue="0.995"/>
    </cacheField>
    <cacheField name="PARi at 25% of canopy height" numFmtId="0">
      <sharedItems containsString="0" containsBlank="1" containsNumber="1" minValue="0.70300000000000007" maxValue="0.99199999999999999"/>
    </cacheField>
    <cacheField name="PARi at 50% of canopy height" numFmtId="0">
      <sharedItems containsString="0" containsBlank="1" containsNumber="1" minValue="0.64600000000000002" maxValue="0.96799999999999997"/>
    </cacheField>
    <cacheField name="PARi at 75% of canopy height" numFmtId="0">
      <sharedItems containsString="0" containsBlank="1" containsNumber="1" minValue="0.47" maxValue="0.90100000000000002"/>
    </cacheField>
    <cacheField name="SPAD of flag leaf-4 reading 1" numFmtId="0">
      <sharedItems containsString="0" containsBlank="1" containsNumber="1" minValue="0.7" maxValue="58.2"/>
    </cacheField>
    <cacheField name="SPAD of flag leaf-4 reading 2" numFmtId="0">
      <sharedItems containsString="0" containsBlank="1" containsNumber="1" minValue="0" maxValue="55.5"/>
    </cacheField>
    <cacheField name="SPAD of flag leaf-4 reading 3" numFmtId="0">
      <sharedItems containsString="0" containsBlank="1" containsNumber="1" minValue="0" maxValue="54.3"/>
    </cacheField>
    <cacheField name="SPAD of flag leaf-4 reading 4" numFmtId="0">
      <sharedItems containsString="0" containsBlank="1" containsNumber="1" minValue="0.4" maxValue="53.6"/>
    </cacheField>
    <cacheField name="SPAD of flag leaf-3 reading 1" numFmtId="0">
      <sharedItems containsString="0" containsBlank="1" containsNumber="1" minValue="24.8" maxValue="57.8"/>
    </cacheField>
    <cacheField name="SPAD of flag leaf-3 reading 2" numFmtId="0">
      <sharedItems containsString="0" containsBlank="1" containsNumber="1" minValue="29.8" maxValue="56.9"/>
    </cacheField>
    <cacheField name="SPAD of flag leaf-3 reading 3" numFmtId="0">
      <sharedItems containsString="0" containsBlank="1" containsNumber="1" minValue="27.4" maxValue="55.9"/>
    </cacheField>
    <cacheField name="SPAD of flag leaf-3 reading 4" numFmtId="0">
      <sharedItems containsString="0" containsBlank="1" containsNumber="1" minValue="28" maxValue="58.9"/>
    </cacheField>
    <cacheField name="SPAD of flag leaf-2 reading 1" numFmtId="0">
      <sharedItems containsString="0" containsBlank="1" containsNumber="1" minValue="38.6" maxValue="58.6"/>
    </cacheField>
    <cacheField name="SPAD of flag leaf-2 reading 2" numFmtId="0">
      <sharedItems containsString="0" containsBlank="1" containsNumber="1" minValue="34.200000000000003" maxValue="56.6"/>
    </cacheField>
    <cacheField name="SPAD of flag leaf-2 reading 3" numFmtId="0">
      <sharedItems containsString="0" containsBlank="1" containsNumber="1" minValue="37.700000000000003" maxValue="58.1"/>
    </cacheField>
    <cacheField name="SPAD of flag leaf-2 reading 4" numFmtId="0">
      <sharedItems containsString="0" containsBlank="1" containsNumber="1" minValue="38.6" maxValue="55.4"/>
    </cacheField>
    <cacheField name="SPAD of flag leaf-1 reading 1" numFmtId="0">
      <sharedItems containsString="0" containsBlank="1" containsNumber="1" minValue="40" maxValue="54.8"/>
    </cacheField>
    <cacheField name="SPAD of flag leaf-1 reading 2" numFmtId="0">
      <sharedItems containsString="0" containsBlank="1" containsNumber="1" minValue="34.299999999999997" maxValue="59.4"/>
    </cacheField>
    <cacheField name="SPAD of flag leaf-1 reading 3" numFmtId="0">
      <sharedItems containsString="0" containsBlank="1" containsNumber="1" minValue="39" maxValue="55.9"/>
    </cacheField>
    <cacheField name="SPAD of flag leaf-1 reading 4" numFmtId="0">
      <sharedItems containsString="0" containsBlank="1" containsNumber="1" minValue="37.299999999999997" maxValue="57.6"/>
    </cacheField>
    <cacheField name="SPAD of flag leaf reading 1" numFmtId="0">
      <sharedItems containsString="0" containsBlank="1" containsNumber="1" minValue="35.799999999999997" maxValue="54.5"/>
    </cacheField>
    <cacheField name="SPAD of flag leaf reading 2" numFmtId="0">
      <sharedItems containsString="0" containsBlank="1" containsNumber="1" minValue="33.799999999999997" maxValue="54.6"/>
    </cacheField>
    <cacheField name="SPAD of flag leaf reading 3" numFmtId="0">
      <sharedItems containsString="0" containsBlank="1" containsNumber="1" minValue="37.6" maxValue="52.8"/>
    </cacheField>
    <cacheField name="SPAD of flag leaf reading 4" numFmtId="0">
      <sharedItems containsString="0" containsBlank="1" containsNumber="1" minValue="35.1" maxValue="53.6"/>
    </cacheField>
    <cacheField name="Canopy height (cm)" numFmtId="0">
      <sharedItems containsString="0" containsBlank="1" containsNumber="1" containsInteger="1" minValue="53" maxValue="80"/>
    </cacheField>
    <cacheField name="Area of quadrat cut (m²)" numFmtId="0">
      <sharedItems containsString="0" containsBlank="1" containsNumber="1" minValue="0.5" maxValue="0.5"/>
    </cacheField>
    <cacheField name="Fresh weight of main sample (g)" numFmtId="0">
      <sharedItems containsString="0" containsBlank="1" containsNumber="1" containsInteger="1" minValue="850" maxValue="2199"/>
    </cacheField>
    <cacheField name="Fresh shoot biomass (g/m2)" numFmtId="0">
      <sharedItems containsString="0" containsBlank="1" containsNumber="1" containsInteger="1" minValue="1700" maxValue="4398"/>
    </cacheField>
    <cacheField name="Fresh weight of sub sample (g)" numFmtId="0">
      <sharedItems containsString="0" containsBlank="1" containsNumber="1" minValue="92.3" maxValue="176.9"/>
    </cacheField>
    <cacheField name="Number of culms in sub-sample" numFmtId="0">
      <sharedItems containsString="0" containsBlank="1" containsNumber="1" containsInteger="1" minValue="20" maxValue="20"/>
    </cacheField>
    <cacheField name="Number of competent culms (with spike) in subsample" numFmtId="0">
      <sharedItems containsString="0" containsBlank="1" containsNumber="1" containsInteger="1" minValue="16" maxValue="20"/>
    </cacheField>
    <cacheField name="Fresh weight of subsample for moisture content (g)" numFmtId="0">
      <sharedItems containsString="0" containsBlank="1" containsNumber="1" minValue="57.3" maxValue="158.1"/>
    </cacheField>
    <cacheField name="Dry weight of subsample for moisture content (g)" numFmtId="0">
      <sharedItems containsString="0" containsBlank="1" containsNumber="1" minValue="10.52" maxValue="33.78"/>
    </cacheField>
    <cacheField name="Moisture content (%)" numFmtId="0">
      <sharedItems containsString="0" containsBlank="1" containsNumber="1" minValue="73.775280898876403" maxValue="83.504464285714278"/>
    </cacheField>
    <cacheField name="Dry weight of green leaves from 20 culms (g)" numFmtId="2">
      <sharedItems containsString="0" containsBlank="1" containsNumber="1" minValue="7.03" maxValue="13.33"/>
    </cacheField>
    <cacheField name="Dry weight of dead leaves from 20 culms (g)" numFmtId="2">
      <sharedItems containsString="0" containsBlank="1" containsNumber="1" minValue="0.18" maxValue="4.1399999999999997"/>
    </cacheField>
    <cacheField name="Dry weight of stems from 20 culms (g)" numFmtId="2">
      <sharedItems containsString="0" containsBlank="1" containsNumber="1" minValue="9.1300000000000008" maxValue="26.55"/>
    </cacheField>
    <cacheField name="Dry weight of spikes from 20 culms (g)" numFmtId="2">
      <sharedItems containsString="0" containsBlank="1" containsNumber="1" minValue="0.2" maxValue="2.68"/>
    </cacheField>
    <cacheField name="Sum of all fractions (g)" numFmtId="0">
      <sharedItems containsString="0" containsBlank="1" containsNumber="1" minValue="18.729999999999997" maxValue="41"/>
    </cacheField>
    <cacheField name="Dry weight of a single culm (g)" numFmtId="2">
      <sharedItems containsString="0" containsBlank="1" containsNumber="1" minValue="1.0405555555555555" maxValue="2.2777777777777777"/>
    </cacheField>
    <cacheField name="Fresh weight of a single culm (g)" numFmtId="0">
      <sharedItems containsString="0" containsBlank="1" containsNumber="1" minValue="5.1277777777777773" maxValue="9.2000000000000011"/>
    </cacheField>
    <cacheField name="Dry matter proportion of main sample (g/g)" numFmtId="2">
      <sharedItems containsString="0" containsBlank="1" containsNumber="1" minValue="0.16495535714285714" maxValue="0.26224719101123595"/>
    </cacheField>
    <cacheField name="Estimated dry weight of main sample (g)" numFmtId="1">
      <sharedItems containsString="0" containsBlank="1" containsNumber="1" minValue="157.08276797829035" maxValue="426.84514925373134"/>
    </cacheField>
    <cacheField name="Estimated dry matter at PCDS 6.0 (g/m²)" numFmtId="1">
      <sharedItems containsString="0" containsBlank="1" containsNumber="1" minValue="314.1655359565807" maxValue="853.69029850746267"/>
    </cacheField>
    <cacheField name="Green leaf fraction (g/g)" numFmtId="2">
      <sharedItems containsString="0" containsBlank="1" containsNumber="1" minValue="0.25060490839958521" maxValue="0.48720626631853792"/>
    </cacheField>
    <cacheField name="Dead leaf fraction (g/g)" numFmtId="2">
      <sharedItems containsString="0" containsBlank="1" containsNumber="1" minValue="5.6146572104018907E-3" maxValue="0.14251290877796902"/>
    </cacheField>
    <cacheField name="Stem fraction (g/g)" numFmtId="2">
      <sharedItems containsString="0" containsBlank="1" containsNumber="1" minValue="0.47676240208877291" maxValue="0.64756097560975612"/>
    </cacheField>
    <cacheField name="Spike fraction (g/g)" numFmtId="2">
      <sharedItems containsString="0" containsBlank="1" containsNumber="1" minValue="9.5238095238095247E-3" maxValue="8.2563154651879245E-2"/>
    </cacheField>
    <cacheField name="Grean leaf dry matter (g/m²)" numFmtId="1">
      <sharedItems containsString="0" containsBlank="1" containsNumber="1" minValue="132.06509968206197" maxValue="295.13872932985203"/>
    </cacheField>
    <cacheField name="Dead leaf dry matter (g/m²)" numFmtId="1">
      <sharedItems containsString="0" containsBlank="1" containsNumber="1" minValue="2.537002982152738" maxValue="121.66188763583116"/>
    </cacheField>
    <cacheField name="Stem dry matter (g/m²)" numFmtId="1">
      <sharedItems containsString="0" containsBlank="1" containsNumber="1" minValue="172.23431356614699" maxValue="512.0747189927713"/>
    </cacheField>
    <cacheField name="Spike dry matter (g/m²)" numFmtId="1">
      <sharedItems containsString="0" containsBlank="1" containsNumber="1" minValue="3.7775609756097563" maxValue="60.52624742023638"/>
    </cacheField>
    <cacheField name="Mean SPAD of flag-4" numFmtId="164">
      <sharedItems containsString="0" containsBlank="1" containsNumber="1" minValue="2.4750000000000001" maxValue="53.975000000000001"/>
    </cacheField>
    <cacheField name="Mean SPAD of flag-3" numFmtId="164">
      <sharedItems containsString="0" containsBlank="1" containsNumber="1" minValue="36.275000000000006" maxValue="54.324999999999996"/>
    </cacheField>
    <cacheField name="Mean SPAD of flag-2" numFmtId="164">
      <sharedItems containsString="0" containsBlank="1" containsNumber="1" minValue="42.924999999999997" maxValue="54.05"/>
    </cacheField>
    <cacheField name="Mean SPAD of flag-1" numFmtId="164">
      <sharedItems containsString="0" containsBlank="1" containsNumber="1" minValue="41.375" maxValue="54.375"/>
    </cacheField>
    <cacheField name="Mean SPAD of flag leaf" numFmtId="164">
      <sharedItems containsString="0" containsBlank="1" containsNumber="1" minValue="38.125" maxValue="50.249999999999993"/>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903831481482" createdVersion="8" refreshedVersion="8" minRefreshableVersion="3" recordCount="577" xr:uid="{04C76CA5-D4BB-4C13-A638-D5223A969C0A}">
  <cacheSource type="worksheet">
    <worksheetSource ref="A1:N1048576" sheet="PCDS 8.0"/>
  </cacheSource>
  <cacheFields count="14">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5">
        <n v="2018"/>
        <n v="1985"/>
        <n v="1983"/>
        <n v="1999"/>
        <n v="2002"/>
        <n v="2023"/>
        <n v="1998"/>
        <n v="2016"/>
        <n v="1984"/>
        <n v="1989"/>
        <n v="2004"/>
        <n v="2008"/>
        <n v="2020"/>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Count number" numFmtId="0">
      <sharedItems containsString="0" containsBlank="1" containsNumber="1" containsInteger="1" minValue="1" maxValue="6"/>
    </cacheField>
    <cacheField name="Count date" numFmtId="0">
      <sharedItems containsNonDate="0" containsDate="1" containsString="0" containsBlank="1" minDate="2025-10-01T00:00:00" maxDate="2025-10-14T00:00:00" count="7">
        <d v="2025-10-01T00:00:00"/>
        <d v="2025-10-03T00:00:00"/>
        <d v="2025-10-06T00:00:00"/>
        <d v="2025-10-08T00:00:00"/>
        <d v="2025-10-10T00:00:00"/>
        <d v="2025-10-13T00:00:00"/>
        <m/>
      </sharedItems>
    </cacheField>
    <cacheField name="Count of competent culms" numFmtId="0">
      <sharedItems containsString="0" containsBlank="1" containsNumber="1" containsInteger="1" minValue="19" maxValue="74"/>
    </cacheField>
    <cacheField name="Count of competent culms on which central florets have flowered" numFmtId="0">
      <sharedItems containsString="0" containsBlank="1" containsNumber="1" containsInteger="1" minValue="0" maxValue="49"/>
    </cacheField>
    <cacheField name="% anthesis" numFmtId="0">
      <sharedItems containsString="0" containsBlank="1" containsNumber="1" minValue="0" maxValue="95"/>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904789814813" createdVersion="8" refreshedVersion="8" minRefreshableVersion="3" recordCount="538" xr:uid="{DB3FA3DF-59BB-43FA-BACB-1B9708956BF8}">
  <cacheSource type="worksheet">
    <worksheetSource ref="A1:BT1048576" sheet="PCDS 8.0 harvest"/>
  </cacheSource>
  <cacheFields count="72">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5">
        <n v="2018"/>
        <n v="1985"/>
        <n v="1983"/>
        <n v="1999"/>
        <n v="2002"/>
        <n v="2023"/>
        <n v="1998"/>
        <n v="2016"/>
        <n v="1984"/>
        <n v="1989"/>
        <n v="2004"/>
        <n v="2008"/>
        <n v="2020"/>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Measurement date" numFmtId="0">
      <sharedItems containsNonDate="0" containsDate="1" containsString="0" containsBlank="1" minDate="2025-10-03T00:00:00" maxDate="2025-10-15T00:00:00"/>
    </cacheField>
    <cacheField name="NDVI of quadrat area" numFmtId="0">
      <sharedItems containsString="0" containsBlank="1" containsNumber="1" minValue="0.47" maxValue="0.77"/>
    </cacheField>
    <cacheField name="Tau [T] at ground level" numFmtId="0">
      <sharedItems containsString="0" containsBlank="1" containsNumber="1" minValue="1.9E-2" maxValue="0.35399999999999998"/>
    </cacheField>
    <cacheField name="Tau [T] at 25% of canopy height" numFmtId="0">
      <sharedItems containsString="0" containsBlank="1" containsNumber="1" minValue="0.03" maxValue="0.58099999999999996"/>
    </cacheField>
    <cacheField name="Tau [T] at 50% of canopy height" numFmtId="0">
      <sharedItems containsString="0" containsBlank="1" containsNumber="1" minValue="6.4000000000000001E-2" maxValue="0.69299999999999995"/>
    </cacheField>
    <cacheField name="Tau [T] at 75% of canopy height" numFmtId="0">
      <sharedItems containsString="0" containsBlank="1" containsNumber="1" minValue="0.222" maxValue="0.85899999999999999"/>
    </cacheField>
    <cacheField name="PARi at ground level" numFmtId="0">
      <sharedItems containsString="0" containsBlank="1" containsNumber="1" minValue="0.64600000000000002" maxValue="0.98099999999999998"/>
    </cacheField>
    <cacheField name="PARi at 25% of canopy height" numFmtId="0">
      <sharedItems containsString="0" containsBlank="1" containsNumber="1" minValue="0.41900000000000004" maxValue="0.97"/>
    </cacheField>
    <cacheField name="PARi at 50% of canopy height" numFmtId="0">
      <sharedItems containsString="0" containsBlank="1" containsNumber="1" minValue="0.30700000000000005" maxValue="0.93599999999999994"/>
    </cacheField>
    <cacheField name="PARi at 75% of canopy height" numFmtId="0">
      <sharedItems containsString="0" containsBlank="1" containsNumber="1" minValue="0.14100000000000001" maxValue="0.77800000000000002"/>
    </cacheField>
    <cacheField name="SPAD of lowest leaves reading 1" numFmtId="0">
      <sharedItems containsString="0" containsBlank="1" containsNumber="1" minValue="0" maxValue="8.1999999999999993"/>
    </cacheField>
    <cacheField name="SPAD of lowest leaves reading 2" numFmtId="0">
      <sharedItems containsString="0" containsBlank="1" containsNumber="1" minValue="0" maxValue="24.5"/>
    </cacheField>
    <cacheField name="SPAD of lowest leaves reading 3" numFmtId="0">
      <sharedItems containsString="0" containsBlank="1" containsNumber="1" minValue="0" maxValue="34"/>
    </cacheField>
    <cacheField name="SPAD of lowest leaves reading 4" numFmtId="0">
      <sharedItems containsString="0" containsBlank="1" containsNumber="1" minValue="0" maxValue="35.4"/>
    </cacheField>
    <cacheField name="SPAD at 25% of canopy height reading 1" numFmtId="0">
      <sharedItems containsString="0" containsBlank="1" containsNumber="1" minValue="0" maxValue="43.8"/>
    </cacheField>
    <cacheField name="SPAD at 25% of canopy height reading 2" numFmtId="0">
      <sharedItems containsString="0" containsBlank="1" containsNumber="1" minValue="0" maxValue="48"/>
    </cacheField>
    <cacheField name="SPAD at 25% of canopy height reading 3" numFmtId="0">
      <sharedItems containsString="0" containsBlank="1" containsNumber="1" minValue="0" maxValue="45.6"/>
    </cacheField>
    <cacheField name="SPAD at 25% of canopy height reading 4" numFmtId="0">
      <sharedItems containsString="0" containsBlank="1" containsNumber="1" minValue="0" maxValue="53.1"/>
    </cacheField>
    <cacheField name="SPAD at 50% of canopy height reading 1" numFmtId="0">
      <sharedItems containsString="0" containsBlank="1" containsNumber="1" minValue="0" maxValue="55.3"/>
    </cacheField>
    <cacheField name="SPAD at 50% of canopy height reading 2" numFmtId="0">
      <sharedItems containsString="0" containsBlank="1" containsNumber="1" minValue="0" maxValue="57.5"/>
    </cacheField>
    <cacheField name="SPAD at 50% of canopy height reading 3" numFmtId="0">
      <sharedItems containsString="0" containsBlank="1" containsNumber="1" minValue="1" maxValue="54.6"/>
    </cacheField>
    <cacheField name="SPAD at 50% of canopy height reading 4" numFmtId="0">
      <sharedItems containsString="0" containsBlank="1" containsNumber="1" minValue="0" maxValue="55.8"/>
    </cacheField>
    <cacheField name="SPAD at 75% of canopy height reading 1" numFmtId="0">
      <sharedItems containsString="0" containsBlank="1" containsNumber="1" minValue="15.1" maxValue="56.5"/>
    </cacheField>
    <cacheField name="SPAD at 75% of canopy height reading 2" numFmtId="0">
      <sharedItems containsString="0" containsBlank="1" containsNumber="1" minValue="21.8" maxValue="55.3"/>
    </cacheField>
    <cacheField name="SPAD at 75% of canopy height reading 3" numFmtId="0">
      <sharedItems containsString="0" containsBlank="1" containsNumber="1" minValue="30.2" maxValue="55.6"/>
    </cacheField>
    <cacheField name="SPAD at 75% of canopy height reading 4" numFmtId="0">
      <sharedItems containsString="0" containsBlank="1" containsNumber="1" minValue="37.6" maxValue="58.8"/>
    </cacheField>
    <cacheField name="SPAD of flag leaf reading 1" numFmtId="0">
      <sharedItems containsString="0" containsBlank="1" containsNumber="1" minValue="37.4" maxValue="431"/>
    </cacheField>
    <cacheField name="SPAD of flag leaf reading 2" numFmtId="0">
      <sharedItems containsString="0" containsBlank="1" containsNumber="1" minValue="37.700000000000003" maxValue="55.4"/>
    </cacheField>
    <cacheField name="SPAD of flag leaf reading 3" numFmtId="0">
      <sharedItems containsString="0" containsBlank="1" containsNumber="1" minValue="39.799999999999997" maxValue="53.9"/>
    </cacheField>
    <cacheField name="SPAD of flag leaf reading 4" numFmtId="0">
      <sharedItems containsString="0" containsBlank="1" containsNumber="1" minValue="29.8" maxValue="52.9"/>
    </cacheField>
    <cacheField name="Canopy height (cm)" numFmtId="0">
      <sharedItems containsString="0" containsBlank="1" containsNumber="1" containsInteger="1" minValue="67" maxValue="114"/>
    </cacheField>
    <cacheField name="Area of quadrat cut (m²)" numFmtId="0">
      <sharedItems containsString="0" containsBlank="1" containsNumber="1" minValue="0.5" maxValue="0.5"/>
    </cacheField>
    <cacheField name="Fresh weight of main sample (g)" numFmtId="0">
      <sharedItems containsString="0" containsBlank="1" containsNumber="1" containsInteger="1" minValue="950" maxValue="2028"/>
    </cacheField>
    <cacheField name="Fresh shoot biomass (g/m2)" numFmtId="0">
      <sharedItems containsString="0" containsBlank="1" containsNumber="1" containsInteger="1" minValue="1900" maxValue="4056"/>
    </cacheField>
    <cacheField name="Fresh weight of sub sample (g)" numFmtId="0">
      <sharedItems containsString="0" containsBlank="1" containsNumber="1" minValue="62.46" maxValue="182.5"/>
    </cacheField>
    <cacheField name="Number of culms in sub-sample" numFmtId="0">
      <sharedItems containsString="0" containsBlank="1" containsNumber="1" containsInteger="1" minValue="20" maxValue="20"/>
    </cacheField>
    <cacheField name="Number of competent culms (with spike) in subsample" numFmtId="0">
      <sharedItems containsString="0" containsBlank="1" containsNumber="1" containsInteger="1" minValue="14" maxValue="20"/>
    </cacheField>
    <cacheField name="Fresh weight of subsample for moisture content (30 culms) (g)" numFmtId="0">
      <sharedItems containsString="0" containsBlank="1" containsNumber="1" minValue="38.6" maxValue="110.7"/>
    </cacheField>
    <cacheField name="Dry weight of subsample for moisture content (g)" numFmtId="0">
      <sharedItems containsString="0" containsBlank="1" containsNumber="1" minValue="15.96" maxValue="40.11"/>
    </cacheField>
    <cacheField name="Moisture content (%)" numFmtId="0">
      <sharedItems containsString="0" containsBlank="1" containsNumber="1" minValue="51.86160210605491" maxValue="72.791938352104339"/>
    </cacheField>
    <cacheField name="Dry weight of green leaves from 20 culms (g)" numFmtId="0">
      <sharedItems containsString="0" containsBlank="1" containsNumber="1" minValue="4.09" maxValue="10.76"/>
    </cacheField>
    <cacheField name="Dry weight of dead leaves from 20 culms (g)" numFmtId="0">
      <sharedItems containsString="0" containsBlank="1" containsNumber="1" minValue="0.74" maxValue="6.72"/>
    </cacheField>
    <cacheField name="Dry weight of stems from 20 culms (g)" numFmtId="0">
      <sharedItems containsString="0" containsBlank="1" containsNumber="1" minValue="14.64" maxValue="38.340000000000003"/>
    </cacheField>
    <cacheField name="Dry weight of spikes from 20 culms (g)" numFmtId="0">
      <sharedItems containsString="0" containsBlank="1" containsNumber="1" minValue="4.3099999999999996" maxValue="12.64"/>
    </cacheField>
    <cacheField name="Sum of all fractions (g)" numFmtId="0">
      <sharedItems containsString="0" containsBlank="1" containsNumber="1" minValue="29.380000000000003" maxValue="62.49"/>
    </cacheField>
    <cacheField name="Dry weight of a single culm (g)" numFmtId="0">
      <sharedItems containsString="0" containsBlank="1" containsNumber="1" minValue="1.661" maxValue="3.1245000000000003"/>
    </cacheField>
    <cacheField name="Fresh weight of a single culm (g)" numFmtId="0">
      <sharedItems containsString="0" containsBlank="1" containsNumber="1" minValue="4.155555555555555" maxValue="9.125"/>
    </cacheField>
    <cacheField name="Dry matter proportion of main sample (g/g)" numFmtId="2">
      <sharedItems containsString="0" containsBlank="1" containsNumber="1" minValue="0.2720806164789567" maxValue="0.48138397893945095"/>
    </cacheField>
    <cacheField name="Estimated dry weight of main sample (g)" numFmtId="0">
      <sharedItems containsString="0" containsBlank="1" containsNumber="1" minValue="348.87287449392716" maxValue="687.18164690236063"/>
    </cacheField>
    <cacheField name="Estimated dry matter at PCDS 8.0 (g/m²)" numFmtId="0">
      <sharedItems containsString="0" containsBlank="1" containsNumber="1" minValue="697.74574898785431" maxValue="1374.3632938047213"/>
    </cacheField>
    <cacheField name="Green leaf fraction (g/g)" numFmtId="0">
      <sharedItems containsBlank="1" containsMixedTypes="1" containsNumber="1" minValue="0.11057042443903757" maxValue="0.21898695784046102"/>
    </cacheField>
    <cacheField name="Dead leaf fraction (g/g)" numFmtId="0">
      <sharedItems containsBlank="1" containsMixedTypes="1" containsNumber="1" minValue="1.8737884988154211E-2" maxValue="2023"/>
    </cacheField>
    <cacheField name="Stem fraction (g/g)" numFmtId="0">
      <sharedItems containsBlank="1" containsMixedTypes="1" containsNumber="1" minValue="0.49677638276213104" maxValue="0.62382445141065834"/>
    </cacheField>
    <cacheField name="Spike fraction (g/g)" numFmtId="0">
      <sharedItems containsBlank="1" containsMixedTypes="1" containsNumber="1" minValue="0.14625042416016287" maxValue="832.71604938271616"/>
    </cacheField>
    <cacheField name="Grean leaf dry matter (g/m²)" numFmtId="0">
      <sharedItems containsString="0" containsBlank="1" containsNumber="1" minValue="2" maxValue="871.73913043478251"/>
    </cacheField>
    <cacheField name="Dead leaf dry matter (g/m²)" numFmtId="0">
      <sharedItems containsString="0" containsBlank="1" containsNumber="1" minValue="3" maxValue="1138.6693548387098"/>
    </cacheField>
    <cacheField name="Stem dry matter (g/m²)" numFmtId="0">
      <sharedItems containsString="0" containsBlank="1" containsNumber="1" minValue="4" maxValue="933.00925925925935"/>
    </cacheField>
    <cacheField name="Spike dry matter (g/m²)" numFmtId="0">
      <sharedItems containsBlank="1" containsMixedTypes="1" containsNumber="1" minValue="132.11409374821292" maxValue="855.92964399248274"/>
    </cacheField>
    <cacheField name="Mean SPAD of flag-4" numFmtId="0">
      <sharedItems containsString="0" containsBlank="1" containsNumber="1" minValue="0" maxValue="20.9"/>
    </cacheField>
    <cacheField name="Mean SPAD of flag-3" numFmtId="0">
      <sharedItems containsString="0" containsBlank="1" containsNumber="1" minValue="0" maxValue="36.524999999999999"/>
    </cacheField>
    <cacheField name="Mean SPAD of flag-2" numFmtId="0">
      <sharedItems containsString="0" containsBlank="1" containsNumber="1" minValue="9.7249999999999996" maxValue="50.775000000000006"/>
    </cacheField>
    <cacheField name="Mean SPAD of flag-1" numFmtId="0">
      <sharedItems containsString="0" containsBlank="1" containsNumber="1" minValue="33.75" maxValue="53.350000000000009"/>
    </cacheField>
    <cacheField name="Mean SPAD of flag leaf" numFmtId="0">
      <sharedItems containsString="0" containsBlank="1" containsNumber="1" minValue="39.225000000000001" maxValue="139.80000000000001"/>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906093865742" createdVersion="8" refreshedVersion="8" minRefreshableVersion="3" recordCount="538" xr:uid="{4C3A7752-32F1-4192-A761-88B6EB3828A7}">
  <cacheSource type="worksheet">
    <worksheetSource ref="A1:W1048576" sheet="Machine harvest"/>
  </cacheSource>
  <cacheFields count="23">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5">
        <n v="2018"/>
        <n v="1985"/>
        <n v="1983"/>
        <n v="1999"/>
        <n v="2002"/>
        <n v="2023"/>
        <n v="1998"/>
        <n v="2016"/>
        <n v="1984"/>
        <n v="1989"/>
        <n v="2004"/>
        <n v="2008"/>
        <n v="2020"/>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31" count="17">
        <n v="1"/>
        <n v="3"/>
        <n v="5"/>
        <n v="7"/>
        <n v="9"/>
        <n v="11"/>
        <n v="13"/>
        <n v="15"/>
        <n v="17"/>
        <n v="19"/>
        <n v="21"/>
        <n v="23"/>
        <n v="25"/>
        <n v="27"/>
        <n v="29"/>
        <n v="31"/>
        <m/>
      </sharedItems>
    </cacheField>
    <cacheField name="Row serp order" numFmtId="0">
      <sharedItems containsString="0" containsBlank="1" containsNumber="1" containsInteger="1" minValue="1" maxValue="64"/>
    </cacheField>
    <cacheField name="Plot" numFmtId="0">
      <sharedItems containsNonDate="0" containsString="0" containsBlank="1"/>
    </cacheField>
    <cacheField name="Harvest date" numFmtId="0">
      <sharedItems containsNonDate="0" containsDate="1" containsString="0" containsBlank="1" minDate="2025-11-27T00:00:00" maxDate="2025-11-28T00:00:00"/>
    </cacheField>
    <cacheField name="Plot lengths of machine harvestable area (m)" numFmtId="0">
      <sharedItems containsString="0" containsBlank="1" containsNumber="1" minValue="6.5" maxValue="7.2"/>
    </cacheField>
    <cacheField name="Plot width (m)" numFmtId="0">
      <sharedItems containsString="0" containsBlank="1" containsNumber="1" containsInteger="1" minValue="1" maxValue="1"/>
    </cacheField>
    <cacheField name="Missing row (m)" numFmtId="0">
      <sharedItems containsString="0" containsBlank="1" containsNumber="1" containsInteger="1" minValue="1" maxValue="1"/>
    </cacheField>
    <cacheField name="Harvested area (m²)" numFmtId="0">
      <sharedItems containsString="0" containsBlank="1" containsNumber="1" minValue="6.5" maxValue="7.2"/>
    </cacheField>
    <cacheField name="Weight of harvested grain (kg)" numFmtId="164">
      <sharedItems containsString="0" containsBlank="1" containsNumber="1" minValue="2.3050000000000002" maxValue="4.9249999999999998"/>
    </cacheField>
    <cacheField name="Machine harvest yield (t/ha)" numFmtId="164">
      <sharedItems containsString="0" containsBlank="1" containsNumber="1" minValue="3.3649635036496357" maxValue="7.1897810218978107"/>
    </cacheField>
    <cacheField name="Comment" numFmtId="164">
      <sharedItems containsBlank="1"/>
    </cacheField>
    <cacheField name="Moisture (%)" numFmtId="0">
      <sharedItems containsString="0" containsBlank="1" containsNumber="1" minValue="9.8000000000000007" maxValue="19.2"/>
    </cacheField>
    <cacheField name="Dry weight of 200 grains (g)" numFmtId="0">
      <sharedItems containsNonDate="0" containsString="0" containsBlank="1"/>
    </cacheField>
    <cacheField name="Moisture (%)2" numFmtId="0">
      <sharedItems containsNonDate="0" containsString="0" containsBlank="1"/>
    </cacheField>
    <cacheField name="Protein (%)" numFmtId="0">
      <sharedItems containsNonDate="0" containsString="0" containsBlank="1"/>
    </cacheField>
    <cacheField name="Test weight (kg/hl)" numFmtId="0">
      <sharedItems containsNonDate="0" containsString="0" containsBlank="1"/>
    </cacheField>
    <cacheField name="yield_machine_moisture_corrected_t_ha" numFmtId="164">
      <sharedItems containsString="0" containsBlank="1" containsNumber="1" minValue="3.4303399374348285" maxValue="6.5125097636176781"/>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909554166668" createdVersion="8" refreshedVersion="8" minRefreshableVersion="3" recordCount="538" xr:uid="{F6B136F4-3AF6-452F-84F2-474D669E8919}">
  <cacheSource type="worksheet">
    <worksheetSource ref="A1:AT1048576" sheet="PCDS 10.0 harvest Final"/>
  </cacheSource>
  <cacheFields count="46">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5">
        <n v="2018"/>
        <n v="1985"/>
        <n v="1983"/>
        <n v="1999"/>
        <n v="2002"/>
        <n v="2023"/>
        <n v="1998"/>
        <n v="2016"/>
        <n v="1984"/>
        <n v="1989"/>
        <n v="2004"/>
        <n v="2008"/>
        <n v="2020"/>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Harvest date" numFmtId="49">
      <sharedItems containsBlank="1"/>
    </cacheField>
    <cacheField name="Area of quadrat cut (m²)" numFmtId="0">
      <sharedItems containsString="0" containsBlank="1" containsNumber="1" minValue="0.5" maxValue="0.5"/>
    </cacheField>
    <cacheField name="Fresh weight of main sample (g)" numFmtId="0">
      <sharedItems containsString="0" containsBlank="1" containsNumber="1" containsInteger="1" minValue="458" maxValue="1111"/>
    </cacheField>
    <cacheField name="Dry weight of quadrat cut + bag (g)" numFmtId="0">
      <sharedItems containsString="0" containsBlank="1" containsNumber="1" containsInteger="1" minValue="464" maxValue="936"/>
    </cacheField>
    <cacheField name="Oven Dried Bag weight (g)" numFmtId="1">
      <sharedItems containsString="0" containsBlank="1" containsNumber="1" minValue="135.21428571428601" maxValue="135.21428571428601"/>
    </cacheField>
    <cacheField name="Dry weight of quadrat cut (g)" numFmtId="1">
      <sharedItems containsString="0" containsBlank="1" containsNumber="1" minValue="328.78571428571399" maxValue="800.78571428571399"/>
    </cacheField>
    <cacheField name="Grain weight of quadrat cut (g)" numFmtId="0">
      <sharedItems containsString="0" containsBlank="1" containsNumber="1" minValue="115.65" maxValue="327.92"/>
    </cacheField>
    <cacheField name="Dry weight of outside rows + bag (g)" numFmtId="0">
      <sharedItems containsString="0" containsBlank="1" containsNumber="1" containsInteger="1" minValue="351" maxValue="920"/>
    </cacheField>
    <cacheField name="Dry weight of Outside row (g)" numFmtId="0">
      <sharedItems containsString="0" containsBlank="1" containsNumber="1" minValue="215.78571428571399" maxValue="784.78571428571399"/>
    </cacheField>
    <cacheField name="Grain weight of outside rows (g)" numFmtId="0">
      <sharedItems containsString="0" containsBlank="1" containsNumber="1" minValue="90.55" maxValue="290.58"/>
    </cacheField>
    <cacheField name="Harvest index" numFmtId="2">
      <sharedItems containsString="0" containsBlank="1" containsNumber="1" minValue="0.233266099985593" maxValue="0.49439754840507066"/>
    </cacheField>
    <cacheField name="Outside row HI" numFmtId="2">
      <sharedItems containsString="0" containsBlank="1" containsNumber="1" minValue="0.20263157894736841" maxValue="0.37739616613418531"/>
    </cacheField>
    <cacheField name="Number of culms in sub-sample" numFmtId="0">
      <sharedItems containsString="0" containsBlank="1" containsNumber="1" containsInteger="1" minValue="20" maxValue="21"/>
    </cacheField>
    <cacheField name="Number of competent culms (with spike) in subsample" numFmtId="0">
      <sharedItems containsString="0" containsBlank="1" containsNumber="1" containsInteger="1" minValue="15" maxValue="21"/>
    </cacheField>
    <cacheField name="Dry weight of dead leaves from sub-sample (g)" numFmtId="0">
      <sharedItems containsString="0" containsBlank="1" containsNumber="1" minValue="3.64" maxValue="10.08"/>
    </cacheField>
    <cacheField name="Dry weight of stems from sub-sample (g)" numFmtId="0">
      <sharedItems containsString="0" containsBlank="1" containsNumber="1" minValue="10.78" maxValue="27.31"/>
    </cacheField>
    <cacheField name="Dry weight of spikes from sub-sample" numFmtId="0">
      <sharedItems containsString="0" containsBlank="1" containsNumber="1" minValue="14.15" maxValue="46.92"/>
    </cacheField>
    <cacheField name="Dry weight of grain from sub-sample (g)" numFmtId="0">
      <sharedItems containsString="0" containsBlank="1" containsNumber="1" minValue="10.41" maxValue="37.26"/>
    </cacheField>
    <cacheField name="Grain No" numFmtId="0">
      <sharedItems containsString="0" containsBlank="1" containsNumber="1" containsInteger="1" minValue="200" maxValue="200"/>
    </cacheField>
    <cacheField name="Dry weight of ~200 grain (g)" numFmtId="0">
      <sharedItems containsString="0" containsBlank="1" containsNumber="1" minValue="3.78" maxValue="8.6300000000000008"/>
    </cacheField>
    <cacheField name="Dry weight of sub-sample (g)" numFmtId="0">
      <sharedItems containsString="0" containsBlank="1" containsNumber="1" minValue="31.43" maxValue="82.68"/>
    </cacheField>
    <cacheField name="Dry weight of a single culm (g)" numFmtId="164">
      <sharedItems containsString="0" containsBlank="1" containsNumber="1" minValue="1.6763157894736842" maxValue="4.1340000000000003"/>
    </cacheField>
    <cacheField name="Estimated dry matter at PCDS 10.0 (g/m²)" numFmtId="0">
      <sharedItems containsString="0" containsBlank="1" containsNumber="1" minValue="809.13142857142793" maxValue="1766.9314285714281"/>
    </cacheField>
    <cacheField name="Dead leaf fraction (g/g)" numFmtId="2">
      <sharedItems containsString="0" containsBlank="1" containsNumber="1" minValue="4.9295774647887321E-2" maxValue="0.20861946483542507"/>
    </cacheField>
    <cacheField name="Stem fraction (g/g)" numFmtId="2">
      <sharedItems containsString="0" containsBlank="1" containsNumber="1" minValue="0.29281000347342828" maxValue="0.45299550082879469"/>
    </cacheField>
    <cacheField name="Spike fraction (g/g)" numFmtId="2">
      <sharedItems containsString="0" containsBlank="1" containsNumber="1" minValue="0.33838503433578027" maxValue="0.62573810350816261"/>
    </cacheField>
    <cacheField name="Grain fraction (g/g)" numFmtId="2">
      <sharedItems containsString="0" containsBlank="1" containsNumber="1" minValue="0.24650722235377695" maxValue="0.4946236559139785"/>
    </cacheField>
    <cacheField name="Dead leaf dry matter (g/m²)" numFmtId="164">
      <sharedItems containsString="0" containsBlank="1" containsNumber="1" minValue="61.3949025374203" maxValue="234.85852558360111"/>
    </cacheField>
    <cacheField name="Stem dry matter (g/m²)" numFmtId="164">
      <sharedItems containsString="0" containsBlank="1" containsNumber="1" minValue="255.40279455566846" maxValue="603.38011564915678"/>
    </cacheField>
    <cacheField name="Spike dry matter (g/m²)" numFmtId="164">
      <sharedItems containsString="0" containsBlank="1" containsNumber="1" minValue="364.11293190352137" maxValue="967.88007256894025"/>
    </cacheField>
    <cacheField name="Grain dry matter (g/m²)" numFmtId="164">
      <sharedItems containsString="0" containsBlank="1" containsNumber="1" minValue="265.24951862250924" maxValue="737.50367198838865"/>
    </cacheField>
    <cacheField name="Whole sample grain yield (g/m²)" numFmtId="164">
      <sharedItems containsString="0" containsBlank="1" containsNumber="1" minValue="252.12" maxValue="724.86"/>
    </cacheField>
    <cacheField name="Harvest index2" numFmtId="2">
      <sharedItems containsString="0" containsBlank="1" containsNumber="1" minValue="0.23430542389893033" maxValue="0.49090830187041645"/>
    </cacheField>
    <cacheField name="Yield response to competition" numFmtId="1">
      <sharedItems containsString="0" containsBlank="1" containsNumber="1" minValue="12.44811538300281" maxValue="186.39358739216084"/>
    </cacheField>
    <cacheField name="Biomass response to competition" numFmtId="1">
      <sharedItems containsNonDate="0" containsString="0" containsBlank="1"/>
    </cacheField>
    <cacheField name="Individual grain weight (mg)" numFmtId="164">
      <sharedItems containsString="0" containsBlank="1" containsNumber="1" minValue="18.899999999999999" maxValue="43.15"/>
    </cacheField>
    <cacheField name="Grain number (grains/m²)" numFmtId="1">
      <sharedItems containsString="0" containsBlank="1" containsNumber="1" minValue="10794.31952662722" maxValue="19460.70878274268"/>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91032638889" createdVersion="8" refreshedVersion="8" minRefreshableVersion="3" recordCount="65" xr:uid="{831DCAF1-02A0-43A6-A321-9485A9B0FE77}">
  <cacheSource type="worksheet">
    <worksheetSource ref="A1:O1048576" sheet="Plot lengths Hand Harvest Plots"/>
  </cacheSource>
  <cacheFields count="15">
    <cacheField name="!Habit" numFmtId="0">
      <sharedItems containsBlank="1" count="3">
        <s v="Winter"/>
        <s v="Spring"/>
        <m/>
      </sharedItems>
    </cacheField>
    <cacheField name="!Sow time" numFmtId="0">
      <sharedItems containsBlank="1"/>
    </cacheField>
    <cacheField name="!Cultivar" numFmtId="0">
      <sharedItems containsBlank="1" count="17">
        <s v="Illabo"/>
        <s v="Rosella"/>
        <s v="Osprey"/>
        <s v="Wylah"/>
        <s v="EGA_Wedgetail"/>
        <s v="LRPB_Mohawk"/>
        <s v="Whistler"/>
        <s v="LRPB_Kittyhawk"/>
        <s v="Meering"/>
        <s v="Janz"/>
        <s v="EGA_Gregory"/>
        <s v="Yitpi"/>
        <s v="Mace"/>
        <s v="Sunmaster"/>
        <s v="Wyalkatchem"/>
        <s v="Scepter"/>
        <m/>
      </sharedItems>
    </cacheField>
    <cacheField name="!Release year" numFmtId="0">
      <sharedItems containsString="0" containsBlank="1" containsNumber="1" containsInteger="1" minValue="1983" maxValue="2023" count="15">
        <n v="2018"/>
        <n v="1985"/>
        <n v="1983"/>
        <n v="1999"/>
        <n v="2002"/>
        <n v="2023"/>
        <n v="1998"/>
        <n v="2016"/>
        <n v="1984"/>
        <n v="1989"/>
        <n v="2004"/>
        <n v="2008"/>
        <n v="2020"/>
        <n v="2001"/>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32"/>
    </cacheField>
    <cacheField name="Row serp order" numFmtId="0">
      <sharedItems containsString="0" containsBlank="1" containsNumber="1" containsInteger="1" minValue="1" maxValue="64"/>
    </cacheField>
    <cacheField name="Plot" numFmtId="0">
      <sharedItems containsString="0" containsBlank="1" containsNumber="1" containsInteger="1" minValue="102" maxValue="432"/>
    </cacheField>
    <cacheField name="Measurment Date" numFmtId="0">
      <sharedItems containsNonDate="0" containsDate="1" containsString="0" containsBlank="1" minDate="2025-12-11T00:00:00" maxDate="2025-12-12T00:00:00"/>
    </cacheField>
    <cacheField name="Plot lengths (m)" numFmtId="0">
      <sharedItems containsString="0" containsBlank="1" containsNumber="1" minValue="1.46" maxValue="3.87"/>
    </cacheField>
    <cacheField name="Range" numFmtId="0">
      <sharedItems containsString="0" containsBlank="1" containsNumber="1" containsInteger="1" minValue="1" maxValue="4"/>
    </cacheField>
    <cacheField name="Row" numFmtId="0">
      <sharedItems containsString="0" containsBlank="1" containsNumber="1" containsInteger="1" minValue="2" maxValue="32"/>
    </cacheField>
    <cacheField name="Grain weight (kg)" numFmtId="0">
      <sharedItems containsString="0" containsBlank="1" containsNumber="1" minValue="0.57999999999999996" maxValue="2.15"/>
    </cacheField>
    <cacheField name="Grain yield (t/ha)" numFmtId="2">
      <sharedItems containsString="0" containsBlank="1" containsNumber="1" minValue="1.9661016949152541" maxValue="7.29241877256317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x v="0"/>
    <s v="mid April"/>
    <n v="1"/>
    <x v="0"/>
    <x v="0"/>
    <x v="0"/>
    <n v="1"/>
    <n v="1"/>
    <n v="1"/>
    <n v="101"/>
    <d v="2024-09-25T00:00:00"/>
    <n v="0.82"/>
    <n v="3.5999999999999997E-2"/>
    <n v="5.0999999999999997E-2"/>
    <n v="8.8999999999999996E-2"/>
    <n v="0.191"/>
    <n v="0.96399999999999997"/>
    <n v="0.94899999999999995"/>
    <n v="0.91100000000000003"/>
    <n v="0.80899999999999994"/>
    <n v="0"/>
    <n v="0"/>
    <n v="0.2"/>
    <n v="0"/>
    <n v="15.7"/>
    <n v="38.700000000000003"/>
    <n v="1.3"/>
    <n v="7.7"/>
    <n v="45.2"/>
    <n v="47.9"/>
    <n v="44.7"/>
    <n v="30.4"/>
    <n v="48.2"/>
    <n v="48.9"/>
    <n v="47.8"/>
    <n v="44.3"/>
    <n v="45.2"/>
    <n v="43.4"/>
    <n v="39.799999999999997"/>
    <n v="41.8"/>
    <n v="89"/>
    <n v="0.5"/>
    <n v="2134.6"/>
    <n v="4269.2"/>
    <n v="475.9"/>
    <n v="50"/>
    <n v="301.39999999999998"/>
    <n v="66.099999999999994"/>
    <n v="30"/>
    <n v="7.07"/>
    <n v="2.23"/>
    <n v="20.9"/>
    <n v="6.86"/>
    <n v="21"/>
    <n v="37.06"/>
    <n v="35.295238095238098"/>
    <n v="1.764761904761905"/>
    <n v="8.3095238095238102"/>
    <n v="0.21930988719309888"/>
    <n v="468.13888520238885"/>
    <n v="936.2777704047777"/>
    <n v="0.19077172153264976"/>
    <n v="6.0172692930383159E-2"/>
    <x v="0"/>
    <x v="0"/>
    <n v="178.61532209287043"/>
    <n v="56.338354776110471"/>
    <n v="528.01417704964524"/>
    <x v="0"/>
    <n v="0.05"/>
    <n v="15.850000000000001"/>
    <n v="42.050000000000004"/>
    <n v="47.3"/>
    <n v="42.55"/>
    <n v="78.06901128069012"/>
    <n v="0.32666666666666666"/>
    <n v="530.54056067189242"/>
    <n v="708.22826808228274"/>
  </r>
  <r>
    <x v="0"/>
    <s v="mid April"/>
    <n v="1"/>
    <x v="1"/>
    <x v="1"/>
    <x v="0"/>
    <n v="2"/>
    <n v="2"/>
    <n v="8"/>
    <n v="102"/>
    <d v="2024-09-30T00:00:00"/>
    <n v="0.76"/>
    <n v="3.5999999999999997E-2"/>
    <n v="4.4999999999999998E-2"/>
    <n v="7.0000000000000007E-2"/>
    <n v="0.3"/>
    <n v="0.96399999999999997"/>
    <n v="0.95499999999999996"/>
    <n v="0.92999999999999994"/>
    <n v="0.7"/>
    <n v="0"/>
    <n v="0"/>
    <n v="0"/>
    <n v="0"/>
    <n v="15.9"/>
    <n v="19.899999999999999"/>
    <n v="17.5"/>
    <n v="37.6"/>
    <n v="39.799999999999997"/>
    <n v="42.2"/>
    <n v="41.1"/>
    <n v="46.9"/>
    <n v="42"/>
    <n v="41.6"/>
    <n v="48"/>
    <n v="44.8"/>
    <n v="49.4"/>
    <n v="44.5"/>
    <n v="48.1"/>
    <n v="45"/>
    <n v="103"/>
    <n v="0.5"/>
    <n v="1154"/>
    <n v="2308"/>
    <n v="350"/>
    <n v="50"/>
    <n v="223"/>
    <n v="73.599999999999994"/>
    <n v="30"/>
    <n v="6.48"/>
    <n v="3.37"/>
    <n v="22.79"/>
    <n v="6.81"/>
    <n v="20"/>
    <n v="39.450000000000003"/>
    <n v="39.450000000000003"/>
    <n v="1.9725000000000001"/>
    <n v="6.35"/>
    <n v="0.33004484304932735"/>
    <n v="380.87174887892377"/>
    <n v="761.74349775784754"/>
    <n v="0.16425855513307985"/>
    <n v="8.5424588086185041E-2"/>
    <x v="1"/>
    <x v="1"/>
    <n v="125.12288632372248"/>
    <n v="65.071624523293949"/>
    <n v="440.05410174654861"/>
    <x v="1"/>
    <n v="0"/>
    <n v="22.725000000000001"/>
    <n v="42.5"/>
    <n v="44.099999999999994"/>
    <n v="46.75"/>
    <n v="66.995515695067269"/>
    <n v="0.34049999999999997"/>
    <n v="386.18174791272372"/>
    <n v="517.48878923766813"/>
  </r>
  <r>
    <x v="1"/>
    <s v="mid May"/>
    <n v="2"/>
    <x v="2"/>
    <x v="2"/>
    <x v="0"/>
    <n v="3"/>
    <n v="3"/>
    <n v="9"/>
    <n v="103"/>
    <d v="2024-10-03T00:00:00"/>
    <n v="0.75"/>
    <n v="4.3999999999999997E-2"/>
    <n v="6.9000000000000006E-2"/>
    <n v="0.182"/>
    <n v="0.36699999999999999"/>
    <n v="0.95599999999999996"/>
    <n v="0.93100000000000005"/>
    <n v="0.81800000000000006"/>
    <n v="0.63300000000000001"/>
    <n v="0"/>
    <n v="0"/>
    <n v="0"/>
    <n v="0"/>
    <n v="0"/>
    <n v="0"/>
    <n v="17.7"/>
    <n v="0"/>
    <n v="46.2"/>
    <n v="23.6"/>
    <n v="58.8"/>
    <n v="53.1"/>
    <n v="36.4"/>
    <n v="48.8"/>
    <n v="54.5"/>
    <n v="56.8"/>
    <n v="47.9"/>
    <n v="52.1"/>
    <n v="54.4"/>
    <n v="53.5"/>
    <n v="90"/>
    <n v="0.5"/>
    <n v="1625"/>
    <n v="3250"/>
    <n v="358"/>
    <n v="50"/>
    <n v="218"/>
    <n v="75.2"/>
    <n v="30"/>
    <n v="8.48"/>
    <n v="3.88"/>
    <n v="25.71"/>
    <n v="8.2899999999999991"/>
    <n v="20"/>
    <n v="46.36"/>
    <n v="46.36"/>
    <n v="2.3180000000000001"/>
    <n v="7"/>
    <n v="0.34495412844036699"/>
    <n v="560.55045871559639"/>
    <n v="1121.1009174311928"/>
    <n v="0.18291630716134599"/>
    <n v="8.3692838654012072E-2"/>
    <x v="2"/>
    <x v="2"/>
    <n v="205.06763977171084"/>
    <n v="93.828118197433724"/>
    <n v="621.73219558144888"/>
    <x v="2"/>
    <n v="0"/>
    <n v="26.875"/>
    <n v="46.325000000000003"/>
    <n v="48.85"/>
    <n v="46.25"/>
    <n v="65.504587155963307"/>
    <n v="0.41449999999999998"/>
    <n v="483.65009380120478"/>
    <n v="745.41284403669738"/>
  </r>
  <r>
    <x v="1"/>
    <s v="mid May"/>
    <n v="2"/>
    <x v="3"/>
    <x v="3"/>
    <x v="0"/>
    <n v="4"/>
    <n v="4"/>
    <n v="16"/>
    <n v="104"/>
    <d v="2024-10-03T00:00:00"/>
    <n v="0.81"/>
    <n v="2.7E-2"/>
    <n v="5.0999999999999997E-2"/>
    <n v="8.1000000000000003E-2"/>
    <n v="0.44500000000000001"/>
    <n v="0.97299999999999998"/>
    <n v="0.94899999999999995"/>
    <n v="0.91900000000000004"/>
    <n v="0.55499999999999994"/>
    <n v="0"/>
    <n v="0"/>
    <n v="4.5"/>
    <n v="28.8"/>
    <n v="23"/>
    <n v="1.8"/>
    <n v="32.5"/>
    <n v="14.5"/>
    <n v="51.7"/>
    <n v="31.4"/>
    <n v="47.3"/>
    <n v="55.6"/>
    <n v="49.5"/>
    <n v="53.7"/>
    <n v="52.5"/>
    <n v="53.5"/>
    <n v="46.6"/>
    <n v="50.1"/>
    <n v="48.5"/>
    <n v="47.7"/>
    <n v="83"/>
    <n v="0.5"/>
    <n v="1364"/>
    <n v="2728"/>
    <n v="367"/>
    <n v="50"/>
    <n v="212"/>
    <n v="62.4"/>
    <n v="30"/>
    <n v="10.24"/>
    <n v="2.15"/>
    <n v="27.78"/>
    <n v="7.62"/>
    <n v="20"/>
    <n v="47.79"/>
    <n v="47.79"/>
    <n v="2.3895"/>
    <n v="7.75"/>
    <n v="0.29433962264150942"/>
    <n v="401.47924528301883"/>
    <n v="802.95849056603765"/>
    <n v="0.21427076794308433"/>
    <n v="4.4988491316174932E-2"/>
    <x v="3"/>
    <x v="3"/>
    <n v="172.05053240000473"/>
    <n v="36.123891080079119"/>
    <n v="466.75427637423161"/>
    <x v="3"/>
    <n v="8.3249999999999993"/>
    <n v="17.95"/>
    <n v="46.499999999999993"/>
    <n v="52.3"/>
    <n v="48.224999999999994"/>
    <n v="70.566037735849065"/>
    <n v="0.38100000000000001"/>
    <n v="336.0361960937592"/>
    <n v="643.39622641509425"/>
  </r>
  <r>
    <x v="0"/>
    <s v="mid April"/>
    <n v="3"/>
    <x v="4"/>
    <x v="4"/>
    <x v="0"/>
    <n v="5"/>
    <n v="5"/>
    <n v="17"/>
    <n v="105"/>
    <d v="2024-10-01T00:00:00"/>
    <n v="0.8"/>
    <n v="2.3E-2"/>
    <n v="4.4999999999999998E-2"/>
    <n v="7.3999999999999996E-2"/>
    <n v="0.35"/>
    <n v="0.97699999999999998"/>
    <n v="0.95499999999999996"/>
    <n v="0.92600000000000005"/>
    <n v="0.65"/>
    <n v="0"/>
    <n v="0"/>
    <n v="0"/>
    <n v="0"/>
    <n v="4.5999999999999996"/>
    <n v="3.6"/>
    <n v="8.4"/>
    <n v="16.100000000000001"/>
    <n v="51.3"/>
    <n v="51.7"/>
    <n v="51.6"/>
    <n v="55.4"/>
    <n v="51.5"/>
    <n v="55.2"/>
    <n v="52.7"/>
    <n v="52.8"/>
    <n v="45.3"/>
    <n v="50.4"/>
    <n v="48.2"/>
    <n v="50"/>
    <n v="88"/>
    <n v="0.5"/>
    <n v="1633"/>
    <n v="3266"/>
    <n v="408"/>
    <n v="50"/>
    <n v="260"/>
    <n v="81.2"/>
    <n v="30"/>
    <n v="9.5299999999999994"/>
    <n v="3.36"/>
    <n v="23.14"/>
    <n v="8.26"/>
    <n v="21"/>
    <n v="44.29"/>
    <n v="42.180952380952377"/>
    <n v="2.1090476190476188"/>
    <n v="7.0476190476190474"/>
    <n v="0.31230769230769234"/>
    <n v="509.99846153846158"/>
    <n v="1019.9969230769232"/>
    <n v="0.21517272522013997"/>
    <n v="7.5863626100699924E-2"/>
    <x v="4"/>
    <x v="4"/>
    <n v="219.47551765461904"/>
    <n v="77.380665196172075"/>
    <n v="532.91327161887568"/>
    <x v="4"/>
    <n v="0"/>
    <n v="8.1750000000000007"/>
    <n v="52.5"/>
    <n v="53.05"/>
    <n v="48.474999999999994"/>
    <n v="68.769230769230759"/>
    <n v="0.39333333333333331"/>
    <n v="483.62915747607559"/>
    <n v="628.07692307692309"/>
  </r>
  <r>
    <x v="0"/>
    <s v="mid April"/>
    <n v="3"/>
    <x v="5"/>
    <x v="5"/>
    <x v="0"/>
    <n v="6"/>
    <n v="6"/>
    <n v="24"/>
    <n v="106"/>
    <d v="2024-10-02T00:00:00"/>
    <n v="0.81"/>
    <n v="2.5000000000000001E-2"/>
    <n v="2.4E-2"/>
    <n v="6.9000000000000006E-2"/>
    <n v="0.378"/>
    <n v="0.97499999999999998"/>
    <n v="0.97599999999999998"/>
    <n v="0.93100000000000005"/>
    <n v="0.622"/>
    <n v="0"/>
    <n v="0"/>
    <n v="0"/>
    <n v="0"/>
    <n v="0"/>
    <n v="4.8"/>
    <n v="0"/>
    <n v="0"/>
    <n v="24.2"/>
    <n v="26.3"/>
    <n v="5.8"/>
    <n v="8.1999999999999993"/>
    <n v="47.7"/>
    <n v="42.5"/>
    <n v="36.6"/>
    <n v="43"/>
    <n v="46.4"/>
    <n v="36.6"/>
    <n v="45.9"/>
    <n v="40.4"/>
    <n v="92"/>
    <n v="0.5"/>
    <n v="1647"/>
    <n v="3294"/>
    <n v="501"/>
    <n v="50"/>
    <n v="318"/>
    <n v="84.5"/>
    <n v="30"/>
    <n v="12.03"/>
    <n v="5.47"/>
    <n v="27.42"/>
    <n v="8.5500000000000007"/>
    <n v="20"/>
    <n v="53.47"/>
    <n v="53.470000000000006"/>
    <n v="2.6735000000000002"/>
    <n v="9.15"/>
    <n v="0.26572327044025157"/>
    <n v="437.64622641509436"/>
    <n v="875.29245283018872"/>
    <n v="0.22498597344305218"/>
    <n v="0.10230035533944268"/>
    <x v="5"/>
    <x v="5"/>
    <n v="196.92852454735686"/>
    <n v="89.54272895046067"/>
    <n v="448.85952976629471"/>
    <x v="5"/>
    <n v="0"/>
    <n v="1.2"/>
    <n v="16.125"/>
    <n v="42.45"/>
    <n v="42.325000000000003"/>
    <n v="73.427672955974842"/>
    <n v="0.42750000000000005"/>
    <n v="327.39571828322005"/>
    <n v="517.92452830188688"/>
  </r>
  <r>
    <x v="1"/>
    <s v="mid May"/>
    <n v="4"/>
    <x v="6"/>
    <x v="6"/>
    <x v="0"/>
    <n v="7"/>
    <n v="7"/>
    <n v="25"/>
    <n v="107"/>
    <d v="2024-10-02T00:00:00"/>
    <n v="0.77"/>
    <n v="4.4999999999999998E-2"/>
    <n v="0.1"/>
    <n v="0.13600000000000001"/>
    <n v="0.70899999999999996"/>
    <n v="0.95499999999999996"/>
    <n v="0.9"/>
    <n v="0.86399999999999999"/>
    <n v="0.29100000000000004"/>
    <n v="0"/>
    <n v="0"/>
    <n v="0"/>
    <n v="0"/>
    <n v="16.8"/>
    <n v="32.1"/>
    <n v="18.399999999999999"/>
    <n v="0.6"/>
    <n v="35.5"/>
    <n v="47"/>
    <n v="47.4"/>
    <n v="35.1"/>
    <n v="50.8"/>
    <n v="45.7"/>
    <n v="47.3"/>
    <n v="47.8"/>
    <n v="47.9"/>
    <n v="49.3"/>
    <n v="47.1"/>
    <n v="43.6"/>
    <n v="77"/>
    <n v="0.5"/>
    <n v="1820"/>
    <n v="3640"/>
    <n v="408"/>
    <n v="50"/>
    <n v="242"/>
    <n v="70.3"/>
    <n v="30"/>
    <n v="9.51"/>
    <n v="2.08"/>
    <n v="26.12"/>
    <n v="8.65"/>
    <n v="21"/>
    <n v="46.36"/>
    <n v="44.152380952380952"/>
    <n v="2.2076190476190476"/>
    <n v="7.9047619047619051"/>
    <n v="0.29049586776859504"/>
    <n v="528.70247933884298"/>
    <n v="1057.404958677686"/>
    <n v="0.20513373597929249"/>
    <n v="4.4866264020707508E-2"/>
    <x v="6"/>
    <x v="6"/>
    <n v="216.90942961658311"/>
    <n v="47.44181005283837"/>
    <n v="595.7596531635279"/>
    <x v="6"/>
    <n v="0"/>
    <n v="16.975000000000001"/>
    <n v="41.25"/>
    <n v="47.900000000000006"/>
    <n v="46.974999999999994"/>
    <n v="70.950413223140501"/>
    <n v="0.41190476190476194"/>
    <n v="478.97981303346432"/>
    <n v="752.06611570247935"/>
  </r>
  <r>
    <x v="1"/>
    <s v="mid May"/>
    <n v="4"/>
    <x v="7"/>
    <x v="7"/>
    <x v="0"/>
    <n v="8"/>
    <n v="8"/>
    <n v="32"/>
    <n v="108"/>
    <d v="2024-10-02T00:00:00"/>
    <n v="0.82"/>
    <n v="3.5999999999999997E-2"/>
    <n v="8.4000000000000005E-2"/>
    <n v="0.154"/>
    <n v="0.498"/>
    <n v="0.96399999999999997"/>
    <n v="0.91600000000000004"/>
    <n v="0.84599999999999997"/>
    <n v="0.502"/>
    <n v="0.4"/>
    <n v="0"/>
    <n v="37.1"/>
    <n v="0"/>
    <n v="28.6"/>
    <n v="30.8"/>
    <n v="49.7"/>
    <n v="2.6"/>
    <n v="56.4"/>
    <n v="52.9"/>
    <n v="51.3"/>
    <n v="53.2"/>
    <n v="57.7"/>
    <n v="52.1"/>
    <n v="53.3"/>
    <n v="52.5"/>
    <n v="48.9"/>
    <n v="46.9"/>
    <n v="46.5"/>
    <n v="47.4"/>
    <n v="91"/>
    <n v="0.5"/>
    <n v="1933"/>
    <n v="3866"/>
    <n v="451"/>
    <n v="50"/>
    <n v="255"/>
    <n v="74.099999999999994"/>
    <n v="30"/>
    <n v="12.32"/>
    <n v="0.55000000000000004"/>
    <n v="31.43"/>
    <n v="7.19"/>
    <n v="20"/>
    <n v="51.489999999999995"/>
    <n v="51.489999999999995"/>
    <n v="2.5744999999999996"/>
    <n v="9.8000000000000007"/>
    <n v="0.29058823529411765"/>
    <n v="561.70705882352945"/>
    <n v="1123.4141176470589"/>
    <n v="0.23926976111866385"/>
    <n v="1.0681685764226066E-2"/>
    <x v="7"/>
    <x v="7"/>
    <n v="268.7990275667463"/>
    <n v="11.999956587801176"/>
    <n v="685.74297373561978"/>
    <x v="7"/>
    <n v="9.375"/>
    <n v="27.925000000000001"/>
    <n v="53.45"/>
    <n v="53.900000000000006"/>
    <n v="47.425000000000004"/>
    <n v="70.941176470588246"/>
    <n v="0.35950000000000004"/>
    <n v="436.36205773822451"/>
    <n v="758.03921568627459"/>
  </r>
  <r>
    <x v="0"/>
    <s v="mid April"/>
    <n v="5"/>
    <x v="8"/>
    <x v="8"/>
    <x v="0"/>
    <n v="9"/>
    <n v="9"/>
    <n v="33"/>
    <n v="109"/>
    <d v="2024-10-01T00:00:00"/>
    <n v="0.8"/>
    <n v="3.4000000000000002E-2"/>
    <n v="5.6000000000000001E-2"/>
    <n v="9.1999999999999998E-2"/>
    <n v="0.312"/>
    <n v="0.96599999999999997"/>
    <n v="0.94399999999999995"/>
    <n v="0.90800000000000003"/>
    <n v="0.68799999999999994"/>
    <n v="0"/>
    <n v="0"/>
    <n v="0"/>
    <n v="0"/>
    <n v="0"/>
    <n v="30.8"/>
    <n v="0"/>
    <n v="0"/>
    <n v="30.3"/>
    <n v="57.3"/>
    <n v="52.2"/>
    <n v="0"/>
    <n v="48.6"/>
    <n v="46.3"/>
    <n v="51"/>
    <n v="35.5"/>
    <n v="47.9"/>
    <n v="49.5"/>
    <n v="47.7"/>
    <n v="47.9"/>
    <n v="83"/>
    <n v="0.5"/>
    <n v="1571"/>
    <n v="3142"/>
    <n v="391"/>
    <n v="50"/>
    <n v="241"/>
    <n v="67.3"/>
    <n v="30"/>
    <n v="8.41"/>
    <n v="1.46"/>
    <n v="23.18"/>
    <n v="6.76"/>
    <n v="18"/>
    <n v="39.809999999999995"/>
    <n v="44.233333333333327"/>
    <n v="2.2116666666666664"/>
    <n v="8.3333333333333339"/>
    <n v="0.27925311203319503"/>
    <n v="438.70663900414939"/>
    <n v="877.41327800829879"/>
    <n v="0.2112534539060538"/>
    <n v="3.6674202461693048E-2"/>
    <x v="8"/>
    <x v="8"/>
    <n v="185.35658548228571"/>
    <n v="32.178432200254115"/>
    <n v="510.88771123417155"/>
    <x v="8"/>
    <n v="0"/>
    <n v="7.7"/>
    <n v="34.950000000000003"/>
    <n v="45.35"/>
    <n v="48.250000000000007"/>
    <n v="72.074688796680491"/>
    <n v="0.37555555555555553"/>
    <n v="396.72039698943433"/>
    <n v="651.86721991701256"/>
  </r>
  <r>
    <x v="0"/>
    <s v="mid April"/>
    <n v="5"/>
    <x v="9"/>
    <x v="2"/>
    <x v="0"/>
    <n v="10"/>
    <n v="10"/>
    <n v="40"/>
    <n v="110"/>
    <d v="2024-10-02T00:00:00"/>
    <n v="0.76"/>
    <n v="0.06"/>
    <n v="9.9000000000000005E-2"/>
    <n v="0.20599999999999999"/>
    <n v="0.60199999999999998"/>
    <n v="0.94"/>
    <n v="0.90100000000000002"/>
    <n v="0.79400000000000004"/>
    <n v="0.39800000000000002"/>
    <n v="0"/>
    <n v="0"/>
    <n v="0"/>
    <n v="0"/>
    <n v="0"/>
    <n v="53.3"/>
    <n v="48.2"/>
    <n v="23.1"/>
    <n v="43.4"/>
    <n v="56.1"/>
    <n v="49.1"/>
    <n v="51"/>
    <n v="50"/>
    <n v="51.4"/>
    <n v="51.3"/>
    <n v="52.3"/>
    <n v="44.2"/>
    <n v="44.4"/>
    <n v="44.5"/>
    <n v="46.1"/>
    <n v="93"/>
    <n v="0.5"/>
    <n v="1349"/>
    <n v="2698"/>
    <n v="284"/>
    <n v="50"/>
    <n v="162"/>
    <n v="57.8"/>
    <n v="30"/>
    <n v="9.3699999999999992"/>
    <n v="3.64"/>
    <n v="23.37"/>
    <n v="7.38"/>
    <n v="20"/>
    <n v="43.760000000000005"/>
    <n v="43.760000000000005"/>
    <n v="2.1880000000000002"/>
    <n v="6.1"/>
    <n v="0.35679012345679012"/>
    <n v="481.3098765432099"/>
    <n v="962.61975308641979"/>
    <n v="0.21412248628884822"/>
    <n v="8.3180987202925036E-2"/>
    <x v="9"/>
    <x v="9"/>
    <n v="206.11853488162137"/>
    <n v="80.071661362764345"/>
    <n v="514.0864631999458"/>
    <x v="9"/>
    <n v="0"/>
    <n v="31.15"/>
    <n v="49.9"/>
    <n v="51.25"/>
    <n v="44.8"/>
    <n v="64.320987654320987"/>
    <n v="0.36899999999999999"/>
    <n v="439.954183311892"/>
    <n v="832.71604938271616"/>
  </r>
  <r>
    <x v="1"/>
    <s v="mid May"/>
    <n v="6"/>
    <x v="10"/>
    <x v="9"/>
    <x v="0"/>
    <n v="11"/>
    <n v="11"/>
    <n v="41"/>
    <n v="111"/>
    <d v="2024-10-01T00:00:00"/>
    <n v="0.78"/>
    <n v="7.3999999999999996E-2"/>
    <n v="9.9000000000000005E-2"/>
    <n v="0.20499999999999999"/>
    <n v="0.745"/>
    <n v="0.92600000000000005"/>
    <n v="0.90100000000000002"/>
    <n v="0.79500000000000004"/>
    <n v="0.255"/>
    <n v="2.9"/>
    <n v="0"/>
    <n v="0"/>
    <n v="0"/>
    <n v="45"/>
    <n v="0"/>
    <n v="22.2"/>
    <n v="30.4"/>
    <n v="53.3"/>
    <n v="39.799999999999997"/>
    <n v="49.5"/>
    <n v="47.2"/>
    <n v="50.4"/>
    <n v="49"/>
    <n v="51"/>
    <n v="52.7"/>
    <n v="44.6"/>
    <n v="47.9"/>
    <n v="45.7"/>
    <n v="45"/>
    <n v="81"/>
    <n v="0.5"/>
    <n v="1258"/>
    <n v="2516"/>
    <n v="256"/>
    <n v="50"/>
    <n v="170"/>
    <n v="58.4"/>
    <n v="30"/>
    <n v="5.55"/>
    <n v="1.17"/>
    <n v="15.61"/>
    <n v="5.46"/>
    <n v="20"/>
    <n v="27.79"/>
    <n v="27.79"/>
    <n v="1.3895"/>
    <n v="4.3"/>
    <n v="0.34352941176470586"/>
    <n v="432.15999999999997"/>
    <n v="864.31999999999994"/>
    <n v="0.19971212666426771"/>
    <n v="4.210147535084563E-2"/>
    <x v="10"/>
    <x v="10"/>
    <n v="172.61518531845985"/>
    <n v="36.38914717524289"/>
    <n v="485.49964735516375"/>
    <x v="10"/>
    <n v="0.72499999999999998"/>
    <n v="24.4"/>
    <n v="47.45"/>
    <n v="50.775000000000006"/>
    <n v="45.8"/>
    <n v="65.64705882352942"/>
    <n v="0.27300000000000002"/>
    <n v="622.0367038503058"/>
    <n v="740"/>
  </r>
  <r>
    <x v="1"/>
    <s v="mid May"/>
    <n v="6"/>
    <x v="11"/>
    <x v="5"/>
    <x v="0"/>
    <n v="12"/>
    <n v="12"/>
    <n v="48"/>
    <n v="112"/>
    <d v="2024-09-26T00:00:00"/>
    <n v="0.74"/>
    <n v="3.3000000000000002E-2"/>
    <n v="8.5999999999999993E-2"/>
    <n v="0.159"/>
    <n v="0.34399999999999997"/>
    <n v="0.96699999999999997"/>
    <n v="0.91400000000000003"/>
    <n v="0.84099999999999997"/>
    <n v="0.65600000000000003"/>
    <n v="0"/>
    <n v="0"/>
    <n v="0"/>
    <n v="2.7"/>
    <n v="0.1"/>
    <n v="12.4"/>
    <n v="0.2"/>
    <n v="30.9"/>
    <n v="45"/>
    <n v="45.7"/>
    <n v="16"/>
    <n v="46.3"/>
    <n v="51.4"/>
    <n v="47.6"/>
    <n v="48.9"/>
    <n v="49.9"/>
    <n v="48.9"/>
    <n v="48.8"/>
    <n v="44.8"/>
    <n v="42.8"/>
    <n v="81"/>
    <n v="0.5"/>
    <n v="1257.0999999999999"/>
    <n v="2514.1999999999998"/>
    <n v="457.3"/>
    <n v="50"/>
    <n v="284.7"/>
    <n v="82.5"/>
    <n v="30"/>
    <n v="8.4700000000000006"/>
    <n v="2.4500000000000002"/>
    <n v="31.63"/>
    <n v="9.16"/>
    <n v="20"/>
    <n v="51.709999999999994"/>
    <n v="51.709999999999994"/>
    <n v="2.5854999999999997"/>
    <n v="8.6300000000000008"/>
    <n v="0.2897787144362487"/>
    <n v="364.28082191780823"/>
    <n v="728.56164383561645"/>
    <n v="0.16379810481531623"/>
    <n v="4.7379617095339402E-2"/>
    <x v="11"/>
    <x v="11"/>
    <n v="119.3370165014054"/>
    <n v="34.518971715282547"/>
    <n v="445.64696953240281"/>
    <x v="11"/>
    <n v="0.67500000000000004"/>
    <n v="4.2333333333333334"/>
    <n v="34.400000000000006"/>
    <n v="48.55"/>
    <n v="48.099999999999994"/>
    <n v="71.022128556375137"/>
    <n v="0.45800000000000002"/>
    <n v="281.78752420638813"/>
    <n v="441.55251141552515"/>
  </r>
  <r>
    <x v="0"/>
    <s v="mid April"/>
    <n v="7"/>
    <x v="12"/>
    <x v="10"/>
    <x v="0"/>
    <n v="13"/>
    <n v="13"/>
    <n v="49"/>
    <n v="113"/>
    <d v="2024-10-02T00:00:00"/>
    <n v="0.78"/>
    <n v="5.1999999999999998E-2"/>
    <n v="9.6000000000000002E-2"/>
    <n v="0.25900000000000001"/>
    <n v="0.63700000000000001"/>
    <n v="0.94799999999999995"/>
    <n v="0.90400000000000003"/>
    <n v="0.74099999999999999"/>
    <n v="0.36299999999999999"/>
    <n v="0"/>
    <n v="0"/>
    <n v="0"/>
    <n v="0"/>
    <n v="0"/>
    <n v="39.200000000000003"/>
    <n v="31.6"/>
    <n v="2.2000000000000002"/>
    <n v="55.3"/>
    <n v="45.8"/>
    <n v="46.9"/>
    <n v="49.4"/>
    <n v="50"/>
    <n v="50.4"/>
    <n v="47.7"/>
    <n v="47.4"/>
    <n v="46.9"/>
    <n v="44.2"/>
    <n v="48.9"/>
    <n v="43.8"/>
    <n v="90"/>
    <n v="0.5"/>
    <n v="1584"/>
    <n v="3168"/>
    <n v="388"/>
    <n v="50"/>
    <n v="229"/>
    <n v="76.2"/>
    <n v="30"/>
    <n v="9.66"/>
    <n v="2.85"/>
    <n v="28.41"/>
    <n v="8.5299999999999994"/>
    <n v="20"/>
    <n v="49.45"/>
    <n v="49.45"/>
    <n v="2.4725000000000001"/>
    <n v="7.95"/>
    <n v="0.33275109170305678"/>
    <n v="527.07772925764198"/>
    <n v="1054.155458515284"/>
    <n v="0.19534883720930232"/>
    <n v="5.7633973710819006E-2"/>
    <x v="12"/>
    <x v="12"/>
    <n v="205.92804305879966"/>
    <n v="60.755167983186233"/>
    <n v="605.63309557976163"/>
    <x v="12"/>
    <n v="0"/>
    <n v="18.250000000000004"/>
    <n v="49.35"/>
    <n v="48.875000000000007"/>
    <n v="45.95"/>
    <n v="66.724890829694331"/>
    <n v="0.42649999999999999"/>
    <n v="426.35205602235953"/>
    <n v="691.70305676855901"/>
  </r>
  <r>
    <x v="0"/>
    <s v="mid April"/>
    <n v="7"/>
    <x v="13"/>
    <x v="7"/>
    <x v="0"/>
    <n v="14"/>
    <n v="14"/>
    <n v="56"/>
    <n v="114"/>
    <d v="2024-09-25T00:00:00"/>
    <n v="0.77"/>
    <n v="7.5999999999999998E-2"/>
    <n v="9.2999999999999999E-2"/>
    <n v="0.13800000000000001"/>
    <n v="0.27300000000000002"/>
    <n v="0.92400000000000004"/>
    <n v="0.90700000000000003"/>
    <n v="0.86199999999999999"/>
    <n v="0.72699999999999998"/>
    <n v="0"/>
    <n v="0.7"/>
    <n v="0"/>
    <n v="0"/>
    <n v="14.7"/>
    <n v="15.3"/>
    <n v="48"/>
    <n v="39.6"/>
    <n v="47.9"/>
    <n v="39"/>
    <n v="53.1"/>
    <n v="42"/>
    <n v="56"/>
    <n v="41.2"/>
    <n v="51.4"/>
    <n v="46.8"/>
    <n v="49.7"/>
    <n v="46.3"/>
    <n v="46.5"/>
    <n v="42.7"/>
    <n v="86"/>
    <n v="0.5"/>
    <n v="1690.2"/>
    <n v="3380.4"/>
    <n v="377.1"/>
    <n v="50"/>
    <n v="231.7"/>
    <n v="63.7"/>
    <n v="30"/>
    <n v="6.38"/>
    <n v="2.0499999999999998"/>
    <n v="24.9"/>
    <n v="7.14"/>
    <n v="20"/>
    <n v="40.47"/>
    <n v="40.47"/>
    <n v="2.0234999999999999"/>
    <n v="7.2700000000000014"/>
    <n v="0.2749244712990937"/>
    <n v="464.67734138972816"/>
    <n v="929.35468277945631"/>
    <n v="0.15764764022732888"/>
    <n v="5.0654806029157395E-2"/>
    <x v="13"/>
    <x v="13"/>
    <n v="146.5105726743991"/>
    <n v="47.076281188482461"/>
    <n v="571.80458614303097"/>
    <x v="13"/>
    <n v="0.17499999999999999"/>
    <n v="29.4"/>
    <n v="45.5"/>
    <n v="48.849999999999994"/>
    <n v="46.3"/>
    <n v="72.507552870090635"/>
    <n v="0.35699999999999998"/>
    <n v="459.2807920827558"/>
    <n v="729.47777298230483"/>
  </r>
  <r>
    <x v="1"/>
    <s v="mid May"/>
    <n v="8"/>
    <x v="14"/>
    <x v="11"/>
    <x v="0"/>
    <n v="15"/>
    <n v="15"/>
    <n v="57"/>
    <n v="115"/>
    <d v="2024-09-25T00:00:00"/>
    <n v="0.73"/>
    <n v="9.7000000000000003E-2"/>
    <n v="0.125"/>
    <n v="0.20399999999999999"/>
    <n v="0.32400000000000001"/>
    <n v="0.90300000000000002"/>
    <n v="0.875"/>
    <n v="0.79600000000000004"/>
    <n v="0.67599999999999993"/>
    <n v="0"/>
    <n v="0"/>
    <n v="0"/>
    <n v="1.2"/>
    <n v="36.700000000000003"/>
    <n v="14.5"/>
    <n v="32.1"/>
    <n v="16.600000000000001"/>
    <n v="44.5"/>
    <n v="45.7"/>
    <n v="47.1"/>
    <n v="45"/>
    <n v="41.8"/>
    <n v="45.8"/>
    <n v="43.6"/>
    <n v="49"/>
    <n v="39.700000000000003"/>
    <n v="40.5"/>
    <n v="41.4"/>
    <n v="49.4"/>
    <n v="83"/>
    <n v="0.5"/>
    <n v="1461.7"/>
    <n v="2923.4"/>
    <n v="410.1"/>
    <n v="50"/>
    <n v="264.89999999999998"/>
    <n v="70.900000000000006"/>
    <n v="30"/>
    <n v="6.25"/>
    <n v="1.87"/>
    <n v="21.87"/>
    <n v="5.55"/>
    <n v="16"/>
    <n v="35.54"/>
    <n v="44.424999999999997"/>
    <n v="2.2212499999999999"/>
    <n v="9.0750000000000028"/>
    <n v="0.26764816912042283"/>
    <n v="391.22132880332208"/>
    <n v="782.44265760664416"/>
    <n v="0.17585818795723129"/>
    <n v="5.2616769836803606E-2"/>
    <x v="14"/>
    <x v="14"/>
    <n v="137.59894794714481"/>
    <n v="41.169605225785723"/>
    <n v="481.48623865664911"/>
    <x v="14"/>
    <n v="0.3"/>
    <n v="24.975000000000001"/>
    <n v="45.575000000000003"/>
    <n v="45.05"/>
    <n v="42.75"/>
    <n v="73.235183087957708"/>
    <n v="0.34687499999999999"/>
    <n v="352.25330674469069"/>
    <n v="551.7931294828237"/>
  </r>
  <r>
    <x v="1"/>
    <s v="mid May"/>
    <n v="8"/>
    <x v="15"/>
    <x v="12"/>
    <x v="0"/>
    <n v="16"/>
    <n v="16"/>
    <n v="64"/>
    <n v="116"/>
    <d v="2024-10-03T00:00:00"/>
    <n v="0.77"/>
    <n v="9.9000000000000005E-2"/>
    <n v="7.2999999999999995E-2"/>
    <n v="0.17499999999999999"/>
    <n v="0.38300000000000001"/>
    <n v="0.90100000000000002"/>
    <n v="0.92700000000000005"/>
    <n v="0.82499999999999996"/>
    <n v="0.61699999999999999"/>
    <n v="0"/>
    <n v="0"/>
    <n v="0"/>
    <n v="0"/>
    <n v="7.2"/>
    <n v="42.8"/>
    <n v="30.6"/>
    <n v="31"/>
    <n v="28"/>
    <n v="51.4"/>
    <n v="57.1"/>
    <n v="56"/>
    <n v="48.1"/>
    <n v="52.7"/>
    <n v="51.6"/>
    <n v="56.4"/>
    <n v="46.7"/>
    <n v="44.6"/>
    <n v="43"/>
    <n v="48.5"/>
    <n v="90"/>
    <n v="0.5"/>
    <n v="1108"/>
    <n v="2216"/>
    <n v="343"/>
    <n v="50"/>
    <n v="213"/>
    <n v="73.099999999999994"/>
    <n v="30"/>
    <n v="8.2200000000000006"/>
    <n v="1.47"/>
    <n v="27.43"/>
    <n v="7.34"/>
    <n v="19"/>
    <n v="44.460000000000008"/>
    <n v="46.800000000000011"/>
    <n v="2.3400000000000007"/>
    <n v="6.8421052631578947"/>
    <n v="0.34319248826291077"/>
    <n v="380.25727699530512"/>
    <n v="760.51455399061024"/>
    <n v="0.18488529014844801"/>
    <n v="3.3063427800269898E-2"/>
    <x v="15"/>
    <x v="15"/>
    <n v="140.6079539766715"/>
    <n v="25.145218046923006"/>
    <n v="469.20634763748166"/>
    <x v="15"/>
    <n v="0"/>
    <n v="27.9"/>
    <n v="48.125"/>
    <n v="52.2"/>
    <n v="45.7"/>
    <n v="65.680751173708927"/>
    <n v="0.38631578947368422"/>
    <n v="325.00621965410687"/>
    <n v="520.18779342722996"/>
  </r>
  <r>
    <x v="0"/>
    <s v="mid April"/>
    <n v="1"/>
    <x v="8"/>
    <x v="8"/>
    <x v="1"/>
    <n v="1"/>
    <n v="32"/>
    <n v="2"/>
    <n v="201"/>
    <d v="2024-10-01T00:00:00"/>
    <n v="0.75"/>
    <n v="3.1E-2"/>
    <n v="0.05"/>
    <n v="6.5000000000000002E-2"/>
    <n v="0.32300000000000001"/>
    <n v="0.96899999999999997"/>
    <n v="0.95"/>
    <n v="0.93500000000000005"/>
    <n v="0.67700000000000005"/>
    <n v="0"/>
    <n v="0"/>
    <n v="0"/>
    <n v="0"/>
    <n v="0"/>
    <n v="18.100000000000001"/>
    <n v="0.3"/>
    <n v="0"/>
    <n v="55"/>
    <n v="50.4"/>
    <n v="39.200000000000003"/>
    <n v="51.8"/>
    <n v="47.4"/>
    <n v="50.7"/>
    <n v="40.4"/>
    <n v="50.7"/>
    <n v="50.8"/>
    <n v="46.9"/>
    <n v="43.9"/>
    <n v="51.8"/>
    <n v="90"/>
    <n v="0.5"/>
    <n v="1906"/>
    <n v="3812"/>
    <n v="444"/>
    <n v="50"/>
    <n v="266"/>
    <n v="81.3"/>
    <n v="30"/>
    <n v="11.16"/>
    <n v="3.55"/>
    <n v="28.75"/>
    <n v="8.1300000000000008"/>
    <n v="20"/>
    <n v="51.59"/>
    <n v="51.590000000000011"/>
    <n v="2.5795000000000003"/>
    <n v="8.9"/>
    <n v="0.30563909774436088"/>
    <n v="582.54812030075186"/>
    <n v="1165.0962406015037"/>
    <n v="0.2163209924403954"/>
    <n v="6.8811785229695666E-2"/>
    <x v="16"/>
    <x v="16"/>
    <n v="252.034775055491"/>
    <n v="80.172352280196506"/>
    <n v="649.28313466356326"/>
    <x v="16"/>
    <n v="0"/>
    <n v="4.6000000000000005"/>
    <n v="49.100000000000009"/>
    <n v="47.3"/>
    <n v="48.349999999999994"/>
    <n v="69.436090225563916"/>
    <n v="0.40650000000000003"/>
    <n v="451.67522411378314"/>
    <n v="716.54135338345873"/>
  </r>
  <r>
    <x v="0"/>
    <s v="mid April"/>
    <n v="1"/>
    <x v="9"/>
    <x v="2"/>
    <x v="1"/>
    <n v="2"/>
    <n v="31"/>
    <n v="7"/>
    <n v="202"/>
    <d v="2024-10-02T00:00:00"/>
    <n v="0.76"/>
    <n v="1.0999999999999999E-2"/>
    <n v="0.02"/>
    <n v="9.0999999999999998E-2"/>
    <n v="0.34"/>
    <n v="0.98899999999999999"/>
    <n v="0.98"/>
    <n v="0.90900000000000003"/>
    <n v="0.65999999999999992"/>
    <n v="14.8"/>
    <n v="0"/>
    <n v="0"/>
    <n v="0"/>
    <n v="43.7"/>
    <n v="0.2"/>
    <n v="0.1"/>
    <n v="40"/>
    <n v="44.4"/>
    <n v="43.9"/>
    <n v="48"/>
    <n v="47.9"/>
    <n v="47.8"/>
    <n v="54.8"/>
    <n v="48.1"/>
    <n v="48.4"/>
    <n v="42.9"/>
    <n v="49"/>
    <n v="44.2"/>
    <n v="48"/>
    <n v="100"/>
    <n v="0.5"/>
    <n v="1774"/>
    <n v="3548"/>
    <n v="401"/>
    <n v="50"/>
    <n v="227"/>
    <n v="75.7"/>
    <n v="30"/>
    <n v="10.89"/>
    <n v="5.72"/>
    <n v="30.73"/>
    <n v="6.03"/>
    <n v="17"/>
    <n v="53.370000000000005"/>
    <n v="62.788235294117655"/>
    <n v="3.1394117647058826"/>
    <n v="10.235294117647058"/>
    <n v="0.33348017621145376"/>
    <n v="591.59383259911897"/>
    <n v="1183.1876651982379"/>
    <n v="0.20404721753794267"/>
    <n v="0.10717631628255572"/>
    <x v="17"/>
    <x v="17"/>
    <n v="241.42615090891533"/>
    <n v="126.80969542690499"/>
    <n v="681.26957001202641"/>
    <x v="17"/>
    <n v="3.7"/>
    <n v="21"/>
    <n v="46.050000000000004"/>
    <n v="49.774999999999999"/>
    <n v="46.025000000000006"/>
    <n v="66.651982378854626"/>
    <n v="0.3547058823529412"/>
    <n v="376.88196193310927"/>
    <n v="781.49779735682819"/>
  </r>
  <r>
    <x v="1"/>
    <s v="mid May"/>
    <n v="2"/>
    <x v="7"/>
    <x v="7"/>
    <x v="1"/>
    <n v="3"/>
    <n v="30"/>
    <n v="10"/>
    <n v="203"/>
    <d v="2024-10-02T00:00:00"/>
    <n v="0.75"/>
    <n v="1.7000000000000001E-2"/>
    <n v="2.1999999999999999E-2"/>
    <n v="8.7999999999999995E-2"/>
    <n v="0.38800000000000001"/>
    <n v="0.98299999999999998"/>
    <n v="0.97799999999999998"/>
    <n v="0.91200000000000003"/>
    <n v="0.61199999999999999"/>
    <n v="2.8"/>
    <n v="0"/>
    <n v="1.7"/>
    <n v="31.9"/>
    <n v="32.4"/>
    <n v="11.5"/>
    <n v="37.200000000000003"/>
    <n v="48.8"/>
    <n v="49.2"/>
    <n v="43.7"/>
    <n v="49.7"/>
    <n v="48.5"/>
    <n v="48.9"/>
    <n v="47.8"/>
    <n v="46.8"/>
    <n v="49.9"/>
    <n v="47.7"/>
    <n v="46.1"/>
    <n v="46.5"/>
    <n v="49.2"/>
    <n v="100"/>
    <n v="0.5"/>
    <n v="1899"/>
    <n v="3798"/>
    <n v="461"/>
    <n v="50"/>
    <n v="276"/>
    <n v="81.5"/>
    <n v="30"/>
    <n v="10.11"/>
    <n v="1.18"/>
    <n v="33.229999999999997"/>
    <n v="7.63"/>
    <n v="19"/>
    <n v="52.15"/>
    <n v="54.89473684210526"/>
    <n v="2.7447368421052629"/>
    <n v="9.7368421052631575"/>
    <n v="0.29528985507246375"/>
    <n v="560.75543478260863"/>
    <n v="1121.5108695652173"/>
    <n v="0.19386385426653882"/>
    <n v="2.2627037392138064E-2"/>
    <x v="18"/>
    <x v="18"/>
    <n v="217.42041977573049"/>
    <n v="25.376468381341446"/>
    <n v="714.62715619659002"/>
    <x v="18"/>
    <n v="9.1"/>
    <n v="32.474999999999994"/>
    <n v="47.775000000000006"/>
    <n v="48.35"/>
    <n v="47.375"/>
    <n v="70.471014492753625"/>
    <n v="0.40157894736842104"/>
    <n v="408.60415190295555"/>
    <n v="688.04347826086951"/>
  </r>
  <r>
    <x v="1"/>
    <s v="mid May"/>
    <n v="2"/>
    <x v="15"/>
    <x v="12"/>
    <x v="1"/>
    <n v="4"/>
    <n v="29"/>
    <n v="15"/>
    <n v="204"/>
    <d v="2024-10-03T00:00:00"/>
    <n v="0.8"/>
    <n v="2.5000000000000001E-2"/>
    <n v="3.6999999999999998E-2"/>
    <n v="0.11899999999999999"/>
    <n v="0.44800000000000001"/>
    <n v="0.97499999999999998"/>
    <n v="0.96299999999999997"/>
    <n v="0.88100000000000001"/>
    <n v="0.55200000000000005"/>
    <n v="0"/>
    <n v="0"/>
    <n v="0"/>
    <n v="0"/>
    <n v="0"/>
    <n v="0"/>
    <n v="0.3"/>
    <n v="0"/>
    <n v="37.1"/>
    <n v="9.3000000000000007"/>
    <n v="47.5"/>
    <n v="37.5"/>
    <n v="49.5"/>
    <n v="24.4"/>
    <n v="58.2"/>
    <n v="52.8"/>
    <n v="45.3"/>
    <n v="49.1"/>
    <n v="50.7"/>
    <n v="47.5"/>
    <n v="98"/>
    <n v="0.5"/>
    <n v="1552"/>
    <n v="3104"/>
    <n v="431"/>
    <n v="50"/>
    <n v="277"/>
    <n v="82.6"/>
    <n v="30"/>
    <n v="8.0399999999999991"/>
    <n v="2.48"/>
    <n v="25.68"/>
    <n v="7.83"/>
    <n v="20"/>
    <n v="44.03"/>
    <n v="44.03"/>
    <n v="2.2015000000000002"/>
    <n v="7.7"/>
    <n v="0.29819494584837541"/>
    <n v="462.79855595667863"/>
    <n v="925.59711191335725"/>
    <n v="0.18260277083806492"/>
    <n v="5.632523279582103E-2"/>
    <x v="19"/>
    <x v="19"/>
    <n v="169.01659731508951"/>
    <n v="52.134472803659456"/>
    <n v="539.84405709595762"/>
    <x v="19"/>
    <n v="0"/>
    <n v="7.4999999999999997E-2"/>
    <n v="32.85"/>
    <n v="46.225000000000009"/>
    <n v="48.150000000000006"/>
    <n v="70.180505415162457"/>
    <n v="0.39150000000000001"/>
    <n v="420.43929680370536"/>
    <n v="560.28880866425982"/>
  </r>
  <r>
    <x v="0"/>
    <s v="mid April"/>
    <n v="3"/>
    <x v="13"/>
    <x v="7"/>
    <x v="1"/>
    <n v="5"/>
    <n v="28"/>
    <n v="18"/>
    <n v="205"/>
    <d v="2024-09-25T00:00:00"/>
    <n v="0.79"/>
    <n v="4.2000000000000003E-2"/>
    <n v="7.6999999999999999E-2"/>
    <n v="9.6000000000000002E-2"/>
    <n v="0.20499999999999999"/>
    <n v="0.95799999999999996"/>
    <n v="0.92300000000000004"/>
    <n v="0.90400000000000003"/>
    <n v="0.79500000000000004"/>
    <n v="0"/>
    <n v="0"/>
    <n v="0"/>
    <n v="0"/>
    <n v="3.8"/>
    <n v="2.6"/>
    <n v="5"/>
    <n v="6.9"/>
    <n v="37.200000000000003"/>
    <n v="45.1"/>
    <n v="11.3"/>
    <n v="39"/>
    <n v="44.3"/>
    <n v="46.4"/>
    <n v="50.3"/>
    <n v="39.1"/>
    <n v="45.6"/>
    <n v="45.9"/>
    <n v="52.2"/>
    <n v="46.3"/>
    <n v="90"/>
    <n v="0.5"/>
    <n v="2081.6999999999998"/>
    <n v="4163.3999999999996"/>
    <n v="484.2"/>
    <n v="50"/>
    <n v="318.7"/>
    <n v="79.599999999999994"/>
    <n v="30"/>
    <n v="6.83"/>
    <n v="3.31"/>
    <n v="25.6"/>
    <n v="6.87"/>
    <n v="20"/>
    <n v="42.61"/>
    <n v="42.61"/>
    <n v="2.1305000000000001"/>
    <n v="8.2750000000000004"/>
    <n v="0.24976466896768121"/>
    <n v="519.93511139002192"/>
    <n v="1039.8702227800438"/>
    <n v="0.16029101149964797"/>
    <n v="7.7681295470546821E-2"/>
    <x v="20"/>
    <x v="20"/>
    <n v="166.68184983777749"/>
    <n v="80.778466026799933"/>
    <n v="624.75188226165506"/>
    <x v="20"/>
    <n v="0"/>
    <n v="4.5750000000000002"/>
    <n v="33.150000000000006"/>
    <n v="45.024999999999999"/>
    <n v="47.5"/>
    <n v="75.02353310323187"/>
    <n v="0.34350000000000003"/>
    <n v="488.087408016918"/>
    <n v="653.18481330404768"/>
  </r>
  <r>
    <x v="0"/>
    <s v="mid April"/>
    <n v="3"/>
    <x v="0"/>
    <x v="0"/>
    <x v="1"/>
    <n v="6"/>
    <n v="27"/>
    <n v="23"/>
    <n v="206"/>
    <d v="2024-09-25T00:00:00"/>
    <n v="0.79"/>
    <n v="3.3000000000000002E-2"/>
    <n v="4.5999999999999999E-2"/>
    <n v="9.4E-2"/>
    <n v="0.248"/>
    <n v="0.96699999999999997"/>
    <n v="0.95399999999999996"/>
    <n v="0.90600000000000003"/>
    <n v="0.752"/>
    <n v="0"/>
    <n v="0"/>
    <n v="0"/>
    <n v="0"/>
    <n v="4.9000000000000004"/>
    <n v="3"/>
    <n v="14.5"/>
    <n v="0.2"/>
    <n v="35"/>
    <n v="21.1"/>
    <n v="31.6"/>
    <n v="29.6"/>
    <n v="47.4"/>
    <n v="41.8"/>
    <n v="41.8"/>
    <n v="42"/>
    <n v="44.9"/>
    <n v="38.299999999999997"/>
    <n v="36.799999999999997"/>
    <n v="40.9"/>
    <n v="91"/>
    <n v="0.5"/>
    <n v="2271.5"/>
    <n v="4543"/>
    <n v="451.3"/>
    <n v="50"/>
    <n v="276.5"/>
    <n v="70.099999999999994"/>
    <n v="30"/>
    <n v="6.52"/>
    <n v="4.33"/>
    <n v="23.47"/>
    <n v="6.98"/>
    <n v="20"/>
    <n v="41.3"/>
    <n v="41.3"/>
    <n v="2.0649999999999999"/>
    <n v="8.74"/>
    <n v="0.25352622061482821"/>
    <n v="575.88481012658224"/>
    <n v="1151.7696202531645"/>
    <n v="0.15786924939467312"/>
    <n v="0.10484261501210655"/>
    <x v="21"/>
    <x v="21"/>
    <n v="181.82900542495477"/>
    <n v="120.75453887884268"/>
    <n v="654.52864376130196"/>
    <x v="21"/>
    <n v="0"/>
    <n v="5.6499999999999995"/>
    <n v="29.325000000000003"/>
    <n v="43.25"/>
    <n v="40.224999999999994"/>
    <n v="74.647377938517181"/>
    <n v="0.34900000000000003"/>
    <n v="557.75768535262205"/>
    <n v="821.51898734177212"/>
  </r>
  <r>
    <x v="1"/>
    <s v="mid May"/>
    <n v="4"/>
    <x v="11"/>
    <x v="5"/>
    <x v="1"/>
    <n v="7"/>
    <n v="26"/>
    <n v="26"/>
    <n v="207"/>
    <d v="2024-09-26T00:00:00"/>
    <n v="0.81"/>
    <n v="1.2999999999999999E-2"/>
    <n v="2.8000000000000001E-2"/>
    <n v="0.106"/>
    <n v="0.251"/>
    <n v="0.98699999999999999"/>
    <n v="0.97199999999999998"/>
    <n v="0.89400000000000002"/>
    <n v="0.749"/>
    <n v="0"/>
    <n v="0"/>
    <n v="0"/>
    <n v="0"/>
    <n v="0"/>
    <n v="30.7"/>
    <n v="0"/>
    <n v="0"/>
    <n v="48.3"/>
    <n v="48.4"/>
    <n v="2.9"/>
    <n v="9.3000000000000007"/>
    <n v="36.4"/>
    <n v="50.4"/>
    <n v="46.4"/>
    <n v="38.5"/>
    <n v="49.2"/>
    <n v="48.6"/>
    <n v="46.2"/>
    <n v="48.8"/>
    <n v="86"/>
    <n v="0.5"/>
    <n v="2061.4"/>
    <n v="4122.8"/>
    <n v="426.5"/>
    <n v="50"/>
    <n v="247.2"/>
    <n v="63.3"/>
    <n v="30"/>
    <n v="6.83"/>
    <n v="2.09"/>
    <n v="24.92"/>
    <n v="5.86"/>
    <n v="20"/>
    <n v="39.700000000000003"/>
    <n v="39.700000000000003"/>
    <n v="1.9850000000000001"/>
    <n v="8.9649999999999999"/>
    <n v="0.25606796116504854"/>
    <n v="527.85849514563108"/>
    <n v="1055.7169902912622"/>
    <n v="0.17204030226700251"/>
    <n v="5.2644836272040293E-2"/>
    <x v="22"/>
    <x v="22"/>
    <n v="181.62587011811888"/>
    <n v="55.578048103494652"/>
    <n v="662.6817984397544"/>
    <x v="22"/>
    <n v="0"/>
    <n v="7.6749999999999998"/>
    <n v="27.224999999999998"/>
    <n v="42.924999999999997"/>
    <n v="48.2"/>
    <n v="74.393203883495147"/>
    <n v="0.29300000000000004"/>
    <n v="531.84735027267607"/>
    <n v="833.89967637540451"/>
  </r>
  <r>
    <x v="1"/>
    <s v="mid May"/>
    <n v="4"/>
    <x v="3"/>
    <x v="3"/>
    <x v="1"/>
    <n v="8"/>
    <n v="25"/>
    <n v="31"/>
    <n v="208"/>
    <d v="2024-10-03T00:00:00"/>
    <n v="0.82"/>
    <n v="2.5999999999999999E-2"/>
    <n v="5.0999999999999997E-2"/>
    <n v="5.8999999999999997E-2"/>
    <n v="0.24099999999999999"/>
    <n v="0.97399999999999998"/>
    <n v="0.94899999999999995"/>
    <n v="0.94100000000000006"/>
    <n v="0.75900000000000001"/>
    <n v="0"/>
    <n v="0"/>
    <n v="0"/>
    <n v="0"/>
    <n v="3.2"/>
    <n v="46.2"/>
    <n v="29.5"/>
    <n v="28.6"/>
    <n v="43.1"/>
    <n v="46.1"/>
    <n v="49.1"/>
    <n v="47"/>
    <n v="43.2"/>
    <n v="48.6"/>
    <n v="49"/>
    <n v="54.6"/>
    <n v="47.8"/>
    <n v="45.5"/>
    <n v="45.8"/>
    <n v="45.9"/>
    <n v="89"/>
    <n v="0.5"/>
    <n v="1557"/>
    <n v="3114"/>
    <n v="445"/>
    <n v="50"/>
    <n v="273"/>
    <n v="74"/>
    <n v="30"/>
    <n v="9.73"/>
    <n v="2.98"/>
    <n v="28.41"/>
    <n v="7.32"/>
    <n v="20"/>
    <n v="48.440000000000005"/>
    <n v="48.440000000000005"/>
    <n v="2.4220000000000002"/>
    <n v="8.6"/>
    <n v="0.27106227106227104"/>
    <n v="422.04395604395603"/>
    <n v="844.08791208791206"/>
    <n v="0.20086705202312138"/>
    <n v="6.1519405450041281E-2"/>
    <x v="23"/>
    <x v="23"/>
    <n v="169.54945054945054"/>
    <n v="51.92778649921506"/>
    <n v="495.05651491365768"/>
    <x v="23"/>
    <n v="0"/>
    <n v="26.875"/>
    <n v="46.325000000000003"/>
    <n v="48.85"/>
    <n v="46.25"/>
    <n v="72.893772893772905"/>
    <n v="0.36599999999999999"/>
    <n v="348.50863422291997"/>
    <n v="570.32967032967031"/>
  </r>
  <r>
    <x v="0"/>
    <s v="mid April"/>
    <n v="5"/>
    <x v="5"/>
    <x v="5"/>
    <x v="1"/>
    <n v="9"/>
    <n v="24"/>
    <n v="34"/>
    <n v="209"/>
    <d v="2024-10-02T00:00:00"/>
    <n v="0.8"/>
    <n v="1.7999999999999999E-2"/>
    <n v="0.03"/>
    <n v="9.9000000000000005E-2"/>
    <n v="0.48199999999999998"/>
    <n v="0.98199999999999998"/>
    <n v="0.97"/>
    <n v="0.90100000000000002"/>
    <n v="0.51800000000000002"/>
    <n v="12.4"/>
    <n v="0"/>
    <n v="0"/>
    <n v="0"/>
    <n v="26.1"/>
    <n v="43.9"/>
    <n v="0"/>
    <n v="0"/>
    <n v="47.4"/>
    <n v="46.2"/>
    <n v="35.700000000000003"/>
    <n v="44.2"/>
    <n v="45.4"/>
    <n v="49.2"/>
    <n v="49.3"/>
    <n v="44.4"/>
    <n v="43.3"/>
    <n v="51.6"/>
    <n v="48.3"/>
    <n v="44.5"/>
    <n v="100"/>
    <n v="0.5"/>
    <n v="1590"/>
    <n v="3180"/>
    <n v="493"/>
    <n v="50"/>
    <n v="319"/>
    <n v="98.3"/>
    <n v="30"/>
    <n v="9.66"/>
    <n v="4.12"/>
    <n v="29.23"/>
    <n v="8.16"/>
    <n v="19"/>
    <n v="51.17"/>
    <n v="53.863157894736844"/>
    <n v="2.6931578947368422"/>
    <n v="9.1578947368421044"/>
    <n v="0.3081504702194357"/>
    <n v="489.95924764890276"/>
    <n v="979.91849529780552"/>
    <n v="0.18878248974008208"/>
    <n v="8.051592730115302E-2"/>
    <x v="24"/>
    <x v="24"/>
    <n v="184.99145328467463"/>
    <n v="78.899046328453366"/>
    <n v="559.76192334482812"/>
    <x v="24"/>
    <n v="3.1"/>
    <n v="17.5"/>
    <n v="43.375"/>
    <n v="47.074999999999996"/>
    <n v="46.924999999999997"/>
    <n v="69.18495297805643"/>
    <n v="0.42947368421052634"/>
    <n v="363.85482530111989"/>
    <n v="498.43260188087771"/>
  </r>
  <r>
    <x v="0"/>
    <s v="mid April"/>
    <n v="5"/>
    <x v="12"/>
    <x v="10"/>
    <x v="1"/>
    <n v="10"/>
    <n v="23"/>
    <n v="39"/>
    <n v="210"/>
    <d v="2024-10-02T00:00:00"/>
    <n v="0.77"/>
    <n v="1.7000000000000001E-2"/>
    <n v="2.5000000000000001E-2"/>
    <n v="6.6000000000000003E-2"/>
    <n v="0.45900000000000002"/>
    <n v="0.98299999999999998"/>
    <n v="0.97499999999999998"/>
    <n v="0.93399999999999994"/>
    <n v="0.54099999999999993"/>
    <n v="0"/>
    <n v="0"/>
    <n v="0"/>
    <n v="0"/>
    <n v="23.1"/>
    <n v="9.1"/>
    <n v="31.4"/>
    <n v="0"/>
    <n v="44.6"/>
    <n v="39.9"/>
    <n v="39.9"/>
    <n v="20.3"/>
    <n v="45.4"/>
    <n v="46.9"/>
    <n v="47.1"/>
    <n v="43"/>
    <n v="48.7"/>
    <n v="45.1"/>
    <n v="47"/>
    <n v="45.9"/>
    <n v="100"/>
    <n v="0.5"/>
    <n v="2005"/>
    <n v="4010"/>
    <n v="398"/>
    <n v="50"/>
    <n v="230"/>
    <n v="76"/>
    <n v="30"/>
    <n v="8.9499999999999993"/>
    <n v="6.45"/>
    <n v="28.99"/>
    <n v="6.51"/>
    <n v="19"/>
    <n v="50.9"/>
    <n v="53.578947368421055"/>
    <n v="2.6789473684210527"/>
    <n v="8.8421052631578956"/>
    <n v="0.33043478260869563"/>
    <n v="662.52173913043475"/>
    <n v="1325.0434782608695"/>
    <n v="0.17583497053045186"/>
    <n v="0.12671905697445973"/>
    <x v="25"/>
    <x v="25"/>
    <n v="232.98898095156741"/>
    <n v="167.90826001537542"/>
    <n v="754.67603997608262"/>
    <x v="25"/>
    <n v="0"/>
    <n v="15.9"/>
    <n v="36.175000000000004"/>
    <n v="45.6"/>
    <n v="46.675000000000004"/>
    <n v="66.956521739130437"/>
    <n v="0.3426315789473684"/>
    <n v="494.61347911505931"/>
    <n v="871.73913043478251"/>
  </r>
  <r>
    <x v="1"/>
    <s v="mid May"/>
    <n v="6"/>
    <x v="2"/>
    <x v="2"/>
    <x v="1"/>
    <n v="11"/>
    <n v="22"/>
    <n v="42"/>
    <n v="211"/>
    <d v="2024-10-03T00:00:00"/>
    <n v="0.79"/>
    <n v="2.1000000000000001E-2"/>
    <n v="0.05"/>
    <n v="5.1999999999999998E-2"/>
    <n v="0.42"/>
    <n v="0.97899999999999998"/>
    <n v="0.95"/>
    <n v="0.94799999999999995"/>
    <n v="0.58000000000000007"/>
    <n v="0"/>
    <n v="0"/>
    <n v="0"/>
    <n v="0"/>
    <n v="0"/>
    <n v="0"/>
    <n v="0"/>
    <n v="0"/>
    <n v="0"/>
    <n v="7.6"/>
    <n v="11.4"/>
    <n v="47"/>
    <n v="48.4"/>
    <n v="53"/>
    <n v="49.8"/>
    <n v="52.9"/>
    <n v="50.6"/>
    <n v="49"/>
    <n v="52.5"/>
    <n v="54.1"/>
    <n v="98"/>
    <n v="0.5"/>
    <n v="1992"/>
    <n v="3984"/>
    <n v="422"/>
    <n v="50"/>
    <n v="252"/>
    <n v="69.5"/>
    <n v="30"/>
    <n v="8.08"/>
    <n v="4.68"/>
    <n v="29.94"/>
    <n v="7.43"/>
    <n v="20"/>
    <n v="50.13"/>
    <n v="50.13"/>
    <n v="2.5065"/>
    <n v="8.5"/>
    <n v="0.27579365079365081"/>
    <n v="549.38095238095241"/>
    <n v="1098.7619047619048"/>
    <n v="0.16118092958308397"/>
    <n v="9.33572710951526E-2"/>
    <x v="26"/>
    <x v="26"/>
    <n v="177.09946520000381"/>
    <n v="102.57741301188339"/>
    <n v="656.23242426833087"/>
    <x v="26"/>
    <n v="0"/>
    <n v="4.75"/>
    <n v="49.55"/>
    <n v="51.25"/>
    <n v="51.55"/>
    <n v="72.420634920634924"/>
    <n v="0.3715"/>
    <n v="438.36501287129647"/>
    <n v="790.4761904761906"/>
  </r>
  <r>
    <x v="1"/>
    <s v="mid May"/>
    <n v="6"/>
    <x v="14"/>
    <x v="11"/>
    <x v="1"/>
    <n v="12"/>
    <n v="21"/>
    <n v="47"/>
    <n v="212"/>
    <d v="2024-09-25T00:00:00"/>
    <n v="0.81"/>
    <n v="5.6000000000000001E-2"/>
    <n v="8.5000000000000006E-2"/>
    <n v="0.128"/>
    <n v="0.23300000000000001"/>
    <n v="0.94399999999999995"/>
    <n v="0.91500000000000004"/>
    <n v="0.872"/>
    <n v="0.76700000000000002"/>
    <n v="10.1"/>
    <n v="0"/>
    <n v="0"/>
    <n v="0"/>
    <n v="27.8"/>
    <n v="8.8000000000000007"/>
    <n v="4"/>
    <n v="17.5"/>
    <n v="36.4"/>
    <n v="32"/>
    <n v="23"/>
    <n v="33.1"/>
    <n v="48.2"/>
    <n v="45.9"/>
    <n v="47"/>
    <n v="50.4"/>
    <n v="48"/>
    <n v="52.1"/>
    <n v="53.5"/>
    <n v="48.6"/>
    <n v="86"/>
    <n v="0.5"/>
    <n v="2187.4"/>
    <n v="4374.8"/>
    <n v="500.6"/>
    <n v="50"/>
    <n v="311"/>
    <n v="67.400000000000006"/>
    <n v="30"/>
    <n v="7.05"/>
    <n v="2.4900000000000002"/>
    <n v="21.38"/>
    <n v="5.82"/>
    <n v="20"/>
    <n v="36.739999999999995"/>
    <n v="36.739999999999995"/>
    <n v="1.8369999999999997"/>
    <n v="9.48"/>
    <n v="0.21672025723472671"/>
    <n v="474.05389067524123"/>
    <n v="948.10778135048247"/>
    <n v="0.19188894937397932"/>
    <n v="6.7773543821448026E-2"/>
    <x v="27"/>
    <x v="27"/>
    <n v="181.93140605663859"/>
    <n v="64.256624266812793"/>
    <n v="551.72956900580607"/>
    <x v="27"/>
    <n v="2.5249999999999999"/>
    <n v="14.525"/>
    <n v="31.125"/>
    <n v="47.875"/>
    <n v="50.55"/>
    <n v="78.327974276527328"/>
    <n v="0.29100000000000004"/>
    <n v="516.1174639904641"/>
    <n v="703.3440514469454"/>
  </r>
  <r>
    <x v="0"/>
    <s v="mid April"/>
    <n v="7"/>
    <x v="1"/>
    <x v="1"/>
    <x v="1"/>
    <n v="13"/>
    <n v="20"/>
    <n v="50"/>
    <n v="213"/>
    <d v="2024-09-30T00:00:00"/>
    <n v="0.74"/>
    <n v="1.2999999999999999E-2"/>
    <n v="2.3E-2"/>
    <n v="6.7000000000000004E-2"/>
    <n v="0.255"/>
    <n v="0.98699999999999999"/>
    <n v="0.97699999999999998"/>
    <n v="0.93300000000000005"/>
    <n v="0.745"/>
    <n v="6"/>
    <n v="0"/>
    <n v="0"/>
    <n v="0"/>
    <n v="4.3"/>
    <n v="0"/>
    <n v="0"/>
    <n v="40.799999999999997"/>
    <n v="47.6"/>
    <n v="27.7"/>
    <n v="38.5"/>
    <n v="44.1"/>
    <n v="42.7"/>
    <n v="34.299999999999997"/>
    <n v="38.799999999999997"/>
    <n v="48"/>
    <n v="44"/>
    <n v="31.5"/>
    <n v="43.9"/>
    <n v="45.4"/>
    <n v="101"/>
    <n v="0.5"/>
    <n v="1721"/>
    <n v="3442"/>
    <n v="391"/>
    <n v="50"/>
    <n v="219"/>
    <n v="62.9"/>
    <n v="30"/>
    <n v="8.67"/>
    <n v="2.92"/>
    <n v="27.34"/>
    <n v="7"/>
    <n v="24"/>
    <n v="45.93"/>
    <n v="38.274999999999999"/>
    <n v="1.9137499999999998"/>
    <n v="7.166666666666667"/>
    <n v="0.28721461187214609"/>
    <n v="494.29634703196342"/>
    <n v="988.59269406392684"/>
    <n v="0.18876551273677336"/>
    <n v="6.3575005443065533E-2"/>
    <x v="28"/>
    <x v="28"/>
    <n v="186.61220678280526"/>
    <n v="62.849785906088968"/>
    <n v="588.46340639468235"/>
    <x v="28"/>
    <n v="1.5"/>
    <n v="11.274999999999999"/>
    <n v="39.475000000000001"/>
    <n v="40.950000000000003"/>
    <n v="41.2"/>
    <n v="71.278538812785385"/>
    <n v="0.29166666666666669"/>
    <n v="516.57358278977222"/>
    <n v="785.84474885844736"/>
  </r>
  <r>
    <x v="0"/>
    <s v="mid April"/>
    <n v="7"/>
    <x v="4"/>
    <x v="4"/>
    <x v="1"/>
    <n v="14"/>
    <n v="19"/>
    <n v="55"/>
    <n v="214"/>
    <d v="2024-10-01T00:00:00"/>
    <n v="0.75"/>
    <n v="4.7E-2"/>
    <n v="5.3999999999999999E-2"/>
    <n v="0.15"/>
    <n v="0.41899999999999998"/>
    <n v="0.95299999999999996"/>
    <n v="0.94599999999999995"/>
    <n v="0.85"/>
    <n v="0.58099999999999996"/>
    <n v="0"/>
    <n v="0"/>
    <n v="0"/>
    <n v="0"/>
    <n v="4.3"/>
    <n v="16.3"/>
    <n v="12.9"/>
    <n v="10.3"/>
    <n v="53.1"/>
    <n v="52.9"/>
    <n v="56.2"/>
    <n v="52.4"/>
    <n v="52.4"/>
    <n v="47.7"/>
    <n v="52.9"/>
    <n v="52.5"/>
    <n v="49.1"/>
    <n v="48.3"/>
    <n v="50"/>
    <n v="47.3"/>
    <n v="84"/>
    <n v="0.5"/>
    <n v="1541"/>
    <n v="3082"/>
    <n v="366"/>
    <n v="50"/>
    <n v="223"/>
    <n v="74.8"/>
    <n v="30"/>
    <n v="8.52"/>
    <n v="3.23"/>
    <n v="27.66"/>
    <n v="8.7100000000000009"/>
    <n v="20"/>
    <n v="48.12"/>
    <n v="48.12"/>
    <n v="2.4059999999999997"/>
    <n v="7.15"/>
    <n v="0.33542600896860986"/>
    <n v="516.89147982062775"/>
    <n v="1033.7829596412555"/>
    <n v="0.17705735660847879"/>
    <n v="6.7123857024106406E-2"/>
    <x v="29"/>
    <x v="29"/>
    <n v="183.03887814097041"/>
    <n v="69.391499576917198"/>
    <n v="594.23185086610818"/>
    <x v="29"/>
    <n v="0"/>
    <n v="10.95"/>
    <n v="53.65"/>
    <n v="51.375"/>
    <n v="48.674999999999997"/>
    <n v="66.457399103139011"/>
    <n v="0.43550000000000005"/>
    <n v="429.66872803044697"/>
    <n v="691.03139013452903"/>
  </r>
  <r>
    <x v="1"/>
    <s v="mid May"/>
    <n v="8"/>
    <x v="10"/>
    <x v="9"/>
    <x v="1"/>
    <n v="15"/>
    <n v="18"/>
    <n v="58"/>
    <n v="215"/>
    <d v="2024-10-01T00:00:00"/>
    <n v="0.8"/>
    <n v="6.5000000000000002E-2"/>
    <n v="7.0999999999999994E-2"/>
    <n v="0.16700000000000001"/>
    <n v="0.48199999999999998"/>
    <n v="0.93500000000000005"/>
    <n v="0.92900000000000005"/>
    <n v="0.83299999999999996"/>
    <n v="0.51800000000000002"/>
    <n v="0"/>
    <n v="0"/>
    <n v="0"/>
    <n v="0"/>
    <n v="0"/>
    <n v="0"/>
    <n v="0"/>
    <n v="7.3"/>
    <n v="15.7"/>
    <n v="25.3"/>
    <n v="48.5"/>
    <n v="44.8"/>
    <n v="44.9"/>
    <n v="44.7"/>
    <n v="43.9"/>
    <n v="45.8"/>
    <n v="45.9"/>
    <n v="47.4"/>
    <n v="47"/>
    <n v="46.2"/>
    <n v="86"/>
    <n v="0.5"/>
    <n v="1223"/>
    <n v="2446"/>
    <n v="245"/>
    <n v="50"/>
    <n v="142"/>
    <n v="43.1"/>
    <n v="30"/>
    <n v="6.18"/>
    <n v="1.45"/>
    <n v="16.28"/>
    <n v="4.57"/>
    <n v="20"/>
    <n v="28.48"/>
    <n v="28.48"/>
    <n v="1.4239999999999999"/>
    <n v="5.15"/>
    <n v="0.30352112676056336"/>
    <n v="371.206338028169"/>
    <n v="742.412676056338"/>
    <n v="0.2169943820224719"/>
    <n v="5.0912921348314606E-2"/>
    <x v="30"/>
    <x v="30"/>
    <n v="161.09937984649468"/>
    <n v="37.798398184048104"/>
    <n v="424.38477409400224"/>
    <x v="30"/>
    <n v="0"/>
    <n v="1.825"/>
    <n v="33.575000000000003"/>
    <n v="44.825000000000003"/>
    <n v="46.625"/>
    <n v="69.647887323943664"/>
    <n v="0.22850000000000001"/>
    <n v="521.35721633169806"/>
    <n v="861.26760563380276"/>
  </r>
  <r>
    <x v="1"/>
    <s v="mid May"/>
    <n v="8"/>
    <x v="6"/>
    <x v="6"/>
    <x v="1"/>
    <n v="16"/>
    <n v="17"/>
    <n v="63"/>
    <n v="216"/>
    <d v="2024-10-02T00:00:00"/>
    <n v="0.69"/>
    <n v="0.112"/>
    <n v="0.20599999999999999"/>
    <n v="0.48099999999999998"/>
    <n v="0.68500000000000005"/>
    <n v="0.88800000000000001"/>
    <n v="0.79400000000000004"/>
    <n v="0.51900000000000002"/>
    <n v="0.31499999999999995"/>
    <n v="0"/>
    <n v="0"/>
    <n v="0"/>
    <n v="0"/>
    <n v="0"/>
    <n v="12.6"/>
    <n v="39.299999999999997"/>
    <n v="1.1000000000000001"/>
    <n v="40.1"/>
    <n v="45.7"/>
    <n v="47.4"/>
    <n v="49.7"/>
    <n v="43.7"/>
    <n v="51.6"/>
    <n v="48.2"/>
    <n v="54.1"/>
    <n v="49.1"/>
    <n v="47.3"/>
    <n v="41.5"/>
    <n v="47"/>
    <n v="75"/>
    <n v="0.5"/>
    <n v="1497"/>
    <n v="2994"/>
    <n v="394"/>
    <n v="50"/>
    <n v="242"/>
    <n v="78.3"/>
    <n v="30"/>
    <n v="8.1300000000000008"/>
    <n v="2.1800000000000002"/>
    <n v="28.52"/>
    <n v="9.67"/>
    <n v="20"/>
    <n v="48.5"/>
    <n v="48.5"/>
    <n v="2.4249999999999998"/>
    <n v="7.6"/>
    <n v="0.32355371900826446"/>
    <n v="484.35991735537192"/>
    <n v="968.71983471074384"/>
    <n v="0.16762886597938145"/>
    <n v="4.4948453608247424E-2"/>
    <x v="31"/>
    <x v="31"/>
    <n v="162.38540734429583"/>
    <n v="43.542458549884984"/>
    <n v="569.64721001959617"/>
    <x v="31"/>
    <n v="0"/>
    <n v="13.25"/>
    <n v="45.725000000000009"/>
    <n v="49.4"/>
    <n v="46.225000000000001"/>
    <n v="67.644628099173559"/>
    <n v="0.48349999999999999"/>
    <n v="399.47209678793564"/>
    <n v="618.59504132231416"/>
  </r>
  <r>
    <x v="0"/>
    <s v="mid April"/>
    <n v="1"/>
    <x v="5"/>
    <x v="5"/>
    <x v="2"/>
    <n v="1"/>
    <n v="33"/>
    <n v="3"/>
    <n v="301"/>
    <d v="2024-10-02T00:00:00"/>
    <n v="0.77"/>
    <n v="1.7999999999999999E-2"/>
    <n v="0.04"/>
    <n v="8.2000000000000003E-2"/>
    <n v="0.26500000000000001"/>
    <n v="0.98199999999999998"/>
    <n v="0.96"/>
    <n v="0.91800000000000004"/>
    <n v="0.73499999999999999"/>
    <n v="0"/>
    <n v="0"/>
    <n v="0"/>
    <n v="0"/>
    <n v="39.299999999999997"/>
    <n v="38.200000000000003"/>
    <n v="0"/>
    <n v="0"/>
    <n v="41.1"/>
    <n v="49.5"/>
    <n v="21"/>
    <n v="38.6"/>
    <n v="39.6"/>
    <n v="48.6"/>
    <n v="47.2"/>
    <n v="45.1"/>
    <n v="42.1"/>
    <n v="47.8"/>
    <n v="49.9"/>
    <n v="41.6"/>
    <n v="92"/>
    <n v="0.5"/>
    <n v="1422"/>
    <n v="2844"/>
    <n v="466"/>
    <n v="50"/>
    <n v="266"/>
    <n v="80.099999999999994"/>
    <n v="30"/>
    <n v="10.82"/>
    <n v="7.53"/>
    <n v="37.380000000000003"/>
    <n v="11.36"/>
    <n v="21"/>
    <n v="67.09"/>
    <n v="63.895238095238106"/>
    <n v="3.1947619047619051"/>
    <n v="9.5238095238095237"/>
    <n v="0.30112781954887213"/>
    <n v="428.20375939849617"/>
    <n v="856.40751879699235"/>
    <n v="0.161275898047399"/>
    <n v="0.11223729318825458"/>
    <x v="32"/>
    <x v="32"/>
    <n v="138.11789168852968"/>
    <n v="96.120861775843679"/>
    <n v="477.15774411434751"/>
    <x v="32"/>
    <n v="0"/>
    <n v="19.375"/>
    <n v="37.549999999999997"/>
    <n v="45.125"/>
    <n v="45.35"/>
    <n v="69.887218045112789"/>
    <n v="0.54095238095238096"/>
    <n v="268.06614837884695"/>
    <n v="534.58646616541353"/>
  </r>
  <r>
    <x v="0"/>
    <s v="mid April"/>
    <n v="1"/>
    <x v="4"/>
    <x v="4"/>
    <x v="2"/>
    <n v="2"/>
    <n v="34"/>
    <n v="6"/>
    <n v="302"/>
    <d v="2024-10-01T00:00:00"/>
    <n v="0.77"/>
    <n v="1.7000000000000001E-2"/>
    <n v="6.2E-2"/>
    <n v="5.1999999999999998E-2"/>
    <n v="0.41799999999999998"/>
    <n v="0.98299999999999998"/>
    <n v="0.93799999999999994"/>
    <n v="0.94799999999999995"/>
    <n v="0.58200000000000007"/>
    <n v="0"/>
    <n v="0"/>
    <n v="0"/>
    <n v="0"/>
    <n v="27.5"/>
    <n v="28.6"/>
    <n v="5.4"/>
    <n v="5.2"/>
    <n v="50.9"/>
    <n v="37.700000000000003"/>
    <n v="28.2"/>
    <n v="46"/>
    <n v="47.6"/>
    <n v="52"/>
    <n v="54.7"/>
    <n v="48.7"/>
    <n v="45.4"/>
    <n v="48.7"/>
    <n v="53.4"/>
    <n v="48.3"/>
    <n v="85"/>
    <n v="0.5"/>
    <n v="1742"/>
    <n v="3484"/>
    <n v="394"/>
    <n v="50"/>
    <n v="233"/>
    <n v="70.7"/>
    <n v="30"/>
    <n v="9.93"/>
    <n v="2.97"/>
    <n v="26.27"/>
    <n v="8.06"/>
    <n v="20"/>
    <n v="47.230000000000004"/>
    <n v="47.230000000000004"/>
    <n v="2.3615000000000004"/>
    <n v="8.0500000000000007"/>
    <n v="0.3034334763948498"/>
    <n v="528.5811158798283"/>
    <n v="1057.1622317596566"/>
    <n v="0.21024772390429808"/>
    <n v="6.2883760321829338E-2"/>
    <x v="33"/>
    <x v="33"/>
    <n v="222.26595302505586"/>
    <n v="66.47833640326445"/>
    <n v="588.00871963426164"/>
    <x v="33"/>
    <n v="0"/>
    <n v="16.675000000000001"/>
    <n v="40.700000000000003"/>
    <n v="50.75"/>
    <n v="48.95"/>
    <n v="69.656652360515011"/>
    <n v="0.40300000000000002"/>
    <n v="447.66556500514787"/>
    <n v="747.63948497854062"/>
  </r>
  <r>
    <x v="1"/>
    <s v="mid May"/>
    <n v="2"/>
    <x v="11"/>
    <x v="5"/>
    <x v="2"/>
    <n v="3"/>
    <n v="35"/>
    <n v="11"/>
    <n v="303"/>
    <d v="2024-09-26T00:00:00"/>
    <n v="0.78"/>
    <n v="1.9E-2"/>
    <n v="3.5000000000000003E-2"/>
    <n v="0.09"/>
    <n v="0.23499999999999999"/>
    <n v="0.98099999999999998"/>
    <n v="0.96499999999999997"/>
    <n v="0.91"/>
    <n v="0.76500000000000001"/>
    <n v="0"/>
    <n v="0"/>
    <n v="4"/>
    <n v="8.3000000000000007"/>
    <n v="0"/>
    <n v="7.9"/>
    <n v="9.5"/>
    <n v="7.8"/>
    <n v="29.8"/>
    <n v="46.9"/>
    <n v="19.3"/>
    <n v="46.2"/>
    <n v="35"/>
    <n v="44"/>
    <n v="51.9"/>
    <n v="49.1"/>
    <n v="47.8"/>
    <n v="50.3"/>
    <n v="48"/>
    <n v="47.5"/>
    <n v="86"/>
    <n v="0.5"/>
    <n v="1610.3"/>
    <n v="3220.6"/>
    <n v="414.1"/>
    <n v="50"/>
    <n v="233.8"/>
    <n v="67.3"/>
    <n v="30"/>
    <n v="8.02"/>
    <n v="2.33"/>
    <n v="19.66"/>
    <n v="7.37"/>
    <n v="20"/>
    <n v="37.379999999999995"/>
    <n v="37.379999999999995"/>
    <n v="1.8689999999999998"/>
    <n v="9.0150000000000006"/>
    <n v="0.28785286569717705"/>
    <n v="463.52946963216419"/>
    <n v="927.05893926432839"/>
    <n v="0.21455323702514714"/>
    <n v="6.2332798287854478E-2"/>
    <x v="34"/>
    <x v="34"/>
    <n v="198.90349633226094"/>
    <n v="57.786177862115714"/>
    <n v="487.58637629579181"/>
    <x v="34"/>
    <n v="3.0750000000000002"/>
    <n v="6.3"/>
    <n v="35.549999999999997"/>
    <n v="45"/>
    <n v="48.4"/>
    <n v="71.214713430282302"/>
    <n v="0.36849999999999999"/>
    <n v="496.01869409541382"/>
    <n v="688.75106928999139"/>
  </r>
  <r>
    <x v="1"/>
    <s v="mid May"/>
    <n v="2"/>
    <x v="10"/>
    <x v="9"/>
    <x v="2"/>
    <n v="4"/>
    <n v="36"/>
    <n v="14"/>
    <n v="304"/>
    <d v="2024-10-01T00:00:00"/>
    <n v="0.81"/>
    <n v="3.3000000000000002E-2"/>
    <n v="0.06"/>
    <n v="0.157"/>
    <n v="0.41699999999999998"/>
    <n v="0.96699999999999997"/>
    <n v="0.94"/>
    <n v="0.84299999999999997"/>
    <n v="0.58299999999999996"/>
    <n v="0"/>
    <n v="0"/>
    <n v="0"/>
    <n v="0"/>
    <n v="20.3"/>
    <n v="3.8"/>
    <n v="0.2"/>
    <n v="32.700000000000003"/>
    <n v="45.5"/>
    <n v="39.9"/>
    <n v="36.299999999999997"/>
    <n v="45.9"/>
    <n v="47.2"/>
    <n v="46.5"/>
    <n v="45"/>
    <n v="46"/>
    <n v="46.9"/>
    <n v="50.4"/>
    <n v="46"/>
    <n v="45.9"/>
    <n v="84"/>
    <n v="0.5"/>
    <n v="1309"/>
    <n v="2618"/>
    <n v="354"/>
    <n v="50"/>
    <n v="216"/>
    <n v="63.4"/>
    <n v="30"/>
    <n v="7.48"/>
    <n v="2.15"/>
    <n v="22.7"/>
    <n v="7.33"/>
    <n v="22"/>
    <n v="39.659999999999997"/>
    <n v="36.054545454545455"/>
    <n v="1.8027272727272727"/>
    <n v="6.2727272727272725"/>
    <n v="0.29351851851851851"/>
    <n v="384.21574074074073"/>
    <n v="768.43148148148146"/>
    <n v="0.18860312657589515"/>
    <n v="5.4210791729702473E-2"/>
    <x v="35"/>
    <x v="35"/>
    <n v="144.92857996675448"/>
    <n v="41.657279001139315"/>
    <n v="439.82336433761043"/>
    <x v="35"/>
    <n v="0"/>
    <n v="14.25"/>
    <n v="41.9"/>
    <n v="46.174999999999997"/>
    <n v="47.300000000000004"/>
    <n v="70.648148148148152"/>
    <n v="0.33318181818181819"/>
    <n v="426.26052931398368"/>
    <n v="606.01851851851848"/>
  </r>
  <r>
    <x v="0"/>
    <s v="mid April"/>
    <n v="3"/>
    <x v="8"/>
    <x v="8"/>
    <x v="2"/>
    <n v="5"/>
    <n v="37"/>
    <n v="19"/>
    <n v="305"/>
    <d v="2024-10-01T00:00:00"/>
    <n v="5.0999999999999997E-2"/>
    <n v="8.2000000000000003E-2"/>
    <n v="0.185"/>
    <n v="0.434"/>
    <n v="0.45200000000000001"/>
    <n v="0.91800000000000004"/>
    <n v="0.81499999999999995"/>
    <n v="0.56600000000000006"/>
    <n v="0.54800000000000004"/>
    <n v="0"/>
    <n v="0"/>
    <n v="0"/>
    <n v="0"/>
    <n v="12.5"/>
    <n v="3.8"/>
    <n v="44.7"/>
    <n v="0"/>
    <n v="49.8"/>
    <n v="47.6"/>
    <n v="47.1"/>
    <n v="35.799999999999997"/>
    <n v="48.3"/>
    <n v="54.9"/>
    <n v="44.7"/>
    <n v="47"/>
    <n v="46.2"/>
    <n v="46.2"/>
    <n v="44.2"/>
    <n v="41.6"/>
    <n v="89"/>
    <n v="0.5"/>
    <n v="1509"/>
    <n v="3018"/>
    <n v="347"/>
    <n v="50"/>
    <n v="207"/>
    <n v="69.400000000000006"/>
    <n v="30"/>
    <n v="7.78"/>
    <n v="3.35"/>
    <n v="26.12"/>
    <n v="7.36"/>
    <n v="18"/>
    <n v="44.61"/>
    <n v="49.56666666666667"/>
    <n v="2.4783333333333335"/>
    <n v="7.7777777777777777"/>
    <n v="0.33526570048309179"/>
    <n v="505.91594202898551"/>
    <n v="1011.831884057971"/>
    <n v="0.17440035866397668"/>
    <n v="7.5095270118807442E-2"/>
    <x v="36"/>
    <x v="36"/>
    <n v="176.46384348735742"/>
    <n v="75.983788648155183"/>
    <n v="592.44673417606384"/>
    <x v="36"/>
    <n v="0"/>
    <n v="15.25"/>
    <n v="45.075000000000003"/>
    <n v="48.724999999999994"/>
    <n v="44.550000000000004"/>
    <n v="66.473429951690818"/>
    <n v="0.40888888888888891"/>
    <n v="408.27110318411741"/>
    <n v="728.98550724637676"/>
  </r>
  <r>
    <x v="0"/>
    <s v="mid April"/>
    <n v="3"/>
    <x v="12"/>
    <x v="10"/>
    <x v="2"/>
    <n v="6"/>
    <n v="38"/>
    <n v="22"/>
    <n v="306"/>
    <d v="2024-10-02T00:00:00"/>
    <n v="0.73"/>
    <n v="2.9000000000000001E-2"/>
    <n v="7.0000000000000007E-2"/>
    <n v="0.218"/>
    <n v="0.56999999999999995"/>
    <n v="0.97099999999999997"/>
    <n v="0.92999999999999994"/>
    <n v="0.78200000000000003"/>
    <n v="0.43000000000000005"/>
    <n v="0"/>
    <n v="0"/>
    <n v="7.1"/>
    <n v="0"/>
    <n v="32.6"/>
    <n v="30.6"/>
    <n v="23.9"/>
    <n v="31.6"/>
    <n v="51.2"/>
    <n v="41.8"/>
    <n v="43.6"/>
    <n v="45.8"/>
    <n v="47.2"/>
    <n v="46.4"/>
    <n v="47.1"/>
    <n v="52.6"/>
    <n v="42.6"/>
    <n v="46.7"/>
    <n v="47.3"/>
    <n v="46.4"/>
    <n v="99"/>
    <n v="0.5"/>
    <n v="1540"/>
    <n v="3080"/>
    <n v="354"/>
    <n v="50"/>
    <n v="221"/>
    <n v="76.900000000000006"/>
    <n v="30"/>
    <n v="8.11"/>
    <n v="3.23"/>
    <n v="25.39"/>
    <n v="5.8"/>
    <n v="21"/>
    <n v="42.53"/>
    <n v="40.504761904761907"/>
    <n v="2.0252380952380955"/>
    <n v="6.333333333333333"/>
    <n v="0.34796380090497742"/>
    <n v="535.86425339366519"/>
    <n v="1071.7285067873304"/>
    <n v="0.19068892546437807"/>
    <n v="7.5946390782976714E-2"/>
    <x v="37"/>
    <x v="37"/>
    <n v="204.36675734881845"/>
    <n v="81.393911989726703"/>
    <n v="639.8115868170778"/>
    <x v="37"/>
    <n v="1.7749999999999999"/>
    <n v="29.674999999999997"/>
    <n v="45.599999999999994"/>
    <n v="48.324999999999996"/>
    <n v="45.750000000000007"/>
    <n v="65.203619909502251"/>
    <n v="0.27619047619047621"/>
    <n v="529.18642470100963"/>
    <n v="696.83257918552044"/>
  </r>
  <r>
    <x v="1"/>
    <s v="mid May"/>
    <n v="4"/>
    <x v="14"/>
    <x v="11"/>
    <x v="2"/>
    <n v="7"/>
    <n v="39"/>
    <n v="27"/>
    <n v="307"/>
    <d v="2024-09-25T00:00:00"/>
    <n v="0.79"/>
    <n v="6.5000000000000002E-2"/>
    <n v="8.3000000000000004E-2"/>
    <n v="0.159"/>
    <n v="0.27700000000000002"/>
    <n v="0.93500000000000005"/>
    <n v="0.91700000000000004"/>
    <n v="0.84099999999999997"/>
    <n v="0.72299999999999998"/>
    <n v="23.8"/>
    <n v="16.3"/>
    <n v="0"/>
    <n v="0"/>
    <n v="14"/>
    <n v="18.899999999999999"/>
    <n v="3.9"/>
    <n v="44.3"/>
    <n v="45.4"/>
    <n v="47.5"/>
    <n v="43.4"/>
    <n v="46.4"/>
    <n v="46.5"/>
    <n v="49.7"/>
    <n v="49"/>
    <n v="48.7"/>
    <n v="49.2"/>
    <n v="43.9"/>
    <n v="44.6"/>
    <n v="42.4"/>
    <n v="86"/>
    <n v="0.5"/>
    <n v="2360"/>
    <n v="4720"/>
    <n v="477.7"/>
    <n v="50"/>
    <n v="291.60000000000002"/>
    <n v="63.6"/>
    <n v="30"/>
    <n v="6.38"/>
    <n v="2.65"/>
    <n v="22.82"/>
    <n v="6.52"/>
    <n v="19"/>
    <n v="38.370000000000005"/>
    <n v="40.389473684210529"/>
    <n v="2.0194736842105265"/>
    <n v="9.7947368421052605"/>
    <n v="0.21810699588477364"/>
    <n v="514.73251028806578"/>
    <n v="1029.4650205761316"/>
    <n v="0.1662757362522804"/>
    <n v="6.9064373208235594E-2"/>
    <x v="38"/>
    <x v="38"/>
    <n v="171.17505424226528"/>
    <n v="71.099356385893884"/>
    <n v="612.25936329286742"/>
    <x v="38"/>
    <n v="10.025"/>
    <n v="20.274999999999999"/>
    <n v="45.675000000000004"/>
    <n v="48.474999999999994"/>
    <n v="45.024999999999999"/>
    <n v="78.189300411522638"/>
    <n v="0.34315789473684211"/>
    <n v="509.76897031395606"/>
    <n v="809.32784636488327"/>
  </r>
  <r>
    <x v="1"/>
    <s v="mid May"/>
    <n v="4"/>
    <x v="15"/>
    <x v="12"/>
    <x v="2"/>
    <n v="8"/>
    <n v="40"/>
    <n v="30"/>
    <n v="308"/>
    <d v="2024-10-03T00:00:00"/>
    <n v="0.77"/>
    <n v="4.2000000000000003E-2"/>
    <n v="6.5000000000000002E-2"/>
    <n v="0.12"/>
    <n v="0.373"/>
    <n v="0.95799999999999996"/>
    <n v="0.93500000000000005"/>
    <n v="0.88"/>
    <n v="0.627"/>
    <n v="0"/>
    <n v="4.5999999999999996"/>
    <n v="0"/>
    <n v="0.7"/>
    <n v="25.2"/>
    <n v="41.9"/>
    <n v="49.2"/>
    <n v="49.5"/>
    <n v="47.3"/>
    <n v="47.1"/>
    <n v="44"/>
    <n v="50.3"/>
    <n v="53.5"/>
    <n v="47.6"/>
    <n v="40.299999999999997"/>
    <n v="48.2"/>
    <n v="50.9"/>
    <n v="42.8"/>
    <n v="44.1"/>
    <n v="45"/>
    <n v="97"/>
    <n v="0.5"/>
    <n v="1483"/>
    <n v="2966"/>
    <n v="390"/>
    <n v="50"/>
    <n v="238"/>
    <n v="74.599999999999994"/>
    <n v="30"/>
    <n v="8.25"/>
    <n v="1.1299999999999999"/>
    <n v="27.11"/>
    <n v="6.98"/>
    <n v="20"/>
    <n v="43.47"/>
    <n v="43.47"/>
    <n v="2.1734999999999998"/>
    <n v="7.6"/>
    <n v="0.3134453781512605"/>
    <n v="464.83949579831932"/>
    <n v="929.67899159663864"/>
    <n v="0.18978605935127674"/>
    <n v="2.5994939038417299E-2"/>
    <x v="39"/>
    <x v="39"/>
    <n v="176.44011227679476"/>
    <n v="24.166948711851891"/>
    <n v="579.79290228168566"/>
    <x v="39"/>
    <n v="1.325"/>
    <n v="41.45"/>
    <n v="47.174999999999997"/>
    <n v="47.399999999999991"/>
    <n v="45.699999999999996"/>
    <n v="68.655462184873954"/>
    <n v="0.34900000000000003"/>
    <n v="427.73360551950253"/>
    <n v="623.10924369747897"/>
  </r>
  <r>
    <x v="0"/>
    <s v="mid April"/>
    <n v="5"/>
    <x v="13"/>
    <x v="7"/>
    <x v="2"/>
    <n v="9"/>
    <n v="41"/>
    <n v="35"/>
    <n v="309"/>
    <d v="2024-09-25T00:00:00"/>
    <n v="0.8"/>
    <n v="2.5999999999999999E-2"/>
    <n v="0.04"/>
    <n v="0.08"/>
    <n v="0.20799999999999999"/>
    <n v="0.97399999999999998"/>
    <n v="0.96"/>
    <n v="0.92"/>
    <n v="0.79200000000000004"/>
    <n v="0"/>
    <n v="0"/>
    <n v="0"/>
    <n v="16.5"/>
    <n v="18.5"/>
    <n v="7.9"/>
    <n v="7.5"/>
    <n v="27.8"/>
    <n v="35.299999999999997"/>
    <n v="44.9"/>
    <n v="40.6"/>
    <n v="23.2"/>
    <n v="45.1"/>
    <n v="43.8"/>
    <n v="38.299999999999997"/>
    <n v="40"/>
    <n v="51"/>
    <n v="51.6"/>
    <n v="41"/>
    <n v="49.8"/>
    <n v="88"/>
    <n v="0.5"/>
    <n v="2823.9"/>
    <n v="5647.8"/>
    <n v="414.2"/>
    <n v="50"/>
    <n v="248"/>
    <n v="57.5"/>
    <n v="30"/>
    <n v="6.92"/>
    <n v="2.69"/>
    <n v="22.06"/>
    <n v="5.08"/>
    <n v="18"/>
    <n v="36.75"/>
    <n v="40.833333333333336"/>
    <n v="2.041666666666667"/>
    <n v="9.2333333333333325"/>
    <n v="0.23185483870967741"/>
    <n v="654.73487903225805"/>
    <n v="1309.4697580645161"/>
    <n v="0.18829931972789116"/>
    <n v="7.319727891156462E-2"/>
    <x v="40"/>
    <x v="40"/>
    <n v="246.57226464779458"/>
    <n v="95.849623107307423"/>
    <n v="786.03817314022388"/>
    <x v="40"/>
    <n v="4.125"/>
    <n v="15.425000000000001"/>
    <n v="35.999999999999993"/>
    <n v="41.8"/>
    <n v="48.349999999999994"/>
    <n v="76.814516129032256"/>
    <n v="0.28222222222222221"/>
    <n v="641.37294272547729"/>
    <n v="1138.6693548387098"/>
  </r>
  <r>
    <x v="0"/>
    <s v="mid April"/>
    <n v="5"/>
    <x v="1"/>
    <x v="1"/>
    <x v="2"/>
    <n v="10"/>
    <n v="42"/>
    <n v="38"/>
    <n v="310"/>
    <d v="2024-09-30T00:00:00"/>
    <n v="0.75"/>
    <n v="1.4999999999999999E-2"/>
    <n v="0.02"/>
    <n v="4.5999999999999999E-2"/>
    <n v="0.16900000000000001"/>
    <n v="0.98499999999999999"/>
    <n v="0.98"/>
    <n v="0.95399999999999996"/>
    <n v="0.83099999999999996"/>
    <n v="3.6"/>
    <n v="3.3"/>
    <n v="0"/>
    <n v="7.5"/>
    <n v="40.6"/>
    <n v="37.6"/>
    <n v="14.5"/>
    <n v="4.3"/>
    <n v="50.1"/>
    <n v="35.9"/>
    <n v="34"/>
    <n v="27.1"/>
    <n v="47.1"/>
    <n v="44.5"/>
    <n v="45.5"/>
    <n v="18.8"/>
    <n v="48.7"/>
    <n v="41.4"/>
    <n v="43.1"/>
    <n v="38.299999999999997"/>
    <n v="92"/>
    <n v="0.5"/>
    <n v="1364"/>
    <n v="2728"/>
    <n v="361"/>
    <n v="50"/>
    <n v="222"/>
    <n v="68.3"/>
    <n v="30"/>
    <n v="7.02"/>
    <n v="2.4"/>
    <n v="24.44"/>
    <n v="7.32"/>
    <n v="21"/>
    <n v="41.18"/>
    <n v="39.219047619047622"/>
    <n v="1.960952380952381"/>
    <n v="6.6190476190476186"/>
    <n v="0.30765765765765762"/>
    <n v="419.64504504504498"/>
    <n v="839.29009009008996"/>
    <n v="0.17047110247693054"/>
    <n v="5.8280718795531809E-2"/>
    <x v="41"/>
    <x v="41"/>
    <n v="143.07470695562"/>
    <n v="48.91442972841709"/>
    <n v="498.11194273438076"/>
    <x v="41"/>
    <n v="3.6"/>
    <n v="24.25"/>
    <n v="36.774999999999999"/>
    <n v="38.975000000000001"/>
    <n v="42.875"/>
    <n v="69.234234234234236"/>
    <n v="0.34857142857142859"/>
    <n v="428.0012601236495"/>
    <n v="614.41441441441441"/>
  </r>
  <r>
    <x v="1"/>
    <s v="mid May"/>
    <n v="6"/>
    <x v="3"/>
    <x v="3"/>
    <x v="2"/>
    <n v="11"/>
    <n v="43"/>
    <n v="43"/>
    <n v="311"/>
    <d v="2024-10-03T00:00:00"/>
    <n v="0.72"/>
    <n v="3.7999999999999999E-2"/>
    <n v="8.4000000000000005E-2"/>
    <n v="0.187"/>
    <n v="0.48399999999999999"/>
    <n v="0.96199999999999997"/>
    <n v="0.91600000000000004"/>
    <n v="0.81299999999999994"/>
    <n v="0.51600000000000001"/>
    <n v="0"/>
    <n v="0"/>
    <n v="0"/>
    <n v="0"/>
    <n v="24.8"/>
    <n v="2.1"/>
    <n v="2.1"/>
    <n v="12.5"/>
    <n v="32.5"/>
    <n v="38.299999999999997"/>
    <n v="23.5"/>
    <n v="39.799999999999997"/>
    <n v="46.9"/>
    <n v="40.200000000000003"/>
    <n v="41.5"/>
    <n v="38.200000000000003"/>
    <n v="44.3"/>
    <n v="40.5"/>
    <n v="40.5"/>
    <n v="42.5"/>
    <n v="88"/>
    <n v="0.5"/>
    <n v="1417"/>
    <n v="2834"/>
    <n v="294"/>
    <n v="50"/>
    <n v="171"/>
    <n v="59.6"/>
    <n v="30"/>
    <n v="7.95"/>
    <n v="2.38"/>
    <n v="24.52"/>
    <n v="7.45"/>
    <n v="20"/>
    <n v="42.300000000000004"/>
    <n v="42.300000000000004"/>
    <n v="2.1150000000000002"/>
    <n v="6.15"/>
    <n v="0.34853801169590642"/>
    <n v="493.87836257309942"/>
    <n v="987.75672514619885"/>
    <n v="0.18794326241134751"/>
    <n v="5.6264775413711575E-2"/>
    <x v="42"/>
    <x v="42"/>
    <n v="185.6422213927253"/>
    <n v="55.575910303734112"/>
    <n v="572.57198346536154"/>
    <x v="42"/>
    <n v="0"/>
    <n v="10.375"/>
    <n v="33.524999999999999"/>
    <n v="41.7"/>
    <n v="41.95"/>
    <n v="65.146198830409347"/>
    <n v="0.3725"/>
    <n v="467.0244563339001"/>
    <n v="828.65497076023394"/>
  </r>
  <r>
    <x v="1"/>
    <s v="mid May"/>
    <n v="6"/>
    <x v="6"/>
    <x v="6"/>
    <x v="2"/>
    <n v="12"/>
    <n v="44"/>
    <n v="46"/>
    <n v="312"/>
    <d v="2024-10-02T00:00:00"/>
    <n v="0.68"/>
    <n v="7.4999999999999997E-2"/>
    <n v="0.17299999999999999"/>
    <n v="0.16500000000000001"/>
    <n v="0.53700000000000003"/>
    <n v="0.92500000000000004"/>
    <n v="0.82699999999999996"/>
    <n v="0.83499999999999996"/>
    <n v="0.46299999999999997"/>
    <n v="0"/>
    <n v="0"/>
    <n v="0"/>
    <n v="0"/>
    <n v="0"/>
    <n v="0"/>
    <n v="0"/>
    <n v="0"/>
    <n v="15.7"/>
    <n v="7"/>
    <n v="11.9"/>
    <n v="0"/>
    <n v="27.8"/>
    <n v="21.4"/>
    <n v="45.4"/>
    <n v="12.6"/>
    <n v="44.2"/>
    <n v="42"/>
    <n v="43.9"/>
    <n v="43"/>
    <n v="75"/>
    <n v="0.5"/>
    <n v="1465"/>
    <n v="2930"/>
    <n v="345"/>
    <n v="50"/>
    <n v="218"/>
    <n v="67.8"/>
    <n v="30"/>
    <n v="7.51"/>
    <n v="2.96"/>
    <n v="20.09"/>
    <n v="6.69"/>
    <n v="20"/>
    <n v="37.25"/>
    <n v="37.25"/>
    <n v="1.8625"/>
    <n v="6.35"/>
    <n v="0.3110091743119266"/>
    <n v="455.62844036697248"/>
    <n v="911.25688073394497"/>
    <n v="0.20161073825503356"/>
    <n v="7.9463087248322142E-2"/>
    <x v="43"/>
    <x v="43"/>
    <n v="183.7191724647497"/>
    <n v="72.411285019395351"/>
    <n v="491.46713379718005"/>
    <x v="43"/>
    <n v="0"/>
    <n v="0"/>
    <n v="8.65"/>
    <n v="26.799999999999997"/>
    <n v="43.274999999999999"/>
    <n v="68.899082568807344"/>
    <n v="0.33450000000000002"/>
    <n v="489.2654393202389"/>
    <n v="672.01834862385329"/>
  </r>
  <r>
    <x v="0"/>
    <s v="mid April"/>
    <n v="7"/>
    <x v="9"/>
    <x v="2"/>
    <x v="2"/>
    <n v="13"/>
    <n v="45"/>
    <n v="51"/>
    <n v="313"/>
    <d v="2024-10-02T00:00:00"/>
    <n v="0.77"/>
    <n v="3.3000000000000002E-2"/>
    <n v="8.7999999999999995E-2"/>
    <n v="0.13600000000000001"/>
    <n v="0.45200000000000001"/>
    <n v="0.96699999999999997"/>
    <n v="0.91200000000000003"/>
    <n v="0.86399999999999999"/>
    <n v="0.54800000000000004"/>
    <n v="0"/>
    <n v="0"/>
    <n v="0"/>
    <n v="0"/>
    <n v="0"/>
    <n v="0"/>
    <n v="0"/>
    <n v="0"/>
    <n v="30.5"/>
    <n v="40"/>
    <n v="29.5"/>
    <n v="2.2999999999999998"/>
    <n v="47.1"/>
    <n v="42"/>
    <n v="45.2"/>
    <n v="37"/>
    <n v="42.1"/>
    <n v="41.8"/>
    <n v="40.799999999999997"/>
    <n v="35.9"/>
    <n v="91"/>
    <n v="0.5"/>
    <n v="1207"/>
    <n v="2414"/>
    <n v="306"/>
    <n v="50"/>
    <n v="198"/>
    <n v="72"/>
    <n v="30"/>
    <n v="6.84"/>
    <n v="3.16"/>
    <n v="22.18"/>
    <n v="7.15"/>
    <n v="20"/>
    <n v="39.33"/>
    <n v="39.33"/>
    <n v="1.9664999999999999"/>
    <n v="5.4"/>
    <n v="0.36363636363636365"/>
    <n v="438.90909090909093"/>
    <n v="877.81818181818187"/>
    <n v="0.17391304347826086"/>
    <n v="8.0345792016272566E-2"/>
    <x v="44"/>
    <x v="44"/>
    <n v="152.66403162055337"/>
    <n v="70.528997064466182"/>
    <n v="495.04213762337332"/>
    <x v="44"/>
    <n v="0"/>
    <n v="0"/>
    <n v="25.574999999999999"/>
    <n v="42.825000000000003"/>
    <n v="40.15"/>
    <n v="63.636363636363633"/>
    <n v="0.35750000000000004"/>
    <n v="446.38605737003911"/>
    <n v="609.5959595959597"/>
  </r>
  <r>
    <x v="0"/>
    <s v="mid April"/>
    <n v="7"/>
    <x v="0"/>
    <x v="0"/>
    <x v="2"/>
    <n v="14"/>
    <n v="46"/>
    <n v="54"/>
    <n v="314"/>
    <d v="2024-09-25T00:00:00"/>
    <n v="0.79"/>
    <n v="4.2000000000000003E-2"/>
    <n v="5.5E-2"/>
    <n v="0.17199999999999999"/>
    <n v="0.30099999999999999"/>
    <n v="0.95799999999999996"/>
    <n v="0.94499999999999995"/>
    <n v="0.82800000000000007"/>
    <n v="0.69900000000000007"/>
    <n v="0"/>
    <n v="0"/>
    <n v="0"/>
    <n v="0.4"/>
    <n v="28.3"/>
    <n v="17.5"/>
    <n v="5.5"/>
    <n v="18.3"/>
    <n v="37.4"/>
    <n v="23.5"/>
    <n v="31.4"/>
    <n v="33.200000000000003"/>
    <n v="38"/>
    <n v="38"/>
    <n v="37.1"/>
    <n v="42.1"/>
    <n v="36.5"/>
    <n v="38.6"/>
    <n v="44.5"/>
    <n v="35.200000000000003"/>
    <n v="94"/>
    <n v="0.5"/>
    <n v="2195.8000000000002"/>
    <n v="4391.6000000000004"/>
    <n v="480.4"/>
    <n v="50"/>
    <n v="303.8"/>
    <n v="75.5"/>
    <n v="30"/>
    <n v="5.92"/>
    <n v="2.34"/>
    <n v="23.52"/>
    <n v="6.72"/>
    <n v="20"/>
    <n v="38.5"/>
    <n v="38.5"/>
    <n v="1.925"/>
    <n v="8.8299999999999983"/>
    <n v="0.24851876234364711"/>
    <n v="545.69749835418042"/>
    <n v="1091.3949967083608"/>
    <n v="0.15376623376623377"/>
    <n v="6.0779220779220773E-2"/>
    <x v="45"/>
    <x v="45"/>
    <n v="167.81969819515575"/>
    <n v="66.334137462274398"/>
    <n v="666.74312526183496"/>
    <x v="45"/>
    <n v="0.1"/>
    <n v="17.399999999999999"/>
    <n v="31.375"/>
    <n v="38.799999999999997"/>
    <n v="38.700000000000003"/>
    <n v="75.14812376563529"/>
    <n v="0.33599999999999997"/>
    <n v="566.9584398484991"/>
    <n v="722.77814351547079"/>
  </r>
  <r>
    <x v="1"/>
    <s v="mid May"/>
    <n v="8"/>
    <x v="2"/>
    <x v="2"/>
    <x v="2"/>
    <n v="15"/>
    <n v="47"/>
    <n v="59"/>
    <n v="315"/>
    <d v="2024-10-03T00:00:00"/>
    <n v="0.73"/>
    <n v="0.05"/>
    <n v="0.14499999999999999"/>
    <n v="0.21"/>
    <n v="0.53100000000000003"/>
    <n v="0.95"/>
    <n v="0.85499999999999998"/>
    <n v="0.79"/>
    <n v="0.46899999999999997"/>
    <n v="0"/>
    <n v="0"/>
    <n v="0"/>
    <n v="0"/>
    <n v="7.1"/>
    <n v="4.3"/>
    <n v="0"/>
    <n v="0"/>
    <n v="47.6"/>
    <n v="50.6"/>
    <n v="1.9"/>
    <n v="27.1"/>
    <n v="47.7"/>
    <n v="52.6"/>
    <n v="49.2"/>
    <n v="48"/>
    <n v="50.2"/>
    <n v="46.9"/>
    <n v="48.6"/>
    <n v="47.5"/>
    <n v="92"/>
    <n v="0.5"/>
    <n v="1431"/>
    <n v="2862"/>
    <n v="354"/>
    <n v="50"/>
    <n v="216"/>
    <n v="71.7"/>
    <n v="30"/>
    <n v="7.58"/>
    <n v="3.56"/>
    <n v="29.26"/>
    <n v="7.83"/>
    <n v="20"/>
    <n v="48.230000000000004"/>
    <n v="48.230000000000004"/>
    <n v="2.4115000000000002"/>
    <n v="6.9"/>
    <n v="0.33194444444444443"/>
    <n v="475.01249999999999"/>
    <n v="950.02499999999998"/>
    <n v="0.15716359112585526"/>
    <n v="7.3812979473356827E-2"/>
    <x v="46"/>
    <x v="46"/>
    <n v="149.30934065934065"/>
    <n v="70.124175824175822"/>
    <n v="576.35769230769233"/>
    <x v="46"/>
    <n v="0"/>
    <n v="2.8499999999999996"/>
    <n v="31.800000000000004"/>
    <n v="49.375"/>
    <n v="48.3"/>
    <n v="66.805555555555557"/>
    <n v="0.39150000000000001"/>
    <n v="393.95604395604397"/>
    <n v="662.49999999999989"/>
  </r>
  <r>
    <x v="1"/>
    <s v="mid May"/>
    <n v="8"/>
    <x v="7"/>
    <x v="7"/>
    <x v="2"/>
    <n v="16"/>
    <n v="48"/>
    <n v="62"/>
    <n v="316"/>
    <d v="2024-10-02T00:00:00"/>
    <n v="0.76"/>
    <n v="9.4E-2"/>
    <n v="0.108"/>
    <n v="0.39"/>
    <n v="0.64400000000000002"/>
    <n v="0.90600000000000003"/>
    <n v="0.89200000000000002"/>
    <n v="0.61"/>
    <n v="0.35599999999999998"/>
    <n v="0"/>
    <n v="0"/>
    <n v="0.9"/>
    <n v="0"/>
    <n v="7.9"/>
    <n v="16.100000000000001"/>
    <n v="46"/>
    <n v="35.4"/>
    <n v="48.9"/>
    <n v="50"/>
    <n v="53.2"/>
    <n v="54"/>
    <n v="47.2"/>
    <n v="46.4"/>
    <n v="50.7"/>
    <n v="51.5"/>
    <n v="46.4"/>
    <n v="53.5"/>
    <n v="45.8"/>
    <n v="48.1"/>
    <n v="91"/>
    <n v="0.5"/>
    <n v="1548"/>
    <n v="3096"/>
    <n v="423"/>
    <n v="50"/>
    <n v="254"/>
    <n v="79.7"/>
    <n v="30"/>
    <n v="9.73"/>
    <n v="0.11"/>
    <n v="33.21"/>
    <n v="8.3800000000000008"/>
    <n v="20"/>
    <n v="51.43"/>
    <n v="51.429999999999993"/>
    <n v="2.5714999999999995"/>
    <n v="8.4499999999999993"/>
    <n v="0.31377952755905514"/>
    <n v="485.73070866141734"/>
    <n v="971.46141732283468"/>
    <n v="0.1891891891891892"/>
    <n v="2.1388294769589733E-3"/>
    <x v="47"/>
    <x v="47"/>
    <n v="183.78999787188766"/>
    <n v="2.0777903150984214"/>
    <n v="627.30378513107792"/>
    <x v="47"/>
    <n v="0.22500000000000001"/>
    <n v="26.35"/>
    <n v="51.525000000000006"/>
    <n v="48.95"/>
    <n v="48.449999999999996"/>
    <n v="68.622047244094489"/>
    <n v="0.41900000000000004"/>
    <n v="377.78005729062215"/>
    <n v="609.44881889763781"/>
  </r>
  <r>
    <x v="0"/>
    <s v="mid April"/>
    <n v="1"/>
    <x v="13"/>
    <x v="7"/>
    <x v="3"/>
    <n v="1"/>
    <n v="64"/>
    <n v="4"/>
    <n v="401"/>
    <d v="2024-09-25T00:00:00"/>
    <n v="0.8"/>
    <n v="3.3000000000000002E-2"/>
    <n v="4.3999999999999997E-2"/>
    <n v="9.6000000000000002E-2"/>
    <n v="0.215"/>
    <n v="0.96699999999999997"/>
    <n v="0.95599999999999996"/>
    <n v="0.90400000000000003"/>
    <n v="0.78500000000000003"/>
    <n v="0"/>
    <n v="0"/>
    <n v="0.9"/>
    <n v="0"/>
    <n v="11.2"/>
    <n v="2.4"/>
    <n v="23.5"/>
    <n v="11.6"/>
    <n v="39.5"/>
    <n v="21.7"/>
    <n v="43"/>
    <n v="22"/>
    <n v="46.6"/>
    <n v="50.1"/>
    <n v="54.1"/>
    <n v="56.7"/>
    <n v="45.7"/>
    <n v="52.3"/>
    <n v="48.5"/>
    <n v="53.2"/>
    <n v="88"/>
    <n v="0.5"/>
    <n v="2268.6"/>
    <n v="4537.2"/>
    <n v="417.9"/>
    <n v="50"/>
    <n v="251.4"/>
    <n v="62.6"/>
    <n v="30"/>
    <n v="6.19"/>
    <n v="3.25"/>
    <n v="23.05"/>
    <n v="5.99"/>
    <n v="16"/>
    <n v="38.480000000000004"/>
    <n v="48.100000000000009"/>
    <n v="2.4050000000000002"/>
    <n v="10.406249999999998"/>
    <n v="0.24900556881463803"/>
    <n v="564.89403341288778"/>
    <n v="1129.7880668257756"/>
    <n v="0.16086278586278585"/>
    <n v="8.4459459459459457E-2"/>
    <x v="48"/>
    <x v="48"/>
    <n v="181.74085586412554"/>
    <n v="95.421289427852656"/>
    <n v="676.75714501907805"/>
    <x v="48"/>
    <n v="0.22500000000000001"/>
    <n v="12.175000000000001"/>
    <n v="31.55"/>
    <n v="51.875"/>
    <n v="49.924999999999997"/>
    <n v="75.0994431185362"/>
    <n v="0.37437500000000001"/>
    <n v="469.76634795250538"/>
    <n v="902.38663484486869"/>
  </r>
  <r>
    <x v="0"/>
    <s v="mid April"/>
    <n v="1"/>
    <x v="12"/>
    <x v="10"/>
    <x v="3"/>
    <n v="2"/>
    <n v="63"/>
    <n v="5"/>
    <n v="402"/>
    <d v="2024-10-02T00:00:00"/>
    <n v="0.72"/>
    <n v="4.5999999999999999E-2"/>
    <n v="7.9000000000000001E-2"/>
    <n v="0.155"/>
    <n v="0.42699999999999999"/>
    <n v="0.95399999999999996"/>
    <n v="0.92100000000000004"/>
    <n v="0.84499999999999997"/>
    <n v="0.57299999999999995"/>
    <n v="0"/>
    <n v="22.8"/>
    <n v="0"/>
    <n v="0"/>
    <n v="0"/>
    <n v="37.799999999999997"/>
    <n v="0.2"/>
    <n v="1.1000000000000001"/>
    <n v="34.6"/>
    <n v="46.3"/>
    <n v="45.6"/>
    <n v="39.200000000000003"/>
    <n v="49.2"/>
    <n v="47"/>
    <n v="45.5"/>
    <n v="44.3"/>
    <n v="44.7"/>
    <n v="45.5"/>
    <n v="43.6"/>
    <n v="43.1"/>
    <n v="90"/>
    <n v="0.5"/>
    <n v="1378"/>
    <n v="2756"/>
    <n v="313"/>
    <n v="50"/>
    <n v="183"/>
    <n v="63.8"/>
    <n v="30"/>
    <n v="7.07"/>
    <n v="3.34"/>
    <n v="24.72"/>
    <n v="8.24"/>
    <n v="20"/>
    <n v="43.37"/>
    <n v="43.37"/>
    <n v="2.1684999999999999"/>
    <n v="6.5"/>
    <n v="0.34863387978142074"/>
    <n v="480.4174863387978"/>
    <n v="960.8349726775956"/>
    <n v="0.16301590961494122"/>
    <n v="7.7011759280608716E-2"/>
    <x v="49"/>
    <x v="49"/>
    <n v="156.63138706088546"/>
    <n v="73.99559162423725"/>
    <n v="547.65599549435467"/>
    <x v="49"/>
    <n v="5.7"/>
    <n v="9.7750000000000004"/>
    <n v="41.424999999999997"/>
    <n v="46.5"/>
    <n v="44.225000000000001"/>
    <n v="65.136612021857914"/>
    <n v="0.41200000000000003"/>
    <n v="443.08737499543264"/>
    <n v="753.00546448087425"/>
  </r>
  <r>
    <x v="1"/>
    <s v="mid May"/>
    <n v="2"/>
    <x v="14"/>
    <x v="11"/>
    <x v="3"/>
    <n v="3"/>
    <n v="62"/>
    <n v="12"/>
    <n v="403"/>
    <d v="2024-09-25T00:00:00"/>
    <n v="0.77"/>
    <n v="5.8000000000000003E-2"/>
    <n v="0.08"/>
    <n v="0.127"/>
    <n v="0.22900000000000001"/>
    <n v="0.94199999999999995"/>
    <n v="0.92"/>
    <n v="0.873"/>
    <n v="0.77100000000000002"/>
    <n v="0"/>
    <n v="0"/>
    <n v="0"/>
    <n v="0"/>
    <n v="36.700000000000003"/>
    <n v="13.8"/>
    <n v="6.8"/>
    <n v="3.8"/>
    <n v="50"/>
    <n v="6.5"/>
    <n v="43.4"/>
    <n v="41.1"/>
    <n v="44.3"/>
    <n v="45.8"/>
    <n v="45.6"/>
    <n v="44.9"/>
    <n v="46.4"/>
    <n v="47.1"/>
    <n v="43.7"/>
    <n v="46.3"/>
    <n v="84"/>
    <n v="0.5"/>
    <n v="2008.4"/>
    <n v="4016.8"/>
    <n v="441.1"/>
    <n v="50"/>
    <n v="266.3"/>
    <n v="65.3"/>
    <n v="30"/>
    <n v="6.63"/>
    <n v="1.67"/>
    <n v="25.21"/>
    <n v="7.3"/>
    <n v="20"/>
    <n v="40.81"/>
    <n v="40.81"/>
    <n v="2.0405000000000002"/>
    <n v="8.74"/>
    <n v="0.2452121667292527"/>
    <n v="492.48411565903115"/>
    <n v="984.96823131806229"/>
    <n v="0.16246018132810586"/>
    <n v="4.092134280813526E-2"/>
    <x v="50"/>
    <x v="50"/>
    <n v="160.01811746235612"/>
    <n v="40.306222648889097"/>
    <n v="608.45501375957735"/>
    <x v="50"/>
    <n v="0"/>
    <n v="15.274999999999999"/>
    <n v="35.25"/>
    <n v="45.15"/>
    <n v="45.875"/>
    <n v="75.478783327074723"/>
    <n v="0.36499999999999999"/>
    <n v="482.7092532801089"/>
    <n v="754.1870071348103"/>
  </r>
  <r>
    <x v="1"/>
    <s v="mid May"/>
    <n v="2"/>
    <x v="6"/>
    <x v="6"/>
    <x v="3"/>
    <n v="4"/>
    <n v="61"/>
    <n v="13"/>
    <n v="404"/>
    <d v="2024-10-02T00:00:00"/>
    <n v="0.72"/>
    <n v="4.2000000000000003E-2"/>
    <n v="9.7000000000000003E-2"/>
    <n v="0.14099999999999999"/>
    <n v="0.56100000000000005"/>
    <n v="0.95799999999999996"/>
    <n v="0.90300000000000002"/>
    <n v="0.85899999999999999"/>
    <n v="0.43899999999999995"/>
    <n v="0"/>
    <n v="0"/>
    <n v="0"/>
    <n v="0"/>
    <n v="34.6"/>
    <n v="0"/>
    <n v="0"/>
    <n v="38.700000000000003"/>
    <n v="46.4"/>
    <n v="37"/>
    <n v="42"/>
    <n v="47.1"/>
    <n v="48.3"/>
    <n v="42.3"/>
    <n v="44.6"/>
    <n v="41"/>
    <n v="44.8"/>
    <n v="41.5"/>
    <n v="45"/>
    <n v="44.1"/>
    <n v="74"/>
    <n v="0.5"/>
    <n v="1498"/>
    <n v="2996"/>
    <n v="356"/>
    <n v="50"/>
    <n v="223"/>
    <n v="68.900000000000006"/>
    <n v="30"/>
    <n v="8.25"/>
    <n v="4.84"/>
    <n v="26.57"/>
    <n v="7.58"/>
    <n v="20"/>
    <n v="47.239999999999995"/>
    <n v="47.239999999999995"/>
    <n v="2.3619999999999997"/>
    <n v="6.65"/>
    <n v="0.30896860986547087"/>
    <n v="462.83497757847533"/>
    <n v="925.66995515695066"/>
    <n v="0.17464013547840815"/>
    <n v="0.10245554614733278"/>
    <x v="51"/>
    <x v="51"/>
    <n v="161.65912637690187"/>
    <n v="94.840020807782423"/>
    <n v="520.64036216173122"/>
    <x v="51"/>
    <n v="0"/>
    <n v="18.325000000000003"/>
    <n v="43.125"/>
    <n v="44.05"/>
    <n v="43.85"/>
    <n v="69.103139013452903"/>
    <n v="0.379"/>
    <n v="391.90091242885296"/>
    <n v="671.74887892376671"/>
  </r>
  <r>
    <x v="0"/>
    <s v="mid April"/>
    <n v="3"/>
    <x v="9"/>
    <x v="2"/>
    <x v="3"/>
    <n v="5"/>
    <n v="60"/>
    <n v="20"/>
    <n v="405"/>
    <d v="2024-10-02T00:00:00"/>
    <n v="0.75"/>
    <n v="3.1E-2"/>
    <n v="8.3000000000000004E-2"/>
    <n v="0.20200000000000001"/>
    <n v="0.57199999999999995"/>
    <n v="0.96899999999999997"/>
    <n v="0.91700000000000004"/>
    <n v="0.79800000000000004"/>
    <n v="0.42800000000000005"/>
    <n v="0"/>
    <n v="0"/>
    <n v="0"/>
    <n v="0"/>
    <n v="0"/>
    <n v="0"/>
    <n v="4.0999999999999996"/>
    <n v="7.2"/>
    <n v="39.6"/>
    <n v="36.9"/>
    <n v="51.6"/>
    <n v="32.6"/>
    <n v="48.7"/>
    <n v="40.700000000000003"/>
    <n v="45.6"/>
    <n v="47.2"/>
    <n v="47.4"/>
    <n v="40.299999999999997"/>
    <n v="49.4"/>
    <n v="41.9"/>
    <n v="91"/>
    <n v="0.5"/>
    <n v="1155"/>
    <n v="2310"/>
    <n v="306"/>
    <n v="50"/>
    <n v="184"/>
    <n v="64.599999999999994"/>
    <n v="30"/>
    <n v="8.18"/>
    <n v="3.52"/>
    <n v="24.74"/>
    <n v="8.26"/>
    <n v="20"/>
    <n v="44.699999999999996"/>
    <n v="44.699999999999996"/>
    <n v="2.2349999999999999"/>
    <n v="6.1"/>
    <n v="0.3510869565217391"/>
    <n v="405.50543478260869"/>
    <n v="811.01086956521738"/>
    <n v="0.1829977628635347"/>
    <n v="7.8747203579418348E-2"/>
    <x v="52"/>
    <x v="52"/>
    <n v="148.41317478844471"/>
    <n v="63.864838050773272"/>
    <n v="448.86820834549167"/>
    <x v="52"/>
    <n v="0"/>
    <n v="2.8250000000000002"/>
    <n v="40.174999999999997"/>
    <n v="45.55"/>
    <n v="44.75"/>
    <n v="64.891304347826079"/>
    <n v="0.41299999999999998"/>
    <n v="362.86839801575729"/>
    <n v="627.71739130434787"/>
  </r>
  <r>
    <x v="0"/>
    <s v="mid April"/>
    <n v="3"/>
    <x v="1"/>
    <x v="1"/>
    <x v="3"/>
    <n v="6"/>
    <n v="59"/>
    <n v="21"/>
    <n v="406"/>
    <d v="2024-09-30T00:00:00"/>
    <n v="0.7"/>
    <n v="5.5E-2"/>
    <n v="7.0000000000000007E-2"/>
    <n v="0.11899999999999999"/>
    <n v="0.28999999999999998"/>
    <n v="0.94499999999999995"/>
    <n v="0.92999999999999994"/>
    <n v="0.88100000000000001"/>
    <n v="0.71"/>
    <n v="0"/>
    <n v="0"/>
    <n v="0"/>
    <n v="4.2"/>
    <n v="6.6"/>
    <n v="1.6"/>
    <n v="11.5"/>
    <n v="16.5"/>
    <n v="43.3"/>
    <n v="43"/>
    <n v="43.2"/>
    <n v="46.5"/>
    <n v="45.8"/>
    <n v="42.1"/>
    <n v="47"/>
    <n v="41.3"/>
    <n v="43"/>
    <n v="45.7"/>
    <n v="54.7"/>
    <n v="45.1"/>
    <n v="94"/>
    <n v="0.5"/>
    <n v="1168"/>
    <n v="2336"/>
    <n v="307"/>
    <n v="50"/>
    <n v="194"/>
    <n v="63"/>
    <n v="30"/>
    <n v="6.07"/>
    <n v="2.88"/>
    <n v="20.56"/>
    <n v="5.53"/>
    <n v="19"/>
    <n v="35.04"/>
    <n v="36.88421052631579"/>
    <n v="1.8442105263157895"/>
    <n v="5.9473684210526319"/>
    <n v="0.32474226804123713"/>
    <n v="379.29896907216494"/>
    <n v="758.59793814432987"/>
    <n v="0.17323059360730594"/>
    <n v="8.2191780821917804E-2"/>
    <x v="53"/>
    <x v="53"/>
    <n v="131.41237113402062"/>
    <n v="62.350515463917517"/>
    <n v="445.1134020618556"/>
    <x v="53"/>
    <n v="1.05"/>
    <n v="9.0500000000000007"/>
    <n v="44"/>
    <n v="44.05"/>
    <n v="47.125"/>
    <n v="67.525773195876297"/>
    <n v="0.2910526315789474"/>
    <n v="411.34020618556701"/>
    <n v="602.06185567010311"/>
  </r>
  <r>
    <x v="1"/>
    <s v="mid May"/>
    <n v="4"/>
    <x v="10"/>
    <x v="9"/>
    <x v="3"/>
    <n v="7"/>
    <n v="58"/>
    <n v="28"/>
    <n v="407"/>
    <d v="2024-10-01T00:00:00"/>
    <n v="0.71"/>
    <n v="0.122"/>
    <n v="0.16900000000000001"/>
    <n v="0.32700000000000001"/>
    <n v="0.502"/>
    <n v="0.878"/>
    <n v="0.83099999999999996"/>
    <n v="0.67300000000000004"/>
    <n v="0.498"/>
    <n v="0"/>
    <n v="0"/>
    <n v="0"/>
    <n v="0"/>
    <n v="43.2"/>
    <n v="5.6"/>
    <n v="3"/>
    <n v="9.3000000000000007"/>
    <n v="53"/>
    <n v="42.4"/>
    <n v="47.6"/>
    <n v="46.1"/>
    <n v="52.3"/>
    <n v="41.4"/>
    <n v="44.3"/>
    <n v="41.8"/>
    <n v="49"/>
    <n v="47.4"/>
    <n v="44.7"/>
    <n v="42.4"/>
    <n v="83"/>
    <n v="0.5"/>
    <n v="946"/>
    <n v="1892"/>
    <n v="286"/>
    <n v="50"/>
    <n v="173"/>
    <n v="59.6"/>
    <n v="30"/>
    <n v="7.1"/>
    <n v="1.67"/>
    <n v="20.309999999999999"/>
    <n v="6.33"/>
    <n v="19"/>
    <n v="35.409999999999997"/>
    <n v="37.273684210526312"/>
    <n v="1.8636842105263156"/>
    <n v="5.9473684210526319"/>
    <n v="0.34450867052023121"/>
    <n v="325.90520231213873"/>
    <n v="651.81040462427745"/>
    <n v="0.20050833097994919"/>
    <n v="4.7161818695283818E-2"/>
    <x v="54"/>
    <x v="54"/>
    <n v="130.69341634657923"/>
    <n v="30.74056412658976"/>
    <n v="373.85680084493293"/>
    <x v="54"/>
    <n v="0"/>
    <n v="15.275000000000002"/>
    <n v="47.274999999999999"/>
    <n v="44.95"/>
    <n v="45.875000000000007"/>
    <n v="65.549132947976886"/>
    <n v="0.3331578947368421"/>
    <n v="349.74294515281764"/>
    <n v="546.82080924855495"/>
  </r>
  <r>
    <x v="1"/>
    <s v="mid May"/>
    <n v="4"/>
    <x v="2"/>
    <x v="2"/>
    <x v="3"/>
    <n v="8"/>
    <n v="57"/>
    <n v="29"/>
    <n v="408"/>
    <d v="2024-10-03T00:00:00"/>
    <n v="0.68"/>
    <n v="8.8999999999999996E-2"/>
    <n v="0.13900000000000001"/>
    <n v="0.13500000000000001"/>
    <n v="0.53300000000000003"/>
    <n v="0.91100000000000003"/>
    <n v="0.86099999999999999"/>
    <n v="0.86499999999999999"/>
    <n v="0.46699999999999997"/>
    <n v="0"/>
    <n v="0"/>
    <n v="0"/>
    <n v="0"/>
    <n v="0"/>
    <n v="0"/>
    <n v="0"/>
    <n v="0"/>
    <n v="3.5"/>
    <n v="0"/>
    <n v="5.8"/>
    <n v="1.1000000000000001"/>
    <n v="53.9"/>
    <n v="30.5"/>
    <n v="31.1"/>
    <n v="51.1"/>
    <n v="54.5"/>
    <n v="51.2"/>
    <n v="49.4"/>
    <n v="47.9"/>
    <n v="87"/>
    <n v="0.5"/>
    <n v="1187"/>
    <n v="2374"/>
    <n v="351"/>
    <n v="50"/>
    <n v="208"/>
    <n v="72.599999999999994"/>
    <n v="30"/>
    <n v="8.66"/>
    <n v="3.93"/>
    <n v="31.62"/>
    <n v="8.91"/>
    <n v="18"/>
    <n v="53.120000000000005"/>
    <n v="59.022222222222226"/>
    <n v="2.9511111111111115"/>
    <n v="7.9444444444444446"/>
    <n v="0.34903846153846152"/>
    <n v="414.30865384615385"/>
    <n v="828.61730769230769"/>
    <n v="0.16302710843373494"/>
    <n v="7.3983433734939749E-2"/>
    <x v="55"/>
    <x v="55"/>
    <n v="135.08708367122335"/>
    <n v="61.303953675278024"/>
    <n v="493.23944407437443"/>
    <x v="55"/>
    <n v="0"/>
    <n v="0"/>
    <n v="2.6"/>
    <n v="41.65"/>
    <n v="50.75"/>
    <n v="65.096153846153854"/>
    <n v="0.495"/>
    <n v="280.78146721501383"/>
    <n v="570.67307692307691"/>
  </r>
  <r>
    <x v="0"/>
    <s v="mid April"/>
    <n v="5"/>
    <x v="0"/>
    <x v="0"/>
    <x v="3"/>
    <n v="9"/>
    <n v="56"/>
    <n v="37"/>
    <n v="409"/>
    <d v="2024-09-25T00:00:00"/>
    <n v="0.78"/>
    <n v="6.7000000000000004E-2"/>
    <n v="7.5999999999999998E-2"/>
    <n v="0.13400000000000001"/>
    <n v="0.23699999999999999"/>
    <n v="0.93300000000000005"/>
    <n v="0.92400000000000004"/>
    <n v="0.86599999999999999"/>
    <n v="0.76300000000000001"/>
    <n v="0"/>
    <n v="0.9"/>
    <n v="0"/>
    <n v="0.4"/>
    <n v="21.3"/>
    <n v="21.8"/>
    <n v="17.100000000000001"/>
    <n v="4.0999999999999996"/>
    <n v="32.299999999999997"/>
    <n v="25.4"/>
    <n v="31.3"/>
    <n v="26"/>
    <n v="39.6"/>
    <n v="41.3"/>
    <n v="42.2"/>
    <n v="38.200000000000003"/>
    <n v="35.5"/>
    <n v="38.1"/>
    <n v="38.299999999999997"/>
    <n v="38.700000000000003"/>
    <n v="85"/>
    <n v="0.5"/>
    <n v="2015.3"/>
    <n v="4030.6"/>
    <n v="347.6"/>
    <n v="50"/>
    <n v="216"/>
    <n v="58.9"/>
    <n v="30"/>
    <n v="4.8899999999999997"/>
    <n v="2.6"/>
    <n v="20.84"/>
    <n v="6.15"/>
    <n v="19"/>
    <n v="34.479999999999997"/>
    <n v="36.294736842105259"/>
    <n v="1.814736842105263"/>
    <n v="6.9263157894736853"/>
    <n v="0.2726851851851852"/>
    <n v="549.5424537037037"/>
    <n v="1099.0849074074074"/>
    <n v="0.14182134570765662"/>
    <n v="7.5406032482598612E-2"/>
    <x v="56"/>
    <x v="56"/>
    <n v="155.87370061549368"/>
    <n v="82.877632229096847"/>
    <n v="664.29609832860706"/>
    <x v="56"/>
    <n v="0.32500000000000001"/>
    <n v="16.074999999999999"/>
    <n v="28.75"/>
    <n v="40.325000000000003"/>
    <n v="37.65"/>
    <n v="72.731481481481481"/>
    <n v="0.3236842105263158"/>
    <n v="605.64423552032326"/>
    <n v="933.00925925925935"/>
  </r>
  <r>
    <x v="0"/>
    <s v="mid April"/>
    <n v="5"/>
    <x v="4"/>
    <x v="4"/>
    <x v="3"/>
    <n v="10"/>
    <n v="55"/>
    <n v="37"/>
    <n v="410"/>
    <d v="2024-10-01T00:00:00"/>
    <n v="0.74"/>
    <n v="9.1999999999999998E-2"/>
    <n v="0.11700000000000001"/>
    <n v="0.251"/>
    <n v="0.45300000000000001"/>
    <n v="0.90800000000000003"/>
    <n v="0.88300000000000001"/>
    <n v="0.749"/>
    <n v="0.54699999999999993"/>
    <n v="0"/>
    <n v="0"/>
    <n v="0"/>
    <n v="0"/>
    <n v="25"/>
    <n v="2.7"/>
    <n v="0"/>
    <n v="3.8"/>
    <n v="50.2"/>
    <n v="35.299999999999997"/>
    <n v="45.4"/>
    <n v="42.4"/>
    <n v="43.2"/>
    <n v="34.5"/>
    <n v="51.7"/>
    <n v="47.9"/>
    <n v="48.8"/>
    <n v="36.799999999999997"/>
    <n v="50"/>
    <n v="50.1"/>
    <n v="80"/>
    <n v="0.5"/>
    <n v="1303"/>
    <n v="2606"/>
    <n v="371"/>
    <n v="50"/>
    <n v="233"/>
    <n v="76.5"/>
    <n v="30"/>
    <n v="8.42"/>
    <n v="2.65"/>
    <n v="27.03"/>
    <n v="8.27"/>
    <n v="19"/>
    <n v="46.370000000000005"/>
    <n v="48.810526315789481"/>
    <n v="2.4405263157894739"/>
    <n v="7.2631578947368425"/>
    <n v="0.3283261802575107"/>
    <n v="427.80901287553644"/>
    <n v="855.61802575107288"/>
    <n v="0.18158291999137371"/>
    <n v="5.7149018762130681E-2"/>
    <x v="57"/>
    <x v="57"/>
    <n v="155.36561951313419"/>
    <n v="48.897730606865274"/>
    <n v="498.75685219002582"/>
    <x v="57"/>
    <n v="0"/>
    <n v="7.875"/>
    <n v="43.325000000000003"/>
    <n v="44.325000000000003"/>
    <n v="46.424999999999997"/>
    <n v="67.167381974248926"/>
    <n v="0.4352631578947368"/>
    <n v="350.58750246431708"/>
    <n v="559.2274678111587"/>
  </r>
  <r>
    <x v="1"/>
    <s v="mid May"/>
    <n v="6"/>
    <x v="15"/>
    <x v="12"/>
    <x v="3"/>
    <n v="11"/>
    <n v="54"/>
    <n v="44"/>
    <n v="411"/>
    <d v="2024-10-03T00:00:00"/>
    <n v="0.71"/>
    <n v="7.0999999999999994E-2"/>
    <n v="0.17"/>
    <n v="0.21099999999999999"/>
    <n v="0.50900000000000001"/>
    <n v="0.92900000000000005"/>
    <n v="0.83"/>
    <n v="0.78900000000000003"/>
    <n v="0.49099999999999999"/>
    <n v="0"/>
    <n v="0"/>
    <n v="0"/>
    <n v="0"/>
    <n v="0"/>
    <n v="0"/>
    <n v="0"/>
    <n v="5.9"/>
    <n v="2.7"/>
    <n v="31"/>
    <n v="24.8"/>
    <n v="48.8"/>
    <n v="41.1"/>
    <n v="49"/>
    <n v="46"/>
    <n v="47.6"/>
    <n v="38.4"/>
    <n v="42.7"/>
    <n v="46.3"/>
    <n v="44.4"/>
    <n v="95"/>
    <n v="0.5"/>
    <n v="1132"/>
    <n v="2264"/>
    <n v="318"/>
    <n v="50"/>
    <n v="191"/>
    <n v="68.7"/>
    <n v="30"/>
    <n v="6.46"/>
    <n v="1.93"/>
    <n v="28.6"/>
    <n v="8.15"/>
    <n v="20"/>
    <n v="45.14"/>
    <n v="45.14"/>
    <n v="2.2570000000000001"/>
    <n v="6.35"/>
    <n v="0.35968586387434559"/>
    <n v="407.16439790575919"/>
    <n v="814.32879581151838"/>
    <n v="0.1431103234381923"/>
    <n v="4.275587062472308E-2"/>
    <x v="58"/>
    <x v="58"/>
    <n v="116.53885735362005"/>
    <n v="34.817336639703818"/>
    <n v="515.94602481633649"/>
    <x v="58"/>
    <n v="0"/>
    <n v="1.4750000000000001"/>
    <n v="26.824999999999999"/>
    <n v="45.924999999999997"/>
    <n v="42.949999999999996"/>
    <n v="64.03141361256543"/>
    <n v="0.40750000000000003"/>
    <n v="360.80141595547997"/>
    <n v="592.67015706806285"/>
  </r>
  <r>
    <x v="1"/>
    <s v="mid May"/>
    <n v="6"/>
    <x v="7"/>
    <x v="7"/>
    <x v="3"/>
    <n v="12"/>
    <n v="53"/>
    <n v="45"/>
    <n v="412"/>
    <d v="2024-10-02T00:00:00"/>
    <n v="0.71"/>
    <n v="9.4E-2"/>
    <n v="0.13700000000000001"/>
    <n v="0.38500000000000001"/>
    <n v="0.69799999999999995"/>
    <n v="0.90600000000000003"/>
    <n v="0.86299999999999999"/>
    <n v="0.61499999999999999"/>
    <n v="0.30200000000000005"/>
    <n v="0"/>
    <n v="0"/>
    <n v="37.799999999999997"/>
    <n v="0"/>
    <n v="0"/>
    <n v="11.4"/>
    <n v="54.6"/>
    <n v="22"/>
    <n v="0"/>
    <n v="52.6"/>
    <n v="55.6"/>
    <n v="54.1"/>
    <n v="51.8"/>
    <n v="52.4"/>
    <n v="50.3"/>
    <n v="46.8"/>
    <n v="45.1"/>
    <n v="40"/>
    <n v="47.3"/>
    <n v="42.8"/>
    <n v="85"/>
    <n v="0.5"/>
    <n v="1134"/>
    <n v="2268"/>
    <n v="379"/>
    <n v="50"/>
    <n v="231"/>
    <n v="86.5"/>
    <n v="30"/>
    <n v="10.08"/>
    <n v="1.24"/>
    <n v="31.83"/>
    <n v="8.5500000000000007"/>
    <n v="20"/>
    <n v="51.7"/>
    <n v="51.7"/>
    <n v="2.585"/>
    <n v="7.4"/>
    <n v="0.37445887445887444"/>
    <n v="424.63636363636363"/>
    <n v="849.27272727272725"/>
    <n v="0.19497098646034816"/>
    <n v="2.3984526112185687E-2"/>
    <x v="59"/>
    <x v="59"/>
    <n v="165.58354141023386"/>
    <n v="20.369403903639881"/>
    <n v="522.86945665553003"/>
    <x v="59"/>
    <n v="9.4499999999999993"/>
    <n v="22"/>
    <n v="40.575000000000003"/>
    <n v="50.325000000000003"/>
    <n v="43.8"/>
    <n v="62.554112554112564"/>
    <n v="0.42750000000000005"/>
    <n v="328.53877263935283"/>
    <n v="490.90909090909088"/>
  </r>
  <r>
    <x v="0"/>
    <s v="mid April"/>
    <n v="7"/>
    <x v="5"/>
    <x v="5"/>
    <x v="3"/>
    <n v="13"/>
    <n v="52"/>
    <n v="52"/>
    <n v="413"/>
    <d v="2024-10-02T00:00:00"/>
    <n v="0.69"/>
    <n v="0.105"/>
    <n v="0.10299999999999999"/>
    <n v="0.249"/>
    <n v="0.60599999999999998"/>
    <n v="0.89500000000000002"/>
    <n v="0.89700000000000002"/>
    <n v="0.751"/>
    <n v="0.39400000000000002"/>
    <n v="0"/>
    <n v="0"/>
    <n v="0"/>
    <n v="0"/>
    <n v="5.9"/>
    <n v="0"/>
    <n v="0"/>
    <n v="0"/>
    <n v="41.9"/>
    <n v="6.3"/>
    <n v="12"/>
    <n v="0"/>
    <n v="51.4"/>
    <n v="56.1"/>
    <n v="47.7"/>
    <n v="45.1"/>
    <n v="49"/>
    <n v="46.2"/>
    <n v="45.5"/>
    <n v="41.7"/>
    <n v="82"/>
    <n v="0.5"/>
    <n v="1305"/>
    <n v="2610"/>
    <n v="380"/>
    <n v="50"/>
    <n v="225"/>
    <n v="80.2"/>
    <n v="30"/>
    <n v="11.05"/>
    <n v="5.08"/>
    <n v="31.08"/>
    <n v="9.75"/>
    <n v="20"/>
    <n v="56.96"/>
    <n v="56.96"/>
    <n v="2.8479999999999999"/>
    <n v="7.75"/>
    <n v="0.35644444444444445"/>
    <n v="465.16"/>
    <n v="930.32"/>
    <n v="0.19399578651685395"/>
    <n v="8.9185393258426962E-2"/>
    <x v="60"/>
    <x v="60"/>
    <n v="180.47816011235957"/>
    <n v="82.970955056179776"/>
    <n v="507.62544943820222"/>
    <x v="60"/>
    <n v="0"/>
    <n v="1.4750000000000001"/>
    <n v="15.049999999999999"/>
    <n v="50.074999999999996"/>
    <n v="45.599999999999994"/>
    <n v="64.355555555555554"/>
    <n v="0.48749999999999999"/>
    <n v="326.65730337078651"/>
    <n v="580"/>
  </r>
  <r>
    <x v="0"/>
    <s v="mid April"/>
    <n v="7"/>
    <x v="8"/>
    <x v="8"/>
    <x v="3"/>
    <n v="14"/>
    <n v="51"/>
    <n v="53"/>
    <n v="414"/>
    <d v="2024-10-01T00:00:00"/>
    <n v="0.72"/>
    <n v="9.1999999999999998E-2"/>
    <n v="0.13500000000000001"/>
    <n v="0.13500000000000001"/>
    <n v="0.68799999999999994"/>
    <n v="0.90800000000000003"/>
    <n v="0.86499999999999999"/>
    <n v="0.86499999999999999"/>
    <n v="0.31200000000000006"/>
    <n v="0"/>
    <n v="0"/>
    <n v="0"/>
    <n v="0"/>
    <n v="0"/>
    <n v="23.6"/>
    <n v="0"/>
    <n v="0"/>
    <n v="38"/>
    <n v="51"/>
    <n v="0"/>
    <n v="45.6"/>
    <n v="49.1"/>
    <n v="48.8"/>
    <n v="37.200000000000003"/>
    <n v="45.9"/>
    <n v="52.7"/>
    <n v="48.4"/>
    <n v="36.200000000000003"/>
    <n v="46.6"/>
    <n v="80"/>
    <n v="0.5"/>
    <n v="1102"/>
    <n v="2204"/>
    <n v="344"/>
    <n v="50"/>
    <n v="209"/>
    <n v="75"/>
    <n v="30"/>
    <n v="7.92"/>
    <n v="2.81"/>
    <n v="23.95"/>
    <n v="8.4700000000000006"/>
    <n v="19"/>
    <n v="43.15"/>
    <n v="45.421052631578945"/>
    <n v="2.2710526315789474"/>
    <n v="7.1052631578947372"/>
    <n v="0.35885167464114831"/>
    <n v="395.45454545454544"/>
    <n v="790.90909090909088"/>
    <n v="0.18354577056778679"/>
    <n v="6.5121668597914253E-2"/>
    <x v="61"/>
    <x v="61"/>
    <n v="145.16801853997683"/>
    <n v="51.505319709259453"/>
    <n v="438.98662172126825"/>
    <x v="61"/>
    <n v="0"/>
    <n v="5.9"/>
    <n v="33.65"/>
    <n v="45.250000000000007"/>
    <n v="45.975000000000001"/>
    <n v="64.114832535885171"/>
    <n v="0.44578947368421057"/>
    <n v="348.25661013378271"/>
    <n v="527.27272727272725"/>
  </r>
  <r>
    <x v="1"/>
    <s v="mid May"/>
    <n v="8"/>
    <x v="11"/>
    <x v="5"/>
    <x v="3"/>
    <n v="15"/>
    <n v="50"/>
    <n v="60"/>
    <n v="415"/>
    <d v="2024-09-26T00:00:00"/>
    <n v="0.66"/>
    <n v="6.0999999999999999E-2"/>
    <n v="7.2999999999999995E-2"/>
    <n v="0.17599999999999999"/>
    <n v="0.36699999999999999"/>
    <n v="0.93900000000000006"/>
    <n v="0.92700000000000005"/>
    <n v="0.82400000000000007"/>
    <n v="0.63300000000000001"/>
    <n v="0"/>
    <n v="0"/>
    <n v="0"/>
    <n v="0"/>
    <n v="5"/>
    <n v="0"/>
    <n v="19.8"/>
    <n v="0"/>
    <n v="42.9"/>
    <n v="46.1"/>
    <n v="52"/>
    <n v="49.2"/>
    <n v="46.5"/>
    <n v="48.1"/>
    <n v="52.9"/>
    <n v="45"/>
    <n v="43.9"/>
    <n v="47.8"/>
    <n v="45.8"/>
    <n v="44.5"/>
    <n v="79"/>
    <n v="0.5"/>
    <n v="1129.8"/>
    <n v="2259.6"/>
    <n v="362.6"/>
    <n v="50"/>
    <n v="218.7"/>
    <n v="74.2"/>
    <n v="30"/>
    <n v="7.68"/>
    <n v="3.62"/>
    <n v="26.45"/>
    <n v="8.94"/>
    <n v="20"/>
    <n v="46.69"/>
    <n v="46.69"/>
    <n v="2.3344999999999998"/>
    <n v="7.1950000000000021"/>
    <n v="0.33927754915409242"/>
    <n v="383.31577503429361"/>
    <n v="766.63155006858722"/>
    <n v="0.16448918397943885"/>
    <n v="7.7532662240308428E-2"/>
    <x v="62"/>
    <x v="62"/>
    <n v="126.10259808367422"/>
    <n v="59.43898503423187"/>
    <n v="434.29866136890405"/>
    <x v="62"/>
    <n v="0"/>
    <n v="6.2"/>
    <n v="47.55"/>
    <n v="48.125"/>
    <n v="45.5"/>
    <n v="66.072245084590747"/>
    <n v="0.44699999999999995"/>
    <n v="328.39218250956833"/>
    <n v="516.5980795610426"/>
  </r>
  <r>
    <x v="1"/>
    <s v="mid May"/>
    <n v="8"/>
    <x v="3"/>
    <x v="3"/>
    <x v="3"/>
    <n v="16"/>
    <n v="49"/>
    <n v="61"/>
    <n v="416"/>
    <d v="2024-10-03T00:00:00"/>
    <n v="0.75"/>
    <n v="5.0999999999999997E-2"/>
    <n v="0.159"/>
    <n v="0.20799999999999999"/>
    <n v="0.61399999999999999"/>
    <n v="0.94899999999999995"/>
    <n v="0.84099999999999997"/>
    <n v="0.79200000000000004"/>
    <n v="0.38600000000000001"/>
    <n v="0"/>
    <n v="0"/>
    <n v="0"/>
    <n v="0"/>
    <n v="0"/>
    <n v="0"/>
    <n v="0"/>
    <n v="0"/>
    <n v="21.5"/>
    <n v="24.7"/>
    <n v="38.1"/>
    <n v="32.799999999999997"/>
    <n v="44.7"/>
    <n v="43.7"/>
    <n v="43.5"/>
    <n v="41.8"/>
    <n v="40.1"/>
    <n v="43.1"/>
    <n v="40.9"/>
    <n v="41.1"/>
    <n v="86"/>
    <n v="0.5"/>
    <n v="1272"/>
    <n v="2544"/>
    <n v="284"/>
    <n v="50"/>
    <n v="160"/>
    <n v="58.8"/>
    <n v="30"/>
    <n v="7.72"/>
    <n v="2.11"/>
    <n v="26.23"/>
    <n v="7.91"/>
    <n v="20"/>
    <n v="43.97"/>
    <n v="43.97"/>
    <n v="2.1985000000000001"/>
    <n v="6.2"/>
    <n v="0.36749999999999999"/>
    <n v="467.46"/>
    <n v="934.92"/>
    <n v="0.17557425517398226"/>
    <n v="4.7987264043666135E-2"/>
    <x v="63"/>
    <x v="63"/>
    <n v="164.14788264725948"/>
    <n v="44.86425289970434"/>
    <n v="557.7200727768934"/>
    <x v="63"/>
    <n v="0"/>
    <n v="0"/>
    <n v="29.275000000000002"/>
    <n v="43.424999999999997"/>
    <n v="41.3"/>
    <n v="63.250000000000007"/>
    <n v="0.39550000000000002"/>
    <n v="425.25358198771892"/>
    <n v="795"/>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m/>
    <m/>
    <x v="64"/>
    <x v="64"/>
    <m/>
    <m/>
    <m/>
    <x v="64"/>
    <m/>
    <m/>
    <m/>
    <m/>
    <m/>
    <m/>
    <m/>
    <m/>
    <m/>
  </r>
  <r>
    <x v="2"/>
    <m/>
    <m/>
    <x v="16"/>
    <x v="13"/>
    <x v="4"/>
    <m/>
    <m/>
    <m/>
    <m/>
    <m/>
    <m/>
    <m/>
    <m/>
    <m/>
    <m/>
    <m/>
    <m/>
    <m/>
    <m/>
    <m/>
    <m/>
    <m/>
    <m/>
    <m/>
    <m/>
    <m/>
    <m/>
    <m/>
    <m/>
    <m/>
    <m/>
    <m/>
    <m/>
    <m/>
    <m/>
    <m/>
    <m/>
    <m/>
    <m/>
    <m/>
    <m/>
    <m/>
    <m/>
    <m/>
    <m/>
    <m/>
    <m/>
    <m/>
    <m/>
    <m/>
    <m/>
    <m/>
    <m/>
    <m/>
    <m/>
    <m/>
    <m/>
    <m/>
    <m/>
    <m/>
    <s v="Average of Spike No/m2"/>
    <m/>
    <x v="64"/>
    <x v="65"/>
    <m/>
    <m/>
    <m/>
    <x v="64"/>
    <m/>
    <m/>
    <m/>
    <m/>
    <m/>
    <m/>
    <m/>
    <m/>
    <m/>
  </r>
  <r>
    <x v="2"/>
    <m/>
    <m/>
    <x v="16"/>
    <x v="13"/>
    <x v="4"/>
    <m/>
    <m/>
    <m/>
    <m/>
    <m/>
    <m/>
    <m/>
    <m/>
    <m/>
    <m/>
    <m/>
    <m/>
    <m/>
    <m/>
    <m/>
    <m/>
    <m/>
    <m/>
    <m/>
    <m/>
    <m/>
    <m/>
    <m/>
    <m/>
    <m/>
    <m/>
    <m/>
    <m/>
    <m/>
    <m/>
    <m/>
    <m/>
    <m/>
    <m/>
    <m/>
    <m/>
    <m/>
    <m/>
    <m/>
    <m/>
    <m/>
    <m/>
    <m/>
    <m/>
    <m/>
    <m/>
    <m/>
    <m/>
    <m/>
    <m/>
    <m/>
    <m/>
    <m/>
    <m/>
    <m/>
    <s v="!Habit"/>
    <s v="!Release year"/>
    <x v="65"/>
    <x v="66"/>
    <n v="2"/>
    <n v="3"/>
    <n v="4"/>
    <x v="65"/>
    <m/>
    <m/>
    <m/>
    <m/>
    <m/>
    <m/>
    <m/>
    <m/>
    <m/>
  </r>
  <r>
    <x v="2"/>
    <m/>
    <m/>
    <x v="16"/>
    <x v="13"/>
    <x v="4"/>
    <m/>
    <m/>
    <m/>
    <m/>
    <m/>
    <m/>
    <m/>
    <m/>
    <m/>
    <m/>
    <m/>
    <m/>
    <m/>
    <m/>
    <m/>
    <m/>
    <m/>
    <m/>
    <m/>
    <m/>
    <m/>
    <m/>
    <m/>
    <m/>
    <m/>
    <m/>
    <m/>
    <m/>
    <m/>
    <m/>
    <m/>
    <m/>
    <m/>
    <m/>
    <m/>
    <m/>
    <m/>
    <m/>
    <m/>
    <m/>
    <m/>
    <m/>
    <m/>
    <m/>
    <m/>
    <m/>
    <m/>
    <m/>
    <m/>
    <m/>
    <m/>
    <m/>
    <m/>
    <m/>
    <m/>
    <s v="Spring"/>
    <n v="1984"/>
    <x v="66"/>
    <x v="67"/>
    <n v="348.50863422291997"/>
    <n v="467.0244563339001"/>
    <n v="425.25358198771892"/>
    <x v="66"/>
    <m/>
    <m/>
    <m/>
    <m/>
    <m/>
    <m/>
    <m/>
    <m/>
    <m/>
  </r>
  <r>
    <x v="2"/>
    <m/>
    <m/>
    <x v="16"/>
    <x v="13"/>
    <x v="4"/>
    <m/>
    <m/>
    <m/>
    <m/>
    <m/>
    <m/>
    <m/>
    <m/>
    <m/>
    <m/>
    <m/>
    <m/>
    <m/>
    <m/>
    <m/>
    <m/>
    <m/>
    <m/>
    <m/>
    <m/>
    <m/>
    <m/>
    <m/>
    <m/>
    <m/>
    <m/>
    <m/>
    <m/>
    <m/>
    <m/>
    <m/>
    <m/>
    <m/>
    <m/>
    <m/>
    <m/>
    <m/>
    <m/>
    <m/>
    <m/>
    <m/>
    <m/>
    <m/>
    <m/>
    <m/>
    <m/>
    <m/>
    <m/>
    <m/>
    <m/>
    <m/>
    <m/>
    <m/>
    <m/>
    <m/>
    <m/>
    <n v="1989"/>
    <x v="67"/>
    <x v="68"/>
    <n v="521.35721633169806"/>
    <n v="426.26052931398368"/>
    <n v="349.74294515281764"/>
    <x v="67"/>
    <m/>
    <m/>
    <m/>
    <m/>
    <m/>
    <m/>
    <m/>
    <m/>
    <m/>
  </r>
  <r>
    <x v="2"/>
    <m/>
    <m/>
    <x v="16"/>
    <x v="13"/>
    <x v="4"/>
    <m/>
    <m/>
    <m/>
    <m/>
    <m/>
    <m/>
    <m/>
    <m/>
    <m/>
    <m/>
    <m/>
    <m/>
    <m/>
    <m/>
    <m/>
    <m/>
    <m/>
    <m/>
    <m/>
    <m/>
    <m/>
    <m/>
    <m/>
    <m/>
    <m/>
    <m/>
    <m/>
    <m/>
    <m/>
    <m/>
    <m/>
    <m/>
    <m/>
    <m/>
    <m/>
    <m/>
    <m/>
    <m/>
    <m/>
    <m/>
    <m/>
    <m/>
    <m/>
    <m/>
    <m/>
    <m/>
    <m/>
    <m/>
    <m/>
    <m/>
    <m/>
    <m/>
    <m/>
    <m/>
    <m/>
    <m/>
    <n v="1999"/>
    <x v="68"/>
    <x v="69"/>
    <n v="438.36501287129647"/>
    <n v="393.95604395604397"/>
    <n v="280.78146721501383"/>
    <x v="68"/>
    <m/>
    <m/>
    <m/>
    <m/>
    <m/>
    <m/>
    <m/>
    <m/>
    <m/>
  </r>
  <r>
    <x v="2"/>
    <m/>
    <m/>
    <x v="16"/>
    <x v="13"/>
    <x v="4"/>
    <m/>
    <m/>
    <m/>
    <m/>
    <m/>
    <m/>
    <m/>
    <m/>
    <m/>
    <m/>
    <m/>
    <m/>
    <m/>
    <m/>
    <m/>
    <m/>
    <m/>
    <m/>
    <m/>
    <m/>
    <m/>
    <m/>
    <m/>
    <m/>
    <m/>
    <m/>
    <m/>
    <m/>
    <m/>
    <m/>
    <m/>
    <m/>
    <m/>
    <m/>
    <m/>
    <m/>
    <m/>
    <m/>
    <m/>
    <m/>
    <m/>
    <m/>
    <m/>
    <m/>
    <m/>
    <m/>
    <m/>
    <m/>
    <m/>
    <m/>
    <m/>
    <m/>
    <m/>
    <m/>
    <m/>
    <m/>
    <n v="2001"/>
    <x v="69"/>
    <x v="70"/>
    <n v="399.47209678793564"/>
    <n v="489.2654393202389"/>
    <n v="391.90091242885296"/>
    <x v="69"/>
    <m/>
    <m/>
    <m/>
    <m/>
    <m/>
    <m/>
    <m/>
    <m/>
    <m/>
  </r>
  <r>
    <x v="2"/>
    <m/>
    <m/>
    <x v="16"/>
    <x v="13"/>
    <x v="4"/>
    <m/>
    <m/>
    <m/>
    <m/>
    <m/>
    <m/>
    <m/>
    <m/>
    <m/>
    <m/>
    <m/>
    <m/>
    <m/>
    <m/>
    <m/>
    <m/>
    <m/>
    <m/>
    <m/>
    <m/>
    <m/>
    <m/>
    <m/>
    <m/>
    <m/>
    <m/>
    <m/>
    <m/>
    <m/>
    <m/>
    <m/>
    <m/>
    <m/>
    <m/>
    <m/>
    <m/>
    <m/>
    <m/>
    <m/>
    <m/>
    <m/>
    <m/>
    <m/>
    <m/>
    <m/>
    <m/>
    <m/>
    <m/>
    <m/>
    <m/>
    <m/>
    <m/>
    <m/>
    <m/>
    <m/>
    <m/>
    <n v="2004"/>
    <x v="70"/>
    <x v="71"/>
    <n v="420.43929680370536"/>
    <n v="427.73360551950253"/>
    <n v="360.80141595547997"/>
    <x v="70"/>
    <m/>
    <m/>
    <m/>
    <m/>
    <m/>
    <m/>
    <m/>
    <m/>
    <m/>
  </r>
  <r>
    <x v="2"/>
    <m/>
    <m/>
    <x v="16"/>
    <x v="13"/>
    <x v="4"/>
    <m/>
    <m/>
    <m/>
    <m/>
    <m/>
    <m/>
    <m/>
    <m/>
    <m/>
    <m/>
    <m/>
    <m/>
    <m/>
    <m/>
    <m/>
    <m/>
    <m/>
    <m/>
    <m/>
    <m/>
    <m/>
    <m/>
    <m/>
    <m/>
    <m/>
    <m/>
    <m/>
    <m/>
    <m/>
    <m/>
    <m/>
    <m/>
    <m/>
    <m/>
    <m/>
    <m/>
    <m/>
    <m/>
    <m/>
    <m/>
    <m/>
    <m/>
    <m/>
    <m/>
    <m/>
    <m/>
    <m/>
    <m/>
    <m/>
    <m/>
    <m/>
    <m/>
    <m/>
    <m/>
    <m/>
    <m/>
    <n v="2008"/>
    <x v="71"/>
    <x v="72"/>
    <n v="516.1174639904641"/>
    <n v="509.76897031395606"/>
    <n v="482.7092532801089"/>
    <x v="71"/>
    <m/>
    <m/>
    <m/>
    <m/>
    <m/>
    <m/>
    <m/>
    <m/>
    <m/>
  </r>
  <r>
    <x v="2"/>
    <m/>
    <m/>
    <x v="16"/>
    <x v="13"/>
    <x v="4"/>
    <m/>
    <m/>
    <m/>
    <m/>
    <m/>
    <m/>
    <m/>
    <m/>
    <m/>
    <m/>
    <m/>
    <m/>
    <m/>
    <m/>
    <m/>
    <m/>
    <m/>
    <m/>
    <m/>
    <m/>
    <m/>
    <m/>
    <m/>
    <m/>
    <m/>
    <m/>
    <m/>
    <m/>
    <m/>
    <m/>
    <m/>
    <m/>
    <m/>
    <m/>
    <m/>
    <m/>
    <m/>
    <m/>
    <m/>
    <m/>
    <m/>
    <m/>
    <m/>
    <m/>
    <m/>
    <m/>
    <m/>
    <m/>
    <m/>
    <m/>
    <m/>
    <m/>
    <m/>
    <m/>
    <m/>
    <m/>
    <n v="2016"/>
    <x v="72"/>
    <x v="73"/>
    <n v="531.84735027267607"/>
    <n v="496.01869409541382"/>
    <n v="328.39218250956833"/>
    <x v="72"/>
    <m/>
    <m/>
    <m/>
    <m/>
    <m/>
    <m/>
    <m/>
    <m/>
    <m/>
  </r>
  <r>
    <x v="2"/>
    <m/>
    <m/>
    <x v="16"/>
    <x v="13"/>
    <x v="4"/>
    <m/>
    <m/>
    <m/>
    <m/>
    <m/>
    <m/>
    <m/>
    <m/>
    <m/>
    <m/>
    <m/>
    <m/>
    <m/>
    <m/>
    <m/>
    <m/>
    <m/>
    <m/>
    <m/>
    <m/>
    <m/>
    <m/>
    <m/>
    <m/>
    <m/>
    <m/>
    <m/>
    <m/>
    <m/>
    <m/>
    <m/>
    <m/>
    <m/>
    <m/>
    <m/>
    <m/>
    <m/>
    <m/>
    <m/>
    <m/>
    <m/>
    <m/>
    <m/>
    <m/>
    <m/>
    <m/>
    <m/>
    <m/>
    <m/>
    <m/>
    <m/>
    <m/>
    <m/>
    <m/>
    <m/>
    <m/>
    <n v="2023"/>
    <x v="73"/>
    <x v="74"/>
    <n v="408.60415190295555"/>
    <n v="377.78005729062215"/>
    <n v="328.53877263935283"/>
    <x v="73"/>
    <m/>
    <m/>
    <m/>
    <m/>
    <m/>
    <m/>
    <m/>
    <m/>
    <m/>
  </r>
  <r>
    <x v="2"/>
    <m/>
    <m/>
    <x v="16"/>
    <x v="13"/>
    <x v="4"/>
    <m/>
    <m/>
    <m/>
    <m/>
    <m/>
    <m/>
    <m/>
    <m/>
    <m/>
    <m/>
    <m/>
    <m/>
    <m/>
    <m/>
    <m/>
    <m/>
    <m/>
    <m/>
    <m/>
    <m/>
    <m/>
    <m/>
    <m/>
    <m/>
    <m/>
    <m/>
    <m/>
    <m/>
    <m/>
    <m/>
    <m/>
    <m/>
    <m/>
    <m/>
    <m/>
    <m/>
    <m/>
    <m/>
    <m/>
    <m/>
    <m/>
    <m/>
    <m/>
    <m/>
    <m/>
    <m/>
    <m/>
    <m/>
    <m/>
    <m/>
    <m/>
    <m/>
    <m/>
    <m/>
    <m/>
    <s v="Winter"/>
    <n v="1983"/>
    <x v="74"/>
    <x v="75"/>
    <n v="516.57358278977222"/>
    <n v="428.0012601236495"/>
    <n v="411.34020618556701"/>
    <x v="74"/>
    <m/>
    <m/>
    <m/>
    <m/>
    <m/>
    <m/>
    <m/>
    <m/>
    <m/>
  </r>
  <r>
    <x v="2"/>
    <m/>
    <m/>
    <x v="16"/>
    <x v="13"/>
    <x v="4"/>
    <m/>
    <m/>
    <m/>
    <m/>
    <m/>
    <m/>
    <m/>
    <m/>
    <m/>
    <m/>
    <m/>
    <m/>
    <m/>
    <m/>
    <m/>
    <m/>
    <m/>
    <m/>
    <m/>
    <m/>
    <m/>
    <m/>
    <m/>
    <m/>
    <m/>
    <m/>
    <m/>
    <m/>
    <m/>
    <m/>
    <m/>
    <m/>
    <m/>
    <m/>
    <m/>
    <m/>
    <m/>
    <m/>
    <m/>
    <m/>
    <m/>
    <m/>
    <m/>
    <m/>
    <m/>
    <m/>
    <m/>
    <m/>
    <m/>
    <m/>
    <m/>
    <m/>
    <m/>
    <m/>
    <m/>
    <m/>
    <n v="1985"/>
    <x v="75"/>
    <x v="76"/>
    <n v="494.61347911505931"/>
    <n v="529.18642470100963"/>
    <n v="443.08737499543264"/>
    <x v="75"/>
    <m/>
    <m/>
    <m/>
    <m/>
    <m/>
    <m/>
    <m/>
    <m/>
    <m/>
  </r>
  <r>
    <x v="2"/>
    <m/>
    <m/>
    <x v="16"/>
    <x v="13"/>
    <x v="4"/>
    <m/>
    <m/>
    <m/>
    <m/>
    <m/>
    <m/>
    <m/>
    <m/>
    <m/>
    <m/>
    <m/>
    <m/>
    <m/>
    <m/>
    <m/>
    <m/>
    <m/>
    <m/>
    <m/>
    <m/>
    <m/>
    <m/>
    <m/>
    <m/>
    <m/>
    <m/>
    <m/>
    <m/>
    <m/>
    <m/>
    <m/>
    <m/>
    <m/>
    <m/>
    <m/>
    <m/>
    <m/>
    <m/>
    <m/>
    <m/>
    <m/>
    <m/>
    <m/>
    <m/>
    <m/>
    <m/>
    <m/>
    <m/>
    <m/>
    <m/>
    <m/>
    <m/>
    <m/>
    <m/>
    <m/>
    <m/>
    <n v="1998"/>
    <x v="76"/>
    <x v="77"/>
    <n v="557.75768535262205"/>
    <n v="566.9584398484991"/>
    <n v="605.64423552032326"/>
    <x v="76"/>
    <m/>
    <m/>
    <m/>
    <m/>
    <m/>
    <m/>
    <m/>
    <m/>
    <m/>
  </r>
  <r>
    <x v="2"/>
    <m/>
    <m/>
    <x v="16"/>
    <x v="13"/>
    <x v="4"/>
    <m/>
    <m/>
    <m/>
    <m/>
    <m/>
    <m/>
    <m/>
    <m/>
    <m/>
    <m/>
    <m/>
    <m/>
    <m/>
    <m/>
    <m/>
    <m/>
    <m/>
    <m/>
    <m/>
    <m/>
    <m/>
    <m/>
    <m/>
    <m/>
    <m/>
    <m/>
    <m/>
    <m/>
    <m/>
    <m/>
    <m/>
    <m/>
    <m/>
    <m/>
    <m/>
    <m/>
    <m/>
    <m/>
    <m/>
    <m/>
    <m/>
    <m/>
    <m/>
    <m/>
    <m/>
    <m/>
    <m/>
    <m/>
    <m/>
    <m/>
    <m/>
    <m/>
    <m/>
    <m/>
    <m/>
    <m/>
    <n v="1999"/>
    <x v="77"/>
    <x v="78"/>
    <n v="376.88196193310927"/>
    <n v="446.38605737003911"/>
    <n v="362.86839801575729"/>
    <x v="77"/>
    <m/>
    <m/>
    <m/>
    <m/>
    <m/>
    <m/>
    <m/>
    <m/>
    <m/>
  </r>
  <r>
    <x v="2"/>
    <m/>
    <m/>
    <x v="16"/>
    <x v="13"/>
    <x v="4"/>
    <m/>
    <m/>
    <m/>
    <m/>
    <m/>
    <m/>
    <m/>
    <m/>
    <m/>
    <m/>
    <m/>
    <m/>
    <m/>
    <m/>
    <m/>
    <m/>
    <m/>
    <m/>
    <m/>
    <m/>
    <m/>
    <m/>
    <m/>
    <m/>
    <m/>
    <m/>
    <m/>
    <m/>
    <m/>
    <m/>
    <m/>
    <m/>
    <m/>
    <m/>
    <m/>
    <m/>
    <m/>
    <m/>
    <m/>
    <m/>
    <m/>
    <m/>
    <m/>
    <m/>
    <m/>
    <m/>
    <m/>
    <m/>
    <m/>
    <m/>
    <m/>
    <m/>
    <m/>
    <m/>
    <m/>
    <m/>
    <n v="2002"/>
    <x v="78"/>
    <x v="79"/>
    <n v="451.67522411378314"/>
    <n v="408.27110318411741"/>
    <n v="348.25661013378271"/>
    <x v="78"/>
    <m/>
    <m/>
    <m/>
    <m/>
    <m/>
    <m/>
    <m/>
    <m/>
    <m/>
  </r>
  <r>
    <x v="2"/>
    <m/>
    <m/>
    <x v="16"/>
    <x v="13"/>
    <x v="4"/>
    <m/>
    <m/>
    <m/>
    <m/>
    <m/>
    <m/>
    <m/>
    <m/>
    <m/>
    <m/>
    <m/>
    <m/>
    <m/>
    <m/>
    <m/>
    <m/>
    <m/>
    <m/>
    <m/>
    <m/>
    <m/>
    <m/>
    <m/>
    <m/>
    <m/>
    <m/>
    <m/>
    <m/>
    <m/>
    <m/>
    <m/>
    <m/>
    <m/>
    <m/>
    <m/>
    <m/>
    <m/>
    <m/>
    <m/>
    <m/>
    <m/>
    <m/>
    <m/>
    <m/>
    <m/>
    <m/>
    <m/>
    <m/>
    <m/>
    <m/>
    <m/>
    <m/>
    <m/>
    <m/>
    <m/>
    <m/>
    <n v="2016"/>
    <x v="79"/>
    <x v="80"/>
    <n v="363.85482530111989"/>
    <n v="268.06614837884695"/>
    <n v="326.65730337078651"/>
    <x v="79"/>
    <m/>
    <m/>
    <m/>
    <m/>
    <m/>
    <m/>
    <m/>
    <m/>
    <m/>
  </r>
  <r>
    <x v="2"/>
    <m/>
    <m/>
    <x v="16"/>
    <x v="13"/>
    <x v="4"/>
    <m/>
    <m/>
    <m/>
    <m/>
    <m/>
    <m/>
    <m/>
    <m/>
    <m/>
    <m/>
    <m/>
    <m/>
    <m/>
    <m/>
    <m/>
    <m/>
    <m/>
    <m/>
    <m/>
    <m/>
    <m/>
    <m/>
    <m/>
    <m/>
    <m/>
    <m/>
    <m/>
    <m/>
    <m/>
    <m/>
    <m/>
    <m/>
    <m/>
    <m/>
    <m/>
    <m/>
    <m/>
    <m/>
    <m/>
    <m/>
    <m/>
    <m/>
    <m/>
    <m/>
    <m/>
    <m/>
    <m/>
    <m/>
    <m/>
    <m/>
    <m/>
    <m/>
    <m/>
    <m/>
    <m/>
    <m/>
    <n v="2018"/>
    <x v="80"/>
    <x v="81"/>
    <n v="429.66872803044697"/>
    <n v="447.66556500514787"/>
    <n v="350.58750246431708"/>
    <x v="80"/>
    <m/>
    <m/>
    <m/>
    <m/>
    <m/>
    <m/>
    <m/>
    <m/>
    <m/>
  </r>
  <r>
    <x v="2"/>
    <m/>
    <m/>
    <x v="16"/>
    <x v="13"/>
    <x v="4"/>
    <m/>
    <m/>
    <m/>
    <m/>
    <m/>
    <m/>
    <m/>
    <m/>
    <m/>
    <m/>
    <m/>
    <m/>
    <m/>
    <m/>
    <m/>
    <m/>
    <m/>
    <m/>
    <m/>
    <m/>
    <m/>
    <m/>
    <m/>
    <m/>
    <m/>
    <m/>
    <m/>
    <m/>
    <m/>
    <m/>
    <m/>
    <m/>
    <m/>
    <m/>
    <m/>
    <m/>
    <m/>
    <m/>
    <m/>
    <m/>
    <m/>
    <m/>
    <m/>
    <m/>
    <m/>
    <m/>
    <m/>
    <m/>
    <m/>
    <m/>
    <m/>
    <m/>
    <m/>
    <m/>
    <m/>
    <m/>
    <n v="2023"/>
    <x v="81"/>
    <x v="82"/>
    <n v="488.087408016918"/>
    <n v="641.37294272547729"/>
    <n v="469.76634795250538"/>
    <x v="81"/>
    <m/>
    <m/>
    <m/>
    <m/>
    <m/>
    <m/>
    <m/>
    <m/>
    <m/>
  </r>
  <r>
    <x v="2"/>
    <m/>
    <m/>
    <x v="16"/>
    <x v="13"/>
    <x v="4"/>
    <m/>
    <m/>
    <m/>
    <m/>
    <m/>
    <m/>
    <m/>
    <m/>
    <m/>
    <m/>
    <m/>
    <m/>
    <m/>
    <m/>
    <m/>
    <m/>
    <m/>
    <m/>
    <m/>
    <m/>
    <m/>
    <m/>
    <m/>
    <m/>
    <m/>
    <m/>
    <m/>
    <m/>
    <m/>
    <m/>
    <m/>
    <m/>
    <m/>
    <m/>
    <m/>
    <m/>
    <m/>
    <m/>
    <m/>
    <m/>
    <m/>
    <m/>
    <m/>
    <m/>
    <m/>
    <m/>
    <m/>
    <m/>
    <m/>
    <m/>
    <m/>
    <m/>
    <m/>
    <m/>
    <m/>
    <m/>
    <m/>
    <x v="64"/>
    <x v="64"/>
    <m/>
    <m/>
    <m/>
    <x v="64"/>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s v="mid April"/>
    <x v="0"/>
    <x v="0"/>
    <n v="1"/>
    <x v="0"/>
    <n v="2"/>
    <n v="1"/>
    <n v="102"/>
    <n v="17"/>
    <n v="20"/>
    <n v="20"/>
    <n v="19"/>
    <n v="19"/>
    <n v="19"/>
    <n v="18"/>
    <n v="20"/>
    <n v="17"/>
    <n v="17"/>
    <n v="0"/>
    <n v="4"/>
    <n v="3"/>
    <n v="0"/>
    <n v="3"/>
    <n v="1"/>
    <n v="0"/>
    <n v="1"/>
    <n v="4"/>
    <n v="1"/>
    <n v="0"/>
    <n v="20"/>
    <n v="15"/>
    <n v="0"/>
    <n v="15.789473684210526"/>
    <n v="5.2631578947368425"/>
    <n v="0"/>
    <n v="5"/>
    <n v="23.529411764705884"/>
    <n v="5.882352941176471"/>
    <n v="9.0464396284829718"/>
  </r>
  <r>
    <x v="0"/>
    <s v="mid April"/>
    <x v="1"/>
    <x v="1"/>
    <n v="1"/>
    <x v="1"/>
    <n v="2"/>
    <n v="2"/>
    <n v="202"/>
    <n v="21"/>
    <n v="19"/>
    <n v="23"/>
    <n v="22"/>
    <n v="23"/>
    <n v="22"/>
    <n v="22"/>
    <n v="21"/>
    <n v="21"/>
    <n v="22"/>
    <n v="0"/>
    <n v="1"/>
    <n v="4"/>
    <n v="0"/>
    <n v="0"/>
    <n v="1"/>
    <n v="0"/>
    <n v="0"/>
    <n v="1"/>
    <n v="2"/>
    <n v="0"/>
    <n v="5.2631578947368425"/>
    <n v="17.391304347826086"/>
    <n v="0"/>
    <n v="0"/>
    <n v="4.5454545454545459"/>
    <n v="0"/>
    <n v="0"/>
    <n v="4.7619047619047619"/>
    <n v="9.0909090909090917"/>
    <n v="4.105273064083133"/>
  </r>
  <r>
    <x v="0"/>
    <s v="mid April"/>
    <x v="2"/>
    <x v="2"/>
    <n v="1"/>
    <x v="2"/>
    <n v="2"/>
    <n v="3"/>
    <n v="302"/>
    <n v="22"/>
    <n v="20"/>
    <n v="22"/>
    <n v="20"/>
    <n v="20"/>
    <n v="20"/>
    <n v="23"/>
    <n v="21"/>
    <n v="21"/>
    <n v="21"/>
    <n v="0"/>
    <n v="0"/>
    <n v="1"/>
    <n v="0"/>
    <n v="0"/>
    <n v="0"/>
    <n v="0"/>
    <n v="1"/>
    <n v="0"/>
    <n v="0"/>
    <n v="0"/>
    <n v="0"/>
    <n v="4.5454545454545459"/>
    <n v="0"/>
    <n v="0"/>
    <n v="0"/>
    <n v="0"/>
    <n v="4.7619047619047619"/>
    <n v="0"/>
    <n v="0"/>
    <n v="0.93073593073593075"/>
  </r>
  <r>
    <x v="0"/>
    <s v="mid April"/>
    <x v="3"/>
    <x v="3"/>
    <n v="1"/>
    <x v="3"/>
    <n v="2"/>
    <n v="4"/>
    <n v="402"/>
    <n v="16"/>
    <n v="17"/>
    <n v="18"/>
    <n v="19"/>
    <n v="16"/>
    <n v="18"/>
    <n v="20"/>
    <n v="13"/>
    <n v="18"/>
    <n v="17"/>
    <n v="0"/>
    <n v="2"/>
    <n v="0"/>
    <n v="1"/>
    <n v="1"/>
    <n v="0"/>
    <n v="0"/>
    <n v="0"/>
    <n v="0"/>
    <n v="1"/>
    <n v="0"/>
    <n v="11.764705882352942"/>
    <n v="0"/>
    <n v="5.2631578947368425"/>
    <n v="6.25"/>
    <n v="0"/>
    <n v="0"/>
    <n v="0"/>
    <n v="0"/>
    <n v="5.882352941176471"/>
    <n v="2.9160216718266256"/>
  </r>
  <r>
    <x v="0"/>
    <s v="mid April"/>
    <x v="4"/>
    <x v="4"/>
    <n v="1"/>
    <x v="3"/>
    <n v="4"/>
    <n v="5"/>
    <n v="404"/>
    <n v="19"/>
    <n v="19"/>
    <n v="20"/>
    <n v="19"/>
    <n v="18"/>
    <n v="19"/>
    <n v="20"/>
    <n v="22"/>
    <n v="18"/>
    <n v="18"/>
    <n v="0"/>
    <n v="0"/>
    <n v="0"/>
    <n v="0"/>
    <n v="0"/>
    <n v="0"/>
    <n v="0"/>
    <n v="0"/>
    <n v="0"/>
    <n v="0"/>
    <n v="0"/>
    <n v="0"/>
    <n v="0"/>
    <n v="0"/>
    <n v="0"/>
    <n v="0"/>
    <n v="0"/>
    <n v="0"/>
    <n v="0"/>
    <n v="0"/>
    <n v="0"/>
  </r>
  <r>
    <x v="0"/>
    <s v="mid April"/>
    <x v="5"/>
    <x v="5"/>
    <n v="1"/>
    <x v="2"/>
    <n v="4"/>
    <n v="6"/>
    <n v="304"/>
    <n v="16"/>
    <n v="16"/>
    <n v="18"/>
    <n v="14"/>
    <n v="17"/>
    <n v="17"/>
    <n v="17"/>
    <n v="16"/>
    <n v="17"/>
    <n v="17"/>
    <n v="2"/>
    <n v="1"/>
    <n v="1"/>
    <n v="0"/>
    <n v="2"/>
    <n v="2"/>
    <n v="0"/>
    <n v="0"/>
    <n v="0"/>
    <n v="0"/>
    <n v="12.5"/>
    <n v="6.25"/>
    <n v="5.5555555555555554"/>
    <n v="0"/>
    <n v="11.764705882352942"/>
    <n v="11.764705882352942"/>
    <n v="0"/>
    <n v="0"/>
    <n v="0"/>
    <n v="0"/>
    <n v="4.7834967320261441"/>
  </r>
  <r>
    <x v="0"/>
    <s v="mid April"/>
    <x v="6"/>
    <x v="6"/>
    <n v="1"/>
    <x v="1"/>
    <n v="4"/>
    <n v="7"/>
    <n v="204"/>
    <n v="20"/>
    <n v="19"/>
    <n v="19"/>
    <n v="21"/>
    <n v="20"/>
    <n v="20"/>
    <n v="21"/>
    <n v="21"/>
    <n v="21"/>
    <n v="20"/>
    <n v="1"/>
    <n v="1"/>
    <n v="0"/>
    <n v="1"/>
    <n v="0"/>
    <n v="1"/>
    <n v="0"/>
    <n v="0"/>
    <n v="0"/>
    <n v="1"/>
    <n v="5"/>
    <n v="5.2631578947368425"/>
    <n v="0"/>
    <n v="4.7619047619047619"/>
    <n v="0"/>
    <n v="5"/>
    <n v="0"/>
    <n v="0"/>
    <n v="0"/>
    <n v="5"/>
    <n v="2.5025062656641603"/>
  </r>
  <r>
    <x v="0"/>
    <s v="mid April"/>
    <x v="7"/>
    <x v="7"/>
    <n v="1"/>
    <x v="0"/>
    <n v="4"/>
    <n v="8"/>
    <n v="104"/>
    <n v="21"/>
    <n v="21"/>
    <n v="24"/>
    <n v="20"/>
    <n v="22"/>
    <n v="22"/>
    <n v="25"/>
    <n v="21"/>
    <n v="22"/>
    <n v="22"/>
    <n v="3"/>
    <n v="3"/>
    <n v="1"/>
    <n v="2"/>
    <n v="2"/>
    <n v="4"/>
    <n v="1"/>
    <n v="1"/>
    <n v="2"/>
    <n v="2"/>
    <n v="14.285714285714286"/>
    <n v="14.285714285714286"/>
    <n v="4.166666666666667"/>
    <n v="10"/>
    <n v="9.0909090909090917"/>
    <n v="18.181818181818183"/>
    <n v="4"/>
    <n v="4.7619047619047619"/>
    <n v="9.0909090909090917"/>
    <n v="9.0909090909090917"/>
    <n v="9.6954545454545471"/>
  </r>
  <r>
    <x v="1"/>
    <s v="mid May"/>
    <x v="8"/>
    <x v="8"/>
    <n v="1"/>
    <x v="0"/>
    <n v="6"/>
    <n v="9"/>
    <n v="106"/>
    <n v="21"/>
    <n v="19"/>
    <n v="18"/>
    <n v="17"/>
    <n v="19"/>
    <n v="17"/>
    <n v="19"/>
    <n v="21"/>
    <n v="19"/>
    <n v="21"/>
    <n v="0"/>
    <n v="0"/>
    <n v="0"/>
    <n v="1"/>
    <n v="1"/>
    <n v="0"/>
    <n v="1"/>
    <n v="1"/>
    <n v="1"/>
    <n v="0"/>
    <n v="0"/>
    <n v="0"/>
    <n v="0"/>
    <n v="5.882352941176471"/>
    <n v="5.2631578947368425"/>
    <n v="0"/>
    <n v="5.2631578947368425"/>
    <n v="4.7619047619047619"/>
    <n v="5.2631578947368425"/>
    <n v="0"/>
    <n v="2.6433731387291761"/>
  </r>
  <r>
    <x v="1"/>
    <s v="mid May"/>
    <x v="9"/>
    <x v="9"/>
    <n v="1"/>
    <x v="1"/>
    <n v="6"/>
    <n v="10"/>
    <n v="206"/>
    <n v="17"/>
    <n v="17"/>
    <n v="15"/>
    <n v="17"/>
    <n v="17"/>
    <n v="16"/>
    <n v="15"/>
    <n v="14"/>
    <n v="18"/>
    <n v="17"/>
    <n v="0"/>
    <n v="0"/>
    <n v="0"/>
    <n v="0"/>
    <n v="0"/>
    <n v="1"/>
    <n v="1"/>
    <n v="0"/>
    <n v="0"/>
    <n v="0"/>
    <n v="0"/>
    <n v="0"/>
    <n v="0"/>
    <n v="0"/>
    <n v="0"/>
    <n v="6.25"/>
    <n v="6.666666666666667"/>
    <n v="0"/>
    <n v="0"/>
    <n v="0"/>
    <n v="1.2916666666666667"/>
  </r>
  <r>
    <x v="1"/>
    <s v="mid May"/>
    <x v="10"/>
    <x v="10"/>
    <n v="1"/>
    <x v="2"/>
    <n v="6"/>
    <n v="11"/>
    <n v="306"/>
    <n v="17"/>
    <n v="19"/>
    <n v="16"/>
    <n v="19"/>
    <n v="19"/>
    <n v="15"/>
    <n v="18"/>
    <n v="17"/>
    <n v="20"/>
    <n v="19"/>
    <n v="0"/>
    <n v="3"/>
    <n v="1"/>
    <n v="1"/>
    <n v="0"/>
    <n v="0"/>
    <n v="3"/>
    <n v="0"/>
    <n v="2"/>
    <n v="0"/>
    <n v="0"/>
    <n v="15.789473684210526"/>
    <n v="6.25"/>
    <n v="5.2631578947368425"/>
    <n v="0"/>
    <n v="0"/>
    <n v="16.666666666666668"/>
    <n v="0"/>
    <n v="10"/>
    <n v="0"/>
    <n v="5.3969298245614041"/>
  </r>
  <r>
    <x v="1"/>
    <s v="mid May"/>
    <x v="11"/>
    <x v="3"/>
    <n v="1"/>
    <x v="3"/>
    <n v="6"/>
    <n v="12"/>
    <n v="406"/>
    <n v="15"/>
    <n v="14"/>
    <n v="18"/>
    <n v="17"/>
    <n v="14"/>
    <n v="18"/>
    <n v="12"/>
    <n v="16"/>
    <n v="16"/>
    <n v="16"/>
    <n v="2"/>
    <n v="0"/>
    <n v="1"/>
    <n v="1"/>
    <n v="0"/>
    <n v="3"/>
    <n v="0"/>
    <n v="1"/>
    <n v="1"/>
    <n v="1"/>
    <n v="13.333333333333334"/>
    <n v="0"/>
    <n v="5.5555555555555554"/>
    <n v="5.882352941176471"/>
    <n v="0"/>
    <n v="16.666666666666668"/>
    <n v="0"/>
    <n v="6.25"/>
    <n v="6.25"/>
    <n v="6.25"/>
    <n v="6.018790849673203"/>
  </r>
  <r>
    <x v="1"/>
    <s v="mid May"/>
    <x v="12"/>
    <x v="11"/>
    <n v="1"/>
    <x v="3"/>
    <n v="8"/>
    <n v="13"/>
    <n v="408"/>
    <n v="17"/>
    <n v="18"/>
    <n v="16"/>
    <n v="16"/>
    <n v="17"/>
    <n v="17"/>
    <n v="17"/>
    <n v="18"/>
    <n v="20"/>
    <n v="15"/>
    <n v="0"/>
    <n v="3"/>
    <n v="1"/>
    <n v="1"/>
    <n v="3"/>
    <n v="0"/>
    <n v="0"/>
    <n v="2"/>
    <n v="2"/>
    <n v="1"/>
    <n v="0"/>
    <n v="16.666666666666668"/>
    <n v="6.25"/>
    <n v="6.25"/>
    <n v="17.647058823529413"/>
    <n v="0"/>
    <n v="0"/>
    <n v="11.111111111111111"/>
    <n v="10"/>
    <n v="6.666666666666667"/>
    <n v="7.4591503267973867"/>
  </r>
  <r>
    <x v="1"/>
    <s v="mid May"/>
    <x v="13"/>
    <x v="5"/>
    <n v="1"/>
    <x v="2"/>
    <n v="8"/>
    <n v="14"/>
    <n v="308"/>
    <n v="19"/>
    <n v="22"/>
    <n v="20"/>
    <n v="23"/>
    <n v="20"/>
    <n v="20"/>
    <n v="19"/>
    <n v="18"/>
    <n v="21"/>
    <n v="23"/>
    <n v="0"/>
    <n v="0"/>
    <n v="3"/>
    <n v="0"/>
    <n v="1"/>
    <n v="1"/>
    <n v="0"/>
    <n v="2"/>
    <n v="0"/>
    <n v="0"/>
    <n v="0"/>
    <n v="0"/>
    <n v="15"/>
    <n v="0"/>
    <n v="5"/>
    <n v="5"/>
    <n v="0"/>
    <n v="11.111111111111111"/>
    <n v="0"/>
    <n v="0"/>
    <n v="3.6111111111111116"/>
  </r>
  <r>
    <x v="1"/>
    <s v="mid May"/>
    <x v="14"/>
    <x v="12"/>
    <n v="1"/>
    <x v="1"/>
    <n v="8"/>
    <n v="15"/>
    <n v="208"/>
    <n v="18"/>
    <n v="19"/>
    <n v="17"/>
    <n v="18"/>
    <n v="16"/>
    <n v="17"/>
    <n v="15"/>
    <n v="18"/>
    <n v="16"/>
    <n v="18"/>
    <n v="0"/>
    <n v="0"/>
    <n v="1"/>
    <n v="0"/>
    <n v="1"/>
    <n v="2"/>
    <n v="0"/>
    <n v="1"/>
    <n v="0"/>
    <n v="1"/>
    <n v="0"/>
    <n v="0"/>
    <n v="5.882352941176471"/>
    <n v="0"/>
    <n v="6.25"/>
    <n v="11.764705882352942"/>
    <n v="0"/>
    <n v="5.5555555555555554"/>
    <n v="0"/>
    <n v="5.5555555555555554"/>
    <n v="3.5008169934640527"/>
  </r>
  <r>
    <x v="1"/>
    <s v="mid May"/>
    <x v="15"/>
    <x v="7"/>
    <n v="1"/>
    <x v="0"/>
    <n v="8"/>
    <n v="16"/>
    <n v="108"/>
    <n v="14"/>
    <n v="16"/>
    <n v="17"/>
    <n v="19"/>
    <n v="15"/>
    <n v="17"/>
    <n v="15"/>
    <n v="19"/>
    <n v="12"/>
    <n v="17"/>
    <n v="1"/>
    <n v="1"/>
    <n v="0"/>
    <n v="2"/>
    <n v="0"/>
    <n v="0"/>
    <n v="0"/>
    <n v="0"/>
    <n v="0"/>
    <n v="4"/>
    <n v="7.1428571428571432"/>
    <n v="6.25"/>
    <n v="0"/>
    <n v="10.526315789473685"/>
    <n v="0"/>
    <n v="0"/>
    <n v="0"/>
    <n v="0"/>
    <n v="0"/>
    <n v="23.529411764705884"/>
    <n v="4.7448584697036704"/>
  </r>
  <r>
    <x v="0"/>
    <s v="mid April"/>
    <x v="1"/>
    <x v="1"/>
    <n v="2"/>
    <x v="0"/>
    <n v="10"/>
    <n v="17"/>
    <n v="110"/>
    <n v="22"/>
    <n v="24"/>
    <n v="23"/>
    <n v="19"/>
    <n v="21"/>
    <n v="22"/>
    <n v="22"/>
    <n v="20"/>
    <n v="19"/>
    <n v="22"/>
    <n v="1"/>
    <n v="0"/>
    <n v="1"/>
    <n v="0"/>
    <n v="0"/>
    <n v="2"/>
    <n v="0"/>
    <n v="0"/>
    <n v="0"/>
    <n v="0"/>
    <n v="4.5454545454545459"/>
    <n v="0"/>
    <n v="4.3478260869565215"/>
    <n v="0"/>
    <n v="0"/>
    <n v="9.0909090909090917"/>
    <n v="0"/>
    <n v="0"/>
    <n v="0"/>
    <n v="0"/>
    <n v="1.7984189723320156"/>
  </r>
  <r>
    <x v="0"/>
    <s v="mid April"/>
    <x v="5"/>
    <x v="5"/>
    <n v="2"/>
    <x v="1"/>
    <n v="10"/>
    <n v="18"/>
    <n v="210"/>
    <n v="19"/>
    <n v="19"/>
    <n v="16"/>
    <n v="18"/>
    <n v="19"/>
    <n v="17"/>
    <n v="19"/>
    <n v="17"/>
    <n v="17"/>
    <n v="16"/>
    <n v="0"/>
    <n v="0"/>
    <n v="1"/>
    <n v="2"/>
    <n v="0"/>
    <n v="0"/>
    <n v="0"/>
    <n v="2"/>
    <n v="0"/>
    <n v="0"/>
    <n v="0"/>
    <n v="0"/>
    <n v="6.25"/>
    <n v="11.111111111111111"/>
    <n v="0"/>
    <n v="0"/>
    <n v="0"/>
    <n v="11.764705882352942"/>
    <n v="0"/>
    <n v="0"/>
    <n v="2.9125816993464051"/>
  </r>
  <r>
    <x v="0"/>
    <s v="mid April"/>
    <x v="7"/>
    <x v="7"/>
    <n v="2"/>
    <x v="2"/>
    <n v="10"/>
    <n v="19"/>
    <n v="310"/>
    <n v="21"/>
    <n v="19"/>
    <n v="19"/>
    <n v="20"/>
    <n v="19"/>
    <n v="20"/>
    <n v="22"/>
    <n v="19"/>
    <n v="19"/>
    <n v="20"/>
    <n v="1"/>
    <n v="2"/>
    <n v="2"/>
    <n v="0"/>
    <n v="0"/>
    <n v="0"/>
    <n v="1"/>
    <n v="1"/>
    <n v="3"/>
    <n v="3"/>
    <n v="4.7619047619047619"/>
    <n v="10.526315789473685"/>
    <n v="10.526315789473685"/>
    <n v="0"/>
    <n v="0"/>
    <n v="0"/>
    <n v="4.5454545454545459"/>
    <n v="5.2631578947368425"/>
    <n v="15.789473684210526"/>
    <n v="15"/>
    <n v="6.6412622465254056"/>
  </r>
  <r>
    <x v="0"/>
    <s v="mid April"/>
    <x v="6"/>
    <x v="6"/>
    <n v="2"/>
    <x v="3"/>
    <n v="10"/>
    <n v="20"/>
    <n v="410"/>
    <n v="20"/>
    <n v="20"/>
    <n v="20"/>
    <n v="19"/>
    <n v="20"/>
    <n v="18"/>
    <n v="20"/>
    <n v="19"/>
    <n v="19"/>
    <n v="20"/>
    <n v="2"/>
    <n v="3"/>
    <n v="0"/>
    <n v="1"/>
    <n v="1"/>
    <n v="1"/>
    <n v="0"/>
    <n v="0"/>
    <n v="0"/>
    <n v="0"/>
    <n v="10"/>
    <n v="15"/>
    <n v="0"/>
    <n v="5.2631578947368425"/>
    <n v="5"/>
    <n v="5.5555555555555554"/>
    <n v="0"/>
    <n v="0"/>
    <n v="0"/>
    <n v="0"/>
    <n v="4.0818713450292403"/>
  </r>
  <r>
    <x v="0"/>
    <s v="mid April"/>
    <x v="2"/>
    <x v="2"/>
    <n v="2"/>
    <x v="3"/>
    <n v="12"/>
    <n v="21"/>
    <n v="412"/>
    <n v="21"/>
    <n v="19"/>
    <n v="22"/>
    <n v="20"/>
    <n v="22"/>
    <n v="19"/>
    <n v="21"/>
    <n v="20"/>
    <n v="21"/>
    <n v="20"/>
    <n v="1"/>
    <n v="1"/>
    <n v="0"/>
    <n v="0"/>
    <n v="1"/>
    <n v="2"/>
    <n v="0"/>
    <n v="0"/>
    <n v="1"/>
    <n v="1"/>
    <n v="4.7619047619047619"/>
    <n v="5.2631578947368425"/>
    <n v="0"/>
    <n v="0"/>
    <n v="4.5454545454545459"/>
    <n v="10.526315789473685"/>
    <n v="0"/>
    <n v="0"/>
    <n v="4.7619047619047619"/>
    <n v="5"/>
    <n v="3.4858737753474598"/>
  </r>
  <r>
    <x v="0"/>
    <s v="mid April"/>
    <x v="0"/>
    <x v="0"/>
    <n v="2"/>
    <x v="2"/>
    <n v="12"/>
    <n v="22"/>
    <n v="312"/>
    <n v="19"/>
    <n v="19"/>
    <n v="18"/>
    <n v="19"/>
    <n v="20"/>
    <n v="17"/>
    <n v="18"/>
    <n v="18"/>
    <n v="21"/>
    <n v="17"/>
    <n v="3"/>
    <n v="2"/>
    <n v="2"/>
    <n v="1"/>
    <n v="1"/>
    <n v="2"/>
    <n v="0"/>
    <n v="3"/>
    <n v="2"/>
    <n v="0"/>
    <n v="15.789473684210526"/>
    <n v="10.526315789473685"/>
    <n v="11.111111111111111"/>
    <n v="5.2631578947368425"/>
    <n v="5"/>
    <n v="11.764705882352942"/>
    <n v="0"/>
    <n v="16.666666666666668"/>
    <n v="9.5238095238095237"/>
    <n v="0"/>
    <n v="8.564524055236129"/>
  </r>
  <r>
    <x v="0"/>
    <s v="mid April"/>
    <x v="3"/>
    <x v="3"/>
    <n v="2"/>
    <x v="1"/>
    <n v="12"/>
    <n v="23"/>
    <n v="212"/>
    <n v="16"/>
    <n v="19"/>
    <n v="22"/>
    <n v="17"/>
    <n v="18"/>
    <n v="20"/>
    <n v="16"/>
    <n v="22"/>
    <n v="18"/>
    <n v="19"/>
    <n v="4"/>
    <n v="1"/>
    <n v="2"/>
    <n v="0"/>
    <n v="2"/>
    <n v="1"/>
    <n v="0"/>
    <n v="0"/>
    <n v="0"/>
    <n v="1"/>
    <n v="25"/>
    <n v="5.2631578947368425"/>
    <n v="9.0909090909090917"/>
    <n v="0"/>
    <n v="11.111111111111111"/>
    <n v="5"/>
    <n v="0"/>
    <n v="0"/>
    <n v="0"/>
    <n v="5.2631578947368425"/>
    <n v="6.0728335991493889"/>
  </r>
  <r>
    <x v="0"/>
    <s v="mid April"/>
    <x v="4"/>
    <x v="4"/>
    <n v="2"/>
    <x v="0"/>
    <n v="12"/>
    <n v="24"/>
    <n v="112"/>
    <n v="18"/>
    <n v="19"/>
    <n v="17"/>
    <n v="15"/>
    <n v="18"/>
    <n v="17"/>
    <n v="20"/>
    <n v="19"/>
    <n v="19"/>
    <n v="18"/>
    <n v="0"/>
    <n v="0"/>
    <n v="1"/>
    <n v="0"/>
    <n v="0"/>
    <n v="1"/>
    <n v="0"/>
    <n v="1"/>
    <n v="0"/>
    <n v="1"/>
    <n v="0"/>
    <n v="0"/>
    <n v="5.882352941176471"/>
    <n v="0"/>
    <n v="0"/>
    <n v="5.882352941176471"/>
    <n v="0"/>
    <n v="5.2631578947368425"/>
    <n v="0"/>
    <n v="5.5555555555555554"/>
    <n v="2.2583419332645343"/>
  </r>
  <r>
    <x v="1"/>
    <s v="mid May"/>
    <x v="9"/>
    <x v="9"/>
    <n v="2"/>
    <x v="0"/>
    <n v="14"/>
    <n v="25"/>
    <n v="114"/>
    <n v="19"/>
    <n v="19"/>
    <n v="16"/>
    <n v="14"/>
    <n v="17"/>
    <n v="13"/>
    <n v="18"/>
    <n v="19"/>
    <n v="18"/>
    <n v="16"/>
    <n v="1"/>
    <n v="0"/>
    <n v="0"/>
    <n v="0"/>
    <n v="1"/>
    <n v="1"/>
    <n v="0"/>
    <n v="0"/>
    <n v="0"/>
    <n v="2"/>
    <n v="5.2631578947368425"/>
    <n v="0"/>
    <n v="0"/>
    <n v="0"/>
    <n v="5.882352941176471"/>
    <n v="7.6923076923076925"/>
    <n v="0"/>
    <n v="0"/>
    <n v="0"/>
    <n v="12.5"/>
    <n v="3.1337818528221009"/>
  </r>
  <r>
    <x v="1"/>
    <s v="mid May"/>
    <x v="10"/>
    <x v="10"/>
    <n v="2"/>
    <x v="1"/>
    <n v="14"/>
    <n v="26"/>
    <n v="214"/>
    <n v="15"/>
    <n v="17"/>
    <n v="18"/>
    <n v="16"/>
    <n v="16"/>
    <n v="15"/>
    <n v="18"/>
    <n v="17"/>
    <n v="17"/>
    <n v="17"/>
    <n v="0"/>
    <n v="0"/>
    <n v="1"/>
    <n v="1"/>
    <n v="0"/>
    <n v="1"/>
    <n v="0"/>
    <n v="1"/>
    <n v="0"/>
    <n v="2"/>
    <n v="0"/>
    <n v="0"/>
    <n v="5.5555555555555554"/>
    <n v="6.25"/>
    <n v="0"/>
    <n v="6.666666666666667"/>
    <n v="0"/>
    <n v="5.882352941176471"/>
    <n v="0"/>
    <n v="11.764705882352942"/>
    <n v="3.6119281045751634"/>
  </r>
  <r>
    <x v="1"/>
    <s v="mid May"/>
    <x v="8"/>
    <x v="8"/>
    <n v="2"/>
    <x v="2"/>
    <n v="14"/>
    <n v="27"/>
    <n v="314"/>
    <n v="18"/>
    <n v="17"/>
    <n v="20"/>
    <n v="18"/>
    <n v="18"/>
    <n v="19"/>
    <n v="20"/>
    <n v="18"/>
    <n v="16"/>
    <n v="18"/>
    <n v="0"/>
    <n v="0"/>
    <n v="0"/>
    <n v="0"/>
    <n v="0"/>
    <n v="0"/>
    <n v="1"/>
    <n v="0"/>
    <n v="0"/>
    <n v="1"/>
    <n v="0"/>
    <n v="0"/>
    <n v="0"/>
    <n v="0"/>
    <n v="0"/>
    <n v="0"/>
    <n v="5"/>
    <n v="0"/>
    <n v="0"/>
    <n v="5.5555555555555554"/>
    <n v="1.0555555555555556"/>
  </r>
  <r>
    <x v="1"/>
    <s v="mid May"/>
    <x v="15"/>
    <x v="7"/>
    <n v="2"/>
    <x v="3"/>
    <n v="14"/>
    <n v="28"/>
    <n v="414"/>
    <n v="16"/>
    <n v="18"/>
    <n v="16"/>
    <n v="16"/>
    <n v="17"/>
    <n v="14"/>
    <n v="17"/>
    <n v="16"/>
    <n v="14"/>
    <n v="13"/>
    <n v="0"/>
    <n v="0"/>
    <n v="0"/>
    <n v="0"/>
    <n v="1"/>
    <n v="0"/>
    <n v="0"/>
    <n v="1"/>
    <n v="0"/>
    <n v="1"/>
    <n v="0"/>
    <n v="0"/>
    <n v="0"/>
    <n v="0"/>
    <n v="5.882352941176471"/>
    <n v="0"/>
    <n v="0"/>
    <n v="6.25"/>
    <n v="0"/>
    <n v="7.6923076923076925"/>
    <n v="1.9824660633484164"/>
  </r>
  <r>
    <x v="1"/>
    <s v="mid May"/>
    <x v="14"/>
    <x v="12"/>
    <n v="2"/>
    <x v="3"/>
    <n v="16"/>
    <n v="29"/>
    <n v="416"/>
    <n v="16"/>
    <n v="16"/>
    <n v="15"/>
    <n v="14"/>
    <n v="19"/>
    <n v="18"/>
    <n v="17"/>
    <n v="19"/>
    <n v="17"/>
    <n v="18"/>
    <n v="0"/>
    <n v="0"/>
    <n v="2"/>
    <n v="0"/>
    <n v="2"/>
    <n v="0"/>
    <n v="2"/>
    <n v="1"/>
    <n v="1"/>
    <n v="0"/>
    <n v="0"/>
    <n v="0"/>
    <n v="13.333333333333334"/>
    <n v="0"/>
    <n v="10.526315789473685"/>
    <n v="0"/>
    <n v="11.764705882352942"/>
    <n v="5.2631578947368425"/>
    <n v="5.882352941176471"/>
    <n v="0"/>
    <n v="4.6769865841073273"/>
  </r>
  <r>
    <x v="1"/>
    <s v="mid May"/>
    <x v="11"/>
    <x v="3"/>
    <n v="2"/>
    <x v="2"/>
    <n v="16"/>
    <n v="30"/>
    <n v="316"/>
    <n v="16"/>
    <n v="16"/>
    <n v="18"/>
    <n v="14"/>
    <n v="15"/>
    <n v="18"/>
    <n v="17"/>
    <n v="17"/>
    <n v="16"/>
    <n v="17"/>
    <n v="0"/>
    <n v="2"/>
    <n v="2"/>
    <n v="1"/>
    <n v="0"/>
    <n v="1"/>
    <n v="0"/>
    <n v="2"/>
    <n v="1"/>
    <n v="0"/>
    <n v="0"/>
    <n v="12.5"/>
    <n v="11.111111111111111"/>
    <n v="7.1428571428571432"/>
    <n v="0"/>
    <n v="5.5555555555555554"/>
    <n v="0"/>
    <n v="11.764705882352942"/>
    <n v="6.25"/>
    <n v="0"/>
    <n v="5.4324229691876749"/>
  </r>
  <r>
    <x v="1"/>
    <s v="mid May"/>
    <x v="12"/>
    <x v="11"/>
    <n v="2"/>
    <x v="1"/>
    <n v="16"/>
    <n v="31"/>
    <n v="216"/>
    <n v="15"/>
    <n v="17"/>
    <n v="14"/>
    <n v="14"/>
    <n v="15"/>
    <n v="14"/>
    <n v="14"/>
    <n v="13"/>
    <n v="17"/>
    <n v="14"/>
    <n v="1"/>
    <n v="2"/>
    <n v="1"/>
    <n v="1"/>
    <n v="0"/>
    <n v="1"/>
    <n v="1"/>
    <n v="2"/>
    <n v="2"/>
    <n v="0"/>
    <n v="6.666666666666667"/>
    <n v="11.764705882352942"/>
    <n v="7.1428571428571432"/>
    <n v="7.1428571428571432"/>
    <n v="0"/>
    <n v="7.1428571428571432"/>
    <n v="7.1428571428571432"/>
    <n v="15.384615384615385"/>
    <n v="11.764705882352942"/>
    <n v="0"/>
    <n v="7.4152122387416508"/>
  </r>
  <r>
    <x v="1"/>
    <s v="mid May"/>
    <x v="13"/>
    <x v="5"/>
    <n v="2"/>
    <x v="0"/>
    <n v="16"/>
    <n v="32"/>
    <n v="116"/>
    <n v="17"/>
    <n v="17"/>
    <n v="21"/>
    <n v="17"/>
    <n v="19"/>
    <n v="16"/>
    <n v="16"/>
    <n v="21"/>
    <n v="20"/>
    <n v="17"/>
    <n v="1"/>
    <n v="1"/>
    <n v="0"/>
    <n v="1"/>
    <n v="0"/>
    <n v="1"/>
    <n v="0"/>
    <n v="0"/>
    <n v="1"/>
    <n v="0"/>
    <n v="5.882352941176471"/>
    <n v="5.882352941176471"/>
    <n v="0"/>
    <n v="5.882352941176471"/>
    <n v="0"/>
    <n v="6.25"/>
    <n v="0"/>
    <n v="0"/>
    <n v="5"/>
    <n v="0"/>
    <n v="2.8897058823529411"/>
  </r>
  <r>
    <x v="0"/>
    <s v="mid April"/>
    <x v="6"/>
    <x v="6"/>
    <n v="3"/>
    <x v="0"/>
    <n v="18"/>
    <n v="33"/>
    <n v="118"/>
    <n v="19"/>
    <n v="19"/>
    <n v="20"/>
    <n v="18"/>
    <n v="18"/>
    <n v="21"/>
    <n v="19"/>
    <n v="18"/>
    <n v="19"/>
    <n v="18"/>
    <n v="0"/>
    <n v="0"/>
    <n v="2"/>
    <n v="1"/>
    <n v="2"/>
    <n v="0"/>
    <n v="1"/>
    <n v="0"/>
    <n v="0"/>
    <n v="0"/>
    <n v="0"/>
    <n v="0"/>
    <n v="10"/>
    <n v="5.5555555555555554"/>
    <n v="11.111111111111111"/>
    <n v="0"/>
    <n v="5.2631578947368425"/>
    <n v="0"/>
    <n v="0"/>
    <n v="0"/>
    <n v="3.1929824561403506"/>
  </r>
  <r>
    <x v="0"/>
    <s v="mid April"/>
    <x v="2"/>
    <x v="2"/>
    <n v="3"/>
    <x v="1"/>
    <n v="18"/>
    <n v="34"/>
    <n v="218"/>
    <n v="21"/>
    <n v="18"/>
    <n v="21"/>
    <n v="22"/>
    <n v="20"/>
    <n v="21"/>
    <n v="22"/>
    <n v="19"/>
    <n v="21"/>
    <n v="22"/>
    <n v="2"/>
    <n v="0"/>
    <n v="2"/>
    <n v="3"/>
    <n v="0"/>
    <n v="1"/>
    <n v="0"/>
    <n v="2"/>
    <n v="4"/>
    <n v="1"/>
    <n v="9.5238095238095237"/>
    <n v="0"/>
    <n v="9.5238095238095237"/>
    <n v="13.636363636363637"/>
    <n v="0"/>
    <n v="4.7619047619047619"/>
    <n v="0"/>
    <n v="10.526315789473685"/>
    <n v="19.047619047619047"/>
    <n v="4.5454545454545459"/>
    <n v="7.1565276828434721"/>
  </r>
  <r>
    <x v="0"/>
    <s v="mid April"/>
    <x v="3"/>
    <x v="3"/>
    <n v="3"/>
    <x v="2"/>
    <n v="18"/>
    <n v="35"/>
    <n v="318"/>
    <n v="19"/>
    <n v="19"/>
    <n v="16"/>
    <n v="16"/>
    <n v="18"/>
    <n v="20"/>
    <n v="18"/>
    <n v="20"/>
    <n v="20"/>
    <n v="19"/>
    <n v="3"/>
    <n v="0"/>
    <n v="0"/>
    <n v="1"/>
    <n v="0"/>
    <n v="1"/>
    <n v="1"/>
    <n v="4"/>
    <n v="2"/>
    <n v="0"/>
    <n v="15.789473684210526"/>
    <n v="0"/>
    <n v="0"/>
    <n v="6.25"/>
    <n v="0"/>
    <n v="5"/>
    <n v="5.5555555555555554"/>
    <n v="20"/>
    <n v="10"/>
    <n v="0"/>
    <n v="6.2595029239766085"/>
  </r>
  <r>
    <x v="0"/>
    <s v="mid April"/>
    <x v="0"/>
    <x v="0"/>
    <n v="3"/>
    <x v="3"/>
    <n v="18"/>
    <n v="36"/>
    <n v="418"/>
    <n v="17"/>
    <n v="18"/>
    <n v="15"/>
    <n v="17"/>
    <n v="17"/>
    <n v="17"/>
    <n v="17"/>
    <n v="16"/>
    <n v="21"/>
    <n v="17"/>
    <n v="0"/>
    <n v="1"/>
    <n v="2"/>
    <n v="2"/>
    <n v="1"/>
    <n v="2"/>
    <n v="3"/>
    <n v="1"/>
    <n v="3"/>
    <n v="2"/>
    <n v="0"/>
    <n v="5.5555555555555554"/>
    <n v="13.333333333333334"/>
    <n v="11.764705882352942"/>
    <n v="5.882352941176471"/>
    <n v="11.764705882352942"/>
    <n v="17.647058823529413"/>
    <n v="6.25"/>
    <n v="14.285714285714286"/>
    <n v="11.764705882352942"/>
    <n v="9.8248132586367891"/>
  </r>
  <r>
    <x v="0"/>
    <s v="mid April"/>
    <x v="1"/>
    <x v="1"/>
    <n v="3"/>
    <x v="3"/>
    <n v="20"/>
    <n v="37"/>
    <n v="420"/>
    <n v="23"/>
    <n v="20"/>
    <n v="21"/>
    <n v="21"/>
    <n v="24"/>
    <n v="19"/>
    <n v="18"/>
    <n v="22"/>
    <n v="23"/>
    <n v="24"/>
    <n v="0"/>
    <n v="0"/>
    <n v="0"/>
    <n v="0"/>
    <n v="0"/>
    <n v="0"/>
    <n v="0"/>
    <n v="1"/>
    <n v="0"/>
    <n v="1"/>
    <n v="0"/>
    <n v="0"/>
    <n v="0"/>
    <n v="0"/>
    <n v="0"/>
    <n v="0"/>
    <n v="0"/>
    <n v="4.5454545454545459"/>
    <n v="0"/>
    <n v="4.166666666666667"/>
    <n v="0.87121212121212133"/>
  </r>
  <r>
    <x v="0"/>
    <s v="mid April"/>
    <x v="4"/>
    <x v="4"/>
    <n v="3"/>
    <x v="2"/>
    <n v="20"/>
    <n v="38"/>
    <n v="320"/>
    <n v="15"/>
    <n v="16"/>
    <n v="17"/>
    <n v="21"/>
    <n v="17"/>
    <n v="20"/>
    <n v="21"/>
    <n v="20"/>
    <n v="17"/>
    <n v="20"/>
    <n v="0"/>
    <n v="2"/>
    <n v="1"/>
    <n v="0"/>
    <n v="2"/>
    <n v="0"/>
    <n v="2"/>
    <n v="2"/>
    <n v="1"/>
    <n v="2"/>
    <n v="0"/>
    <n v="12.5"/>
    <n v="5.882352941176471"/>
    <n v="0"/>
    <n v="11.764705882352942"/>
    <n v="0"/>
    <n v="9.5238095238095237"/>
    <n v="10"/>
    <n v="5.882352941176471"/>
    <n v="10"/>
    <n v="6.5553221288515404"/>
  </r>
  <r>
    <x v="0"/>
    <s v="mid April"/>
    <x v="7"/>
    <x v="7"/>
    <n v="3"/>
    <x v="1"/>
    <n v="20"/>
    <n v="39"/>
    <n v="220"/>
    <n v="23"/>
    <n v="24"/>
    <n v="24"/>
    <n v="22"/>
    <n v="23"/>
    <n v="18"/>
    <n v="22"/>
    <n v="17"/>
    <n v="25"/>
    <n v="19"/>
    <n v="2"/>
    <n v="1"/>
    <n v="2"/>
    <n v="1"/>
    <n v="0"/>
    <n v="1"/>
    <n v="2"/>
    <n v="1"/>
    <n v="1"/>
    <n v="0"/>
    <n v="8.695652173913043"/>
    <n v="4.166666666666667"/>
    <n v="8.3333333333333339"/>
    <n v="4.5454545454545459"/>
    <n v="0"/>
    <n v="5.5555555555555554"/>
    <n v="9.0909090909090917"/>
    <n v="5.882352941176471"/>
    <n v="4"/>
    <n v="0"/>
    <n v="5.0269924307008713"/>
  </r>
  <r>
    <x v="0"/>
    <s v="mid April"/>
    <x v="5"/>
    <x v="5"/>
    <n v="3"/>
    <x v="0"/>
    <n v="20"/>
    <n v="40"/>
    <n v="120"/>
    <n v="19"/>
    <n v="16"/>
    <n v="17"/>
    <n v="17"/>
    <n v="17"/>
    <n v="15"/>
    <n v="15"/>
    <n v="18"/>
    <n v="17"/>
    <n v="15"/>
    <n v="1"/>
    <n v="1"/>
    <n v="0"/>
    <n v="0"/>
    <n v="0"/>
    <n v="0"/>
    <n v="0"/>
    <n v="1"/>
    <n v="0"/>
    <n v="0"/>
    <n v="5.2631578947368425"/>
    <n v="6.25"/>
    <n v="0"/>
    <n v="0"/>
    <n v="0"/>
    <n v="0"/>
    <n v="0"/>
    <n v="5.5555555555555554"/>
    <n v="0"/>
    <n v="0"/>
    <n v="1.7068713450292399"/>
  </r>
  <r>
    <x v="1"/>
    <s v="mid May"/>
    <x v="14"/>
    <x v="12"/>
    <n v="3"/>
    <x v="0"/>
    <n v="22"/>
    <n v="41"/>
    <n v="122"/>
    <n v="19"/>
    <n v="16"/>
    <n v="18"/>
    <n v="16"/>
    <n v="17"/>
    <n v="19"/>
    <n v="19"/>
    <n v="17"/>
    <n v="17"/>
    <n v="16"/>
    <n v="3"/>
    <n v="0"/>
    <n v="1"/>
    <n v="1"/>
    <n v="0"/>
    <n v="1"/>
    <n v="2"/>
    <n v="1"/>
    <n v="0"/>
    <n v="2"/>
    <n v="15.789473684210526"/>
    <n v="0"/>
    <n v="5.5555555555555554"/>
    <n v="6.25"/>
    <n v="0"/>
    <n v="5.2631578947368425"/>
    <n v="10.526315789473685"/>
    <n v="5.882352941176471"/>
    <n v="0"/>
    <n v="12.5"/>
    <n v="6.1766855865153083"/>
  </r>
  <r>
    <x v="1"/>
    <s v="mid May"/>
    <x v="15"/>
    <x v="7"/>
    <n v="3"/>
    <x v="1"/>
    <n v="22"/>
    <n v="42"/>
    <n v="222"/>
    <n v="17"/>
    <n v="16"/>
    <n v="17"/>
    <n v="17"/>
    <n v="16"/>
    <n v="17"/>
    <n v="16"/>
    <n v="15"/>
    <n v="13"/>
    <n v="15"/>
    <n v="0"/>
    <n v="0"/>
    <n v="0"/>
    <n v="1"/>
    <n v="0"/>
    <n v="0"/>
    <n v="0"/>
    <n v="0"/>
    <n v="1"/>
    <n v="3"/>
    <n v="0"/>
    <n v="0"/>
    <n v="0"/>
    <n v="5.882352941176471"/>
    <n v="0"/>
    <n v="0"/>
    <n v="0"/>
    <n v="0"/>
    <n v="7.6923076923076925"/>
    <n v="20"/>
    <n v="3.3574660633484164"/>
  </r>
  <r>
    <x v="1"/>
    <s v="mid May"/>
    <x v="9"/>
    <x v="9"/>
    <n v="3"/>
    <x v="2"/>
    <n v="22"/>
    <n v="43"/>
    <n v="322"/>
    <n v="17"/>
    <n v="14"/>
    <n v="18"/>
    <n v="21"/>
    <n v="19"/>
    <n v="17"/>
    <n v="17"/>
    <n v="18"/>
    <n v="17"/>
    <n v="16"/>
    <n v="0"/>
    <n v="1"/>
    <n v="1"/>
    <n v="1"/>
    <n v="0"/>
    <n v="0"/>
    <n v="0"/>
    <n v="0"/>
    <n v="1"/>
    <n v="0"/>
    <n v="0"/>
    <n v="7.1428571428571432"/>
    <n v="5.5555555555555554"/>
    <n v="4.7619047619047619"/>
    <n v="0"/>
    <n v="0"/>
    <n v="0"/>
    <n v="0"/>
    <n v="5.882352941176471"/>
    <n v="0"/>
    <n v="2.3342670401493932"/>
  </r>
  <r>
    <x v="1"/>
    <s v="mid May"/>
    <x v="13"/>
    <x v="5"/>
    <n v="3"/>
    <x v="3"/>
    <n v="22"/>
    <n v="44"/>
    <n v="422"/>
    <n v="18"/>
    <n v="17"/>
    <n v="18"/>
    <n v="19"/>
    <n v="19"/>
    <n v="19"/>
    <n v="19"/>
    <n v="18"/>
    <n v="18"/>
    <n v="18"/>
    <n v="0"/>
    <n v="0"/>
    <n v="2"/>
    <n v="2"/>
    <n v="2"/>
    <n v="0"/>
    <n v="0"/>
    <n v="0"/>
    <n v="1"/>
    <n v="0"/>
    <n v="0"/>
    <n v="0"/>
    <n v="11.111111111111111"/>
    <n v="10.526315789473685"/>
    <n v="10.526315789473685"/>
    <n v="0"/>
    <n v="0"/>
    <n v="0"/>
    <n v="5.5555555555555554"/>
    <n v="0"/>
    <n v="3.7719298245614041"/>
  </r>
  <r>
    <x v="1"/>
    <s v="mid May"/>
    <x v="8"/>
    <x v="8"/>
    <n v="3"/>
    <x v="3"/>
    <n v="24"/>
    <n v="45"/>
    <n v="424"/>
    <n v="18"/>
    <n v="17"/>
    <n v="19"/>
    <n v="17"/>
    <n v="16"/>
    <n v="17"/>
    <n v="18"/>
    <n v="17"/>
    <n v="14"/>
    <n v="17"/>
    <n v="1"/>
    <n v="1"/>
    <n v="0"/>
    <n v="1"/>
    <n v="0"/>
    <n v="0"/>
    <n v="0"/>
    <n v="1"/>
    <n v="0"/>
    <n v="0"/>
    <n v="5.5555555555555554"/>
    <n v="5.882352941176471"/>
    <n v="0"/>
    <n v="5.882352941176471"/>
    <n v="0"/>
    <n v="0"/>
    <n v="0"/>
    <n v="5.882352941176471"/>
    <n v="0"/>
    <n v="0"/>
    <n v="2.3202614379084969"/>
  </r>
  <r>
    <x v="1"/>
    <s v="mid May"/>
    <x v="12"/>
    <x v="11"/>
    <n v="3"/>
    <x v="2"/>
    <n v="24"/>
    <n v="46"/>
    <n v="324"/>
    <n v="16"/>
    <n v="15"/>
    <n v="16"/>
    <n v="15"/>
    <n v="16"/>
    <n v="14"/>
    <n v="14"/>
    <n v="17"/>
    <n v="18"/>
    <n v="16"/>
    <n v="1"/>
    <n v="0"/>
    <n v="2"/>
    <n v="1"/>
    <n v="2"/>
    <n v="0"/>
    <n v="1"/>
    <n v="2"/>
    <n v="1"/>
    <n v="1"/>
    <n v="6.25"/>
    <n v="0"/>
    <n v="12.5"/>
    <n v="6.666666666666667"/>
    <n v="12.5"/>
    <n v="0"/>
    <n v="7.1428571428571432"/>
    <n v="11.764705882352942"/>
    <n v="5.5555555555555554"/>
    <n v="6.25"/>
    <n v="6.862978524743232"/>
  </r>
  <r>
    <x v="1"/>
    <s v="mid May"/>
    <x v="11"/>
    <x v="3"/>
    <n v="3"/>
    <x v="1"/>
    <n v="24"/>
    <n v="47"/>
    <n v="224"/>
    <n v="13"/>
    <n v="14"/>
    <n v="15"/>
    <n v="16"/>
    <n v="22"/>
    <n v="17"/>
    <n v="16"/>
    <n v="20"/>
    <n v="15"/>
    <n v="14"/>
    <n v="1"/>
    <n v="1"/>
    <n v="0"/>
    <n v="1"/>
    <n v="1"/>
    <n v="1"/>
    <n v="0"/>
    <n v="0"/>
    <n v="1"/>
    <n v="2"/>
    <n v="7.6923076923076925"/>
    <n v="7.1428571428571432"/>
    <n v="0"/>
    <n v="6.25"/>
    <n v="4.5454545454545459"/>
    <n v="5.882352941176471"/>
    <n v="0"/>
    <n v="0"/>
    <n v="6.666666666666667"/>
    <n v="14.285714285714286"/>
    <n v="5.2465353274176803"/>
  </r>
  <r>
    <x v="1"/>
    <s v="mid May"/>
    <x v="10"/>
    <x v="10"/>
    <n v="3"/>
    <x v="0"/>
    <n v="24"/>
    <n v="48"/>
    <n v="124"/>
    <n v="16"/>
    <n v="15"/>
    <n v="14"/>
    <n v="16"/>
    <n v="19"/>
    <n v="15"/>
    <n v="15"/>
    <n v="15"/>
    <n v="13"/>
    <n v="17"/>
    <n v="1"/>
    <n v="0"/>
    <n v="0"/>
    <n v="1"/>
    <n v="2"/>
    <n v="0"/>
    <n v="0"/>
    <n v="0"/>
    <n v="0"/>
    <n v="2"/>
    <n v="6.25"/>
    <n v="0"/>
    <n v="0"/>
    <n v="6.25"/>
    <n v="10.526315789473685"/>
    <n v="0"/>
    <n v="0"/>
    <n v="0"/>
    <n v="0"/>
    <n v="11.764705882352942"/>
    <n v="3.4791021671826625"/>
  </r>
  <r>
    <x v="0"/>
    <s v="mid April"/>
    <x v="3"/>
    <x v="3"/>
    <n v="4"/>
    <x v="0"/>
    <n v="26"/>
    <n v="49"/>
    <n v="126"/>
    <n v="20"/>
    <n v="18"/>
    <n v="18"/>
    <n v="20"/>
    <n v="21"/>
    <n v="21"/>
    <n v="19"/>
    <n v="18"/>
    <n v="17"/>
    <n v="20"/>
    <n v="1"/>
    <n v="1"/>
    <n v="0"/>
    <n v="1"/>
    <n v="3"/>
    <n v="0"/>
    <n v="0"/>
    <n v="1"/>
    <n v="3"/>
    <n v="0"/>
    <n v="5"/>
    <n v="5.5555555555555554"/>
    <n v="0"/>
    <n v="5"/>
    <n v="14.285714285714286"/>
    <n v="0"/>
    <n v="0"/>
    <n v="5.5555555555555554"/>
    <n v="17.647058823529413"/>
    <n v="0"/>
    <n v="5.3043884220354816"/>
  </r>
  <r>
    <x v="0"/>
    <s v="mid April"/>
    <x v="4"/>
    <x v="4"/>
    <n v="4"/>
    <x v="1"/>
    <n v="26"/>
    <n v="50"/>
    <n v="226"/>
    <n v="21"/>
    <n v="17"/>
    <n v="18"/>
    <n v="19"/>
    <n v="18"/>
    <n v="20"/>
    <n v="16"/>
    <n v="17"/>
    <n v="19"/>
    <n v="18"/>
    <n v="0"/>
    <n v="0"/>
    <n v="1"/>
    <n v="2"/>
    <n v="1"/>
    <n v="0"/>
    <n v="0"/>
    <n v="2"/>
    <n v="0"/>
    <n v="1"/>
    <n v="0"/>
    <n v="0"/>
    <n v="5.5555555555555554"/>
    <n v="10.526315789473685"/>
    <n v="5.5555555555555554"/>
    <n v="0"/>
    <n v="0"/>
    <n v="11.764705882352942"/>
    <n v="0"/>
    <n v="5.5555555555555554"/>
    <n v="3.8957688338493299"/>
  </r>
  <r>
    <x v="0"/>
    <s v="mid April"/>
    <x v="1"/>
    <x v="1"/>
    <n v="4"/>
    <x v="2"/>
    <n v="26"/>
    <n v="51"/>
    <n v="326"/>
    <n v="23"/>
    <n v="23"/>
    <n v="20"/>
    <n v="20"/>
    <n v="17"/>
    <n v="22"/>
    <n v="21"/>
    <n v="19"/>
    <n v="19"/>
    <n v="23"/>
    <n v="0"/>
    <n v="1"/>
    <n v="0"/>
    <n v="0"/>
    <n v="0"/>
    <n v="0"/>
    <n v="0"/>
    <n v="2"/>
    <n v="1"/>
    <n v="1"/>
    <n v="0"/>
    <n v="4.3478260869565215"/>
    <n v="0"/>
    <n v="0"/>
    <n v="0"/>
    <n v="0"/>
    <n v="0"/>
    <n v="10.526315789473685"/>
    <n v="5.2631578947368425"/>
    <n v="4.3478260869565215"/>
    <n v="2.4485125858123573"/>
  </r>
  <r>
    <x v="0"/>
    <s v="mid April"/>
    <x v="5"/>
    <x v="5"/>
    <n v="4"/>
    <x v="3"/>
    <n v="26"/>
    <n v="52"/>
    <n v="426"/>
    <n v="17"/>
    <n v="15"/>
    <n v="16"/>
    <n v="18"/>
    <n v="15"/>
    <n v="17"/>
    <n v="16"/>
    <n v="15"/>
    <n v="17"/>
    <n v="16"/>
    <n v="0"/>
    <n v="1"/>
    <n v="0"/>
    <n v="2"/>
    <n v="1"/>
    <n v="1"/>
    <n v="0"/>
    <n v="0"/>
    <n v="0"/>
    <n v="0"/>
    <n v="0"/>
    <n v="6.666666666666667"/>
    <n v="0"/>
    <n v="11.111111111111111"/>
    <n v="6.666666666666667"/>
    <n v="5.882352941176471"/>
    <n v="0"/>
    <n v="0"/>
    <n v="0"/>
    <n v="0"/>
    <n v="3.0326797385620918"/>
  </r>
  <r>
    <x v="0"/>
    <s v="mid April"/>
    <x v="7"/>
    <x v="7"/>
    <n v="4"/>
    <x v="3"/>
    <n v="28"/>
    <n v="53"/>
    <n v="428"/>
    <n v="26"/>
    <n v="24"/>
    <n v="25"/>
    <n v="23"/>
    <n v="21"/>
    <n v="21"/>
    <n v="21"/>
    <n v="21"/>
    <n v="22"/>
    <n v="24"/>
    <n v="0"/>
    <n v="0"/>
    <n v="0"/>
    <n v="0"/>
    <n v="1"/>
    <n v="1"/>
    <n v="0"/>
    <n v="0"/>
    <n v="1"/>
    <n v="2"/>
    <n v="0"/>
    <n v="0"/>
    <n v="0"/>
    <n v="0"/>
    <n v="4.7619047619047619"/>
    <n v="4.7619047619047619"/>
    <n v="0"/>
    <n v="0"/>
    <n v="4.5454545454545459"/>
    <n v="8.3333333333333339"/>
    <n v="2.2402597402597402"/>
  </r>
  <r>
    <x v="0"/>
    <s v="mid April"/>
    <x v="6"/>
    <x v="6"/>
    <n v="4"/>
    <x v="2"/>
    <n v="28"/>
    <n v="54"/>
    <n v="328"/>
    <n v="20"/>
    <n v="21"/>
    <n v="20"/>
    <n v="18"/>
    <n v="20"/>
    <n v="22"/>
    <n v="19"/>
    <n v="19"/>
    <n v="18"/>
    <n v="18"/>
    <n v="0"/>
    <n v="0"/>
    <n v="3"/>
    <n v="0"/>
    <n v="1"/>
    <n v="0"/>
    <n v="0"/>
    <n v="0"/>
    <n v="0"/>
    <n v="0"/>
    <n v="0"/>
    <n v="0"/>
    <n v="15"/>
    <n v="0"/>
    <n v="5"/>
    <n v="0"/>
    <n v="0"/>
    <n v="0"/>
    <n v="0"/>
    <n v="0"/>
    <n v="2"/>
  </r>
  <r>
    <x v="0"/>
    <s v="mid April"/>
    <x v="0"/>
    <x v="0"/>
    <n v="4"/>
    <x v="1"/>
    <n v="28"/>
    <n v="55"/>
    <n v="228"/>
    <n v="21"/>
    <n v="15"/>
    <n v="21"/>
    <n v="19"/>
    <n v="19"/>
    <n v="20"/>
    <n v="19"/>
    <n v="17"/>
    <n v="20"/>
    <n v="18"/>
    <n v="0"/>
    <n v="1"/>
    <n v="1"/>
    <n v="0"/>
    <n v="1"/>
    <n v="1"/>
    <n v="0"/>
    <n v="1"/>
    <n v="2"/>
    <n v="0"/>
    <n v="0"/>
    <n v="6.666666666666667"/>
    <n v="4.7619047619047619"/>
    <n v="0"/>
    <n v="5.2631578947368425"/>
    <n v="5"/>
    <n v="0"/>
    <n v="5.882352941176471"/>
    <n v="10"/>
    <n v="0"/>
    <n v="3.7574082264484745"/>
  </r>
  <r>
    <x v="0"/>
    <s v="mid April"/>
    <x v="2"/>
    <x v="2"/>
    <n v="4"/>
    <x v="0"/>
    <n v="28"/>
    <n v="56"/>
    <n v="128"/>
    <n v="18"/>
    <n v="21"/>
    <n v="19"/>
    <n v="24"/>
    <n v="21"/>
    <n v="18"/>
    <n v="22"/>
    <n v="20"/>
    <n v="18"/>
    <n v="19"/>
    <n v="1"/>
    <n v="1"/>
    <n v="1"/>
    <n v="0"/>
    <n v="1"/>
    <n v="0"/>
    <n v="3"/>
    <n v="2"/>
    <n v="1"/>
    <n v="0"/>
    <n v="5.5555555555555554"/>
    <n v="4.7619047619047619"/>
    <n v="5.2631578947368425"/>
    <n v="0"/>
    <n v="4.7619047619047619"/>
    <n v="0"/>
    <n v="13.636363636363637"/>
    <n v="10"/>
    <n v="5.5555555555555554"/>
    <n v="0"/>
    <n v="4.9534442166021115"/>
  </r>
  <r>
    <x v="1"/>
    <s v="mid May"/>
    <x v="11"/>
    <x v="3"/>
    <n v="4"/>
    <x v="0"/>
    <n v="30"/>
    <n v="57"/>
    <n v="130"/>
    <n v="16"/>
    <n v="15"/>
    <n v="18"/>
    <n v="18"/>
    <n v="15"/>
    <n v="15"/>
    <n v="15"/>
    <n v="15"/>
    <n v="17"/>
    <n v="17"/>
    <n v="1"/>
    <n v="0"/>
    <n v="0"/>
    <n v="0"/>
    <n v="1"/>
    <n v="0"/>
    <n v="1"/>
    <n v="0"/>
    <n v="0"/>
    <n v="2"/>
    <n v="6.25"/>
    <n v="0"/>
    <n v="0"/>
    <n v="0"/>
    <n v="6.666666666666667"/>
    <n v="0"/>
    <n v="6.666666666666667"/>
    <n v="0"/>
    <n v="0"/>
    <n v="11.764705882352942"/>
    <n v="3.1348039215686279"/>
  </r>
  <r>
    <x v="1"/>
    <s v="mid May"/>
    <x v="13"/>
    <x v="5"/>
    <n v="4"/>
    <x v="1"/>
    <n v="30"/>
    <n v="58"/>
    <n v="230"/>
    <n v="17"/>
    <n v="20"/>
    <n v="15"/>
    <n v="19"/>
    <n v="17"/>
    <n v="19"/>
    <n v="16"/>
    <n v="20"/>
    <n v="18"/>
    <n v="19"/>
    <n v="1"/>
    <n v="0"/>
    <n v="1"/>
    <n v="0"/>
    <n v="1"/>
    <n v="0"/>
    <n v="0"/>
    <n v="1"/>
    <n v="0"/>
    <n v="0"/>
    <n v="5.882352941176471"/>
    <n v="0"/>
    <n v="6.666666666666667"/>
    <n v="0"/>
    <n v="5.882352941176471"/>
    <n v="0"/>
    <n v="0"/>
    <n v="5"/>
    <n v="0"/>
    <n v="0"/>
    <n v="2.3431372549019609"/>
  </r>
  <r>
    <x v="1"/>
    <s v="mid May"/>
    <x v="14"/>
    <x v="12"/>
    <n v="4"/>
    <x v="2"/>
    <n v="30"/>
    <n v="59"/>
    <n v="330"/>
    <n v="16"/>
    <n v="15"/>
    <n v="17"/>
    <n v="14"/>
    <n v="15"/>
    <n v="14"/>
    <n v="17"/>
    <n v="18"/>
    <n v="17"/>
    <n v="15"/>
    <n v="1"/>
    <n v="0"/>
    <n v="0"/>
    <n v="0"/>
    <n v="0"/>
    <n v="1"/>
    <n v="2"/>
    <n v="0"/>
    <n v="0"/>
    <n v="1"/>
    <n v="6.25"/>
    <n v="0"/>
    <n v="0"/>
    <n v="0"/>
    <n v="0"/>
    <n v="7.1428571428571432"/>
    <n v="11.764705882352942"/>
    <n v="0"/>
    <n v="0"/>
    <n v="6.666666666666667"/>
    <n v="3.1824229691876753"/>
  </r>
  <r>
    <x v="1"/>
    <s v="mid May"/>
    <x v="10"/>
    <x v="10"/>
    <n v="4"/>
    <x v="3"/>
    <n v="30"/>
    <n v="60"/>
    <n v="430"/>
    <n v="19"/>
    <n v="18"/>
    <n v="19"/>
    <n v="17"/>
    <n v="19"/>
    <n v="20"/>
    <n v="18"/>
    <n v="20"/>
    <n v="17"/>
    <n v="18"/>
    <n v="2"/>
    <n v="1"/>
    <n v="0"/>
    <n v="0"/>
    <n v="1"/>
    <n v="1"/>
    <n v="0"/>
    <n v="0"/>
    <n v="2"/>
    <n v="0"/>
    <n v="10.526315789473685"/>
    <n v="5.5555555555555554"/>
    <n v="0"/>
    <n v="0"/>
    <n v="5.2631578947368425"/>
    <n v="5"/>
    <n v="0"/>
    <n v="0"/>
    <n v="11.764705882352942"/>
    <n v="0"/>
    <n v="3.8109735122119028"/>
  </r>
  <r>
    <x v="1"/>
    <s v="mid May"/>
    <x v="9"/>
    <x v="9"/>
    <n v="4"/>
    <x v="3"/>
    <n v="32"/>
    <n v="61"/>
    <n v="432"/>
    <n v="20"/>
    <n v="17"/>
    <n v="18"/>
    <n v="19"/>
    <n v="15"/>
    <n v="16"/>
    <n v="17"/>
    <n v="18"/>
    <n v="19"/>
    <n v="17"/>
    <n v="0"/>
    <n v="0"/>
    <n v="1"/>
    <n v="0"/>
    <n v="0"/>
    <n v="0"/>
    <n v="0"/>
    <n v="0"/>
    <n v="0"/>
    <n v="0"/>
    <n v="0"/>
    <n v="0"/>
    <n v="5.5555555555555554"/>
    <n v="0"/>
    <n v="0"/>
    <n v="0"/>
    <n v="0"/>
    <n v="0"/>
    <n v="0"/>
    <n v="0"/>
    <n v="0.55555555555555558"/>
  </r>
  <r>
    <x v="1"/>
    <s v="mid May"/>
    <x v="15"/>
    <x v="7"/>
    <n v="4"/>
    <x v="2"/>
    <n v="32"/>
    <n v="62"/>
    <n v="332"/>
    <n v="14"/>
    <n v="18"/>
    <n v="16"/>
    <n v="15"/>
    <n v="14"/>
    <n v="16"/>
    <n v="16"/>
    <n v="15"/>
    <n v="17"/>
    <n v="16"/>
    <n v="0"/>
    <n v="0"/>
    <n v="0"/>
    <n v="0"/>
    <n v="1"/>
    <n v="1"/>
    <n v="0"/>
    <n v="0"/>
    <n v="0"/>
    <n v="0"/>
    <n v="0"/>
    <n v="0"/>
    <n v="0"/>
    <n v="0"/>
    <n v="7.1428571428571432"/>
    <n v="6.25"/>
    <n v="0"/>
    <n v="0"/>
    <n v="0"/>
    <n v="0"/>
    <n v="1.3392857142857142"/>
  </r>
  <r>
    <x v="1"/>
    <s v="mid May"/>
    <x v="8"/>
    <x v="8"/>
    <n v="4"/>
    <x v="1"/>
    <n v="32"/>
    <n v="63"/>
    <n v="232"/>
    <n v="18"/>
    <n v="15"/>
    <n v="17"/>
    <n v="18"/>
    <n v="16"/>
    <n v="19"/>
    <n v="17"/>
    <n v="16"/>
    <n v="16"/>
    <n v="18"/>
    <n v="1"/>
    <n v="0"/>
    <n v="1"/>
    <n v="0"/>
    <n v="0"/>
    <n v="1"/>
    <n v="1"/>
    <n v="0"/>
    <n v="0"/>
    <n v="0"/>
    <n v="5.5555555555555554"/>
    <n v="0"/>
    <n v="5.882352941176471"/>
    <n v="0"/>
    <n v="0"/>
    <n v="5.2631578947368425"/>
    <n v="5.882352941176471"/>
    <n v="0"/>
    <n v="0"/>
    <n v="0"/>
    <n v="2.2583419332645343"/>
  </r>
  <r>
    <x v="1"/>
    <s v="mid May"/>
    <x v="12"/>
    <x v="11"/>
    <n v="4"/>
    <x v="0"/>
    <n v="32"/>
    <n v="64"/>
    <n v="132"/>
    <n v="17"/>
    <n v="15"/>
    <n v="18"/>
    <n v="15"/>
    <n v="18"/>
    <n v="16"/>
    <n v="17"/>
    <n v="17"/>
    <n v="18"/>
    <n v="16"/>
    <n v="1"/>
    <n v="2"/>
    <n v="1"/>
    <n v="1"/>
    <n v="1"/>
    <n v="2"/>
    <n v="1"/>
    <n v="1"/>
    <n v="1"/>
    <n v="0"/>
    <n v="5.882352941176471"/>
    <n v="13.333333333333334"/>
    <n v="5.5555555555555554"/>
    <n v="6.666666666666667"/>
    <n v="5.5555555555555554"/>
    <n v="12.5"/>
    <n v="5.882352941176471"/>
    <n v="5.882352941176471"/>
    <n v="5.5555555555555554"/>
    <n v="0"/>
    <n v="6.6813725490196081"/>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r>
    <x v="2"/>
    <m/>
    <x v="16"/>
    <x v="13"/>
    <m/>
    <x v="4"/>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s v="mid April"/>
    <x v="0"/>
    <x v="0"/>
    <n v="1"/>
    <x v="0"/>
    <n v="2"/>
    <n v="1"/>
    <n v="102"/>
    <s v="24/11/2025"/>
    <n v="0.5"/>
    <n v="834"/>
    <m/>
    <n v="756"/>
    <m/>
    <n v="135.21428571428601"/>
    <n v="620.78571428571399"/>
    <n v="260.64"/>
    <m/>
    <n v="559"/>
    <m/>
    <n v="186.1"/>
    <m/>
    <m/>
    <m/>
    <n v="20"/>
    <n v="19"/>
    <n v="8.23"/>
    <n v="22.14"/>
    <n v="42.52"/>
    <n v="33.33"/>
    <m/>
    <n v="200"/>
    <n v="7.2"/>
    <m/>
    <m/>
    <m/>
    <x v="0"/>
    <m/>
    <m/>
    <m/>
    <m/>
    <m/>
    <m/>
    <m/>
    <m/>
    <m/>
    <m/>
    <n v="587.93999999999994"/>
    <m/>
    <m/>
    <m/>
    <m/>
    <m/>
    <m/>
    <m/>
  </r>
  <r>
    <x v="0"/>
    <s v="mid April"/>
    <x v="1"/>
    <x v="1"/>
    <n v="1"/>
    <x v="1"/>
    <n v="2"/>
    <n v="2"/>
    <n v="202"/>
    <s v="24/11/2025"/>
    <n v="0.5"/>
    <n v="595"/>
    <m/>
    <n v="631"/>
    <m/>
    <n v="135.21428571428601"/>
    <n v="495.78571428571399"/>
    <n v="115.65"/>
    <m/>
    <n v="608"/>
    <m/>
    <n v="123.2"/>
    <m/>
    <m/>
    <m/>
    <n v="20"/>
    <n v="15"/>
    <n v="8.81"/>
    <n v="19.13"/>
    <n v="14.29"/>
    <n v="10.41"/>
    <m/>
    <n v="200"/>
    <n v="3.78"/>
    <m/>
    <m/>
    <m/>
    <x v="0"/>
    <m/>
    <m/>
    <m/>
    <m/>
    <m/>
    <m/>
    <m/>
    <m/>
    <m/>
    <m/>
    <n v="252.12"/>
    <m/>
    <m/>
    <m/>
    <m/>
    <m/>
    <m/>
    <m/>
  </r>
  <r>
    <x v="0"/>
    <s v="mid April"/>
    <x v="2"/>
    <x v="2"/>
    <n v="1"/>
    <x v="2"/>
    <n v="2"/>
    <n v="3"/>
    <n v="302"/>
    <s v="24/11/2025"/>
    <n v="0.5"/>
    <n v="859"/>
    <m/>
    <n v="811"/>
    <m/>
    <n v="135.21428571428601"/>
    <n v="675.78571428571399"/>
    <n v="258.60000000000002"/>
    <m/>
    <n v="920"/>
    <m/>
    <n v="290.58"/>
    <m/>
    <m/>
    <m/>
    <n v="20"/>
    <n v="19"/>
    <n v="6.17"/>
    <n v="19.690000000000001"/>
    <n v="27.6"/>
    <n v="21.63"/>
    <m/>
    <n v="200"/>
    <n v="6.09"/>
    <m/>
    <m/>
    <m/>
    <x v="0"/>
    <m/>
    <m/>
    <m/>
    <m/>
    <m/>
    <m/>
    <m/>
    <m/>
    <m/>
    <m/>
    <n v="560.46"/>
    <m/>
    <m/>
    <m/>
    <m/>
    <m/>
    <m/>
    <m/>
  </r>
  <r>
    <x v="0"/>
    <s v="mid April"/>
    <x v="3"/>
    <x v="3"/>
    <n v="1"/>
    <x v="3"/>
    <n v="2"/>
    <n v="4"/>
    <n v="402"/>
    <s v="24/11/2025"/>
    <n v="0.5"/>
    <n v="929"/>
    <m/>
    <n v="851"/>
    <m/>
    <n v="135.21428571428601"/>
    <n v="715.78571428571399"/>
    <n v="262.83999999999997"/>
    <m/>
    <n v="718"/>
    <m/>
    <n v="221.7"/>
    <m/>
    <m/>
    <m/>
    <n v="20"/>
    <n v="19"/>
    <n v="4.83"/>
    <n v="18.649999999999999"/>
    <n v="25.83"/>
    <n v="20.29"/>
    <m/>
    <n v="200"/>
    <n v="6.23"/>
    <m/>
    <m/>
    <m/>
    <x v="0"/>
    <m/>
    <m/>
    <m/>
    <m/>
    <m/>
    <m/>
    <m/>
    <m/>
    <m/>
    <m/>
    <n v="566.26"/>
    <m/>
    <m/>
    <m/>
    <m/>
    <m/>
    <m/>
    <m/>
  </r>
  <r>
    <x v="0"/>
    <s v="mid April"/>
    <x v="4"/>
    <x v="4"/>
    <n v="1"/>
    <x v="3"/>
    <n v="4"/>
    <n v="5"/>
    <n v="404"/>
    <s v="24/11/2025"/>
    <n v="0.5"/>
    <n v="1212"/>
    <n v="791"/>
    <n v="961"/>
    <n v="848"/>
    <n v="135.21428571428601"/>
    <n v="825.78571428571399"/>
    <n v="337.13"/>
    <n v="289.63"/>
    <n v="666"/>
    <n v="799"/>
    <n v="221.14"/>
    <n v="276.52999999999997"/>
    <m/>
    <m/>
    <n v="20"/>
    <n v="19"/>
    <n v="7.81"/>
    <n v="20.63"/>
    <n v="32.369999999999997"/>
    <n v="26.12"/>
    <m/>
    <n v="200"/>
    <n v="7.32"/>
    <n v="6.49"/>
    <m/>
    <m/>
    <x v="0"/>
    <m/>
    <m/>
    <m/>
    <m/>
    <m/>
    <m/>
    <m/>
    <m/>
    <m/>
    <m/>
    <n v="726.5"/>
    <m/>
    <m/>
    <m/>
    <m/>
    <m/>
    <m/>
    <m/>
  </r>
  <r>
    <x v="0"/>
    <s v="mid April"/>
    <x v="5"/>
    <x v="5"/>
    <n v="1"/>
    <x v="2"/>
    <n v="4"/>
    <n v="6"/>
    <n v="304"/>
    <s v="24/11/2025"/>
    <n v="0.5"/>
    <n v="700"/>
    <m/>
    <n v="691"/>
    <m/>
    <n v="135.21428571428601"/>
    <n v="555.78571428571399"/>
    <n v="252.13"/>
    <m/>
    <n v="572"/>
    <m/>
    <n v="207.22"/>
    <m/>
    <m/>
    <m/>
    <n v="20"/>
    <n v="20"/>
    <n v="6.44"/>
    <n v="21.79"/>
    <n v="36.33"/>
    <n v="29.32"/>
    <m/>
    <n v="200"/>
    <n v="7.08"/>
    <m/>
    <m/>
    <m/>
    <x v="0"/>
    <m/>
    <m/>
    <m/>
    <m/>
    <m/>
    <m/>
    <m/>
    <m/>
    <m/>
    <m/>
    <n v="562.9"/>
    <m/>
    <m/>
    <m/>
    <m/>
    <m/>
    <m/>
    <m/>
  </r>
  <r>
    <x v="0"/>
    <s v="mid April"/>
    <x v="6"/>
    <x v="6"/>
    <n v="1"/>
    <x v="1"/>
    <n v="4"/>
    <n v="7"/>
    <n v="204"/>
    <s v="24/11/2025"/>
    <n v="0.5"/>
    <n v="632"/>
    <m/>
    <n v="670"/>
    <m/>
    <n v="135.21428571428601"/>
    <n v="534.78571428571399"/>
    <n v="147.21"/>
    <m/>
    <n v="695"/>
    <m/>
    <n v="210.8"/>
    <m/>
    <m/>
    <m/>
    <n v="20"/>
    <n v="15"/>
    <n v="5.8"/>
    <n v="10.78"/>
    <n v="14.85"/>
    <n v="11.19"/>
    <m/>
    <n v="200"/>
    <n v="4.26"/>
    <m/>
    <m/>
    <m/>
    <x v="0"/>
    <m/>
    <m/>
    <m/>
    <m/>
    <m/>
    <m/>
    <m/>
    <m/>
    <m/>
    <m/>
    <n v="316.8"/>
    <m/>
    <m/>
    <m/>
    <m/>
    <m/>
    <m/>
    <m/>
  </r>
  <r>
    <x v="0"/>
    <s v="mid April"/>
    <x v="7"/>
    <x v="7"/>
    <n v="1"/>
    <x v="0"/>
    <n v="4"/>
    <n v="8"/>
    <n v="104"/>
    <s v="24/11/2025"/>
    <n v="0.5"/>
    <n v="776"/>
    <m/>
    <n v="728"/>
    <m/>
    <n v="135.21428571428601"/>
    <n v="592.78571428571399"/>
    <n v="194.41"/>
    <m/>
    <n v="524"/>
    <m/>
    <n v="155.91"/>
    <m/>
    <m/>
    <m/>
    <n v="20"/>
    <n v="18"/>
    <n v="8.2799999999999994"/>
    <n v="19.190000000000001"/>
    <n v="28.69"/>
    <n v="22.12"/>
    <m/>
    <n v="200"/>
    <n v="6.41"/>
    <m/>
    <m/>
    <m/>
    <x v="0"/>
    <m/>
    <m/>
    <m/>
    <m/>
    <m/>
    <m/>
    <m/>
    <m/>
    <m/>
    <m/>
    <n v="433.06"/>
    <m/>
    <m/>
    <m/>
    <m/>
    <m/>
    <m/>
    <m/>
  </r>
  <r>
    <x v="1"/>
    <s v="mid May"/>
    <x v="8"/>
    <x v="8"/>
    <n v="1"/>
    <x v="0"/>
    <n v="6"/>
    <n v="9"/>
    <n v="106"/>
    <s v="24/11/2025"/>
    <n v="0.5"/>
    <n v="675"/>
    <m/>
    <n v="591"/>
    <m/>
    <n v="135.21428571428601"/>
    <n v="455.78571428571399"/>
    <n v="193.88"/>
    <m/>
    <n v="550"/>
    <m/>
    <n v="190.63"/>
    <m/>
    <m/>
    <m/>
    <n v="20"/>
    <n v="20"/>
    <n v="5.62"/>
    <n v="20.52"/>
    <n v="36.729999999999997"/>
    <n v="28.24"/>
    <m/>
    <n v="200"/>
    <n v="6.27"/>
    <m/>
    <m/>
    <m/>
    <x v="0"/>
    <m/>
    <m/>
    <m/>
    <m/>
    <m/>
    <m/>
    <m/>
    <m/>
    <m/>
    <m/>
    <n v="444.24"/>
    <m/>
    <m/>
    <m/>
    <m/>
    <m/>
    <m/>
    <m/>
  </r>
  <r>
    <x v="1"/>
    <s v="mid May"/>
    <x v="9"/>
    <x v="9"/>
    <n v="1"/>
    <x v="1"/>
    <n v="6"/>
    <n v="10"/>
    <n v="206"/>
    <s v="24/11/2025"/>
    <n v="0.5"/>
    <n v="543"/>
    <m/>
    <n v="542"/>
    <m/>
    <n v="135.21428571428601"/>
    <n v="406.78571428571399"/>
    <n v="172.8"/>
    <m/>
    <n v="626"/>
    <m/>
    <n v="209.3"/>
    <m/>
    <m/>
    <m/>
    <n v="20"/>
    <n v="20"/>
    <n v="4.93"/>
    <n v="13.28"/>
    <n v="26.15"/>
    <n v="20.32"/>
    <m/>
    <n v="200"/>
    <n v="5.99"/>
    <m/>
    <m/>
    <m/>
    <x v="0"/>
    <m/>
    <m/>
    <m/>
    <m/>
    <m/>
    <m/>
    <m/>
    <m/>
    <m/>
    <m/>
    <n v="386.24"/>
    <m/>
    <m/>
    <m/>
    <m/>
    <m/>
    <m/>
    <m/>
  </r>
  <r>
    <x v="1"/>
    <s v="mid May"/>
    <x v="10"/>
    <x v="10"/>
    <n v="1"/>
    <x v="2"/>
    <n v="6"/>
    <n v="11"/>
    <n v="306"/>
    <s v="24/11/2025"/>
    <n v="0.5"/>
    <n v="620"/>
    <m/>
    <n v="581"/>
    <m/>
    <n v="135.21428571428601"/>
    <n v="445.78571428571399"/>
    <n v="181.31"/>
    <m/>
    <n v="516"/>
    <m/>
    <n v="171.11"/>
    <m/>
    <m/>
    <m/>
    <n v="21"/>
    <n v="21"/>
    <n v="5.63"/>
    <n v="21.68"/>
    <n v="36.22"/>
    <n v="28.25"/>
    <m/>
    <n v="200"/>
    <n v="6.61"/>
    <m/>
    <m/>
    <m/>
    <x v="0"/>
    <m/>
    <m/>
    <m/>
    <m/>
    <m/>
    <m/>
    <m/>
    <m/>
    <m/>
    <m/>
    <n v="419.12"/>
    <m/>
    <m/>
    <m/>
    <m/>
    <m/>
    <m/>
    <m/>
  </r>
  <r>
    <x v="1"/>
    <s v="mid May"/>
    <x v="11"/>
    <x v="3"/>
    <n v="1"/>
    <x v="3"/>
    <n v="6"/>
    <n v="12"/>
    <n v="406"/>
    <s v="24/11/2025"/>
    <n v="0.5"/>
    <n v="980"/>
    <m/>
    <n v="785"/>
    <m/>
    <n v="135.21428571428601"/>
    <n v="649.78571428571399"/>
    <n v="273.20999999999998"/>
    <m/>
    <n v="646"/>
    <m/>
    <n v="237.76"/>
    <m/>
    <m/>
    <m/>
    <n v="20"/>
    <n v="20"/>
    <n v="4.76"/>
    <n v="22.46"/>
    <n v="35.94"/>
    <n v="28.42"/>
    <m/>
    <n v="200"/>
    <n v="7.37"/>
    <m/>
    <m/>
    <m/>
    <x v="0"/>
    <m/>
    <m/>
    <m/>
    <m/>
    <m/>
    <m/>
    <m/>
    <m/>
    <m/>
    <m/>
    <n v="603.26"/>
    <m/>
    <m/>
    <m/>
    <m/>
    <m/>
    <m/>
    <m/>
  </r>
  <r>
    <x v="1"/>
    <s v="mid May"/>
    <x v="12"/>
    <x v="11"/>
    <n v="1"/>
    <x v="3"/>
    <n v="8"/>
    <n v="13"/>
    <n v="408"/>
    <s v="24/11/2025"/>
    <n v="0.5"/>
    <n v="737"/>
    <m/>
    <n v="663"/>
    <m/>
    <n v="135.21428571428601"/>
    <n v="527.78571428571399"/>
    <n v="230.4"/>
    <m/>
    <n v="617"/>
    <m/>
    <n v="226.6"/>
    <m/>
    <m/>
    <m/>
    <n v="20"/>
    <n v="20"/>
    <n v="4.63"/>
    <n v="16.88"/>
    <n v="35.07"/>
    <n v="27.97"/>
    <m/>
    <n v="200"/>
    <n v="6.64"/>
    <m/>
    <m/>
    <m/>
    <x v="0"/>
    <m/>
    <m/>
    <m/>
    <m/>
    <m/>
    <m/>
    <m/>
    <m/>
    <m/>
    <m/>
    <n v="516.74"/>
    <m/>
    <m/>
    <m/>
    <m/>
    <m/>
    <m/>
    <m/>
  </r>
  <r>
    <x v="1"/>
    <s v="mid May"/>
    <x v="13"/>
    <x v="5"/>
    <n v="1"/>
    <x v="2"/>
    <n v="8"/>
    <n v="14"/>
    <n v="308"/>
    <s v="24/11/2025"/>
    <n v="0.5"/>
    <n v="694"/>
    <m/>
    <n v="621"/>
    <m/>
    <n v="135.21428571428601"/>
    <n v="485.78571428571399"/>
    <n v="204.21"/>
    <m/>
    <n v="618"/>
    <m/>
    <n v="224.66"/>
    <m/>
    <m/>
    <m/>
    <n v="20"/>
    <n v="20"/>
    <n v="5.79"/>
    <n v="22.95"/>
    <n v="45.95"/>
    <n v="36.21"/>
    <m/>
    <n v="200"/>
    <n v="6.76"/>
    <m/>
    <m/>
    <m/>
    <x v="0"/>
    <m/>
    <m/>
    <m/>
    <m/>
    <m/>
    <m/>
    <m/>
    <m/>
    <m/>
    <m/>
    <n v="480.84000000000003"/>
    <m/>
    <m/>
    <m/>
    <m/>
    <m/>
    <m/>
    <m/>
  </r>
  <r>
    <x v="1"/>
    <s v="mid May"/>
    <x v="14"/>
    <x v="12"/>
    <n v="1"/>
    <x v="1"/>
    <n v="8"/>
    <n v="15"/>
    <n v="208"/>
    <s v="24/11/2025"/>
    <n v="0.5"/>
    <n v="609"/>
    <m/>
    <n v="615"/>
    <m/>
    <n v="135.21428571428601"/>
    <n v="479.78571428571399"/>
    <n v="196.79"/>
    <m/>
    <n v="525"/>
    <m/>
    <n v="173.44"/>
    <m/>
    <m/>
    <m/>
    <n v="20"/>
    <n v="20"/>
    <n v="4.9000000000000004"/>
    <n v="14.22"/>
    <n v="25.7"/>
    <n v="19.54"/>
    <m/>
    <n v="200"/>
    <n v="6.91"/>
    <m/>
    <m/>
    <m/>
    <x v="0"/>
    <m/>
    <m/>
    <m/>
    <m/>
    <m/>
    <m/>
    <m/>
    <m/>
    <m/>
    <m/>
    <n v="432.65999999999997"/>
    <m/>
    <m/>
    <m/>
    <m/>
    <m/>
    <m/>
    <m/>
  </r>
  <r>
    <x v="1"/>
    <s v="mid May"/>
    <x v="15"/>
    <x v="7"/>
    <n v="1"/>
    <x v="0"/>
    <n v="8"/>
    <n v="16"/>
    <n v="108"/>
    <s v="24/11/2025"/>
    <n v="0.5"/>
    <n v="759"/>
    <n v="634"/>
    <n v="689"/>
    <n v="564"/>
    <n v="135.21428571428601"/>
    <n v="553.78571428571399"/>
    <n v="258.44"/>
    <n v="197.13"/>
    <m/>
    <n v="405"/>
    <m/>
    <n v="120.85"/>
    <m/>
    <m/>
    <n v="20"/>
    <n v="20"/>
    <n v="4.58"/>
    <n v="19.68"/>
    <n v="39.270000000000003"/>
    <n v="30.9"/>
    <m/>
    <n v="200"/>
    <n v="8.2899999999999991"/>
    <n v="8.4499999999999993"/>
    <m/>
    <m/>
    <x v="0"/>
    <m/>
    <m/>
    <m/>
    <m/>
    <m/>
    <m/>
    <m/>
    <m/>
    <m/>
    <m/>
    <n v="578.67999999999995"/>
    <m/>
    <m/>
    <m/>
    <m/>
    <m/>
    <m/>
    <m/>
  </r>
  <r>
    <x v="0"/>
    <s v="mid April"/>
    <x v="1"/>
    <x v="1"/>
    <n v="2"/>
    <x v="0"/>
    <n v="10"/>
    <n v="17"/>
    <n v="110"/>
    <s v="24/11/2025"/>
    <n v="0.5"/>
    <n v="792"/>
    <m/>
    <n v="758"/>
    <m/>
    <n v="135.21428571428601"/>
    <n v="622.78571428571399"/>
    <n v="239.26"/>
    <m/>
    <n v="630"/>
    <m/>
    <n v="192.8"/>
    <m/>
    <m/>
    <m/>
    <n v="20"/>
    <n v="20"/>
    <n v="7.85"/>
    <n v="22.06"/>
    <n v="34.94"/>
    <n v="26.9"/>
    <m/>
    <n v="200"/>
    <n v="5.9"/>
    <m/>
    <m/>
    <m/>
    <x v="0"/>
    <m/>
    <m/>
    <m/>
    <m/>
    <m/>
    <m/>
    <m/>
    <m/>
    <m/>
    <m/>
    <n v="532.31999999999994"/>
    <m/>
    <m/>
    <m/>
    <m/>
    <m/>
    <m/>
    <m/>
  </r>
  <r>
    <x v="0"/>
    <s v="mid April"/>
    <x v="5"/>
    <x v="5"/>
    <n v="2"/>
    <x v="1"/>
    <n v="10"/>
    <n v="18"/>
    <n v="210"/>
    <s v="24/11/2025"/>
    <n v="0.5"/>
    <n v="677"/>
    <m/>
    <n v="689"/>
    <m/>
    <n v="135.21428571428601"/>
    <n v="553.78571428571399"/>
    <n v="189.6"/>
    <m/>
    <n v="606"/>
    <m/>
    <n v="193.92"/>
    <m/>
    <m/>
    <m/>
    <n v="20"/>
    <n v="19"/>
    <n v="7.61"/>
    <n v="21.72"/>
    <n v="31.4"/>
    <n v="24.14"/>
    <m/>
    <n v="200"/>
    <n v="5.12"/>
    <m/>
    <m/>
    <m/>
    <x v="0"/>
    <m/>
    <m/>
    <m/>
    <m/>
    <m/>
    <m/>
    <m/>
    <m/>
    <m/>
    <m/>
    <n v="427.48"/>
    <m/>
    <m/>
    <m/>
    <m/>
    <m/>
    <m/>
    <m/>
  </r>
  <r>
    <x v="0"/>
    <s v="mid April"/>
    <x v="7"/>
    <x v="7"/>
    <n v="2"/>
    <x v="2"/>
    <n v="10"/>
    <n v="19"/>
    <n v="310"/>
    <s v="24/11/2025"/>
    <n v="0.5"/>
    <n v="783"/>
    <m/>
    <n v="747"/>
    <m/>
    <n v="135.21428571428601"/>
    <n v="611.78571428571399"/>
    <n v="211.92"/>
    <m/>
    <n v="641"/>
    <m/>
    <n v="201.65"/>
    <m/>
    <m/>
    <m/>
    <n v="20"/>
    <n v="19"/>
    <n v="9.56"/>
    <n v="18.61"/>
    <n v="26.05"/>
    <n v="20.010000000000002"/>
    <m/>
    <n v="200"/>
    <n v="6.58"/>
    <m/>
    <m/>
    <m/>
    <x v="0"/>
    <m/>
    <m/>
    <m/>
    <m/>
    <m/>
    <m/>
    <m/>
    <m/>
    <m/>
    <m/>
    <n v="463.85999999999996"/>
    <m/>
    <m/>
    <m/>
    <m/>
    <m/>
    <m/>
    <m/>
  </r>
  <r>
    <x v="0"/>
    <s v="mid April"/>
    <x v="6"/>
    <x v="6"/>
    <n v="2"/>
    <x v="3"/>
    <n v="10"/>
    <n v="20"/>
    <n v="410"/>
    <s v="24/11/2025"/>
    <n v="0.5"/>
    <n v="724"/>
    <m/>
    <n v="715"/>
    <m/>
    <n v="135.21428571428601"/>
    <n v="579.78571428571399"/>
    <n v="210.68"/>
    <m/>
    <n v="680"/>
    <m/>
    <n v="217.98"/>
    <m/>
    <m/>
    <m/>
    <n v="20"/>
    <n v="20"/>
    <n v="7.34"/>
    <n v="22.36"/>
    <n v="34.65"/>
    <n v="27.14"/>
    <m/>
    <n v="200"/>
    <n v="5.85"/>
    <m/>
    <m/>
    <m/>
    <x v="0"/>
    <m/>
    <m/>
    <m/>
    <m/>
    <m/>
    <m/>
    <m/>
    <m/>
    <m/>
    <m/>
    <n v="475.64"/>
    <m/>
    <m/>
    <m/>
    <m/>
    <m/>
    <m/>
    <m/>
  </r>
  <r>
    <x v="0"/>
    <s v="mid April"/>
    <x v="2"/>
    <x v="2"/>
    <n v="2"/>
    <x v="3"/>
    <n v="12"/>
    <n v="21"/>
    <n v="412"/>
    <s v="24/11/2025"/>
    <n v="0.5"/>
    <n v="857"/>
    <m/>
    <n v="834"/>
    <m/>
    <n v="135.21428571428601"/>
    <n v="698.78571428571399"/>
    <n v="228.55"/>
    <m/>
    <n v="615"/>
    <m/>
    <n v="178.76"/>
    <m/>
    <m/>
    <m/>
    <n v="20"/>
    <n v="19"/>
    <n v="5.6"/>
    <n v="18.989999999999998"/>
    <n v="22.35"/>
    <n v="16.420000000000002"/>
    <m/>
    <n v="200"/>
    <n v="6.44"/>
    <m/>
    <m/>
    <m/>
    <x v="0"/>
    <m/>
    <m/>
    <m/>
    <m/>
    <m/>
    <m/>
    <m/>
    <m/>
    <m/>
    <m/>
    <n v="489.94000000000005"/>
    <m/>
    <m/>
    <m/>
    <m/>
    <m/>
    <m/>
    <m/>
  </r>
  <r>
    <x v="0"/>
    <s v="mid April"/>
    <x v="0"/>
    <x v="0"/>
    <n v="2"/>
    <x v="2"/>
    <n v="12"/>
    <n v="22"/>
    <n v="312"/>
    <s v="24/11/2025"/>
    <n v="0.5"/>
    <n v="641"/>
    <m/>
    <n v="596"/>
    <m/>
    <n v="135.21428571428601"/>
    <n v="460.78571428571399"/>
    <n v="195.74"/>
    <m/>
    <n v="567"/>
    <m/>
    <n v="189.64"/>
    <m/>
    <m/>
    <m/>
    <n v="20"/>
    <n v="20"/>
    <n v="7.83"/>
    <n v="22.68"/>
    <n v="42.39"/>
    <n v="33.520000000000003"/>
    <m/>
    <n v="200"/>
    <n v="7.15"/>
    <m/>
    <m/>
    <m/>
    <x v="0"/>
    <m/>
    <m/>
    <m/>
    <m/>
    <m/>
    <m/>
    <m/>
    <m/>
    <m/>
    <m/>
    <n v="458.52000000000004"/>
    <m/>
    <m/>
    <m/>
    <m/>
    <m/>
    <m/>
    <m/>
  </r>
  <r>
    <x v="0"/>
    <s v="mid April"/>
    <x v="3"/>
    <x v="3"/>
    <n v="2"/>
    <x v="1"/>
    <n v="12"/>
    <n v="23"/>
    <n v="212"/>
    <s v="24/11/2025"/>
    <n v="0.5"/>
    <n v="578"/>
    <m/>
    <n v="592"/>
    <m/>
    <n v="135.21428571428601"/>
    <n v="456.78571428571399"/>
    <n v="151.99"/>
    <m/>
    <n v="663"/>
    <m/>
    <n v="176.88"/>
    <m/>
    <m/>
    <m/>
    <n v="20"/>
    <n v="19"/>
    <n v="6.03"/>
    <n v="11.67"/>
    <n v="14.15"/>
    <n v="11.09"/>
    <m/>
    <n v="200"/>
    <n v="5.68"/>
    <m/>
    <m/>
    <m/>
    <x v="0"/>
    <m/>
    <m/>
    <m/>
    <m/>
    <m/>
    <m/>
    <m/>
    <m/>
    <m/>
    <m/>
    <n v="326.16000000000003"/>
    <m/>
    <m/>
    <m/>
    <m/>
    <m/>
    <m/>
    <m/>
  </r>
  <r>
    <x v="0"/>
    <s v="mid April"/>
    <x v="4"/>
    <x v="4"/>
    <n v="2"/>
    <x v="0"/>
    <n v="12"/>
    <n v="24"/>
    <n v="112"/>
    <s v="24/11/2025"/>
    <n v="0.5"/>
    <n v="773"/>
    <m/>
    <n v="750"/>
    <m/>
    <n v="135.21428571428601"/>
    <n v="614.78571428571399"/>
    <n v="232.89"/>
    <m/>
    <n v="633"/>
    <m/>
    <n v="203.07"/>
    <m/>
    <m/>
    <m/>
    <n v="20"/>
    <n v="17"/>
    <n v="7.45"/>
    <n v="18.96"/>
    <n v="32.03"/>
    <n v="24.53"/>
    <m/>
    <n v="200"/>
    <n v="5.93"/>
    <m/>
    <m/>
    <m/>
    <x v="0"/>
    <m/>
    <m/>
    <m/>
    <m/>
    <m/>
    <m/>
    <m/>
    <m/>
    <m/>
    <m/>
    <n v="514.83999999999992"/>
    <m/>
    <m/>
    <m/>
    <m/>
    <m/>
    <m/>
    <m/>
  </r>
  <r>
    <x v="1"/>
    <s v="mid May"/>
    <x v="9"/>
    <x v="9"/>
    <n v="2"/>
    <x v="0"/>
    <n v="14"/>
    <n v="25"/>
    <n v="114"/>
    <s v="24/11/2025"/>
    <n v="0.5"/>
    <n v="748"/>
    <m/>
    <n v="678"/>
    <m/>
    <n v="135.21428571428601"/>
    <n v="542.78571428571399"/>
    <n v="238.51"/>
    <m/>
    <n v="443"/>
    <m/>
    <n v="134.1"/>
    <m/>
    <m/>
    <m/>
    <n v="20"/>
    <n v="18"/>
    <n v="4.8499999999999996"/>
    <n v="16.32"/>
    <n v="26.73"/>
    <n v="20.73"/>
    <m/>
    <n v="200"/>
    <n v="6.5"/>
    <m/>
    <m/>
    <m/>
    <x v="0"/>
    <m/>
    <m/>
    <m/>
    <m/>
    <m/>
    <m/>
    <m/>
    <m/>
    <m/>
    <m/>
    <n v="518.48"/>
    <m/>
    <m/>
    <m/>
    <m/>
    <m/>
    <m/>
    <m/>
  </r>
  <r>
    <x v="1"/>
    <s v="mid May"/>
    <x v="10"/>
    <x v="10"/>
    <n v="2"/>
    <x v="1"/>
    <n v="14"/>
    <n v="26"/>
    <n v="214"/>
    <s v="24/11/2025"/>
    <n v="0.5"/>
    <n v="649"/>
    <m/>
    <n v="640"/>
    <m/>
    <n v="135.21428571428601"/>
    <n v="504.78571428571399"/>
    <n v="173.89"/>
    <m/>
    <n v="678"/>
    <m/>
    <n v="224.63"/>
    <m/>
    <m/>
    <m/>
    <n v="20"/>
    <n v="19"/>
    <n v="5.46"/>
    <n v="15.89"/>
    <n v="22.35"/>
    <n v="17.09"/>
    <m/>
    <n v="200"/>
    <n v="5.52"/>
    <m/>
    <m/>
    <m/>
    <x v="0"/>
    <m/>
    <m/>
    <m/>
    <m/>
    <m/>
    <m/>
    <m/>
    <m/>
    <m/>
    <m/>
    <n v="381.96"/>
    <m/>
    <m/>
    <m/>
    <m/>
    <m/>
    <m/>
    <m/>
  </r>
  <r>
    <x v="1"/>
    <s v="mid May"/>
    <x v="8"/>
    <x v="8"/>
    <n v="2"/>
    <x v="2"/>
    <n v="14"/>
    <n v="27"/>
    <n v="314"/>
    <s v="24/11/2025"/>
    <n v="0.5"/>
    <n v="640"/>
    <m/>
    <n v="600"/>
    <m/>
    <n v="135.21428571428601"/>
    <n v="464.78571428571399"/>
    <n v="194.19"/>
    <m/>
    <n v="555"/>
    <m/>
    <n v="183.6"/>
    <m/>
    <m/>
    <m/>
    <n v="20"/>
    <n v="20"/>
    <n v="5.73"/>
    <n v="18.46"/>
    <n v="34.03"/>
    <n v="26.25"/>
    <m/>
    <n v="200"/>
    <n v="6.08"/>
    <m/>
    <m/>
    <m/>
    <x v="0"/>
    <m/>
    <m/>
    <m/>
    <m/>
    <m/>
    <m/>
    <m/>
    <m/>
    <m/>
    <m/>
    <n v="440.88"/>
    <m/>
    <m/>
    <m/>
    <m/>
    <m/>
    <m/>
    <m/>
  </r>
  <r>
    <x v="1"/>
    <s v="mid May"/>
    <x v="15"/>
    <x v="7"/>
    <n v="2"/>
    <x v="3"/>
    <n v="14"/>
    <n v="28"/>
    <n v="414"/>
    <s v="24/11/2025"/>
    <n v="0.5"/>
    <n v="703"/>
    <m/>
    <n v="656"/>
    <m/>
    <n v="135.21428571428601"/>
    <n v="520.78571428571399"/>
    <n v="239.4"/>
    <m/>
    <n v="626"/>
    <m/>
    <n v="236.25"/>
    <m/>
    <m/>
    <m/>
    <n v="20"/>
    <n v="20"/>
    <n v="6.11"/>
    <n v="22.3"/>
    <n v="46.92"/>
    <n v="37.26"/>
    <m/>
    <n v="200"/>
    <n v="7.1"/>
    <m/>
    <m/>
    <m/>
    <x v="0"/>
    <m/>
    <m/>
    <m/>
    <m/>
    <m/>
    <m/>
    <m/>
    <m/>
    <m/>
    <m/>
    <n v="553.32000000000005"/>
    <m/>
    <m/>
    <m/>
    <m/>
    <m/>
    <m/>
    <m/>
  </r>
  <r>
    <x v="1"/>
    <s v="mid May"/>
    <x v="14"/>
    <x v="12"/>
    <n v="2"/>
    <x v="3"/>
    <n v="16"/>
    <n v="29"/>
    <n v="416"/>
    <s v="24/11/2025"/>
    <n v="0.5"/>
    <n v="617"/>
    <m/>
    <n v="614"/>
    <m/>
    <n v="135.21428571428601"/>
    <n v="478.78571428571399"/>
    <n v="200.1"/>
    <m/>
    <n v="539"/>
    <m/>
    <n v="183.26"/>
    <m/>
    <m/>
    <m/>
    <n v="20"/>
    <n v="19"/>
    <n v="4.12"/>
    <n v="14.4"/>
    <n v="24.02"/>
    <n v="17.95"/>
    <m/>
    <n v="200"/>
    <n v="5.71"/>
    <m/>
    <m/>
    <m/>
    <x v="0"/>
    <m/>
    <m/>
    <m/>
    <m/>
    <m/>
    <m/>
    <m/>
    <m/>
    <m/>
    <m/>
    <n v="436.09999999999997"/>
    <m/>
    <m/>
    <m/>
    <m/>
    <m/>
    <m/>
    <m/>
  </r>
  <r>
    <x v="1"/>
    <s v="mid May"/>
    <x v="11"/>
    <x v="3"/>
    <n v="2"/>
    <x v="2"/>
    <n v="16"/>
    <n v="30"/>
    <n v="316"/>
    <s v="24/11/2025"/>
    <n v="0.5"/>
    <n v="581"/>
    <m/>
    <n v="580"/>
    <m/>
    <n v="135.21428571428601"/>
    <n v="444.78571428571399"/>
    <n v="174.22"/>
    <m/>
    <n v="493"/>
    <m/>
    <n v="158.57"/>
    <m/>
    <m/>
    <m/>
    <n v="20"/>
    <n v="17"/>
    <n v="5.54"/>
    <n v="14.66"/>
    <n v="23.2"/>
    <n v="17.82"/>
    <m/>
    <n v="200"/>
    <n v="6.68"/>
    <m/>
    <m/>
    <m/>
    <x v="0"/>
    <m/>
    <m/>
    <m/>
    <m/>
    <m/>
    <m/>
    <m/>
    <m/>
    <m/>
    <m/>
    <n v="384.08"/>
    <m/>
    <m/>
    <m/>
    <m/>
    <m/>
    <m/>
    <m/>
  </r>
  <r>
    <x v="1"/>
    <s v="mid May"/>
    <x v="12"/>
    <x v="11"/>
    <n v="2"/>
    <x v="1"/>
    <n v="16"/>
    <n v="31"/>
    <n v="216"/>
    <s v="24/11/2025"/>
    <n v="0.5"/>
    <n v="617"/>
    <m/>
    <n v="644"/>
    <m/>
    <n v="135.21428571428601"/>
    <n v="508.78571428571399"/>
    <n v="189.52"/>
    <m/>
    <n v="507"/>
    <m/>
    <n v="159.62"/>
    <m/>
    <m/>
    <m/>
    <n v="20"/>
    <n v="19"/>
    <n v="5.43"/>
    <n v="16.25"/>
    <n v="23.42"/>
    <n v="17.05"/>
    <m/>
    <n v="200"/>
    <n v="6.16"/>
    <m/>
    <m/>
    <m/>
    <x v="0"/>
    <m/>
    <m/>
    <m/>
    <m/>
    <m/>
    <m/>
    <m/>
    <m/>
    <m/>
    <m/>
    <n v="413.14000000000004"/>
    <m/>
    <m/>
    <m/>
    <m/>
    <m/>
    <m/>
    <m/>
  </r>
  <r>
    <x v="1"/>
    <s v="mid May"/>
    <x v="13"/>
    <x v="5"/>
    <n v="2"/>
    <x v="0"/>
    <n v="16"/>
    <n v="32"/>
    <n v="116"/>
    <s v="24/11/2025"/>
    <n v="0.5"/>
    <n v="724"/>
    <m/>
    <n v="643"/>
    <m/>
    <n v="135.21428571428601"/>
    <n v="507.78571428571399"/>
    <n v="233.89"/>
    <m/>
    <n v="483"/>
    <m/>
    <n v="174.02"/>
    <m/>
    <m/>
    <m/>
    <n v="20"/>
    <n v="20"/>
    <n v="5.7"/>
    <n v="19.57"/>
    <n v="37.82"/>
    <n v="29.92"/>
    <m/>
    <n v="200"/>
    <n v="7.04"/>
    <m/>
    <m/>
    <m/>
    <x v="0"/>
    <m/>
    <m/>
    <m/>
    <m/>
    <m/>
    <m/>
    <m/>
    <m/>
    <m/>
    <m/>
    <n v="527.62"/>
    <m/>
    <m/>
    <m/>
    <m/>
    <m/>
    <m/>
    <m/>
  </r>
  <r>
    <x v="0"/>
    <s v="mid April"/>
    <x v="6"/>
    <x v="6"/>
    <n v="3"/>
    <x v="0"/>
    <n v="18"/>
    <n v="33"/>
    <n v="118"/>
    <s v="24/11/2025"/>
    <n v="0.5"/>
    <n v="597"/>
    <m/>
    <n v="676"/>
    <m/>
    <n v="135.21428571428601"/>
    <n v="540.78571428571399"/>
    <n v="192.81"/>
    <m/>
    <n v="622"/>
    <m/>
    <n v="179.56"/>
    <m/>
    <m/>
    <m/>
    <n v="20"/>
    <n v="20"/>
    <n v="9.18"/>
    <n v="18.46"/>
    <n v="30.58"/>
    <n v="22.98"/>
    <m/>
    <n v="200"/>
    <n v="5.49"/>
    <m/>
    <m/>
    <m/>
    <x v="0"/>
    <m/>
    <m/>
    <m/>
    <m/>
    <m/>
    <m/>
    <m/>
    <m/>
    <m/>
    <m/>
    <n v="431.58"/>
    <m/>
    <m/>
    <m/>
    <m/>
    <m/>
    <m/>
    <m/>
  </r>
  <r>
    <x v="0"/>
    <s v="mid April"/>
    <x v="2"/>
    <x v="2"/>
    <n v="3"/>
    <x v="1"/>
    <n v="18"/>
    <n v="34"/>
    <n v="218"/>
    <s v="24/11/2025"/>
    <n v="0.5"/>
    <n v="610"/>
    <m/>
    <n v="641"/>
    <m/>
    <n v="135.21428571428601"/>
    <n v="505.78571428571399"/>
    <n v="140.11000000000001"/>
    <m/>
    <n v="671"/>
    <m/>
    <n v="152.97"/>
    <m/>
    <m/>
    <m/>
    <n v="20"/>
    <n v="17"/>
    <n v="7.04"/>
    <n v="16.68"/>
    <n v="18.829999999999998"/>
    <n v="14.26"/>
    <m/>
    <n v="200"/>
    <n v="4.43"/>
    <m/>
    <m/>
    <m/>
    <x v="0"/>
    <m/>
    <m/>
    <m/>
    <m/>
    <m/>
    <m/>
    <m/>
    <m/>
    <m/>
    <m/>
    <n v="308.74"/>
    <m/>
    <m/>
    <m/>
    <m/>
    <m/>
    <m/>
    <m/>
  </r>
  <r>
    <x v="0"/>
    <s v="mid April"/>
    <x v="3"/>
    <x v="3"/>
    <n v="3"/>
    <x v="2"/>
    <n v="18"/>
    <n v="35"/>
    <n v="318"/>
    <s v="24/11/2025"/>
    <n v="0.5"/>
    <n v="589"/>
    <m/>
    <n v="587"/>
    <m/>
    <n v="135.21428571428601"/>
    <n v="451.78571428571399"/>
    <n v="171.49"/>
    <m/>
    <n v="503"/>
    <m/>
    <n v="143.19"/>
    <m/>
    <m/>
    <m/>
    <n v="20"/>
    <n v="20"/>
    <n v="4.78"/>
    <n v="13.46"/>
    <n v="20.86"/>
    <n v="16.149999999999999"/>
    <m/>
    <n v="200"/>
    <n v="6.31"/>
    <m/>
    <m/>
    <m/>
    <x v="0"/>
    <m/>
    <m/>
    <m/>
    <m/>
    <m/>
    <m/>
    <m/>
    <m/>
    <m/>
    <m/>
    <n v="375.28000000000003"/>
    <m/>
    <m/>
    <m/>
    <m/>
    <m/>
    <m/>
    <m/>
  </r>
  <r>
    <x v="0"/>
    <s v="mid April"/>
    <x v="0"/>
    <x v="0"/>
    <n v="3"/>
    <x v="3"/>
    <n v="18"/>
    <n v="36"/>
    <n v="418"/>
    <s v="24/11/2025"/>
    <n v="0.5"/>
    <n v="805"/>
    <m/>
    <n v="735"/>
    <m/>
    <n v="135.21428571428601"/>
    <n v="599.78571428571399"/>
    <n v="265.33"/>
    <m/>
    <n v="667"/>
    <m/>
    <n v="244.6"/>
    <m/>
    <m/>
    <m/>
    <n v="20"/>
    <n v="18"/>
    <n v="7.62"/>
    <n v="21.22"/>
    <n v="37.97"/>
    <n v="29.72"/>
    <m/>
    <n v="200"/>
    <n v="7.51"/>
    <m/>
    <m/>
    <m/>
    <x v="0"/>
    <m/>
    <m/>
    <m/>
    <m/>
    <m/>
    <m/>
    <m/>
    <m/>
    <m/>
    <m/>
    <n v="590.09999999999991"/>
    <m/>
    <m/>
    <m/>
    <m/>
    <m/>
    <m/>
    <m/>
  </r>
  <r>
    <x v="0"/>
    <s v="mid April"/>
    <x v="1"/>
    <x v="1"/>
    <n v="3"/>
    <x v="3"/>
    <n v="20"/>
    <n v="37"/>
    <n v="420"/>
    <s v="24/11/2025"/>
    <n v="0.5"/>
    <n v="829"/>
    <m/>
    <n v="791"/>
    <m/>
    <n v="135.21428571428601"/>
    <n v="655.78571428571399"/>
    <n v="265.92"/>
    <m/>
    <n v="655"/>
    <m/>
    <n v="218.91"/>
    <m/>
    <m/>
    <m/>
    <n v="20"/>
    <n v="19"/>
    <n v="5.83"/>
    <n v="19.149999999999999"/>
    <n v="29.25"/>
    <n v="22.73"/>
    <m/>
    <n v="200"/>
    <n v="6.31"/>
    <m/>
    <m/>
    <m/>
    <x v="0"/>
    <m/>
    <m/>
    <m/>
    <m/>
    <m/>
    <m/>
    <m/>
    <m/>
    <m/>
    <m/>
    <n v="577.30000000000007"/>
    <m/>
    <m/>
    <m/>
    <m/>
    <m/>
    <m/>
    <m/>
  </r>
  <r>
    <x v="0"/>
    <s v="mid April"/>
    <x v="4"/>
    <x v="4"/>
    <n v="3"/>
    <x v="2"/>
    <n v="20"/>
    <n v="38"/>
    <n v="320"/>
    <s v="24/11/2025"/>
    <n v="0.5"/>
    <n v="591"/>
    <m/>
    <n v="617"/>
    <m/>
    <n v="135.21428571428601"/>
    <n v="481.78571428571399"/>
    <n v="162.41"/>
    <m/>
    <n v="601"/>
    <m/>
    <n v="168.07"/>
    <m/>
    <m/>
    <m/>
    <n v="20"/>
    <n v="16"/>
    <n v="7.85"/>
    <n v="14.08"/>
    <n v="17.739999999999998"/>
    <n v="13.09"/>
    <m/>
    <n v="200"/>
    <n v="5.13"/>
    <m/>
    <m/>
    <m/>
    <x v="0"/>
    <m/>
    <m/>
    <m/>
    <m/>
    <m/>
    <m/>
    <m/>
    <m/>
    <m/>
    <m/>
    <n v="351"/>
    <m/>
    <m/>
    <m/>
    <m/>
    <m/>
    <m/>
    <m/>
  </r>
  <r>
    <x v="0"/>
    <s v="mid April"/>
    <x v="7"/>
    <x v="7"/>
    <n v="3"/>
    <x v="1"/>
    <n v="20"/>
    <n v="39"/>
    <n v="220"/>
    <s v="24/11/2025"/>
    <n v="0.5"/>
    <n v="652"/>
    <m/>
    <n v="625"/>
    <m/>
    <n v="135.21428571428601"/>
    <n v="489.78571428571399"/>
    <n v="171.03"/>
    <m/>
    <n v="667"/>
    <m/>
    <n v="199.96"/>
    <m/>
    <m/>
    <m/>
    <n v="20"/>
    <n v="17"/>
    <n v="9.76"/>
    <n v="17.690000000000001"/>
    <n v="23.49"/>
    <n v="18.25"/>
    <m/>
    <n v="200"/>
    <n v="6.44"/>
    <m/>
    <m/>
    <m/>
    <x v="0"/>
    <m/>
    <m/>
    <m/>
    <m/>
    <m/>
    <m/>
    <m/>
    <m/>
    <m/>
    <m/>
    <n v="378.56"/>
    <m/>
    <m/>
    <m/>
    <m/>
    <m/>
    <m/>
    <m/>
  </r>
  <r>
    <x v="0"/>
    <s v="mid April"/>
    <x v="5"/>
    <x v="5"/>
    <n v="3"/>
    <x v="0"/>
    <n v="20"/>
    <n v="40"/>
    <n v="120"/>
    <s v="24/11/2025"/>
    <n v="0.5"/>
    <n v="785"/>
    <m/>
    <n v="813"/>
    <m/>
    <n v="135.21428571428601"/>
    <n v="677.78571428571399"/>
    <n v="278.57"/>
    <m/>
    <n v="604"/>
    <m/>
    <n v="211.4"/>
    <m/>
    <m/>
    <m/>
    <n v="20"/>
    <n v="19"/>
    <n v="5.49"/>
    <n v="18.59"/>
    <n v="27.94"/>
    <n v="22.3"/>
    <m/>
    <n v="200"/>
    <n v="6.29"/>
    <m/>
    <m/>
    <m/>
    <x v="0"/>
    <m/>
    <m/>
    <m/>
    <m/>
    <m/>
    <m/>
    <m/>
    <m/>
    <m/>
    <m/>
    <n v="601.74"/>
    <m/>
    <m/>
    <m/>
    <m/>
    <m/>
    <m/>
    <m/>
  </r>
  <r>
    <x v="1"/>
    <s v="mid May"/>
    <x v="14"/>
    <x v="12"/>
    <n v="3"/>
    <x v="0"/>
    <n v="22"/>
    <n v="41"/>
    <n v="122"/>
    <s v="24/11/2025"/>
    <n v="0.5"/>
    <n v="612"/>
    <m/>
    <n v="609"/>
    <m/>
    <n v="135.21428571428601"/>
    <n v="473.78571428571399"/>
    <n v="197.23"/>
    <m/>
    <n v="468"/>
    <m/>
    <n v="153.38"/>
    <m/>
    <m/>
    <m/>
    <n v="20"/>
    <n v="18"/>
    <n v="4.83"/>
    <n v="12.25"/>
    <n v="23.38"/>
    <n v="18.12"/>
    <m/>
    <n v="200"/>
    <n v="6.68"/>
    <m/>
    <m/>
    <m/>
    <x v="0"/>
    <m/>
    <m/>
    <m/>
    <m/>
    <m/>
    <m/>
    <m/>
    <m/>
    <m/>
    <m/>
    <n v="430.7"/>
    <m/>
    <m/>
    <m/>
    <m/>
    <m/>
    <m/>
    <m/>
  </r>
  <r>
    <x v="1"/>
    <s v="mid May"/>
    <x v="15"/>
    <x v="7"/>
    <n v="3"/>
    <x v="1"/>
    <n v="22"/>
    <n v="42"/>
    <n v="222"/>
    <s v="24/11/2025"/>
    <n v="0.5"/>
    <n v="686"/>
    <m/>
    <n v="684"/>
    <m/>
    <n v="135.21428571428601"/>
    <n v="548.78571428571399"/>
    <n v="234.35"/>
    <m/>
    <n v="604"/>
    <m/>
    <n v="221.6"/>
    <m/>
    <m/>
    <m/>
    <n v="20"/>
    <n v="19"/>
    <n v="5.46"/>
    <n v="16.5"/>
    <n v="28.21"/>
    <n v="22.32"/>
    <m/>
    <n v="200"/>
    <n v="6.88"/>
    <m/>
    <m/>
    <m/>
    <x v="0"/>
    <m/>
    <m/>
    <m/>
    <m/>
    <m/>
    <m/>
    <m/>
    <m/>
    <m/>
    <m/>
    <n v="513.34"/>
    <m/>
    <m/>
    <m/>
    <m/>
    <m/>
    <m/>
    <m/>
  </r>
  <r>
    <x v="1"/>
    <s v="mid May"/>
    <x v="9"/>
    <x v="9"/>
    <n v="3"/>
    <x v="2"/>
    <n v="22"/>
    <n v="43"/>
    <n v="322"/>
    <s v="24/11/2025"/>
    <n v="0.5"/>
    <n v="458"/>
    <m/>
    <n v="464"/>
    <m/>
    <n v="135.21428571428601"/>
    <n v="328.78571428571399"/>
    <n v="134.18"/>
    <m/>
    <n v="351"/>
    <m/>
    <n v="90.55"/>
    <m/>
    <m/>
    <m/>
    <n v="20"/>
    <n v="20"/>
    <n v="5.75"/>
    <n v="23.92"/>
    <n v="46.11"/>
    <n v="36.58"/>
    <m/>
    <n v="200"/>
    <n v="6.22"/>
    <m/>
    <m/>
    <m/>
    <x v="0"/>
    <m/>
    <m/>
    <m/>
    <m/>
    <m/>
    <m/>
    <m/>
    <m/>
    <m/>
    <m/>
    <n v="341.52"/>
    <m/>
    <m/>
    <m/>
    <m/>
    <m/>
    <m/>
    <m/>
  </r>
  <r>
    <x v="1"/>
    <s v="mid May"/>
    <x v="13"/>
    <x v="5"/>
    <n v="3"/>
    <x v="3"/>
    <n v="22"/>
    <n v="44"/>
    <n v="422"/>
    <s v="24/11/2025"/>
    <n v="0.5"/>
    <n v="735"/>
    <m/>
    <n v="645"/>
    <m/>
    <n v="135.21428571428601"/>
    <n v="509.78571428571399"/>
    <n v="237.13"/>
    <m/>
    <n v="530"/>
    <m/>
    <n v="194.48"/>
    <m/>
    <m/>
    <m/>
    <n v="20"/>
    <n v="18"/>
    <n v="5.19"/>
    <n v="16.149999999999999"/>
    <n v="30.33"/>
    <n v="24.07"/>
    <m/>
    <n v="200"/>
    <n v="7.02"/>
    <m/>
    <m/>
    <m/>
    <x v="0"/>
    <m/>
    <m/>
    <m/>
    <m/>
    <m/>
    <m/>
    <m/>
    <m/>
    <m/>
    <m/>
    <n v="522.4"/>
    <m/>
    <m/>
    <m/>
    <m/>
    <m/>
    <m/>
    <m/>
  </r>
  <r>
    <x v="1"/>
    <s v="mid May"/>
    <x v="8"/>
    <x v="8"/>
    <n v="3"/>
    <x v="3"/>
    <n v="24"/>
    <n v="45"/>
    <n v="424"/>
    <s v="24/11/2025"/>
    <n v="0.5"/>
    <n v="605"/>
    <m/>
    <n v="553"/>
    <m/>
    <n v="135.21428571428601"/>
    <n v="417.78571428571399"/>
    <n v="182.35"/>
    <m/>
    <n v="387"/>
    <m/>
    <n v="111.2"/>
    <m/>
    <m/>
    <m/>
    <n v="20"/>
    <n v="18"/>
    <n v="4.3899999999999997"/>
    <n v="15.33"/>
    <n v="28.01"/>
    <n v="21.87"/>
    <m/>
    <n v="200"/>
    <n v="6.31"/>
    <m/>
    <m/>
    <m/>
    <x v="0"/>
    <m/>
    <m/>
    <m/>
    <m/>
    <m/>
    <m/>
    <m/>
    <m/>
    <m/>
    <m/>
    <n v="408.44"/>
    <m/>
    <m/>
    <m/>
    <m/>
    <m/>
    <m/>
    <m/>
  </r>
  <r>
    <x v="1"/>
    <s v="mid May"/>
    <x v="12"/>
    <x v="11"/>
    <n v="3"/>
    <x v="2"/>
    <n v="24"/>
    <n v="46"/>
    <n v="324"/>
    <s v="24/11/2025"/>
    <n v="0.5"/>
    <n v="429"/>
    <n v="507"/>
    <n v="455"/>
    <n v="590"/>
    <n v="135.21428571428601"/>
    <n v="319.78571428571399"/>
    <n v="128.9"/>
    <n v="181.39"/>
    <n v="437"/>
    <n v="470"/>
    <n v="123.17"/>
    <n v="145.28"/>
    <m/>
    <m/>
    <n v="20"/>
    <n v="19"/>
    <n v="3.91"/>
    <n v="14.67"/>
    <n v="26.36"/>
    <n v="20.09"/>
    <m/>
    <n v="200"/>
    <n v="6.33"/>
    <n v="5.98"/>
    <m/>
    <m/>
    <x v="0"/>
    <m/>
    <m/>
    <m/>
    <m/>
    <m/>
    <m/>
    <m/>
    <m/>
    <m/>
    <m/>
    <n v="297.98"/>
    <m/>
    <m/>
    <m/>
    <m/>
    <m/>
    <m/>
    <m/>
  </r>
  <r>
    <x v="1"/>
    <s v="mid May"/>
    <x v="11"/>
    <x v="3"/>
    <n v="3"/>
    <x v="1"/>
    <n v="24"/>
    <n v="47"/>
    <n v="224"/>
    <s v="24/11/2025"/>
    <n v="0.5"/>
    <n v="686"/>
    <m/>
    <n v="681"/>
    <m/>
    <n v="135.21428571428601"/>
    <n v="545.78571428571399"/>
    <n v="208.95"/>
    <m/>
    <n v="551"/>
    <m/>
    <n v="182.31"/>
    <m/>
    <m/>
    <m/>
    <n v="20"/>
    <n v="16"/>
    <n v="6.03"/>
    <n v="16.53"/>
    <n v="25.36"/>
    <n v="19.32"/>
    <m/>
    <n v="200"/>
    <n v="6.43"/>
    <m/>
    <m/>
    <m/>
    <x v="0"/>
    <m/>
    <m/>
    <m/>
    <m/>
    <m/>
    <m/>
    <m/>
    <m/>
    <m/>
    <m/>
    <n v="456.53999999999996"/>
    <m/>
    <m/>
    <m/>
    <m/>
    <m/>
    <m/>
    <m/>
  </r>
  <r>
    <x v="1"/>
    <s v="mid May"/>
    <x v="10"/>
    <x v="10"/>
    <n v="3"/>
    <x v="0"/>
    <n v="24"/>
    <n v="48"/>
    <n v="124"/>
    <s v="24/11/2025"/>
    <n v="0.5"/>
    <n v="733"/>
    <m/>
    <n v="681"/>
    <m/>
    <n v="135.21428571428601"/>
    <n v="545.78571428571399"/>
    <n v="230.43"/>
    <m/>
    <n v="520"/>
    <m/>
    <n v="181.17"/>
    <m/>
    <m/>
    <m/>
    <n v="20"/>
    <n v="20"/>
    <n v="5.64"/>
    <n v="21.78"/>
    <n v="38.5"/>
    <n v="29.81"/>
    <m/>
    <n v="200"/>
    <n v="6.95"/>
    <m/>
    <m/>
    <m/>
    <x v="0"/>
    <m/>
    <m/>
    <m/>
    <m/>
    <m/>
    <m/>
    <m/>
    <m/>
    <m/>
    <m/>
    <n v="520.48"/>
    <m/>
    <m/>
    <m/>
    <m/>
    <m/>
    <m/>
    <m/>
  </r>
  <r>
    <x v="0"/>
    <s v="mid April"/>
    <x v="3"/>
    <x v="3"/>
    <n v="4"/>
    <x v="0"/>
    <n v="26"/>
    <n v="49"/>
    <n v="126"/>
    <s v="24/11/2025"/>
    <n v="0.5"/>
    <n v="640"/>
    <m/>
    <n v="644"/>
    <m/>
    <n v="135.21428571428601"/>
    <n v="508.78571428571399"/>
    <n v="166.98"/>
    <m/>
    <n v="556"/>
    <m/>
    <n v="147.81"/>
    <m/>
    <m/>
    <m/>
    <n v="20"/>
    <n v="17"/>
    <n v="6.98"/>
    <n v="16.8"/>
    <n v="21.92"/>
    <n v="16.3"/>
    <m/>
    <n v="200"/>
    <n v="5.51"/>
    <m/>
    <m/>
    <m/>
    <x v="0"/>
    <m/>
    <m/>
    <m/>
    <m/>
    <m/>
    <m/>
    <m/>
    <m/>
    <m/>
    <m/>
    <n v="366.56"/>
    <m/>
    <m/>
    <m/>
    <m/>
    <m/>
    <m/>
    <m/>
  </r>
  <r>
    <x v="0"/>
    <s v="mid April"/>
    <x v="4"/>
    <x v="4"/>
    <n v="4"/>
    <x v="1"/>
    <n v="26"/>
    <n v="50"/>
    <n v="226"/>
    <s v="24/11/2025"/>
    <n v="0.5"/>
    <n v="607"/>
    <m/>
    <n v="622"/>
    <m/>
    <n v="135.21428571428601"/>
    <n v="486.78571428571399"/>
    <n v="152.21"/>
    <m/>
    <n v="507"/>
    <m/>
    <n v="151.32"/>
    <m/>
    <m/>
    <m/>
    <n v="20"/>
    <n v="19"/>
    <n v="9.57"/>
    <n v="18.96"/>
    <n v="25.58"/>
    <n v="18.75"/>
    <m/>
    <n v="200"/>
    <n v="4.88"/>
    <m/>
    <m/>
    <m/>
    <x v="0"/>
    <m/>
    <m/>
    <m/>
    <m/>
    <m/>
    <m/>
    <m/>
    <m/>
    <m/>
    <m/>
    <n v="341.92"/>
    <m/>
    <m/>
    <m/>
    <m/>
    <m/>
    <m/>
    <m/>
  </r>
  <r>
    <x v="0"/>
    <s v="mid April"/>
    <x v="1"/>
    <x v="1"/>
    <n v="4"/>
    <x v="2"/>
    <n v="26"/>
    <n v="51"/>
    <n v="326"/>
    <s v="24/11/2025"/>
    <n v="0.5"/>
    <n v="816"/>
    <m/>
    <n v="798"/>
    <m/>
    <n v="135.21428571428601"/>
    <n v="662.78571428571399"/>
    <n v="230.49"/>
    <m/>
    <n v="690"/>
    <m/>
    <n v="227.62"/>
    <m/>
    <m/>
    <m/>
    <n v="20"/>
    <n v="20"/>
    <n v="8.61"/>
    <n v="23.63"/>
    <n v="33.22"/>
    <n v="26.04"/>
    <m/>
    <n v="200"/>
    <n v="5.91"/>
    <m/>
    <m/>
    <m/>
    <x v="0"/>
    <m/>
    <m/>
    <m/>
    <m/>
    <m/>
    <m/>
    <m/>
    <m/>
    <m/>
    <m/>
    <n v="513.06000000000006"/>
    <m/>
    <m/>
    <m/>
    <m/>
    <m/>
    <m/>
    <m/>
  </r>
  <r>
    <x v="0"/>
    <s v="mid April"/>
    <x v="5"/>
    <x v="5"/>
    <n v="4"/>
    <x v="3"/>
    <n v="26"/>
    <n v="52"/>
    <n v="426"/>
    <s v="24/11/2025"/>
    <n v="0.5"/>
    <n v="667"/>
    <m/>
    <n v="675"/>
    <m/>
    <n v="135.21428571428601"/>
    <n v="539.78571428571399"/>
    <n v="213.21"/>
    <m/>
    <n v="514"/>
    <m/>
    <n v="172.5"/>
    <m/>
    <m/>
    <m/>
    <n v="20"/>
    <n v="18"/>
    <n v="5.9"/>
    <n v="20.03"/>
    <n v="29.75"/>
    <n v="23.36"/>
    <m/>
    <n v="200"/>
    <n v="5.58"/>
    <m/>
    <m/>
    <m/>
    <x v="0"/>
    <m/>
    <m/>
    <m/>
    <m/>
    <m/>
    <m/>
    <m/>
    <m/>
    <m/>
    <m/>
    <n v="473.14"/>
    <m/>
    <m/>
    <m/>
    <m/>
    <m/>
    <m/>
    <m/>
  </r>
  <r>
    <x v="0"/>
    <s v="mid April"/>
    <x v="7"/>
    <x v="7"/>
    <n v="4"/>
    <x v="3"/>
    <n v="28"/>
    <n v="53"/>
    <n v="428"/>
    <s v="24/11/2025"/>
    <n v="0.5"/>
    <n v="1276"/>
    <n v="1111"/>
    <n v="876"/>
    <n v="936"/>
    <n v="135.21428571428601"/>
    <n v="740.78571428571399"/>
    <n v="299.54000000000002"/>
    <n v="327.92"/>
    <n v="583"/>
    <n v="776"/>
    <n v="179.79"/>
    <n v="271.74"/>
    <m/>
    <m/>
    <n v="20"/>
    <n v="20"/>
    <n v="10.08"/>
    <n v="27.31"/>
    <n v="45.29"/>
    <n v="34.51"/>
    <m/>
    <n v="200"/>
    <n v="7.78"/>
    <n v="7.84"/>
    <m/>
    <m/>
    <x v="0"/>
    <m/>
    <m/>
    <m/>
    <m/>
    <m/>
    <m/>
    <m/>
    <m/>
    <m/>
    <m/>
    <n v="668.1"/>
    <m/>
    <m/>
    <m/>
    <m/>
    <m/>
    <m/>
    <m/>
  </r>
  <r>
    <x v="0"/>
    <s v="mid April"/>
    <x v="6"/>
    <x v="6"/>
    <n v="4"/>
    <x v="2"/>
    <n v="28"/>
    <n v="54"/>
    <n v="328"/>
    <s v="24/11/2025"/>
    <n v="0.5"/>
    <n v="829"/>
    <m/>
    <n v="788"/>
    <m/>
    <n v="135.21428571428601"/>
    <n v="652.78571428571399"/>
    <n v="275.92"/>
    <m/>
    <n v="599"/>
    <m/>
    <n v="207.01"/>
    <m/>
    <m/>
    <m/>
    <n v="20"/>
    <n v="20"/>
    <n v="5.59"/>
    <n v="23.34"/>
    <n v="40.58"/>
    <n v="31.62"/>
    <m/>
    <n v="200"/>
    <n v="6.92"/>
    <m/>
    <m/>
    <m/>
    <x v="0"/>
    <m/>
    <m/>
    <m/>
    <m/>
    <m/>
    <m/>
    <m/>
    <m/>
    <m/>
    <m/>
    <n v="615.08000000000004"/>
    <m/>
    <m/>
    <m/>
    <m/>
    <m/>
    <m/>
    <m/>
  </r>
  <r>
    <x v="0"/>
    <s v="mid April"/>
    <x v="0"/>
    <x v="0"/>
    <n v="4"/>
    <x v="1"/>
    <n v="28"/>
    <n v="55"/>
    <n v="228"/>
    <s v="24/11/2025"/>
    <n v="0.5"/>
    <n v="630"/>
    <m/>
    <n v="627"/>
    <m/>
    <n v="135.21428571428601"/>
    <n v="491.78571428571399"/>
    <n v="173.79"/>
    <m/>
    <n v="549"/>
    <m/>
    <n v="172.88"/>
    <m/>
    <m/>
    <m/>
    <n v="20"/>
    <n v="19"/>
    <n v="9.6999999999999993"/>
    <n v="19.239999999999998"/>
    <n v="32.96"/>
    <n v="25.61"/>
    <m/>
    <n v="200"/>
    <n v="5.89"/>
    <m/>
    <m/>
    <m/>
    <x v="0"/>
    <m/>
    <m/>
    <m/>
    <m/>
    <m/>
    <m/>
    <m/>
    <m/>
    <m/>
    <m/>
    <n v="398.79999999999995"/>
    <m/>
    <m/>
    <m/>
    <m/>
    <m/>
    <m/>
    <m/>
  </r>
  <r>
    <x v="0"/>
    <s v="mid April"/>
    <x v="2"/>
    <x v="2"/>
    <n v="4"/>
    <x v="0"/>
    <n v="28"/>
    <n v="56"/>
    <n v="128"/>
    <s v="24/11/2025"/>
    <n v="0.5"/>
    <n v="630"/>
    <m/>
    <n v="662"/>
    <m/>
    <n v="135.21428571428601"/>
    <n v="526.78571428571399"/>
    <n v="195.55"/>
    <m/>
    <n v="608"/>
    <m/>
    <n v="181.92"/>
    <m/>
    <m/>
    <m/>
    <n v="20"/>
    <n v="20"/>
    <n v="5.35"/>
    <n v="18.100000000000001"/>
    <n v="23.85"/>
    <n v="18.239999999999998"/>
    <m/>
    <n v="200"/>
    <n v="5.68"/>
    <m/>
    <m/>
    <m/>
    <x v="0"/>
    <m/>
    <m/>
    <m/>
    <m/>
    <m/>
    <m/>
    <m/>
    <m/>
    <m/>
    <m/>
    <n v="427.58000000000004"/>
    <m/>
    <m/>
    <m/>
    <m/>
    <m/>
    <m/>
    <m/>
  </r>
  <r>
    <x v="1"/>
    <s v="mid May"/>
    <x v="11"/>
    <x v="3"/>
    <n v="4"/>
    <x v="0"/>
    <n v="30"/>
    <n v="57"/>
    <n v="130"/>
    <s v="24/11/2025"/>
    <n v="0.5"/>
    <n v="736"/>
    <m/>
    <n v="690"/>
    <m/>
    <n v="135.21428571428601"/>
    <n v="554.78571428571399"/>
    <n v="226.16"/>
    <m/>
    <n v="530"/>
    <m/>
    <n v="173.42"/>
    <m/>
    <m/>
    <m/>
    <n v="20"/>
    <n v="19"/>
    <n v="5.56"/>
    <n v="15.74"/>
    <n v="26.61"/>
    <n v="21.28"/>
    <m/>
    <n v="200"/>
    <n v="6.62"/>
    <m/>
    <m/>
    <m/>
    <x v="0"/>
    <m/>
    <m/>
    <m/>
    <m/>
    <m/>
    <m/>
    <m/>
    <m/>
    <m/>
    <m/>
    <n v="494.88"/>
    <m/>
    <m/>
    <m/>
    <m/>
    <m/>
    <m/>
    <m/>
  </r>
  <r>
    <x v="1"/>
    <s v="mid May"/>
    <x v="13"/>
    <x v="5"/>
    <n v="4"/>
    <x v="1"/>
    <n v="30"/>
    <n v="58"/>
    <n v="230"/>
    <s v="24/11/2025"/>
    <n v="0.5"/>
    <n v="657"/>
    <m/>
    <n v="597"/>
    <m/>
    <n v="135.21428571428601"/>
    <n v="461.78571428571399"/>
    <n v="202.5"/>
    <m/>
    <n v="453"/>
    <m/>
    <n v="148.33000000000001"/>
    <m/>
    <m/>
    <m/>
    <n v="20"/>
    <n v="20"/>
    <n v="5.92"/>
    <n v="22.54"/>
    <n v="42.91"/>
    <n v="34.21"/>
    <m/>
    <n v="200"/>
    <n v="7.2"/>
    <m/>
    <m/>
    <m/>
    <x v="0"/>
    <m/>
    <m/>
    <m/>
    <m/>
    <m/>
    <m/>
    <m/>
    <m/>
    <m/>
    <m/>
    <n v="473.42"/>
    <m/>
    <m/>
    <m/>
    <m/>
    <m/>
    <m/>
    <m/>
  </r>
  <r>
    <x v="1"/>
    <s v="mid May"/>
    <x v="14"/>
    <x v="12"/>
    <n v="4"/>
    <x v="2"/>
    <n v="30"/>
    <n v="59"/>
    <n v="330"/>
    <s v="24/11/2025"/>
    <n v="0.5"/>
    <n v="730"/>
    <m/>
    <n v="606"/>
    <m/>
    <n v="135.21428571428601"/>
    <n v="470.78571428571399"/>
    <n v="219.85"/>
    <m/>
    <n v="563"/>
    <m/>
    <n v="197.36"/>
    <m/>
    <m/>
    <m/>
    <n v="20"/>
    <n v="19"/>
    <n v="4.6900000000000004"/>
    <n v="16.86"/>
    <n v="36.03"/>
    <n v="27.93"/>
    <m/>
    <n v="200"/>
    <n v="7.97"/>
    <m/>
    <m/>
    <m/>
    <x v="0"/>
    <m/>
    <m/>
    <m/>
    <m/>
    <m/>
    <m/>
    <m/>
    <m/>
    <m/>
    <m/>
    <n v="495.56"/>
    <m/>
    <m/>
    <m/>
    <m/>
    <m/>
    <m/>
    <m/>
  </r>
  <r>
    <x v="1"/>
    <s v="mid May"/>
    <x v="10"/>
    <x v="10"/>
    <n v="4"/>
    <x v="3"/>
    <n v="30"/>
    <n v="60"/>
    <n v="430"/>
    <s v="24/11/2025"/>
    <n v="0.5"/>
    <n v="1112"/>
    <n v="922"/>
    <n v="734"/>
    <n v="815"/>
    <n v="135.21428571428601"/>
    <n v="598.78571428571399"/>
    <n v="248.32"/>
    <n v="290.19"/>
    <n v="595"/>
    <n v="623"/>
    <n v="194.6"/>
    <n v="217.33"/>
    <m/>
    <m/>
    <n v="20"/>
    <n v="20"/>
    <n v="3.64"/>
    <n v="24.52"/>
    <n v="45.68"/>
    <n v="34.159999999999997"/>
    <m/>
    <n v="200"/>
    <n v="7.46"/>
    <n v="7.69"/>
    <m/>
    <m/>
    <x v="0"/>
    <m/>
    <m/>
    <m/>
    <m/>
    <m/>
    <m/>
    <m/>
    <m/>
    <m/>
    <m/>
    <n v="564.96"/>
    <m/>
    <m/>
    <m/>
    <m/>
    <m/>
    <m/>
    <m/>
  </r>
  <r>
    <x v="1"/>
    <s v="mid May"/>
    <x v="9"/>
    <x v="9"/>
    <n v="4"/>
    <x v="3"/>
    <n v="32"/>
    <n v="61"/>
    <n v="432"/>
    <s v="24/11/2025"/>
    <n v="0.5"/>
    <n v="803"/>
    <m/>
    <n v="633"/>
    <m/>
    <n v="135.21428571428601"/>
    <n v="497.78571428571399"/>
    <n v="221.93"/>
    <m/>
    <n v="554"/>
    <m/>
    <n v="191.28"/>
    <m/>
    <m/>
    <m/>
    <n v="20"/>
    <n v="20"/>
    <n v="5.27"/>
    <n v="20.6"/>
    <n v="38.26"/>
    <n v="29.07"/>
    <m/>
    <n v="200"/>
    <n v="6.79"/>
    <m/>
    <m/>
    <m/>
    <x v="0"/>
    <m/>
    <m/>
    <m/>
    <m/>
    <m/>
    <m/>
    <m/>
    <m/>
    <m/>
    <m/>
    <n v="502"/>
    <m/>
    <m/>
    <m/>
    <m/>
    <m/>
    <m/>
    <m/>
  </r>
  <r>
    <x v="1"/>
    <s v="mid May"/>
    <x v="15"/>
    <x v="7"/>
    <n v="4"/>
    <x v="2"/>
    <n v="32"/>
    <n v="62"/>
    <n v="332"/>
    <s v="24/11/2025"/>
    <n v="0.5"/>
    <n v="962"/>
    <n v="859"/>
    <n v="854"/>
    <n v="648"/>
    <n v="135.21428571428601"/>
    <n v="718.78571428571399"/>
    <n v="339.78"/>
    <n v="253.52"/>
    <n v="504"/>
    <n v="541"/>
    <n v="182.13"/>
    <n v="203.04"/>
    <m/>
    <m/>
    <n v="20"/>
    <n v="20"/>
    <n v="4.1900000000000004"/>
    <n v="14.85"/>
    <n v="27.79"/>
    <n v="21.2"/>
    <m/>
    <n v="200"/>
    <n v="8.58"/>
    <n v="8.6300000000000008"/>
    <m/>
    <m/>
    <x v="0"/>
    <m/>
    <m/>
    <m/>
    <m/>
    <m/>
    <m/>
    <m/>
    <m/>
    <m/>
    <m/>
    <n v="721.95999999999992"/>
    <m/>
    <m/>
    <m/>
    <m/>
    <m/>
    <m/>
    <m/>
  </r>
  <r>
    <x v="1"/>
    <s v="mid May"/>
    <x v="8"/>
    <x v="8"/>
    <n v="4"/>
    <x v="1"/>
    <n v="32"/>
    <n v="63"/>
    <n v="232"/>
    <s v="24/11/2025"/>
    <n v="0.5"/>
    <n v="597"/>
    <m/>
    <n v="617"/>
    <m/>
    <n v="135.21428571428601"/>
    <n v="481.78571428571399"/>
    <n v="166.1"/>
    <m/>
    <n v="512"/>
    <m/>
    <n v="152.65"/>
    <m/>
    <m/>
    <m/>
    <n v="20"/>
    <n v="18"/>
    <n v="5.58"/>
    <n v="14.17"/>
    <n v="18.170000000000002"/>
    <n v="13.55"/>
    <m/>
    <n v="200"/>
    <n v="4.37"/>
    <m/>
    <m/>
    <m/>
    <x v="0"/>
    <m/>
    <m/>
    <m/>
    <m/>
    <m/>
    <m/>
    <m/>
    <m/>
    <m/>
    <m/>
    <n v="359.3"/>
    <m/>
    <m/>
    <m/>
    <m/>
    <m/>
    <m/>
    <m/>
  </r>
  <r>
    <x v="1"/>
    <s v="mid May"/>
    <x v="12"/>
    <x v="11"/>
    <n v="4"/>
    <x v="0"/>
    <n v="32"/>
    <n v="64"/>
    <n v="132"/>
    <s v="24/11/2025"/>
    <n v="0.5"/>
    <n v="645"/>
    <m/>
    <n v="602"/>
    <m/>
    <n v="135.21428571428601"/>
    <n v="466.78571428571399"/>
    <n v="196.82"/>
    <m/>
    <n v="524"/>
    <m/>
    <n v="170.28"/>
    <m/>
    <m/>
    <m/>
    <n v="20"/>
    <n v="20"/>
    <n v="5.1100000000000003"/>
    <n v="17.760000000000002"/>
    <n v="28.59"/>
    <n v="21.63"/>
    <m/>
    <n v="200"/>
    <n v="7.01"/>
    <m/>
    <m/>
    <m/>
    <x v="0"/>
    <m/>
    <m/>
    <m/>
    <m/>
    <m/>
    <m/>
    <m/>
    <m/>
    <m/>
    <m/>
    <n v="436.9"/>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r>
    <x v="2"/>
    <m/>
    <x v="16"/>
    <x v="13"/>
    <m/>
    <x v="4"/>
    <m/>
    <m/>
    <m/>
    <m/>
    <m/>
    <m/>
    <m/>
    <m/>
    <m/>
    <m/>
    <m/>
    <m/>
    <m/>
    <m/>
    <m/>
    <m/>
    <m/>
    <m/>
    <m/>
    <m/>
    <m/>
    <m/>
    <m/>
    <m/>
    <m/>
    <m/>
    <m/>
    <m/>
    <m/>
    <m/>
    <m/>
    <x v="0"/>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s v="mid April"/>
    <x v="0"/>
    <x v="0"/>
    <n v="1"/>
    <n v="1"/>
    <n v="2"/>
    <n v="1"/>
    <n v="102"/>
    <s v="24/11/2025"/>
    <n v="0.5"/>
    <n v="834"/>
    <m/>
    <n v="756"/>
    <m/>
    <n v="135.21428571428601"/>
    <n v="620.78571428571399"/>
    <n v="260.64"/>
    <m/>
    <n v="559"/>
    <m/>
    <n v="186.1"/>
    <m/>
    <n v="0.41985502243700396"/>
    <n v="0.33291592128801428"/>
    <n v="20"/>
    <n v="19"/>
    <n v="8.23"/>
    <n v="22.14"/>
    <n v="42.52"/>
    <n v="33.33"/>
    <n v="200"/>
    <n v="7.2"/>
    <m/>
    <n v="72.89"/>
    <n v="3.8363157894736841"/>
    <n v="1387.351428571428"/>
    <n v="0.11290986417889971"/>
    <n v="0.30374536973521743"/>
    <n v="0.58334476608588293"/>
    <n v="0.4572643709699547"/>
    <n v="156.64566136840241"/>
    <n v="421.40157262411049"/>
    <n v="809.30419457891514"/>
    <n v="634.38637829998208"/>
    <n v="587.93999999999994"/>
    <n v="0.42378591890405781"/>
    <n v="42.802332719459791"/>
    <m/>
    <m/>
    <m/>
  </r>
  <r>
    <x v="0"/>
    <s v="mid April"/>
    <x v="1"/>
    <x v="1"/>
    <n v="1"/>
    <n v="2"/>
    <n v="2"/>
    <n v="2"/>
    <n v="202"/>
    <s v="24/11/2025"/>
    <n v="0.5"/>
    <n v="595"/>
    <m/>
    <n v="631"/>
    <m/>
    <n v="135.21428571428601"/>
    <n v="495.78571428571399"/>
    <n v="115.65"/>
    <m/>
    <n v="608"/>
    <m/>
    <n v="123.2"/>
    <m/>
    <n v="0.233266099985593"/>
    <n v="0.20263157894736841"/>
    <n v="20"/>
    <n v="15"/>
    <n v="8.81"/>
    <n v="19.13"/>
    <n v="14.29"/>
    <n v="10.41"/>
    <n v="200"/>
    <n v="3.78"/>
    <m/>
    <n v="42.23"/>
    <n v="2.8153333333333332"/>
    <n v="1076.031428571428"/>
    <n v="0.20861946483542507"/>
    <n v="0.45299550082879469"/>
    <n v="0.33838503433578027"/>
    <n v="0.24650722235377695"/>
    <n v="224.48110077466922"/>
    <n v="487.43739589323746"/>
    <n v="364.11293190352137"/>
    <n v="265.24951862250924"/>
    <n v="252.12"/>
    <n v="0.23430542389893033"/>
    <n v="113.0566364029399"/>
    <m/>
    <m/>
    <m/>
  </r>
  <r>
    <x v="0"/>
    <s v="mid April"/>
    <x v="2"/>
    <x v="2"/>
    <n v="1"/>
    <n v="3"/>
    <n v="2"/>
    <n v="3"/>
    <n v="302"/>
    <s v="24/11/2025"/>
    <n v="0.5"/>
    <n v="859"/>
    <m/>
    <n v="811"/>
    <m/>
    <n v="135.21428571428601"/>
    <n v="675.78571428571399"/>
    <n v="258.60000000000002"/>
    <m/>
    <n v="920"/>
    <m/>
    <n v="290.58"/>
    <m/>
    <n v="0.38266568016065977"/>
    <n v="0.3158478260869565"/>
    <n v="20"/>
    <n v="19"/>
    <n v="6.17"/>
    <n v="19.690000000000001"/>
    <n v="27.6"/>
    <n v="21.63"/>
    <n v="200"/>
    <n v="6.09"/>
    <m/>
    <n v="53.46"/>
    <n v="2.8136842105263158"/>
    <n v="1458.4914285714281"/>
    <n v="0.11541339319117097"/>
    <n v="0.36831275720164613"/>
    <n v="0.51627384960718292"/>
    <n v="0.40460157126823793"/>
    <n v="168.32944471166687"/>
    <n v="537.1809994121104"/>
    <n v="752.98098444765083"/>
    <n v="590.10792368125681"/>
    <n v="560.46"/>
    <n v="0.38427377015781489"/>
    <n v="124.7331786542923"/>
    <m/>
    <m/>
    <m/>
  </r>
  <r>
    <x v="0"/>
    <s v="mid April"/>
    <x v="3"/>
    <x v="3"/>
    <n v="1"/>
    <n v="4"/>
    <n v="2"/>
    <n v="4"/>
    <n v="402"/>
    <s v="24/11/2025"/>
    <n v="0.5"/>
    <n v="929"/>
    <m/>
    <n v="851"/>
    <m/>
    <n v="135.21428571428601"/>
    <n v="715.78571428571399"/>
    <n v="262.83999999999997"/>
    <m/>
    <n v="718"/>
    <m/>
    <n v="221.7"/>
    <m/>
    <n v="0.36720486977347583"/>
    <n v="0.30877437325905294"/>
    <n v="20"/>
    <n v="19"/>
    <n v="4.83"/>
    <n v="18.649999999999999"/>
    <n v="25.83"/>
    <n v="20.29"/>
    <n v="200"/>
    <n v="6.23"/>
    <m/>
    <n v="49.309999999999995"/>
    <n v="2.5952631578947365"/>
    <n v="1530.1914285714279"/>
    <n v="9.79517339282093E-2"/>
    <n v="0.37821942810788889"/>
    <n v="0.52382883796390189"/>
    <n v="0.4114784019468668"/>
    <n v="149.88490367065498"/>
    <n v="578.748127009879"/>
    <n v="801.55839789089407"/>
    <n v="629.64072370136432"/>
    <n v="566.26"/>
    <n v="0.37005827468832114"/>
    <n v="68.695784507685289"/>
    <m/>
    <m/>
    <m/>
  </r>
  <r>
    <x v="0"/>
    <s v="mid April"/>
    <x v="4"/>
    <x v="4"/>
    <n v="1"/>
    <n v="4"/>
    <n v="4"/>
    <n v="5"/>
    <n v="404"/>
    <s v="24/11/2025"/>
    <n v="0.5"/>
    <n v="1212"/>
    <n v="791"/>
    <n v="961"/>
    <n v="848"/>
    <n v="135.21428571428601"/>
    <n v="712.78571428571399"/>
    <n v="337.13"/>
    <n v="289.63"/>
    <n v="666"/>
    <n v="799"/>
    <n v="221.14"/>
    <n v="276.52999999999997"/>
    <n v="0.47297524802084395"/>
    <n v="0.33204204204204202"/>
    <n v="20"/>
    <n v="19"/>
    <n v="7.81"/>
    <n v="20.63"/>
    <n v="32.369999999999997"/>
    <n v="26.12"/>
    <n v="200"/>
    <n v="7.32"/>
    <n v="6.49"/>
    <n v="60.809999999999995"/>
    <n v="3.2005263157894732"/>
    <n v="1547.1914285714279"/>
    <n v="0.12843282354875843"/>
    <n v="0.33925341226771916"/>
    <n v="0.5323137641835225"/>
    <n v="0.42953461601710252"/>
    <n v="198.71016374186567"/>
    <n v="524.88997157422398"/>
    <n v="823.59129325533831"/>
    <n v="664.57227617638057"/>
    <n v="726.5"/>
    <n v="0.46956051241235292"/>
    <n v="31.189748761605312"/>
    <m/>
    <m/>
    <m/>
  </r>
  <r>
    <x v="0"/>
    <s v="mid April"/>
    <x v="5"/>
    <x v="5"/>
    <n v="1"/>
    <n v="3"/>
    <n v="4"/>
    <n v="6"/>
    <n v="304"/>
    <s v="24/11/2025"/>
    <n v="0.5"/>
    <n v="700"/>
    <m/>
    <n v="691"/>
    <m/>
    <n v="135.21428571428601"/>
    <n v="555.78571428571399"/>
    <n v="252.13"/>
    <m/>
    <n v="572"/>
    <m/>
    <n v="207.22"/>
    <m/>
    <n v="0.45364606091762005"/>
    <n v="0.36227272727272725"/>
    <n v="20"/>
    <n v="20"/>
    <n v="6.44"/>
    <n v="21.79"/>
    <n v="36.33"/>
    <n v="29.32"/>
    <n v="200"/>
    <n v="7.08"/>
    <m/>
    <n v="64.56"/>
    <n v="3.2280000000000002"/>
    <n v="1240.6914285714279"/>
    <n v="9.9752168525402723E-2"/>
    <n v="0.33751548946716231"/>
    <n v="0.56273234200743494"/>
    <n v="0.45415117719950432"/>
    <n v="123.76166047087973"/>
    <n v="418.75257479199831"/>
    <n v="698.17719330854982"/>
    <n v="563.46147282704874"/>
    <n v="562.9"/>
    <n v="0.45369862887514356"/>
    <n v="64.375520564788005"/>
    <m/>
    <m/>
    <m/>
  </r>
  <r>
    <x v="0"/>
    <s v="mid April"/>
    <x v="6"/>
    <x v="6"/>
    <n v="1"/>
    <n v="2"/>
    <n v="4"/>
    <n v="7"/>
    <n v="204"/>
    <s v="24/11/2025"/>
    <n v="0.5"/>
    <n v="632"/>
    <m/>
    <n v="670"/>
    <m/>
    <n v="135.21428571428601"/>
    <n v="534.78571428571399"/>
    <n v="147.21"/>
    <m/>
    <n v="695"/>
    <m/>
    <n v="210.8"/>
    <m/>
    <n v="0.27526913316415136"/>
    <n v="0.30330935251798563"/>
    <n v="20"/>
    <n v="15"/>
    <n v="5.8"/>
    <n v="10.78"/>
    <n v="14.85"/>
    <n v="11.19"/>
    <n v="200"/>
    <n v="4.26"/>
    <m/>
    <n v="31.43"/>
    <n v="2.0953333333333335"/>
    <n v="1132.4314285714279"/>
    <n v="0.1845370664969774"/>
    <n v="0.34298440979955452"/>
    <n v="0.47247852370346799"/>
    <n v="0.35602927139675467"/>
    <n v="208.9755738375527"/>
    <n v="388.40632516703761"/>
    <n v="535.04952956683746"/>
    <n v="403.17873642107151"/>
    <n v="316.8"/>
    <n v="0.27975203796634818"/>
    <n v="186.39358739216084"/>
    <m/>
    <m/>
    <m/>
  </r>
  <r>
    <x v="0"/>
    <s v="mid April"/>
    <x v="7"/>
    <x v="7"/>
    <n v="1"/>
    <n v="1"/>
    <n v="4"/>
    <n v="8"/>
    <n v="104"/>
    <s v="24/11/2025"/>
    <n v="0.5"/>
    <n v="776"/>
    <m/>
    <n v="728"/>
    <m/>
    <n v="135.21428571428601"/>
    <n v="592.78571428571399"/>
    <n v="194.41"/>
    <m/>
    <n v="524"/>
    <m/>
    <n v="155.91"/>
    <m/>
    <n v="0.32795999518014235"/>
    <n v="0.29753816793893129"/>
    <n v="20"/>
    <n v="18"/>
    <n v="8.2799999999999994"/>
    <n v="19.190000000000001"/>
    <n v="28.69"/>
    <n v="22.12"/>
    <n v="200"/>
    <n v="6.41"/>
    <m/>
    <n v="56.16"/>
    <n v="3.1199999999999997"/>
    <n v="1297.8914285714279"/>
    <n v="0.14743589743589744"/>
    <n v="0.34170227920227925"/>
    <n v="0.5108618233618234"/>
    <n v="0.39387464387464394"/>
    <n v="191.35578754578745"/>
    <n v="443.49245929995914"/>
    <n v="663.04318172568139"/>
    <n v="511.20652421652403"/>
    <n v="433.06"/>
    <n v="0.33366427304066831"/>
    <n v="60.392983900005142"/>
    <m/>
    <m/>
    <m/>
  </r>
  <r>
    <x v="1"/>
    <s v="mid May"/>
    <x v="8"/>
    <x v="8"/>
    <n v="1"/>
    <n v="1"/>
    <n v="6"/>
    <n v="9"/>
    <n v="106"/>
    <s v="24/11/2025"/>
    <n v="0.5"/>
    <n v="675"/>
    <m/>
    <n v="591"/>
    <m/>
    <n v="135.21428571428601"/>
    <n v="455.78571428571399"/>
    <n v="193.88"/>
    <m/>
    <n v="550"/>
    <m/>
    <n v="190.63"/>
    <m/>
    <n v="0.4253753330199031"/>
    <n v="0.34660000000000002"/>
    <n v="20"/>
    <n v="20"/>
    <n v="5.62"/>
    <n v="20.52"/>
    <n v="36.729999999999997"/>
    <n v="28.24"/>
    <n v="200"/>
    <n v="6.27"/>
    <m/>
    <n v="62.87"/>
    <n v="3.1435"/>
    <n v="1037.311428571428"/>
    <n v="8.9390806425958327E-2"/>
    <n v="0.32638778431684429"/>
    <n v="0.58422140925719734"/>
    <n v="0.44918084937171943"/>
    <n v="92.726105114862818"/>
    <n v="338.56577881796886"/>
    <n v="606.01954463859624"/>
    <n v="465.94042854870571"/>
    <n v="444.24"/>
    <n v="0.42826097135727276"/>
    <n v="96.647410769548173"/>
    <m/>
    <m/>
    <m/>
  </r>
  <r>
    <x v="1"/>
    <s v="mid May"/>
    <x v="9"/>
    <x v="9"/>
    <n v="1"/>
    <n v="2"/>
    <n v="6"/>
    <n v="10"/>
    <n v="206"/>
    <s v="24/11/2025"/>
    <n v="0.5"/>
    <n v="543"/>
    <m/>
    <n v="542"/>
    <m/>
    <n v="135.21428571428601"/>
    <n v="406.78571428571399"/>
    <n v="172.8"/>
    <m/>
    <n v="626"/>
    <m/>
    <n v="209.3"/>
    <m/>
    <n v="0.42479367866549639"/>
    <n v="0.3343450479233227"/>
    <n v="20"/>
    <n v="20"/>
    <n v="4.93"/>
    <n v="13.28"/>
    <n v="26.15"/>
    <n v="20.32"/>
    <n v="200"/>
    <n v="5.99"/>
    <m/>
    <n v="44.36"/>
    <n v="2.218"/>
    <n v="902.29142857142801"/>
    <n v="0.11113615870153291"/>
    <n v="0.29936880072137062"/>
    <n v="0.58949504057709645"/>
    <n v="0.45807033363390443"/>
    <n v="100.27720340074707"/>
    <n v="270.11790287260067"/>
    <n v="531.89632229808024"/>
    <n v="413.31293572072627"/>
    <n v="386.24"/>
    <n v="0.42806568672776008"/>
    <n v="142.24537037037035"/>
    <m/>
    <m/>
    <m/>
  </r>
  <r>
    <x v="1"/>
    <s v="mid May"/>
    <x v="10"/>
    <x v="10"/>
    <n v="1"/>
    <n v="3"/>
    <n v="6"/>
    <n v="11"/>
    <n v="306"/>
    <s v="24/11/2025"/>
    <n v="0.5"/>
    <n v="620"/>
    <m/>
    <n v="581"/>
    <m/>
    <n v="135.21428571428601"/>
    <n v="445.78571428571399"/>
    <n v="181.31"/>
    <m/>
    <n v="516"/>
    <m/>
    <n v="171.11"/>
    <m/>
    <n v="0.40672007691075174"/>
    <n v="0.33160852713178296"/>
    <n v="21"/>
    <n v="21"/>
    <n v="5.63"/>
    <n v="21.68"/>
    <n v="36.22"/>
    <n v="28.25"/>
    <n v="200"/>
    <n v="6.61"/>
    <m/>
    <n v="63.53"/>
    <n v="3.0252380952380955"/>
    <n v="1018.6314285714279"/>
    <n v="8.8619549818983151E-2"/>
    <n v="0.34125609948056035"/>
    <n v="0.57012435070045642"/>
    <n v="0.44467180859436484"/>
    <n v="90.27065863146764"/>
    <n v="347.61418812259649"/>
    <n v="580.74658181736368"/>
    <n v="452.95667963391844"/>
    <n v="419.12"/>
    <n v="0.41145402374614704"/>
    <n v="88.748552203408536"/>
    <m/>
    <m/>
    <m/>
  </r>
  <r>
    <x v="1"/>
    <s v="mid May"/>
    <x v="11"/>
    <x v="3"/>
    <n v="1"/>
    <n v="4"/>
    <n v="6"/>
    <n v="12"/>
    <n v="406"/>
    <s v="24/11/2025"/>
    <n v="0.5"/>
    <n v="980"/>
    <m/>
    <n v="785"/>
    <m/>
    <n v="135.21428571428601"/>
    <n v="649.78571428571399"/>
    <n v="273.20999999999998"/>
    <m/>
    <n v="646"/>
    <m/>
    <n v="237.76"/>
    <m/>
    <n v="0.42046169066725309"/>
    <n v="0.36804953560371517"/>
    <n v="20"/>
    <n v="20"/>
    <n v="4.76"/>
    <n v="22.46"/>
    <n v="35.94"/>
    <n v="28.42"/>
    <n v="200"/>
    <n v="7.37"/>
    <m/>
    <n v="63.16"/>
    <n v="3.1579999999999999"/>
    <n v="1425.8914285714279"/>
    <n v="7.5364154528182389E-2"/>
    <n v="0.35560481317289427"/>
    <n v="0.56903103229892338"/>
    <n v="0.44996833438885375"/>
    <n v="107.46110196326784"/>
    <n v="507.05385506197393"/>
    <n v="811.37647154618617"/>
    <n v="641.60599113362866"/>
    <n v="603.26"/>
    <n v="0.42307568999442974"/>
    <n v="74.0492661322792"/>
    <m/>
    <m/>
    <m/>
  </r>
  <r>
    <x v="1"/>
    <s v="mid May"/>
    <x v="12"/>
    <x v="11"/>
    <n v="1"/>
    <n v="4"/>
    <n v="8"/>
    <n v="13"/>
    <n v="408"/>
    <s v="24/11/2025"/>
    <n v="0.5"/>
    <n v="737"/>
    <m/>
    <n v="663"/>
    <m/>
    <n v="135.21428571428601"/>
    <n v="527.78571428571399"/>
    <n v="230.4"/>
    <m/>
    <n v="617"/>
    <m/>
    <n v="226.6"/>
    <m/>
    <n v="0.43654080389768601"/>
    <n v="0.36726094003241488"/>
    <n v="20"/>
    <n v="20"/>
    <n v="4.63"/>
    <n v="16.88"/>
    <n v="35.07"/>
    <n v="27.97"/>
    <n v="200"/>
    <n v="6.64"/>
    <m/>
    <n v="56.58"/>
    <n v="2.8289999999999997"/>
    <n v="1168.7314285714281"/>
    <n v="8.1831035701661364E-2"/>
    <n v="0.29833863556026863"/>
    <n v="0.61983032873806998"/>
    <n v="0.49434429126899965"/>
    <n v="95.63850325708222"/>
    <n v="348.6777397364034"/>
    <n v="724.41518557794245"/>
    <n v="577.75570974094808"/>
    <n v="516.74"/>
    <n v="0.44213750684502873"/>
    <n v="96.701388888888886"/>
    <m/>
    <m/>
    <m/>
  </r>
  <r>
    <x v="1"/>
    <s v="mid May"/>
    <x v="13"/>
    <x v="5"/>
    <n v="1"/>
    <n v="3"/>
    <n v="8"/>
    <n v="14"/>
    <n v="308"/>
    <s v="24/11/2025"/>
    <n v="0.5"/>
    <n v="694"/>
    <m/>
    <n v="621"/>
    <m/>
    <n v="135.21428571428601"/>
    <n v="485.78571428571399"/>
    <n v="204.21"/>
    <m/>
    <n v="618"/>
    <m/>
    <n v="224.66"/>
    <m/>
    <n v="0.42037053374503774"/>
    <n v="0.3635275080906149"/>
    <n v="20"/>
    <n v="20"/>
    <n v="5.79"/>
    <n v="22.95"/>
    <n v="45.95"/>
    <n v="36.21"/>
    <n v="200"/>
    <n v="6.76"/>
    <m/>
    <n v="74.69"/>
    <n v="3.7344999999999997"/>
    <n v="1120.9514285714281"/>
    <n v="7.75204177266033E-2"/>
    <n v="0.30727004953809078"/>
    <n v="0.61520953273530599"/>
    <n v="0.48480385593787656"/>
    <n v="86.896622994089824"/>
    <n v="344.43480098693635"/>
    <n v="689.620004590402"/>
    <n v="543.44157489049951"/>
    <n v="480.84000000000003"/>
    <n v="0.42895703394820239"/>
    <n v="120.02840213505705"/>
    <m/>
    <m/>
    <m/>
  </r>
  <r>
    <x v="1"/>
    <s v="mid May"/>
    <x v="14"/>
    <x v="12"/>
    <n v="1"/>
    <n v="2"/>
    <n v="8"/>
    <n v="15"/>
    <n v="208"/>
    <s v="24/11/2025"/>
    <n v="0.5"/>
    <n v="609"/>
    <m/>
    <n v="615"/>
    <m/>
    <n v="135.21428571428601"/>
    <n v="479.78571428571399"/>
    <n v="196.79"/>
    <m/>
    <n v="525"/>
    <m/>
    <n v="173.44"/>
    <m/>
    <n v="0.41016227482507095"/>
    <n v="0.33036190476190475"/>
    <n v="20"/>
    <n v="20"/>
    <n v="4.9000000000000004"/>
    <n v="14.22"/>
    <n v="25.7"/>
    <n v="19.54"/>
    <n v="200"/>
    <n v="6.91"/>
    <m/>
    <n v="44.82"/>
    <n v="2.2410000000000001"/>
    <n v="1049.2114285714281"/>
    <n v="0.10932619366354307"/>
    <n v="0.31726907630522089"/>
    <n v="0.57340473003123604"/>
    <n v="0.43596608656849617"/>
    <n v="114.70629183400263"/>
    <n v="332.88234079173822"/>
    <n v="601.62279594568724"/>
    <n v="457.42060049722676"/>
    <n v="432.65999999999997"/>
    <n v="0.41236683876870811"/>
    <n v="76.269119365821439"/>
    <m/>
    <m/>
    <m/>
  </r>
  <r>
    <x v="1"/>
    <s v="mid May"/>
    <x v="15"/>
    <x v="7"/>
    <n v="1"/>
    <n v="1"/>
    <n v="8"/>
    <n v="16"/>
    <n v="108"/>
    <s v="24/11/2025"/>
    <n v="0.5"/>
    <n v="759"/>
    <n v="634"/>
    <n v="689"/>
    <n v="564"/>
    <n v="135.21428571428601"/>
    <n v="553.78571428571399"/>
    <n v="258.44"/>
    <n v="197.13"/>
    <m/>
    <n v="405"/>
    <m/>
    <n v="120.85"/>
    <n v="0.46667870501741288"/>
    <n v="0.29839506172839503"/>
    <n v="20"/>
    <n v="20"/>
    <n v="4.58"/>
    <n v="19.68"/>
    <n v="39.270000000000003"/>
    <n v="30.9"/>
    <n v="200"/>
    <n v="8.2899999999999991"/>
    <n v="8.4499999999999993"/>
    <n v="63.53"/>
    <n v="3.1764999999999999"/>
    <n v="1234.6314285714279"/>
    <n v="7.2091925074767832E-2"/>
    <n v="0.30977490949157876"/>
    <n v="0.61813316543365338"/>
    <n v="0.48638438532976541"/>
    <n v="89.006956443524956"/>
    <n v="382.45783904117269"/>
    <n v="763.16663308673026"/>
    <n v="600.5054484945241"/>
    <n v="578.67999999999995"/>
    <n v="0.46870668169332219"/>
    <n v="-100"/>
    <m/>
    <m/>
    <m/>
  </r>
  <r>
    <x v="0"/>
    <s v="mid April"/>
    <x v="1"/>
    <x v="1"/>
    <n v="2"/>
    <n v="1"/>
    <n v="10"/>
    <n v="17"/>
    <n v="110"/>
    <s v="24/11/2025"/>
    <n v="0.5"/>
    <n v="792"/>
    <m/>
    <n v="758"/>
    <m/>
    <n v="135.21428571428601"/>
    <n v="622.78571428571399"/>
    <n v="239.26"/>
    <m/>
    <n v="630"/>
    <m/>
    <n v="192.8"/>
    <m/>
    <n v="0.38417708452804239"/>
    <n v="0.30603174603174604"/>
    <n v="20"/>
    <n v="20"/>
    <n v="7.85"/>
    <n v="22.06"/>
    <n v="34.94"/>
    <n v="26.9"/>
    <n v="200"/>
    <n v="5.9"/>
    <m/>
    <n v="64.849999999999994"/>
    <n v="3.2424999999999997"/>
    <n v="1375.271428571428"/>
    <n v="0.12104857363145721"/>
    <n v="0.34016962220508867"/>
    <n v="0.53878180416345411"/>
    <n v="0.4148033924441018"/>
    <n v="166.47464478466784"/>
    <n v="467.82556228659524"/>
    <n v="740.97122150016492"/>
    <n v="570.46725410287456"/>
    <n v="532.31999999999994"/>
    <n v="0.38706541046442788"/>
    <n v="61.163587728830578"/>
    <m/>
    <m/>
    <m/>
  </r>
  <r>
    <x v="0"/>
    <s v="mid April"/>
    <x v="5"/>
    <x v="5"/>
    <n v="2"/>
    <n v="2"/>
    <n v="10"/>
    <n v="18"/>
    <n v="210"/>
    <s v="24/11/2025"/>
    <n v="0.5"/>
    <n v="677"/>
    <m/>
    <n v="689"/>
    <m/>
    <n v="135.21428571428601"/>
    <n v="553.78571428571399"/>
    <n v="189.6"/>
    <m/>
    <n v="606"/>
    <m/>
    <n v="193.92"/>
    <m/>
    <n v="0.34237069521475577"/>
    <n v="0.32"/>
    <n v="20"/>
    <n v="19"/>
    <n v="7.61"/>
    <n v="21.72"/>
    <n v="31.4"/>
    <n v="24.14"/>
    <n v="200"/>
    <n v="5.12"/>
    <m/>
    <n v="60.73"/>
    <n v="3.196315789473684"/>
    <n v="1229.031428571428"/>
    <n v="0.12530874361929856"/>
    <n v="0.35764860859542236"/>
    <n v="0.51704264778527909"/>
    <n v="0.39749711839288659"/>
    <n v="154.00838418291733"/>
    <n v="439.56138034861544"/>
    <n v="635.46166403989525"/>
    <n v="488.53645127143545"/>
    <n v="427.48"/>
    <n v="0.34781860745162874"/>
    <n v="104.55696202531644"/>
    <m/>
    <m/>
    <m/>
  </r>
  <r>
    <x v="0"/>
    <s v="mid April"/>
    <x v="7"/>
    <x v="7"/>
    <n v="2"/>
    <n v="3"/>
    <n v="10"/>
    <n v="19"/>
    <n v="310"/>
    <s v="24/11/2025"/>
    <n v="0.5"/>
    <n v="783"/>
    <m/>
    <n v="747"/>
    <m/>
    <n v="135.21428571428601"/>
    <n v="611.78571428571399"/>
    <n v="211.92"/>
    <m/>
    <n v="641"/>
    <m/>
    <n v="201.65"/>
    <m/>
    <n v="0.34639579684763588"/>
    <n v="0.31458658346333856"/>
    <n v="20"/>
    <n v="19"/>
    <n v="9.56"/>
    <n v="18.61"/>
    <n v="26.05"/>
    <n v="20.010000000000002"/>
    <n v="200"/>
    <n v="6.58"/>
    <m/>
    <n v="54.22"/>
    <n v="2.8536842105263158"/>
    <n v="1332.011428571428"/>
    <n v="0.17631870158613058"/>
    <n v="0.34323127997049058"/>
    <n v="0.48045001844337887"/>
    <n v="0.36905201032829216"/>
    <n v="234.85852558360111"/>
    <n v="457.18798756389293"/>
    <n v="639.96491542393403"/>
    <n v="491.58149549454583"/>
    <n v="463.85999999999996"/>
    <n v="0.34824025533886466"/>
    <n v="90.307663269158198"/>
    <m/>
    <m/>
    <m/>
  </r>
  <r>
    <x v="0"/>
    <s v="mid April"/>
    <x v="6"/>
    <x v="6"/>
    <n v="2"/>
    <n v="4"/>
    <n v="10"/>
    <n v="20"/>
    <n v="410"/>
    <s v="24/11/2025"/>
    <n v="0.5"/>
    <n v="724"/>
    <m/>
    <n v="715"/>
    <m/>
    <n v="135.21428571428601"/>
    <n v="579.78571428571399"/>
    <n v="210.68"/>
    <m/>
    <n v="680"/>
    <m/>
    <n v="217.98"/>
    <m/>
    <n v="0.36337563139090817"/>
    <n v="0.32055882352941173"/>
    <n v="20"/>
    <n v="20"/>
    <n v="7.34"/>
    <n v="22.36"/>
    <n v="34.65"/>
    <n v="27.14"/>
    <n v="200"/>
    <n v="5.85"/>
    <m/>
    <n v="64.349999999999994"/>
    <n v="3.2174999999999998"/>
    <n v="1288.271428571428"/>
    <n v="0.11406371406371407"/>
    <n v="0.34747474747474749"/>
    <n v="0.53846153846153844"/>
    <n v="0.42175602175602178"/>
    <n v="146.94502386502381"/>
    <n v="447.64178932178913"/>
    <n v="693.68461538461509"/>
    <n v="543.33623265623248"/>
    <n v="475.64"/>
    <n v="0.3692079087148894"/>
    <n v="106.92994114296562"/>
    <m/>
    <m/>
    <m/>
  </r>
  <r>
    <x v="0"/>
    <s v="mid April"/>
    <x v="2"/>
    <x v="2"/>
    <n v="2"/>
    <n v="4"/>
    <n v="12"/>
    <n v="21"/>
    <n v="412"/>
    <s v="24/11/2025"/>
    <n v="0.5"/>
    <n v="857"/>
    <m/>
    <n v="834"/>
    <m/>
    <n v="135.21428571428601"/>
    <n v="698.78571428571399"/>
    <n v="228.55"/>
    <m/>
    <n v="615"/>
    <m/>
    <n v="178.76"/>
    <m/>
    <n v="0.32706736174997458"/>
    <n v="0.29066666666666663"/>
    <n v="20"/>
    <n v="19"/>
    <n v="5.6"/>
    <n v="18.989999999999998"/>
    <n v="22.35"/>
    <n v="16.420000000000002"/>
    <n v="200"/>
    <n v="6.44"/>
    <m/>
    <n v="46.94"/>
    <n v="2.4705263157894737"/>
    <n v="1491.4514285714281"/>
    <n v="0.11930123561994035"/>
    <n v="0.40455901150404772"/>
    <n v="0.47613975287601196"/>
    <n v="0.34980826587132513"/>
    <n v="177.93199829569659"/>
    <n v="603.38011564915678"/>
    <n v="710.13931462657479"/>
    <n v="521.72203785988177"/>
    <n v="489.94000000000005"/>
    <n v="0.32849879695330353"/>
    <n v="56.429665281120087"/>
    <m/>
    <m/>
    <m/>
  </r>
  <r>
    <x v="0"/>
    <s v="mid April"/>
    <x v="0"/>
    <x v="0"/>
    <n v="2"/>
    <n v="3"/>
    <n v="12"/>
    <n v="22"/>
    <n v="312"/>
    <s v="24/11/2025"/>
    <n v="0.5"/>
    <n v="641"/>
    <m/>
    <n v="596"/>
    <m/>
    <n v="135.21428571428601"/>
    <n v="460.78571428571399"/>
    <n v="195.74"/>
    <m/>
    <n v="567"/>
    <m/>
    <n v="189.64"/>
    <m/>
    <n v="0.42479615563478562"/>
    <n v="0.33446208112874776"/>
    <n v="20"/>
    <n v="20"/>
    <n v="7.83"/>
    <n v="22.68"/>
    <n v="42.39"/>
    <n v="33.520000000000003"/>
    <n v="200"/>
    <n v="7.15"/>
    <m/>
    <n v="72.900000000000006"/>
    <n v="3.6450000000000005"/>
    <n v="1067.3714285714279"/>
    <n v="0.1074074074074074"/>
    <n v="0.31111111111111106"/>
    <n v="0.58148148148148149"/>
    <n v="0.4598079561042524"/>
    <n v="114.64359788359781"/>
    <n v="332.07111111111084"/>
    <n v="620.65671957671918"/>
    <n v="490.78587497550433"/>
    <n v="458.52000000000004"/>
    <n v="0.42957867123507709"/>
    <n v="93.767242260140975"/>
    <m/>
    <m/>
    <m/>
  </r>
  <r>
    <x v="0"/>
    <s v="mid April"/>
    <x v="3"/>
    <x v="3"/>
    <n v="2"/>
    <n v="2"/>
    <n v="12"/>
    <n v="23"/>
    <n v="212"/>
    <s v="24/11/2025"/>
    <n v="0.5"/>
    <n v="578"/>
    <m/>
    <n v="592"/>
    <m/>
    <n v="135.21428571428601"/>
    <n v="456.78571428571399"/>
    <n v="151.99"/>
    <m/>
    <n v="663"/>
    <m/>
    <n v="176.88"/>
    <m/>
    <n v="0.33273807662236143"/>
    <n v="0.26678733031674207"/>
    <n v="20"/>
    <n v="19"/>
    <n v="6.03"/>
    <n v="11.67"/>
    <n v="14.15"/>
    <n v="11.09"/>
    <n v="200"/>
    <n v="5.68"/>
    <m/>
    <n v="31.85"/>
    <n v="1.6763157894736842"/>
    <n v="977.27142857142803"/>
    <n v="0.18932496075353217"/>
    <n v="0.36640502354788068"/>
    <n v="0.4442700156985871"/>
    <n v="0.34819466248037673"/>
    <n v="185.02187485983393"/>
    <n v="358.07716079838508"/>
    <n v="434.17239291320897"/>
    <n v="340.28069522314399"/>
    <n v="326.16000000000003"/>
    <n v="0.33374555979476406"/>
    <n v="132.75215474702281"/>
    <m/>
    <m/>
    <m/>
  </r>
  <r>
    <x v="0"/>
    <s v="mid April"/>
    <x v="4"/>
    <x v="4"/>
    <n v="2"/>
    <n v="1"/>
    <n v="12"/>
    <n v="24"/>
    <n v="112"/>
    <s v="24/11/2025"/>
    <n v="0.5"/>
    <n v="773"/>
    <m/>
    <n v="750"/>
    <m/>
    <n v="135.21428571428601"/>
    <n v="614.78571428571399"/>
    <n v="232.89"/>
    <m/>
    <n v="633"/>
    <m/>
    <n v="203.07"/>
    <m/>
    <n v="0.37881491808992696"/>
    <n v="0.32080568720379143"/>
    <n v="20"/>
    <n v="17"/>
    <n v="7.45"/>
    <n v="18.96"/>
    <n v="32.03"/>
    <n v="24.53"/>
    <n v="200"/>
    <n v="5.93"/>
    <m/>
    <n v="58.44"/>
    <n v="3.4376470588235293"/>
    <n v="1346.4514285714281"/>
    <n v="0.12748117727583846"/>
    <n v="0.32443531827515404"/>
    <n v="0.54808350444900755"/>
    <n v="0.41974674880219032"/>
    <n v="171.64721325902016"/>
    <n v="436.83639777060711"/>
    <n v="737.96781754180085"/>
    <n v="565.16860956292157"/>
    <n v="514.83999999999992"/>
    <n v="0.38236804468040869"/>
    <n v="74.391343552750229"/>
    <m/>
    <m/>
    <m/>
  </r>
  <r>
    <x v="1"/>
    <s v="mid May"/>
    <x v="9"/>
    <x v="9"/>
    <n v="2"/>
    <n v="1"/>
    <n v="14"/>
    <n v="25"/>
    <n v="114"/>
    <s v="24/11/2025"/>
    <n v="0.5"/>
    <n v="748"/>
    <m/>
    <n v="678"/>
    <m/>
    <n v="135.21428571428601"/>
    <n v="542.78571428571399"/>
    <n v="238.51"/>
    <m/>
    <n v="443"/>
    <m/>
    <n v="134.1"/>
    <m/>
    <n v="0.4394183445190159"/>
    <n v="0.30270880361173813"/>
    <n v="20"/>
    <n v="18"/>
    <n v="4.8499999999999996"/>
    <n v="16.32"/>
    <n v="26.73"/>
    <n v="20.73"/>
    <n v="200"/>
    <n v="6.5"/>
    <m/>
    <n v="47.900000000000006"/>
    <n v="2.6611111111111114"/>
    <n v="1181.3714285714279"/>
    <n v="0.10125260960334027"/>
    <n v="0.34070981210855944"/>
    <n v="0.55803757828810019"/>
    <n v="0.43277661795407096"/>
    <n v="119.61694005368318"/>
    <n v="402.50483745899169"/>
    <n v="659.24965105875299"/>
    <n v="511.26993140471188"/>
    <n v="518.48"/>
    <n v="0.43887975234594201"/>
    <n v="12.44811538300281"/>
    <m/>
    <m/>
    <m/>
  </r>
  <r>
    <x v="1"/>
    <s v="mid May"/>
    <x v="10"/>
    <x v="10"/>
    <n v="2"/>
    <n v="2"/>
    <n v="14"/>
    <n v="26"/>
    <n v="214"/>
    <s v="24/11/2025"/>
    <n v="0.5"/>
    <n v="649"/>
    <m/>
    <n v="640"/>
    <m/>
    <n v="135.21428571428601"/>
    <n v="504.78571428571399"/>
    <n v="173.89"/>
    <m/>
    <n v="678"/>
    <m/>
    <n v="224.63"/>
    <m/>
    <n v="0.34448280741474474"/>
    <n v="0.33131268436578171"/>
    <n v="20"/>
    <n v="19"/>
    <n v="5.46"/>
    <n v="15.89"/>
    <n v="22.35"/>
    <n v="17.09"/>
    <n v="200"/>
    <n v="5.52"/>
    <m/>
    <n v="43.7"/>
    <n v="2.3000000000000003"/>
    <n v="1096.9714285714281"/>
    <n v="0.12494279176201373"/>
    <n v="0.36361556064073225"/>
    <n v="0.51144164759725397"/>
    <n v="0.39107551487414183"/>
    <n v="137.05867276887867"/>
    <n v="398.8758810068648"/>
    <n v="561.03687479568453"/>
    <n v="428.99866623079413"/>
    <n v="381.96"/>
    <n v="0.34819503047351164"/>
    <n v="158.35873253206051"/>
    <m/>
    <m/>
    <m/>
  </r>
  <r>
    <x v="1"/>
    <s v="mid May"/>
    <x v="8"/>
    <x v="8"/>
    <n v="2"/>
    <n v="3"/>
    <n v="14"/>
    <n v="27"/>
    <n v="314"/>
    <s v="24/11/2025"/>
    <n v="0.5"/>
    <n v="640"/>
    <m/>
    <n v="600"/>
    <m/>
    <n v="135.21428571428601"/>
    <n v="464.78571428571399"/>
    <n v="194.19"/>
    <m/>
    <n v="555"/>
    <m/>
    <n v="183.6"/>
    <m/>
    <n v="0.41780544029506711"/>
    <n v="0.33081081081081082"/>
    <n v="20"/>
    <n v="20"/>
    <n v="5.73"/>
    <n v="18.46"/>
    <n v="34.03"/>
    <n v="26.25"/>
    <n v="200"/>
    <n v="6.08"/>
    <m/>
    <n v="58.22"/>
    <n v="2.911"/>
    <n v="1046.011428571428"/>
    <n v="9.8419787014771568E-2"/>
    <n v="0.31707317073170732"/>
    <n v="0.58450704225352113"/>
    <n v="0.45087598763311576"/>
    <n v="102.9482220150169"/>
    <n v="331.66216027874549"/>
    <n v="611.40104627766573"/>
    <n v="471.62143593266893"/>
    <n v="440.88"/>
    <n v="0.42148679063872579"/>
    <n v="89.093156187239302"/>
    <m/>
    <m/>
    <m/>
  </r>
  <r>
    <x v="1"/>
    <s v="mid May"/>
    <x v="15"/>
    <x v="7"/>
    <n v="2"/>
    <n v="4"/>
    <n v="14"/>
    <n v="28"/>
    <n v="414"/>
    <s v="24/11/2025"/>
    <n v="0.5"/>
    <n v="703"/>
    <m/>
    <n v="656"/>
    <m/>
    <n v="135.21428571428601"/>
    <n v="520.78571428571399"/>
    <n v="239.4"/>
    <m/>
    <n v="626"/>
    <m/>
    <n v="236.25"/>
    <m/>
    <n v="0.45969002880263365"/>
    <n v="0.37739616613418531"/>
    <n v="20"/>
    <n v="20"/>
    <n v="6.11"/>
    <n v="22.3"/>
    <n v="46.92"/>
    <n v="37.26"/>
    <n v="200"/>
    <n v="7.1"/>
    <m/>
    <n v="75.33"/>
    <n v="3.7664999999999997"/>
    <n v="1192.2314285714281"/>
    <n v="8.11097836187442E-2"/>
    <n v="0.29603079782291253"/>
    <n v="0.62285941855834337"/>
    <n v="0.4946236559139785"/>
    <n v="96.701633194894811"/>
    <n v="352.93722098955061"/>
    <n v="742.59257438698273"/>
    <n v="589.70586789554511"/>
    <n v="553.32000000000005"/>
    <n v="0.46410452428938798"/>
    <n v="97.368421052631575"/>
    <m/>
    <m/>
    <m/>
  </r>
  <r>
    <x v="1"/>
    <s v="mid May"/>
    <x v="14"/>
    <x v="12"/>
    <n v="2"/>
    <n v="4"/>
    <n v="16"/>
    <n v="29"/>
    <n v="416"/>
    <s v="24/11/2025"/>
    <n v="0.5"/>
    <n v="617"/>
    <m/>
    <n v="614"/>
    <m/>
    <n v="135.21428571428601"/>
    <n v="478.78571428571399"/>
    <n v="200.1"/>
    <m/>
    <n v="539"/>
    <m/>
    <n v="183.26"/>
    <m/>
    <n v="0.41793226913322418"/>
    <n v="0.33999999999999997"/>
    <n v="20"/>
    <n v="19"/>
    <n v="4.12"/>
    <n v="14.4"/>
    <n v="24.02"/>
    <n v="17.95"/>
    <n v="200"/>
    <n v="5.71"/>
    <m/>
    <n v="42.54"/>
    <n v="2.2389473684210528"/>
    <n v="1042.6514285714279"/>
    <n v="9.6850023507287261E-2"/>
    <n v="0.33850493653032443"/>
    <n v="0.56464503996238835"/>
    <n v="0.421955806299953"/>
    <n v="100.98081536704944"/>
    <n v="352.94265565182332"/>
    <n v="588.72795755255527"/>
    <n v="439.95282423265473"/>
    <n v="436.09999999999997"/>
    <n v="0.41826058839003882"/>
    <n v="83.168415792103957"/>
    <m/>
    <m/>
    <m/>
  </r>
  <r>
    <x v="1"/>
    <s v="mid May"/>
    <x v="11"/>
    <x v="3"/>
    <n v="2"/>
    <n v="3"/>
    <n v="16"/>
    <n v="30"/>
    <n v="316"/>
    <s v="24/11/2025"/>
    <n v="0.5"/>
    <n v="581"/>
    <m/>
    <n v="580"/>
    <m/>
    <n v="135.21428571428601"/>
    <n v="444.78571428571399"/>
    <n v="174.22"/>
    <m/>
    <n v="493"/>
    <m/>
    <n v="158.57"/>
    <m/>
    <n v="0.39169423478400539"/>
    <n v="0.32164300202839757"/>
    <n v="20"/>
    <n v="17"/>
    <n v="5.54"/>
    <n v="14.66"/>
    <n v="23.2"/>
    <n v="17.82"/>
    <n v="200"/>
    <n v="6.68"/>
    <m/>
    <n v="43.4"/>
    <n v="2.552941176470588"/>
    <n v="976.37142857142794"/>
    <n v="0.12764976958525345"/>
    <n v="0.33778801843317974"/>
    <n v="0.53456221198156684"/>
    <n v="0.41059907834101383"/>
    <n v="124.63358788676753"/>
    <n v="329.80657011191556"/>
    <n v="521.93127057274489"/>
    <n v="400.89720868992731"/>
    <n v="384.08"/>
    <n v="0.39337488660638542"/>
    <n v="82.034209620020647"/>
    <m/>
    <m/>
    <m/>
  </r>
  <r>
    <x v="1"/>
    <s v="mid May"/>
    <x v="12"/>
    <x v="11"/>
    <n v="2"/>
    <n v="2"/>
    <n v="16"/>
    <n v="31"/>
    <n v="216"/>
    <s v="24/11/2025"/>
    <n v="0.5"/>
    <n v="617"/>
    <m/>
    <n v="644"/>
    <m/>
    <n v="135.21428571428601"/>
    <n v="508.78571428571399"/>
    <n v="189.52"/>
    <m/>
    <n v="507"/>
    <m/>
    <n v="159.62"/>
    <m/>
    <n v="0.37249473536431305"/>
    <n v="0.31483234714003944"/>
    <n v="20"/>
    <n v="19"/>
    <n v="5.43"/>
    <n v="16.25"/>
    <n v="23.42"/>
    <n v="17.05"/>
    <n v="200"/>
    <n v="6.16"/>
    <m/>
    <n v="45.1"/>
    <n v="2.3736842105263158"/>
    <n v="1107.771428571428"/>
    <n v="0.1203991130820399"/>
    <n v="0.36031042128603102"/>
    <n v="0.51929046563192904"/>
    <n v="0.37804878048780488"/>
    <n v="133.37469749762425"/>
    <n v="399.14159011719966"/>
    <n v="575.25514095660412"/>
    <n v="418.7916376306618"/>
    <n v="413.14000000000004"/>
    <n v="0.37294697204167976"/>
    <n v="68.446601941747574"/>
    <m/>
    <m/>
    <m/>
  </r>
  <r>
    <x v="1"/>
    <s v="mid May"/>
    <x v="13"/>
    <x v="5"/>
    <n v="2"/>
    <n v="1"/>
    <n v="16"/>
    <n v="32"/>
    <n v="116"/>
    <s v="24/11/2025"/>
    <n v="0.5"/>
    <n v="724"/>
    <m/>
    <n v="643"/>
    <m/>
    <n v="135.21428571428601"/>
    <n v="507.78571428571399"/>
    <n v="233.89"/>
    <m/>
    <n v="483"/>
    <m/>
    <n v="174.02"/>
    <m/>
    <n v="0.46060768040512051"/>
    <n v="0.3602898550724638"/>
    <n v="20"/>
    <n v="20"/>
    <n v="5.7"/>
    <n v="19.57"/>
    <n v="37.82"/>
    <n v="29.92"/>
    <n v="200"/>
    <n v="7.04"/>
    <m/>
    <n v="63.09"/>
    <n v="3.1545000000000001"/>
    <n v="1141.7514285714281"/>
    <n v="9.0347123157394196E-2"/>
    <n v="0.31019178950705339"/>
    <n v="0.59946108733555237"/>
    <n v="0.47424314471390078"/>
    <n v="103.15395693227357"/>
    <n v="354.16191880080589"/>
    <n v="684.43555283834849"/>
    <n v="541.46778796730268"/>
    <n v="527.62"/>
    <n v="0.46211459587150588"/>
    <n v="48.804993800504526"/>
    <m/>
    <m/>
    <m/>
  </r>
  <r>
    <x v="0"/>
    <s v="mid April"/>
    <x v="6"/>
    <x v="6"/>
    <n v="3"/>
    <n v="1"/>
    <n v="18"/>
    <n v="33"/>
    <n v="118"/>
    <s v="24/11/2025"/>
    <n v="0.5"/>
    <n v="597"/>
    <m/>
    <n v="676"/>
    <m/>
    <n v="135.21428571428601"/>
    <n v="540.78571428571399"/>
    <n v="192.81"/>
    <m/>
    <n v="622"/>
    <m/>
    <n v="179.56"/>
    <m/>
    <n v="0.35653678510104364"/>
    <n v="0.28868167202572348"/>
    <n v="20"/>
    <n v="20"/>
    <n v="9.18"/>
    <n v="18.46"/>
    <n v="30.58"/>
    <n v="22.98"/>
    <n v="200"/>
    <n v="5.49"/>
    <m/>
    <n v="58.22"/>
    <n v="2.911"/>
    <n v="1198.011428571428"/>
    <n v="0.15767777396083821"/>
    <n v="0.31707317073170732"/>
    <n v="0.52524905530745447"/>
    <n v="0.39470972174510477"/>
    <n v="188.8997752367865"/>
    <n v="379.85728222996499"/>
    <n v="629.25437110467658"/>
    <n v="472.86675761888381"/>
    <n v="431.58"/>
    <n v="0.36024698071089251"/>
    <n v="86.255899590270218"/>
    <m/>
    <m/>
    <m/>
  </r>
  <r>
    <x v="0"/>
    <s v="mid April"/>
    <x v="2"/>
    <x v="2"/>
    <n v="3"/>
    <n v="2"/>
    <n v="18"/>
    <n v="34"/>
    <n v="218"/>
    <s v="24/11/2025"/>
    <n v="0.5"/>
    <n v="610"/>
    <m/>
    <n v="641"/>
    <m/>
    <n v="135.21428571428601"/>
    <n v="505.78571428571399"/>
    <n v="140.11000000000001"/>
    <m/>
    <n v="671"/>
    <m/>
    <n v="152.97"/>
    <m/>
    <n v="0.27701454596808378"/>
    <n v="0.22797317436661699"/>
    <n v="20"/>
    <n v="17"/>
    <n v="7.04"/>
    <n v="16.68"/>
    <n v="18.829999999999998"/>
    <n v="14.26"/>
    <n v="200"/>
    <n v="4.43"/>
    <m/>
    <n v="42.55"/>
    <n v="2.5029411764705882"/>
    <n v="1096.6714285714279"/>
    <n v="0.16545240893066981"/>
    <n v="0.39200940070505291"/>
    <n v="0.44253819036427733"/>
    <n v="0.33513513513513515"/>
    <n v="181.44692966258174"/>
    <n v="429.90550948463971"/>
    <n v="485.31898942420651"/>
    <n v="367.5331274131272"/>
    <n v="308.74"/>
    <n v="0.28152461344067131"/>
    <n v="118.35700521019199"/>
    <m/>
    <m/>
    <m/>
  </r>
  <r>
    <x v="0"/>
    <s v="mid April"/>
    <x v="3"/>
    <x v="3"/>
    <n v="3"/>
    <n v="3"/>
    <n v="18"/>
    <n v="35"/>
    <n v="318"/>
    <s v="24/11/2025"/>
    <n v="0.5"/>
    <n v="589"/>
    <m/>
    <n v="587"/>
    <m/>
    <n v="135.21428571428601"/>
    <n v="451.78571428571399"/>
    <n v="171.49"/>
    <m/>
    <n v="503"/>
    <m/>
    <n v="143.19"/>
    <m/>
    <n v="0.37958260869565241"/>
    <n v="0.28467196819085488"/>
    <n v="20"/>
    <n v="20"/>
    <n v="4.78"/>
    <n v="13.46"/>
    <n v="20.86"/>
    <n v="16.149999999999999"/>
    <n v="200"/>
    <n v="6.31"/>
    <m/>
    <n v="39.1"/>
    <n v="1.9550000000000001"/>
    <n v="981.77142857142803"/>
    <n v="0.12225063938618926"/>
    <n v="0.34424552429667521"/>
    <n v="0.53350383631713549"/>
    <n v="0.41304347826086951"/>
    <n v="120.02218487394951"/>
    <n v="337.97042016806705"/>
    <n v="523.7788235294114"/>
    <n v="405.51428571428545"/>
    <n v="375.28000000000003"/>
    <n v="0.38224783190733974"/>
    <n v="66.995160067642416"/>
    <m/>
    <m/>
    <m/>
  </r>
  <r>
    <x v="0"/>
    <s v="mid April"/>
    <x v="0"/>
    <x v="0"/>
    <n v="3"/>
    <n v="4"/>
    <n v="18"/>
    <n v="36"/>
    <n v="418"/>
    <s v="24/11/2025"/>
    <n v="0.5"/>
    <n v="805"/>
    <m/>
    <n v="735"/>
    <m/>
    <n v="135.21428571428601"/>
    <n v="599.78571428571399"/>
    <n v="265.33"/>
    <m/>
    <n v="667"/>
    <m/>
    <n v="244.6"/>
    <m/>
    <n v="0.44237465761581535"/>
    <n v="0.3667166416791604"/>
    <n v="20"/>
    <n v="18"/>
    <n v="7.62"/>
    <n v="21.22"/>
    <n v="37.97"/>
    <n v="29.72"/>
    <n v="200"/>
    <n v="7.51"/>
    <m/>
    <n v="66.81"/>
    <n v="3.7116666666666669"/>
    <n v="1333.1914285714279"/>
    <n v="0.1140547822182308"/>
    <n v="0.3176171231851519"/>
    <n v="0.56832809459661726"/>
    <n v="0.44484358628947757"/>
    <n v="152.05685804092622"/>
    <n v="423.44442619795984"/>
    <n v="757.69014433254176"/>
    <n v="593.06165629610587"/>
    <n v="590.09999999999991"/>
    <n v="0.44262210763859883"/>
    <n v="84.374175554969284"/>
    <m/>
    <m/>
    <m/>
  </r>
  <r>
    <x v="0"/>
    <s v="mid April"/>
    <x v="1"/>
    <x v="1"/>
    <n v="3"/>
    <n v="4"/>
    <n v="20"/>
    <n v="37"/>
    <n v="420"/>
    <s v="24/11/2025"/>
    <n v="0.5"/>
    <n v="829"/>
    <m/>
    <n v="791"/>
    <m/>
    <n v="135.21428571428601"/>
    <n v="655.78571428571399"/>
    <n v="265.92"/>
    <m/>
    <n v="655"/>
    <m/>
    <n v="218.91"/>
    <m/>
    <n v="0.40549831173074846"/>
    <n v="0.33421374045801527"/>
    <n v="20"/>
    <n v="19"/>
    <n v="5.83"/>
    <n v="19.149999999999999"/>
    <n v="29.25"/>
    <n v="22.73"/>
    <n v="200"/>
    <n v="6.31"/>
    <m/>
    <n v="54.23"/>
    <n v="2.8542105263157893"/>
    <n v="1420.031428571428"/>
    <n v="0.10750507099391482"/>
    <n v="0.35312557624930851"/>
    <n v="0.53936935275677678"/>
    <n v="0.41914069703116358"/>
    <n v="152.66057954216166"/>
    <n v="501.44941650641431"/>
    <n v="765.92143252285223"/>
    <n v="595.19296277758735"/>
    <n v="577.30000000000007"/>
    <n v="0.4065402979008515"/>
    <n v="64.643501805054129"/>
    <m/>
    <m/>
    <m/>
  </r>
  <r>
    <x v="0"/>
    <s v="mid April"/>
    <x v="4"/>
    <x v="4"/>
    <n v="3"/>
    <n v="3"/>
    <n v="20"/>
    <n v="38"/>
    <n v="320"/>
    <s v="24/11/2025"/>
    <n v="0.5"/>
    <n v="591"/>
    <m/>
    <n v="617"/>
    <m/>
    <n v="135.21428571428601"/>
    <n v="481.78571428571399"/>
    <n v="162.41"/>
    <m/>
    <n v="601"/>
    <m/>
    <n v="168.07"/>
    <m/>
    <n v="0.33710007412898463"/>
    <n v="0.27965058236272877"/>
    <n v="20"/>
    <n v="16"/>
    <n v="7.85"/>
    <n v="14.08"/>
    <n v="17.739999999999998"/>
    <n v="13.09"/>
    <n v="200"/>
    <n v="5.13"/>
    <m/>
    <n v="39.67"/>
    <n v="2.4793750000000001"/>
    <n v="1042.9114285714279"/>
    <n v="0.19788253087975799"/>
    <n v="0.35492815729770605"/>
    <n v="0.44718931182253585"/>
    <n v="0.32997227123771111"/>
    <n v="206.37395296913809"/>
    <n v="370.15863156757507"/>
    <n v="466.37884403471458"/>
    <n v="344.13185278547996"/>
    <n v="351"/>
    <n v="0.3365578230174322"/>
    <n v="106.97001416168955"/>
    <m/>
    <m/>
    <m/>
  </r>
  <r>
    <x v="0"/>
    <s v="mid April"/>
    <x v="7"/>
    <x v="7"/>
    <n v="3"/>
    <n v="2"/>
    <n v="20"/>
    <n v="39"/>
    <n v="220"/>
    <s v="24/11/2025"/>
    <n v="0.5"/>
    <n v="652"/>
    <m/>
    <n v="625"/>
    <m/>
    <n v="135.21428571428601"/>
    <n v="489.78571428571399"/>
    <n v="171.03"/>
    <m/>
    <n v="667"/>
    <m/>
    <n v="199.96"/>
    <m/>
    <n v="0.34919352486510158"/>
    <n v="0.29979010494752623"/>
    <n v="20"/>
    <n v="17"/>
    <n v="9.76"/>
    <n v="17.690000000000001"/>
    <n v="23.49"/>
    <n v="18.25"/>
    <n v="200"/>
    <n v="6.44"/>
    <m/>
    <n v="50.94"/>
    <n v="2.9964705882352938"/>
    <n v="1081.4514285714281"/>
    <n v="0.19159795838241067"/>
    <n v="0.34727129956811942"/>
    <n v="0.46113074204946997"/>
    <n v="0.35826462504907736"/>
    <n v="207.20388580402704"/>
    <n v="375.5570430197991"/>
    <n v="498.69049974760202"/>
    <n v="387.44579056593176"/>
    <n v="378.56"/>
    <n v="0.3500480835279573"/>
    <n v="133.83032216570192"/>
    <m/>
    <m/>
    <m/>
  </r>
  <r>
    <x v="0"/>
    <s v="mid April"/>
    <x v="5"/>
    <x v="5"/>
    <n v="3"/>
    <n v="1"/>
    <n v="20"/>
    <n v="40"/>
    <n v="120"/>
    <s v="24/11/2025"/>
    <n v="0.5"/>
    <n v="785"/>
    <m/>
    <n v="813"/>
    <m/>
    <n v="135.21428571428601"/>
    <n v="677.78571428571399"/>
    <n v="278.57"/>
    <m/>
    <n v="604"/>
    <m/>
    <n v="211.4"/>
    <m/>
    <n v="0.411000105385183"/>
    <n v="0.35000000000000003"/>
    <n v="20"/>
    <n v="19"/>
    <n v="5.49"/>
    <n v="18.59"/>
    <n v="27.94"/>
    <n v="22.3"/>
    <n v="200"/>
    <n v="6.29"/>
    <m/>
    <n v="52.019999999999996"/>
    <n v="2.7378947368421049"/>
    <n v="1459.611428571428"/>
    <n v="0.1055363321799308"/>
    <n v="0.35736255286428298"/>
    <n v="0.53710111495578627"/>
    <n v="0.42868127643214154"/>
    <n v="154.04203657933755"/>
    <n v="521.61046630416854"/>
    <n v="783.95892568792192"/>
    <n v="625.70809029494137"/>
    <n v="601.74"/>
    <n v="0.4122604059005921"/>
    <n v="51.775137308396459"/>
    <m/>
    <m/>
    <m/>
  </r>
  <r>
    <x v="1"/>
    <s v="mid May"/>
    <x v="14"/>
    <x v="12"/>
    <n v="3"/>
    <n v="1"/>
    <n v="22"/>
    <n v="41"/>
    <n v="122"/>
    <s v="24/11/2025"/>
    <n v="0.5"/>
    <n v="612"/>
    <m/>
    <n v="609"/>
    <m/>
    <n v="135.21428571428601"/>
    <n v="473.78571428571399"/>
    <n v="197.23"/>
    <m/>
    <n v="468"/>
    <m/>
    <n v="153.38"/>
    <m/>
    <n v="0.41628524046434517"/>
    <n v="0.32773504273504273"/>
    <n v="20"/>
    <n v="18"/>
    <n v="4.83"/>
    <n v="12.25"/>
    <n v="23.38"/>
    <n v="18.12"/>
    <n v="200"/>
    <n v="6.68"/>
    <m/>
    <n v="40.459999999999994"/>
    <n v="2.2477777777777774"/>
    <n v="1028.4914285714281"/>
    <n v="0.11937716262975781"/>
    <n v="0.30276816608996543"/>
    <n v="0.5778546712802769"/>
    <n v="0.44784972812654483"/>
    <n v="122.77838853188331"/>
    <n v="311.39446366781993"/>
    <n v="594.31857637172493"/>
    <n v="460.60960666619576"/>
    <n v="430.7"/>
    <n v="0.41876868200860085"/>
    <n v="55.534147949094965"/>
    <m/>
    <m/>
    <m/>
  </r>
  <r>
    <x v="1"/>
    <s v="mid May"/>
    <x v="15"/>
    <x v="7"/>
    <n v="3"/>
    <n v="2"/>
    <n v="22"/>
    <n v="42"/>
    <n v="222"/>
    <s v="24/11/2025"/>
    <n v="0.5"/>
    <n v="686"/>
    <m/>
    <n v="684"/>
    <m/>
    <n v="135.21428571428601"/>
    <n v="548.78571428571399"/>
    <n v="234.35"/>
    <m/>
    <n v="604"/>
    <m/>
    <n v="221.6"/>
    <m/>
    <n v="0.4270337107900562"/>
    <n v="0.36688741721854301"/>
    <n v="20"/>
    <n v="19"/>
    <n v="5.46"/>
    <n v="16.5"/>
    <n v="28.21"/>
    <n v="22.32"/>
    <n v="200"/>
    <n v="6.88"/>
    <m/>
    <n v="50.17"/>
    <n v="2.6405263157894736"/>
    <n v="1197.9114285714279"/>
    <n v="0.10882997807454654"/>
    <n v="0.32888180187362964"/>
    <n v="0.56228822005182377"/>
    <n v="0.44488738289814628"/>
    <n v="130.36867450667722"/>
    <n v="393.97126911358498"/>
    <n v="673.57148495116564"/>
    <n v="532.93568040092225"/>
    <n v="513.34"/>
    <n v="0.42852917816485386"/>
    <n v="89.118839342863239"/>
    <m/>
    <m/>
    <m/>
  </r>
  <r>
    <x v="1"/>
    <s v="mid May"/>
    <x v="9"/>
    <x v="9"/>
    <n v="3"/>
    <n v="3"/>
    <n v="22"/>
    <n v="43"/>
    <n v="322"/>
    <s v="24/11/2025"/>
    <n v="0.5"/>
    <n v="458"/>
    <m/>
    <n v="464"/>
    <m/>
    <n v="135.21428571428601"/>
    <n v="328.78571428571399"/>
    <n v="134.18"/>
    <m/>
    <n v="351"/>
    <m/>
    <n v="90.55"/>
    <m/>
    <n v="0.40810775581142772"/>
    <n v="0.25797720797720797"/>
    <n v="20"/>
    <n v="20"/>
    <n v="5.75"/>
    <n v="23.92"/>
    <n v="46.11"/>
    <n v="36.58"/>
    <n v="200"/>
    <n v="6.22"/>
    <m/>
    <n v="75.78"/>
    <n v="3.7890000000000001"/>
    <n v="809.13142857142793"/>
    <n v="7.5877540248086559E-2"/>
    <n v="0.31565056743204012"/>
    <n v="0.60847189231987331"/>
    <n v="0.48271311691739244"/>
    <n v="61.3949025374203"/>
    <n v="255.40279455566846"/>
    <n v="492.33373147833913"/>
    <n v="390.57835388153649"/>
    <n v="341.52"/>
    <n v="0.42208223279989859"/>
    <n v="34.967953495304805"/>
    <m/>
    <m/>
    <m/>
  </r>
  <r>
    <x v="1"/>
    <s v="mid May"/>
    <x v="13"/>
    <x v="5"/>
    <n v="3"/>
    <n v="4"/>
    <n v="22"/>
    <n v="44"/>
    <n v="422"/>
    <s v="24/11/2025"/>
    <n v="0.5"/>
    <n v="735"/>
    <m/>
    <n v="645"/>
    <m/>
    <n v="135.21428571428601"/>
    <n v="509.78571428571399"/>
    <n v="237.13"/>
    <m/>
    <n v="530"/>
    <m/>
    <n v="194.48"/>
    <m/>
    <n v="0.46515622810704804"/>
    <n v="0.36694339622641509"/>
    <n v="20"/>
    <n v="18"/>
    <n v="5.19"/>
    <n v="16.149999999999999"/>
    <n v="30.33"/>
    <n v="24.07"/>
    <n v="200"/>
    <n v="7.02"/>
    <m/>
    <n v="51.67"/>
    <n v="2.8705555555555557"/>
    <n v="1122.9114285714279"/>
    <n v="0.10044513257209213"/>
    <n v="0.31256047996903424"/>
    <n v="0.58699438745887356"/>
    <n v="0.46584091348945228"/>
    <n v="112.79098730957443"/>
    <n v="350.97773507699941"/>
    <n v="659.14270618485398"/>
    <n v="523.09808565345986"/>
    <n v="522.4"/>
    <n v="0.46521923876453836"/>
    <n v="64.028170201998904"/>
    <m/>
    <m/>
    <m/>
  </r>
  <r>
    <x v="1"/>
    <s v="mid May"/>
    <x v="8"/>
    <x v="8"/>
    <n v="3"/>
    <n v="4"/>
    <n v="24"/>
    <n v="45"/>
    <n v="424"/>
    <s v="24/11/2025"/>
    <n v="0.5"/>
    <n v="605"/>
    <m/>
    <n v="553"/>
    <m/>
    <n v="135.21428571428601"/>
    <n v="417.78571428571399"/>
    <n v="182.35"/>
    <m/>
    <n v="387"/>
    <m/>
    <n v="111.2"/>
    <m/>
    <n v="0.43646777226876421"/>
    <n v="0.28733850129198968"/>
    <n v="20"/>
    <n v="18"/>
    <n v="4.3899999999999997"/>
    <n v="15.33"/>
    <n v="28.01"/>
    <n v="21.87"/>
    <n v="200"/>
    <n v="6.31"/>
    <m/>
    <n v="47.730000000000004"/>
    <n v="2.6516666666666668"/>
    <n v="931.03142857142802"/>
    <n v="9.1975696626859407E-2"/>
    <n v="0.32118164676304206"/>
    <n v="0.58684265661009849"/>
    <n v="0.45820238843494654"/>
    <n v="85.632264224357186"/>
    <n v="299.03020741671884"/>
    <n v="546.36895693035194"/>
    <n v="426.60082427942865"/>
    <n v="408.44"/>
    <n v="0.43869625392421946"/>
    <n v="21.963257471894714"/>
    <m/>
    <m/>
    <m/>
  </r>
  <r>
    <x v="1"/>
    <s v="mid May"/>
    <x v="12"/>
    <x v="11"/>
    <n v="3"/>
    <n v="3"/>
    <n v="24"/>
    <n v="46"/>
    <n v="324"/>
    <s v="24/11/2025"/>
    <n v="0.5"/>
    <n v="429"/>
    <n v="507"/>
    <n v="455"/>
    <n v="590"/>
    <n v="135.21428571428601"/>
    <n v="454.78571428571399"/>
    <n v="128.9"/>
    <n v="181.39"/>
    <n v="437"/>
    <n v="470"/>
    <n v="123.17"/>
    <n v="145.28"/>
    <n v="0.28343018690120958"/>
    <n v="0.28185354691075515"/>
    <n v="20"/>
    <n v="19"/>
    <n v="3.91"/>
    <n v="14.67"/>
    <n v="26.36"/>
    <n v="20.09"/>
    <n v="200"/>
    <n v="6.33"/>
    <n v="5.98"/>
    <n v="44.94"/>
    <n v="2.3652631578947365"/>
    <n v="999.45142857142798"/>
    <n v="8.7004895416110381E-2"/>
    <n v="0.32643524699599469"/>
    <n v="0.58655985758789497"/>
    <n v="0.4470404984423676"/>
    <n v="86.957167016339213"/>
    <n v="326.25617394621383"/>
    <n v="586.23808760887493"/>
    <n v="446.79526479750751"/>
    <n v="297.98"/>
    <n v="0.29814355303480788"/>
    <n v="91.109387121799841"/>
    <m/>
    <m/>
    <m/>
  </r>
  <r>
    <x v="1"/>
    <s v="mid May"/>
    <x v="11"/>
    <x v="3"/>
    <n v="3"/>
    <n v="2"/>
    <n v="24"/>
    <n v="47"/>
    <n v="224"/>
    <s v="24/11/2025"/>
    <n v="0.5"/>
    <n v="686"/>
    <m/>
    <n v="681"/>
    <m/>
    <n v="135.21428571428601"/>
    <n v="545.78571428571399"/>
    <n v="208.95"/>
    <m/>
    <n v="551"/>
    <m/>
    <n v="182.31"/>
    <m/>
    <n v="0.38284255987436216"/>
    <n v="0.33087114337568058"/>
    <n v="20"/>
    <n v="16"/>
    <n v="6.03"/>
    <n v="16.53"/>
    <n v="25.36"/>
    <n v="19.32"/>
    <n v="200"/>
    <n v="6.43"/>
    <m/>
    <n v="47.92"/>
    <n v="2.9950000000000001"/>
    <n v="1187.4114285714279"/>
    <n v="0.1258347245409015"/>
    <n v="0.34494991652754592"/>
    <n v="0.52921535893155258"/>
    <n v="0.40317195325542571"/>
    <n v="149.41759003100395"/>
    <n v="409.5974731695681"/>
    <n v="628.39636537085585"/>
    <n v="478.73098497495801"/>
    <n v="456.53999999999996"/>
    <n v="0.38448341410126247"/>
    <n v="74.501076812634608"/>
    <m/>
    <m/>
    <m/>
  </r>
  <r>
    <x v="1"/>
    <s v="mid May"/>
    <x v="10"/>
    <x v="10"/>
    <n v="3"/>
    <n v="1"/>
    <n v="24"/>
    <n v="48"/>
    <n v="124"/>
    <s v="24/11/2025"/>
    <n v="0.5"/>
    <n v="733"/>
    <m/>
    <n v="681"/>
    <m/>
    <n v="135.21428571428601"/>
    <n v="545.78571428571399"/>
    <n v="230.43"/>
    <m/>
    <n v="520"/>
    <m/>
    <n v="181.17"/>
    <m/>
    <n v="0.42219866509619186"/>
    <n v="0.34840384615384612"/>
    <n v="20"/>
    <n v="20"/>
    <n v="5.64"/>
    <n v="21.78"/>
    <n v="38.5"/>
    <n v="29.81"/>
    <n v="200"/>
    <n v="6.95"/>
    <m/>
    <n v="65.92"/>
    <n v="3.2960000000000003"/>
    <n v="1223.4114285714279"/>
    <n v="8.5558252427184456E-2"/>
    <n v="0.33040048543689321"/>
    <n v="0.58404126213592233"/>
    <n v="0.4522148058252427"/>
    <n v="104.67294382801657"/>
    <n v="404.21572988904279"/>
    <n v="714.5227548543686"/>
    <n v="553.24476161581106"/>
    <n v="520.48"/>
    <n v="0.42543333162071423"/>
    <n v="57.245150371045419"/>
    <m/>
    <m/>
    <m/>
  </r>
  <r>
    <x v="0"/>
    <s v="mid April"/>
    <x v="3"/>
    <x v="3"/>
    <n v="4"/>
    <n v="1"/>
    <n v="26"/>
    <n v="49"/>
    <n v="126"/>
    <s v="24/11/2025"/>
    <n v="0.5"/>
    <n v="640"/>
    <m/>
    <n v="644"/>
    <m/>
    <n v="135.21428571428601"/>
    <n v="508.78571428571399"/>
    <n v="166.98"/>
    <m/>
    <n v="556"/>
    <m/>
    <n v="147.81"/>
    <m/>
    <n v="0.32819317703214956"/>
    <n v="0.26584532374100722"/>
    <n v="20"/>
    <n v="17"/>
    <n v="6.98"/>
    <n v="16.8"/>
    <n v="21.92"/>
    <n v="16.3"/>
    <n v="200"/>
    <n v="5.51"/>
    <m/>
    <n v="45.7"/>
    <n v="2.6882352941176473"/>
    <n v="1108.9714285714281"/>
    <n v="0.15273522975929979"/>
    <n v="0.36761487964989059"/>
    <n v="0.47964989059080965"/>
    <n v="0.35667396061269147"/>
    <n v="169.37900593935598"/>
    <n v="407.67439824945279"/>
    <n v="531.91802438261936"/>
    <n v="395.54123163488572"/>
    <n v="366.56"/>
    <n v="0.33054052661410849"/>
    <n v="77.039166367229626"/>
    <m/>
    <m/>
    <m/>
  </r>
  <r>
    <x v="0"/>
    <s v="mid April"/>
    <x v="4"/>
    <x v="4"/>
    <n v="4"/>
    <n v="2"/>
    <n v="26"/>
    <n v="50"/>
    <n v="226"/>
    <s v="24/11/2025"/>
    <n v="0.5"/>
    <n v="607"/>
    <m/>
    <n v="622"/>
    <m/>
    <n v="135.21428571428601"/>
    <n v="486.78571428571399"/>
    <n v="152.21"/>
    <m/>
    <n v="507"/>
    <m/>
    <n v="151.32"/>
    <m/>
    <n v="0.31268378576669131"/>
    <n v="0.29846153846153844"/>
    <n v="20"/>
    <n v="19"/>
    <n v="9.57"/>
    <n v="18.96"/>
    <n v="25.58"/>
    <n v="18.75"/>
    <n v="200"/>
    <n v="4.88"/>
    <m/>
    <n v="54.11"/>
    <n v="2.8478947368421053"/>
    <n v="1081.791428571428"/>
    <n v="0.17686194788394013"/>
    <n v="0.35039733875438922"/>
    <n v="0.47274071336167062"/>
    <n v="0.34651635557198301"/>
    <n v="191.32773926129306"/>
    <n v="379.05683765873732"/>
    <n v="511.40685165139763"/>
    <n v="374.85842331758039"/>
    <n v="341.92"/>
    <n v="0.31606832053709871"/>
    <n v="98.830563037908135"/>
    <m/>
    <m/>
    <m/>
  </r>
  <r>
    <x v="0"/>
    <s v="mid April"/>
    <x v="1"/>
    <x v="1"/>
    <n v="4"/>
    <n v="3"/>
    <n v="26"/>
    <n v="51"/>
    <n v="326"/>
    <s v="24/11/2025"/>
    <n v="0.5"/>
    <n v="816"/>
    <m/>
    <n v="798"/>
    <m/>
    <n v="135.21428571428601"/>
    <n v="662.78571428571399"/>
    <n v="230.49"/>
    <m/>
    <n v="690"/>
    <m/>
    <n v="227.62"/>
    <m/>
    <n v="0.34775945683802151"/>
    <n v="0.3298840579710145"/>
    <n v="20"/>
    <n v="20"/>
    <n v="8.61"/>
    <n v="23.63"/>
    <n v="33.22"/>
    <n v="26.04"/>
    <n v="200"/>
    <n v="5.91"/>
    <m/>
    <n v="65.459999999999994"/>
    <n v="3.2729999999999997"/>
    <n v="1456.4914285714281"/>
    <n v="0.13153070577451878"/>
    <n v="0.36098380690498016"/>
    <n v="0.50748548732050114"/>
    <n v="0.39780018331805683"/>
    <n v="191.57334555453704"/>
    <n v="525.76982061018714"/>
    <n v="739.14826240670402"/>
    <n v="579.39255728689261"/>
    <n v="513.06000000000006"/>
    <n v="0.35225747981450545"/>
    <n v="97.509653347216798"/>
    <m/>
    <m/>
    <m/>
  </r>
  <r>
    <x v="0"/>
    <s v="mid April"/>
    <x v="5"/>
    <x v="5"/>
    <n v="4"/>
    <n v="4"/>
    <n v="26"/>
    <n v="52"/>
    <n v="426"/>
    <s v="24/11/2025"/>
    <n v="0.5"/>
    <n v="667"/>
    <m/>
    <n v="675"/>
    <m/>
    <n v="135.21428571428601"/>
    <n v="539.78571428571399"/>
    <n v="213.21"/>
    <m/>
    <n v="514"/>
    <m/>
    <n v="172.5"/>
    <m/>
    <n v="0.3949900754267569"/>
    <n v="0.3356031128404669"/>
    <n v="20"/>
    <n v="18"/>
    <n v="5.9"/>
    <n v="20.03"/>
    <n v="29.75"/>
    <n v="23.36"/>
    <n v="200"/>
    <n v="5.58"/>
    <m/>
    <n v="55.68"/>
    <n v="3.0933333333333333"/>
    <n v="1190.9314285714279"/>
    <n v="0.10596264367816093"/>
    <n v="0.3597341954022989"/>
    <n v="0.53430316091954022"/>
    <n v="0.41954022988505746"/>
    <n v="126.19424261083738"/>
    <n v="428.41875923645301"/>
    <n v="636.31842672413757"/>
    <n v="499.64364532019675"/>
    <n v="473.14"/>
    <n v="0.39728567795674957"/>
    <n v="61.812297734627826"/>
    <m/>
    <m/>
    <m/>
  </r>
  <r>
    <x v="0"/>
    <s v="mid April"/>
    <x v="7"/>
    <x v="7"/>
    <n v="4"/>
    <n v="4"/>
    <n v="28"/>
    <n v="53"/>
    <n v="428"/>
    <s v="24/11/2025"/>
    <n v="0.5"/>
    <n v="1276"/>
    <n v="1111"/>
    <n v="876"/>
    <n v="936"/>
    <n v="135.21428571428601"/>
    <n v="740.78571428571399"/>
    <n v="299.54000000000002"/>
    <n v="327.92"/>
    <n v="583"/>
    <n v="776"/>
    <n v="179.79"/>
    <n v="271.74"/>
    <n v="0.40435444990839858"/>
    <n v="0.3083876500857633"/>
    <n v="20"/>
    <n v="20"/>
    <n v="10.08"/>
    <n v="27.31"/>
    <n v="45.29"/>
    <n v="34.51"/>
    <n v="200"/>
    <n v="7.78"/>
    <n v="7.84"/>
    <n v="82.68"/>
    <n v="4.1340000000000003"/>
    <n v="1646.9314285714281"/>
    <n v="0.12191582002902757"/>
    <n v="0.33030962747943876"/>
    <n v="0.54777455249153362"/>
    <n v="0.4173923560716013"/>
    <n v="200.7869956458635"/>
    <n v="543.99730665560833"/>
    <n v="902.14712626995617"/>
    <n v="687.41658925979652"/>
    <n v="668.1"/>
    <n v="0.40566351968856379"/>
    <n v="20.044067570274407"/>
    <m/>
    <m/>
    <m/>
  </r>
  <r>
    <x v="0"/>
    <s v="mid April"/>
    <x v="6"/>
    <x v="6"/>
    <n v="4"/>
    <n v="3"/>
    <n v="28"/>
    <n v="54"/>
    <n v="328"/>
    <s v="24/11/2025"/>
    <n v="0.5"/>
    <n v="829"/>
    <m/>
    <n v="788"/>
    <m/>
    <n v="135.21428571428601"/>
    <n v="652.78571428571399"/>
    <n v="275.92"/>
    <m/>
    <n v="599"/>
    <m/>
    <n v="207.01"/>
    <m/>
    <n v="0.42268081847029237"/>
    <n v="0.34559265442404002"/>
    <n v="20"/>
    <n v="20"/>
    <n v="5.59"/>
    <n v="23.34"/>
    <n v="40.58"/>
    <n v="31.62"/>
    <n v="200"/>
    <n v="6.92"/>
    <m/>
    <n v="69.509999999999991"/>
    <n v="3.4754999999999994"/>
    <n v="1444.591428571428"/>
    <n v="8.0420083441231485E-2"/>
    <n v="0.33577902460077691"/>
    <n v="0.58380089195799167"/>
    <n v="0.45489857574449727"/>
    <n v="116.17416322420203"/>
    <n v="485.06350083235697"/>
    <n v="843.35376451486911"/>
    <n v="657.14258338985121"/>
    <n v="615.08000000000004"/>
    <n v="0.42578128862931114"/>
    <n v="50.050739344737586"/>
    <m/>
    <m/>
    <m/>
  </r>
  <r>
    <x v="0"/>
    <s v="mid April"/>
    <x v="0"/>
    <x v="0"/>
    <n v="4"/>
    <n v="2"/>
    <n v="28"/>
    <n v="55"/>
    <n v="228"/>
    <s v="24/11/2025"/>
    <n v="0.5"/>
    <n v="630"/>
    <m/>
    <n v="627"/>
    <m/>
    <n v="135.21428571428601"/>
    <n v="491.78571428571399"/>
    <n v="173.79"/>
    <m/>
    <n v="549"/>
    <m/>
    <n v="172.88"/>
    <m/>
    <n v="0.35338562091503289"/>
    <n v="0.31489981785063753"/>
    <n v="20"/>
    <n v="19"/>
    <n v="9.6999999999999993"/>
    <n v="19.239999999999998"/>
    <n v="32.96"/>
    <n v="25.61"/>
    <n v="200"/>
    <n v="5.89"/>
    <m/>
    <n v="61.9"/>
    <n v="3.2578947368421054"/>
    <n v="1107.3714285714279"/>
    <n v="0.15670436187399031"/>
    <n v="0.31082390953150241"/>
    <n v="0.53247172859450731"/>
    <n v="0.4137318255250404"/>
    <n v="173.52993307177465"/>
    <n v="344.1975167320561"/>
    <n v="589.64397876759722"/>
    <n v="458.15480267712877"/>
    <n v="398.79999999999995"/>
    <n v="0.36013210175963689"/>
    <n v="98.95275907704702"/>
    <m/>
    <m/>
    <m/>
  </r>
  <r>
    <x v="0"/>
    <s v="mid April"/>
    <x v="2"/>
    <x v="2"/>
    <n v="4"/>
    <n v="1"/>
    <n v="28"/>
    <n v="56"/>
    <n v="128"/>
    <s v="24/11/2025"/>
    <n v="0.5"/>
    <n v="630"/>
    <m/>
    <n v="662"/>
    <m/>
    <n v="135.21428571428601"/>
    <n v="526.78571428571399"/>
    <n v="195.55"/>
    <m/>
    <n v="608"/>
    <m/>
    <n v="181.92"/>
    <m/>
    <n v="0.37121355932203415"/>
    <n v="0.29921052631578943"/>
    <n v="20"/>
    <n v="20"/>
    <n v="5.35"/>
    <n v="18.100000000000001"/>
    <n v="23.85"/>
    <n v="18.239999999999998"/>
    <n v="200"/>
    <n v="5.68"/>
    <m/>
    <n v="47.300000000000004"/>
    <n v="2.3650000000000002"/>
    <n v="1148.1714285714279"/>
    <n v="0.11310782241014797"/>
    <n v="0.38266384778012685"/>
    <n v="0.5042283298097251"/>
    <n v="0.38562367864693442"/>
    <n v="129.86717003926296"/>
    <n v="439.36369676834767"/>
    <n v="578.94056176381719"/>
    <n v="442.76209000301992"/>
    <n v="427.58000000000004"/>
    <n v="0.37240083611207908"/>
    <n v="86.0598312452058"/>
    <m/>
    <m/>
    <m/>
  </r>
  <r>
    <x v="1"/>
    <s v="mid May"/>
    <x v="11"/>
    <x v="3"/>
    <n v="4"/>
    <n v="1"/>
    <n v="30"/>
    <n v="57"/>
    <n v="130"/>
    <s v="24/11/2025"/>
    <n v="0.5"/>
    <n v="736"/>
    <m/>
    <n v="690"/>
    <m/>
    <n v="135.21428571428601"/>
    <n v="554.78571428571399"/>
    <n v="226.16"/>
    <m/>
    <n v="530"/>
    <m/>
    <n v="173.42"/>
    <m/>
    <n v="0.40765289043388719"/>
    <n v="0.32720754716981132"/>
    <n v="20"/>
    <n v="19"/>
    <n v="5.56"/>
    <n v="15.74"/>
    <n v="26.61"/>
    <n v="21.28"/>
    <n v="200"/>
    <n v="6.62"/>
    <m/>
    <n v="47.91"/>
    <n v="2.5215789473684209"/>
    <n v="1205.3914285714279"/>
    <n v="0.11605092882487998"/>
    <n v="0.32853266541431853"/>
    <n v="0.55541640576080153"/>
    <n v="0.44416614485493638"/>
    <n v="139.88679488326318"/>
    <n v="396.01045889614437"/>
    <n v="669.49417479202043"/>
    <n v="535.39406386975554"/>
    <n v="494.88"/>
    <n v="0.41055543308990344"/>
    <n v="53.360452776795185"/>
    <m/>
    <m/>
    <m/>
  </r>
  <r>
    <x v="1"/>
    <s v="mid May"/>
    <x v="13"/>
    <x v="5"/>
    <n v="4"/>
    <n v="2"/>
    <n v="30"/>
    <n v="58"/>
    <n v="230"/>
    <s v="24/11/2025"/>
    <n v="0.5"/>
    <n v="657"/>
    <m/>
    <n v="597"/>
    <m/>
    <n v="135.21428571428601"/>
    <n v="461.78571428571399"/>
    <n v="202.5"/>
    <m/>
    <n v="453"/>
    <m/>
    <n v="148.33000000000001"/>
    <m/>
    <n v="0.43851508120649679"/>
    <n v="0.32743929359823404"/>
    <n v="20"/>
    <n v="20"/>
    <n v="5.92"/>
    <n v="22.54"/>
    <n v="42.91"/>
    <n v="34.21"/>
    <n v="200"/>
    <n v="7.2"/>
    <m/>
    <n v="71.37"/>
    <n v="3.5685000000000002"/>
    <n v="1066.311428571428"/>
    <n v="8.2948017374246882E-2"/>
    <n v="0.31581897155667643"/>
    <n v="0.60123301106907656"/>
    <n v="0.4793330531035449"/>
    <n v="88.448418903500823"/>
    <n v="336.76137873055882"/>
    <n v="641.10163093736821"/>
    <n v="511.11831261634512"/>
    <n v="473.42"/>
    <n v="0.44397911090032688"/>
    <n v="46.498765432098772"/>
    <m/>
    <m/>
    <m/>
  </r>
  <r>
    <x v="1"/>
    <s v="mid May"/>
    <x v="14"/>
    <x v="12"/>
    <n v="4"/>
    <n v="3"/>
    <n v="30"/>
    <n v="59"/>
    <n v="330"/>
    <s v="24/11/2025"/>
    <n v="0.5"/>
    <n v="730"/>
    <m/>
    <n v="606"/>
    <m/>
    <n v="135.21428571428601"/>
    <n v="470.78571428571399"/>
    <n v="219.85"/>
    <m/>
    <n v="563"/>
    <m/>
    <n v="197.36"/>
    <m/>
    <n v="0.46698528296161462"/>
    <n v="0.35055062166962703"/>
    <n v="20"/>
    <n v="19"/>
    <n v="4.6900000000000004"/>
    <n v="16.86"/>
    <n v="36.03"/>
    <n v="27.93"/>
    <n v="200"/>
    <n v="7.97"/>
    <m/>
    <n v="57.58"/>
    <n v="3.0305263157894737"/>
    <n v="1056.7314285714281"/>
    <n v="8.1451893018409174E-2"/>
    <n v="0.29281000347342828"/>
    <n v="0.62573810350816261"/>
    <n v="0.48506425842306355"/>
    <n v="86.072775269190657"/>
    <n v="309.42153327048067"/>
    <n v="661.23712003175683"/>
    <n v="512.58264675234432"/>
    <n v="495.56"/>
    <n v="0.46895548537809334"/>
    <n v="79.540595860814207"/>
    <m/>
    <m/>
    <m/>
  </r>
  <r>
    <x v="1"/>
    <s v="mid May"/>
    <x v="10"/>
    <x v="10"/>
    <n v="4"/>
    <n v="4"/>
    <n v="30"/>
    <n v="60"/>
    <n v="430"/>
    <s v="24/11/2025"/>
    <n v="0.5"/>
    <n v="1112"/>
    <n v="922"/>
    <n v="734"/>
    <n v="815"/>
    <n v="135.21428571428601"/>
    <n v="598.78571428571399"/>
    <n v="248.32"/>
    <n v="290.19"/>
    <n v="595"/>
    <n v="623"/>
    <n v="194.6"/>
    <n v="217.33"/>
    <n v="0.41470595252296333"/>
    <n v="0.32705882352941174"/>
    <n v="20"/>
    <n v="20"/>
    <n v="3.64"/>
    <n v="24.52"/>
    <n v="45.68"/>
    <n v="34.159999999999997"/>
    <n v="200"/>
    <n v="7.46"/>
    <n v="7.69"/>
    <n v="73.84"/>
    <n v="3.6920000000000002"/>
    <n v="1345.2514285714281"/>
    <n v="4.9295774647887321E-2"/>
    <n v="0.33206933911159259"/>
    <n v="0.61863488624051999"/>
    <n v="0.46262188515709635"/>
    <n v="66.315211267605605"/>
    <n v="446.71675282463991"/>
    <n v="832.21946447918242"/>
    <n v="622.342751895991"/>
    <n v="564.96"/>
    <n v="0.41996610299083781"/>
    <n v="56.733247422680414"/>
    <m/>
    <m/>
    <m/>
  </r>
  <r>
    <x v="1"/>
    <s v="mid May"/>
    <x v="9"/>
    <x v="9"/>
    <n v="4"/>
    <n v="4"/>
    <n v="32"/>
    <n v="61"/>
    <n v="432"/>
    <s v="24/11/2025"/>
    <n v="0.5"/>
    <n v="803"/>
    <m/>
    <n v="633"/>
    <m/>
    <n v="135.21428571428601"/>
    <n v="497.78571428571399"/>
    <n v="221.93"/>
    <m/>
    <n v="554"/>
    <m/>
    <n v="191.28"/>
    <m/>
    <n v="0.44583440952790959"/>
    <n v="0.34527075812274366"/>
    <n v="20"/>
    <n v="20"/>
    <n v="5.27"/>
    <n v="20.6"/>
    <n v="38.26"/>
    <n v="29.07"/>
    <n v="200"/>
    <n v="6.79"/>
    <m/>
    <n v="64.13"/>
    <n v="3.2064999999999997"/>
    <n v="1123.831428571428"/>
    <n v="8.2176828317480119E-2"/>
    <n v="0.32122251676282554"/>
    <n v="0.59660065491969438"/>
    <n v="0.45329798846093877"/>
    <n v="92.352902363502665"/>
    <n v="360.99995990287567"/>
    <n v="670.47856630504964"/>
    <n v="509.43052594061152"/>
    <n v="502"/>
    <n v="0.446686208658645"/>
    <n v="72.378677961519401"/>
    <m/>
    <m/>
    <m/>
  </r>
  <r>
    <x v="1"/>
    <s v="mid May"/>
    <x v="15"/>
    <x v="7"/>
    <n v="4"/>
    <n v="3"/>
    <n v="32"/>
    <n v="62"/>
    <n v="332"/>
    <s v="24/11/2025"/>
    <n v="0.5"/>
    <n v="962"/>
    <n v="859"/>
    <n v="854"/>
    <n v="648"/>
    <n v="135.21428571428601"/>
    <n v="718.78571428571399"/>
    <n v="339.78"/>
    <n v="253.52"/>
    <n v="504"/>
    <n v="541"/>
    <n v="182.13"/>
    <n v="203.04"/>
    <n v="0.472713902414787"/>
    <n v="0.36136904761904759"/>
    <n v="20"/>
    <n v="20"/>
    <n v="4.1900000000000004"/>
    <n v="14.85"/>
    <n v="27.79"/>
    <n v="21.2"/>
    <n v="200"/>
    <n v="8.58"/>
    <n v="8.6300000000000008"/>
    <n v="46.83"/>
    <n v="2.3414999999999999"/>
    <n v="1531.2314285714281"/>
    <n v="8.9472560324578274E-2"/>
    <n v="0.31710442024343372"/>
    <n v="0.59342301943198805"/>
    <n v="0.45270125987614779"/>
    <n v="137.00319636374726"/>
    <n v="485.56025441566749"/>
    <n v="908.6679777920134"/>
    <n v="693.19039687623911"/>
    <n v="721.95999999999992"/>
    <n v="0.47148979999290963"/>
    <n v="7.2046618400141327"/>
    <m/>
    <m/>
    <m/>
  </r>
  <r>
    <x v="1"/>
    <s v="mid May"/>
    <x v="8"/>
    <x v="8"/>
    <n v="4"/>
    <n v="2"/>
    <n v="32"/>
    <n v="63"/>
    <n v="232"/>
    <s v="24/11/2025"/>
    <n v="0.5"/>
    <n v="597"/>
    <m/>
    <n v="617"/>
    <m/>
    <n v="135.21428571428601"/>
    <n v="481.78571428571399"/>
    <n v="166.1"/>
    <m/>
    <n v="512"/>
    <m/>
    <n v="152.65"/>
    <m/>
    <n v="0.34475908080059325"/>
    <n v="0.29814453125000001"/>
    <n v="20"/>
    <n v="18"/>
    <n v="5.58"/>
    <n v="14.17"/>
    <n v="18.170000000000002"/>
    <n v="13.55"/>
    <n v="200"/>
    <n v="4.37"/>
    <m/>
    <n v="37.92"/>
    <n v="2.1066666666666669"/>
    <n v="1039.4114285714279"/>
    <n v="0.14715189873417722"/>
    <n v="0.37368143459915609"/>
    <n v="0.47916666666666669"/>
    <n v="0.35733122362869196"/>
    <n v="152.95136528028925"/>
    <n v="388.40875376732942"/>
    <n v="498.05130952380921"/>
    <n v="371.41415762507506"/>
    <n v="359.3"/>
    <n v="0.34567639928091198"/>
    <n v="83.804936785069245"/>
    <m/>
    <m/>
    <m/>
  </r>
  <r>
    <x v="1"/>
    <s v="mid May"/>
    <x v="12"/>
    <x v="11"/>
    <n v="4"/>
    <n v="1"/>
    <n v="32"/>
    <n v="64"/>
    <n v="132"/>
    <s v="24/11/2025"/>
    <n v="0.5"/>
    <n v="645"/>
    <m/>
    <n v="602"/>
    <m/>
    <n v="135.21428571428601"/>
    <n v="466.78571428571399"/>
    <n v="196.82"/>
    <m/>
    <n v="524"/>
    <m/>
    <n v="170.28"/>
    <m/>
    <n v="0.42164957918898266"/>
    <n v="0.32496183206106871"/>
    <n v="20"/>
    <n v="20"/>
    <n v="5.1100000000000003"/>
    <n v="17.760000000000002"/>
    <n v="28.59"/>
    <n v="21.63"/>
    <n v="200"/>
    <n v="7.01"/>
    <m/>
    <n v="51.46"/>
    <n v="2.573"/>
    <n v="1036.4914285714281"/>
    <n v="9.9300427516517686E-2"/>
    <n v="0.34512242518460945"/>
    <n v="0.55557714729887286"/>
    <n v="0.42032646715895838"/>
    <n v="102.92404197434897"/>
    <n v="357.71643551163163"/>
    <n v="575.85095108544749"/>
    <n v="435.66478041197024"/>
    <n v="436.9"/>
    <n v="0.42151819875844904"/>
    <n v="73.031196016664978"/>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r>
    <x v="2"/>
    <m/>
    <x v="16"/>
    <x v="13"/>
    <m/>
    <m/>
    <m/>
    <m/>
    <m/>
    <m/>
    <m/>
    <m/>
    <m/>
    <m/>
    <m/>
    <m/>
    <m/>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s v="mid April"/>
    <x v="0"/>
    <x v="0"/>
    <n v="1"/>
    <x v="0"/>
    <n v="2"/>
    <n v="1"/>
    <n v="102"/>
    <n v="17"/>
    <n v="20"/>
    <n v="20"/>
    <n v="19"/>
    <n v="19"/>
    <n v="19"/>
    <n v="18"/>
    <n v="20"/>
    <n v="17"/>
    <n v="17"/>
    <n v="0"/>
    <n v="4"/>
    <n v="3"/>
    <n v="0"/>
    <n v="3"/>
    <n v="1"/>
    <n v="0"/>
    <n v="1"/>
    <n v="4"/>
    <n v="1"/>
    <n v="0"/>
    <n v="20"/>
    <n v="15"/>
    <n v="0"/>
    <n v="15.789473684210526"/>
    <n v="5.2631578947368425"/>
    <n v="0"/>
    <n v="5"/>
    <n v="23.529411764705884"/>
    <n v="5.882352941176471"/>
    <n v="9.0464396284829718"/>
    <n v="18.600000000000001"/>
  </r>
  <r>
    <x v="0"/>
    <s v="mid April"/>
    <x v="1"/>
    <x v="1"/>
    <n v="1"/>
    <x v="1"/>
    <n v="2"/>
    <n v="2"/>
    <n v="202"/>
    <n v="21"/>
    <n v="19"/>
    <n v="23"/>
    <n v="22"/>
    <n v="23"/>
    <n v="22"/>
    <n v="22"/>
    <n v="21"/>
    <n v="21"/>
    <n v="22"/>
    <n v="0"/>
    <n v="1"/>
    <n v="4"/>
    <n v="0"/>
    <n v="0"/>
    <n v="1"/>
    <n v="0"/>
    <n v="0"/>
    <n v="1"/>
    <n v="2"/>
    <n v="0"/>
    <n v="5.2631578947368425"/>
    <n v="17.391304347826086"/>
    <n v="0"/>
    <n v="0"/>
    <n v="4.5454545454545459"/>
    <n v="0"/>
    <n v="0"/>
    <n v="4.7619047619047619"/>
    <n v="9.0909090909090917"/>
    <n v="4.105273064083133"/>
    <n v="21.6"/>
  </r>
  <r>
    <x v="0"/>
    <s v="mid April"/>
    <x v="2"/>
    <x v="2"/>
    <n v="1"/>
    <x v="2"/>
    <n v="2"/>
    <n v="3"/>
    <n v="302"/>
    <n v="22"/>
    <n v="20"/>
    <n v="22"/>
    <n v="20"/>
    <n v="20"/>
    <n v="20"/>
    <n v="23"/>
    <n v="21"/>
    <n v="21"/>
    <n v="21"/>
    <n v="0"/>
    <n v="0"/>
    <n v="1"/>
    <n v="0"/>
    <n v="0"/>
    <n v="0"/>
    <n v="0"/>
    <n v="1"/>
    <n v="0"/>
    <n v="0"/>
    <n v="0"/>
    <n v="0"/>
    <n v="4.5454545454545459"/>
    <n v="0"/>
    <n v="0"/>
    <n v="0"/>
    <n v="0"/>
    <n v="4.7619047619047619"/>
    <n v="0"/>
    <n v="0"/>
    <n v="0.93073593073593075"/>
    <n v="21"/>
  </r>
  <r>
    <x v="0"/>
    <s v="mid April"/>
    <x v="3"/>
    <x v="3"/>
    <n v="1"/>
    <x v="3"/>
    <n v="2"/>
    <n v="4"/>
    <n v="402"/>
    <n v="16"/>
    <n v="17"/>
    <n v="18"/>
    <n v="19"/>
    <n v="16"/>
    <n v="18"/>
    <n v="20"/>
    <n v="13"/>
    <n v="18"/>
    <n v="17"/>
    <n v="0"/>
    <n v="2"/>
    <n v="0"/>
    <n v="1"/>
    <n v="1"/>
    <n v="0"/>
    <n v="0"/>
    <n v="0"/>
    <n v="0"/>
    <n v="1"/>
    <n v="0"/>
    <n v="11.764705882352942"/>
    <n v="0"/>
    <n v="5.2631578947368425"/>
    <n v="6.25"/>
    <n v="0"/>
    <n v="0"/>
    <n v="0"/>
    <n v="0"/>
    <n v="5.882352941176471"/>
    <n v="2.9160216718266256"/>
    <n v="17.2"/>
  </r>
  <r>
    <x v="0"/>
    <s v="mid April"/>
    <x v="4"/>
    <x v="4"/>
    <n v="1"/>
    <x v="3"/>
    <n v="4"/>
    <n v="5"/>
    <n v="404"/>
    <n v="19"/>
    <n v="19"/>
    <n v="20"/>
    <n v="19"/>
    <n v="18"/>
    <n v="19"/>
    <n v="20"/>
    <n v="22"/>
    <n v="18"/>
    <n v="18"/>
    <n v="0"/>
    <n v="0"/>
    <n v="0"/>
    <n v="0"/>
    <n v="0"/>
    <n v="0"/>
    <n v="0"/>
    <n v="0"/>
    <n v="0"/>
    <n v="0"/>
    <n v="0"/>
    <n v="0"/>
    <n v="0"/>
    <n v="0"/>
    <n v="0"/>
    <n v="0"/>
    <n v="0"/>
    <n v="0"/>
    <n v="0"/>
    <n v="0"/>
    <n v="0"/>
    <n v="19.2"/>
  </r>
  <r>
    <x v="0"/>
    <s v="mid April"/>
    <x v="5"/>
    <x v="5"/>
    <n v="1"/>
    <x v="2"/>
    <n v="4"/>
    <n v="6"/>
    <n v="304"/>
    <n v="16"/>
    <n v="16"/>
    <n v="18"/>
    <n v="14"/>
    <n v="17"/>
    <n v="17"/>
    <n v="17"/>
    <n v="16"/>
    <n v="17"/>
    <n v="17"/>
    <n v="2"/>
    <n v="1"/>
    <n v="1"/>
    <n v="0"/>
    <n v="2"/>
    <n v="2"/>
    <n v="0"/>
    <n v="0"/>
    <n v="0"/>
    <n v="0"/>
    <n v="12.5"/>
    <n v="6.25"/>
    <n v="5.5555555555555554"/>
    <n v="0"/>
    <n v="11.764705882352942"/>
    <n v="11.764705882352942"/>
    <n v="0"/>
    <n v="0"/>
    <n v="0"/>
    <n v="0"/>
    <n v="4.7834967320261441"/>
    <n v="16.5"/>
  </r>
  <r>
    <x v="0"/>
    <s v="mid April"/>
    <x v="6"/>
    <x v="6"/>
    <n v="1"/>
    <x v="1"/>
    <n v="4"/>
    <n v="7"/>
    <n v="204"/>
    <n v="20"/>
    <n v="19"/>
    <n v="19"/>
    <n v="21"/>
    <n v="20"/>
    <n v="20"/>
    <n v="21"/>
    <n v="21"/>
    <n v="21"/>
    <n v="20"/>
    <n v="1"/>
    <n v="1"/>
    <n v="0"/>
    <n v="1"/>
    <n v="0"/>
    <n v="1"/>
    <n v="0"/>
    <n v="0"/>
    <n v="0"/>
    <n v="1"/>
    <n v="5"/>
    <n v="5.2631578947368425"/>
    <n v="0"/>
    <n v="4.7619047619047619"/>
    <n v="0"/>
    <n v="5"/>
    <n v="0"/>
    <n v="0"/>
    <n v="0"/>
    <n v="5"/>
    <n v="2.5025062656641603"/>
    <n v="20.2"/>
  </r>
  <r>
    <x v="0"/>
    <s v="mid April"/>
    <x v="7"/>
    <x v="7"/>
    <n v="1"/>
    <x v="0"/>
    <n v="4"/>
    <n v="8"/>
    <n v="104"/>
    <n v="21"/>
    <n v="21"/>
    <n v="24"/>
    <n v="20"/>
    <n v="22"/>
    <n v="22"/>
    <n v="25"/>
    <n v="21"/>
    <n v="22"/>
    <n v="22"/>
    <n v="3"/>
    <n v="3"/>
    <n v="1"/>
    <n v="2"/>
    <n v="2"/>
    <n v="4"/>
    <n v="1"/>
    <n v="1"/>
    <n v="2"/>
    <n v="2"/>
    <n v="14.285714285714286"/>
    <n v="14.285714285714286"/>
    <n v="4.166666666666667"/>
    <n v="10"/>
    <n v="9.0909090909090917"/>
    <n v="18.181818181818183"/>
    <n v="4"/>
    <n v="4.7619047619047619"/>
    <n v="9.0909090909090917"/>
    <n v="9.0909090909090917"/>
    <n v="9.6954545454545471"/>
    <n v="22"/>
  </r>
  <r>
    <x v="1"/>
    <s v="mid May"/>
    <x v="8"/>
    <x v="8"/>
    <n v="1"/>
    <x v="0"/>
    <n v="6"/>
    <n v="9"/>
    <n v="106"/>
    <n v="21"/>
    <n v="19"/>
    <n v="18"/>
    <n v="17"/>
    <n v="19"/>
    <n v="17"/>
    <n v="19"/>
    <n v="21"/>
    <n v="19"/>
    <n v="21"/>
    <n v="0"/>
    <n v="0"/>
    <n v="0"/>
    <n v="1"/>
    <n v="1"/>
    <n v="0"/>
    <n v="1"/>
    <n v="1"/>
    <n v="1"/>
    <n v="0"/>
    <n v="0"/>
    <n v="0"/>
    <n v="0"/>
    <n v="5.882352941176471"/>
    <n v="5.2631578947368425"/>
    <n v="0"/>
    <n v="5.2631578947368425"/>
    <n v="4.7619047619047619"/>
    <n v="5.2631578947368425"/>
    <n v="0"/>
    <n v="2.6433731387291761"/>
    <n v="19.100000000000001"/>
  </r>
  <r>
    <x v="1"/>
    <s v="mid May"/>
    <x v="9"/>
    <x v="9"/>
    <n v="1"/>
    <x v="1"/>
    <n v="6"/>
    <n v="10"/>
    <n v="206"/>
    <n v="17"/>
    <n v="17"/>
    <n v="15"/>
    <n v="17"/>
    <n v="17"/>
    <n v="16"/>
    <n v="15"/>
    <n v="14"/>
    <n v="18"/>
    <n v="17"/>
    <n v="0"/>
    <n v="0"/>
    <n v="0"/>
    <n v="0"/>
    <n v="0"/>
    <n v="1"/>
    <n v="1"/>
    <n v="0"/>
    <n v="0"/>
    <n v="0"/>
    <n v="0"/>
    <n v="0"/>
    <n v="0"/>
    <n v="0"/>
    <n v="0"/>
    <n v="6.25"/>
    <n v="6.666666666666667"/>
    <n v="0"/>
    <n v="0"/>
    <n v="0"/>
    <n v="1.2916666666666667"/>
    <n v="16.3"/>
  </r>
  <r>
    <x v="1"/>
    <s v="mid May"/>
    <x v="10"/>
    <x v="10"/>
    <n v="1"/>
    <x v="2"/>
    <n v="6"/>
    <n v="11"/>
    <n v="306"/>
    <n v="17"/>
    <n v="19"/>
    <n v="16"/>
    <n v="19"/>
    <n v="19"/>
    <n v="15"/>
    <n v="18"/>
    <n v="17"/>
    <n v="20"/>
    <n v="19"/>
    <n v="0"/>
    <n v="3"/>
    <n v="1"/>
    <n v="1"/>
    <n v="0"/>
    <n v="0"/>
    <n v="3"/>
    <n v="0"/>
    <n v="2"/>
    <n v="0"/>
    <n v="0"/>
    <n v="15.789473684210526"/>
    <n v="6.25"/>
    <n v="5.2631578947368425"/>
    <n v="0"/>
    <n v="0"/>
    <n v="16.666666666666668"/>
    <n v="0"/>
    <n v="10"/>
    <n v="0"/>
    <n v="5.3969298245614041"/>
    <n v="17.899999999999999"/>
  </r>
  <r>
    <x v="1"/>
    <s v="mid May"/>
    <x v="11"/>
    <x v="3"/>
    <n v="1"/>
    <x v="3"/>
    <n v="6"/>
    <n v="12"/>
    <n v="406"/>
    <n v="15"/>
    <n v="14"/>
    <n v="18"/>
    <n v="17"/>
    <n v="14"/>
    <n v="18"/>
    <n v="12"/>
    <n v="16"/>
    <n v="16"/>
    <n v="16"/>
    <n v="2"/>
    <n v="0"/>
    <n v="1"/>
    <n v="1"/>
    <n v="0"/>
    <n v="3"/>
    <n v="0"/>
    <n v="1"/>
    <n v="1"/>
    <n v="1"/>
    <n v="13.333333333333334"/>
    <n v="0"/>
    <n v="5.5555555555555554"/>
    <n v="5.882352941176471"/>
    <n v="0"/>
    <n v="16.666666666666668"/>
    <n v="0"/>
    <n v="6.25"/>
    <n v="6.25"/>
    <n v="6.25"/>
    <n v="6.018790849673203"/>
    <n v="15.6"/>
  </r>
  <r>
    <x v="1"/>
    <s v="mid May"/>
    <x v="12"/>
    <x v="11"/>
    <n v="1"/>
    <x v="3"/>
    <n v="8"/>
    <n v="13"/>
    <n v="408"/>
    <n v="17"/>
    <n v="18"/>
    <n v="16"/>
    <n v="16"/>
    <n v="17"/>
    <n v="17"/>
    <n v="17"/>
    <n v="18"/>
    <n v="20"/>
    <n v="15"/>
    <n v="0"/>
    <n v="3"/>
    <n v="1"/>
    <n v="1"/>
    <n v="3"/>
    <n v="0"/>
    <n v="0"/>
    <n v="2"/>
    <n v="2"/>
    <n v="1"/>
    <n v="0"/>
    <n v="16.666666666666668"/>
    <n v="6.25"/>
    <n v="6.25"/>
    <n v="17.647058823529413"/>
    <n v="0"/>
    <n v="0"/>
    <n v="11.111111111111111"/>
    <n v="10"/>
    <n v="6.666666666666667"/>
    <n v="7.4591503267973867"/>
    <n v="17.100000000000001"/>
  </r>
  <r>
    <x v="1"/>
    <s v="mid May"/>
    <x v="13"/>
    <x v="5"/>
    <n v="1"/>
    <x v="2"/>
    <n v="8"/>
    <n v="14"/>
    <n v="308"/>
    <n v="19"/>
    <n v="22"/>
    <n v="20"/>
    <n v="23"/>
    <n v="20"/>
    <n v="20"/>
    <n v="19"/>
    <n v="18"/>
    <n v="21"/>
    <n v="23"/>
    <n v="0"/>
    <n v="0"/>
    <n v="3"/>
    <n v="0"/>
    <n v="1"/>
    <n v="1"/>
    <n v="0"/>
    <n v="2"/>
    <n v="0"/>
    <n v="0"/>
    <n v="0"/>
    <n v="0"/>
    <n v="15"/>
    <n v="0"/>
    <n v="5"/>
    <n v="5"/>
    <n v="0"/>
    <n v="11.111111111111111"/>
    <n v="0"/>
    <n v="0"/>
    <n v="3.6111111111111116"/>
    <n v="20.5"/>
  </r>
  <r>
    <x v="1"/>
    <s v="mid May"/>
    <x v="14"/>
    <x v="12"/>
    <n v="1"/>
    <x v="1"/>
    <n v="8"/>
    <n v="15"/>
    <n v="208"/>
    <n v="18"/>
    <n v="19"/>
    <n v="17"/>
    <n v="18"/>
    <n v="16"/>
    <n v="17"/>
    <n v="15"/>
    <n v="18"/>
    <n v="16"/>
    <n v="18"/>
    <n v="0"/>
    <n v="0"/>
    <n v="1"/>
    <n v="0"/>
    <n v="1"/>
    <n v="2"/>
    <n v="0"/>
    <n v="1"/>
    <n v="0"/>
    <n v="1"/>
    <n v="0"/>
    <n v="0"/>
    <n v="5.882352941176471"/>
    <n v="0"/>
    <n v="6.25"/>
    <n v="11.764705882352942"/>
    <n v="0"/>
    <n v="5.5555555555555554"/>
    <n v="0"/>
    <n v="5.5555555555555554"/>
    <n v="3.5008169934640527"/>
    <n v="17.2"/>
  </r>
  <r>
    <x v="1"/>
    <s v="mid May"/>
    <x v="15"/>
    <x v="7"/>
    <n v="1"/>
    <x v="0"/>
    <n v="8"/>
    <n v="16"/>
    <n v="108"/>
    <n v="14"/>
    <n v="16"/>
    <n v="17"/>
    <n v="19"/>
    <n v="15"/>
    <n v="17"/>
    <n v="15"/>
    <n v="19"/>
    <n v="12"/>
    <n v="17"/>
    <n v="1"/>
    <n v="1"/>
    <n v="0"/>
    <n v="2"/>
    <n v="0"/>
    <n v="0"/>
    <n v="0"/>
    <n v="0"/>
    <n v="0"/>
    <n v="4"/>
    <n v="7.1428571428571432"/>
    <n v="6.25"/>
    <n v="0"/>
    <n v="10.526315789473685"/>
    <n v="0"/>
    <n v="0"/>
    <n v="0"/>
    <n v="0"/>
    <n v="0"/>
    <n v="23.529411764705884"/>
    <n v="4.7448584697036704"/>
    <n v="16.100000000000001"/>
  </r>
  <r>
    <x v="0"/>
    <s v="mid April"/>
    <x v="1"/>
    <x v="1"/>
    <n v="2"/>
    <x v="0"/>
    <n v="10"/>
    <n v="17"/>
    <n v="110"/>
    <n v="22"/>
    <n v="24"/>
    <n v="23"/>
    <n v="19"/>
    <n v="21"/>
    <n v="22"/>
    <n v="22"/>
    <n v="20"/>
    <n v="19"/>
    <n v="22"/>
    <n v="1"/>
    <n v="0"/>
    <n v="1"/>
    <n v="0"/>
    <n v="0"/>
    <n v="2"/>
    <n v="0"/>
    <n v="0"/>
    <n v="0"/>
    <n v="0"/>
    <n v="4.5454545454545459"/>
    <n v="0"/>
    <n v="4.3478260869565215"/>
    <n v="0"/>
    <n v="0"/>
    <n v="9.0909090909090917"/>
    <n v="0"/>
    <n v="0"/>
    <n v="0"/>
    <n v="0"/>
    <n v="1.7984189723320156"/>
    <n v="21.4"/>
  </r>
  <r>
    <x v="0"/>
    <s v="mid April"/>
    <x v="5"/>
    <x v="5"/>
    <n v="2"/>
    <x v="1"/>
    <n v="10"/>
    <n v="18"/>
    <n v="210"/>
    <n v="19"/>
    <n v="19"/>
    <n v="16"/>
    <n v="18"/>
    <n v="19"/>
    <n v="17"/>
    <n v="19"/>
    <n v="17"/>
    <n v="17"/>
    <n v="16"/>
    <n v="0"/>
    <n v="0"/>
    <n v="1"/>
    <n v="2"/>
    <n v="0"/>
    <n v="0"/>
    <n v="0"/>
    <n v="2"/>
    <n v="0"/>
    <n v="0"/>
    <n v="0"/>
    <n v="0"/>
    <n v="6.25"/>
    <n v="11.111111111111111"/>
    <n v="0"/>
    <n v="0"/>
    <n v="0"/>
    <n v="11.764705882352942"/>
    <n v="0"/>
    <n v="0"/>
    <n v="2.9125816993464051"/>
    <n v="17.7"/>
  </r>
  <r>
    <x v="0"/>
    <s v="mid April"/>
    <x v="7"/>
    <x v="7"/>
    <n v="2"/>
    <x v="2"/>
    <n v="10"/>
    <n v="19"/>
    <n v="310"/>
    <n v="21"/>
    <n v="19"/>
    <n v="19"/>
    <n v="20"/>
    <n v="19"/>
    <n v="20"/>
    <n v="22"/>
    <n v="19"/>
    <n v="19"/>
    <n v="20"/>
    <n v="1"/>
    <n v="2"/>
    <n v="2"/>
    <n v="0"/>
    <n v="0"/>
    <n v="0"/>
    <n v="1"/>
    <n v="1"/>
    <n v="3"/>
    <n v="3"/>
    <n v="4.7619047619047619"/>
    <n v="10.526315789473685"/>
    <n v="10.526315789473685"/>
    <n v="0"/>
    <n v="0"/>
    <n v="0"/>
    <n v="4.5454545454545459"/>
    <n v="5.2631578947368425"/>
    <n v="15.789473684210526"/>
    <n v="15"/>
    <n v="6.6412622465254056"/>
    <n v="19.8"/>
  </r>
  <r>
    <x v="0"/>
    <s v="mid April"/>
    <x v="6"/>
    <x v="6"/>
    <n v="2"/>
    <x v="3"/>
    <n v="10"/>
    <n v="20"/>
    <n v="410"/>
    <n v="20"/>
    <n v="20"/>
    <n v="20"/>
    <n v="19"/>
    <n v="20"/>
    <n v="18"/>
    <n v="20"/>
    <n v="19"/>
    <n v="19"/>
    <n v="20"/>
    <n v="2"/>
    <n v="3"/>
    <n v="0"/>
    <n v="1"/>
    <n v="1"/>
    <n v="1"/>
    <n v="0"/>
    <n v="0"/>
    <n v="0"/>
    <n v="0"/>
    <n v="10"/>
    <n v="15"/>
    <n v="0"/>
    <n v="5.2631578947368425"/>
    <n v="5"/>
    <n v="5.5555555555555554"/>
    <n v="0"/>
    <n v="0"/>
    <n v="0"/>
    <n v="0"/>
    <n v="4.0818713450292403"/>
    <n v="19.5"/>
  </r>
  <r>
    <x v="0"/>
    <s v="mid April"/>
    <x v="2"/>
    <x v="2"/>
    <n v="2"/>
    <x v="3"/>
    <n v="12"/>
    <n v="21"/>
    <n v="412"/>
    <n v="21"/>
    <n v="19"/>
    <n v="22"/>
    <n v="20"/>
    <n v="22"/>
    <n v="19"/>
    <n v="21"/>
    <n v="20"/>
    <n v="21"/>
    <n v="20"/>
    <n v="1"/>
    <n v="1"/>
    <n v="0"/>
    <n v="0"/>
    <n v="1"/>
    <n v="2"/>
    <n v="0"/>
    <n v="0"/>
    <n v="1"/>
    <n v="1"/>
    <n v="4.7619047619047619"/>
    <n v="5.2631578947368425"/>
    <n v="0"/>
    <n v="0"/>
    <n v="4.5454545454545459"/>
    <n v="10.526315789473685"/>
    <n v="0"/>
    <n v="0"/>
    <n v="4.7619047619047619"/>
    <n v="5"/>
    <n v="3.4858737753474598"/>
    <n v="20.5"/>
  </r>
  <r>
    <x v="0"/>
    <s v="mid April"/>
    <x v="0"/>
    <x v="0"/>
    <n v="2"/>
    <x v="2"/>
    <n v="12"/>
    <n v="22"/>
    <n v="312"/>
    <n v="19"/>
    <n v="19"/>
    <n v="18"/>
    <n v="19"/>
    <n v="20"/>
    <n v="17"/>
    <n v="18"/>
    <n v="18"/>
    <n v="21"/>
    <n v="17"/>
    <n v="3"/>
    <n v="2"/>
    <n v="2"/>
    <n v="1"/>
    <n v="1"/>
    <n v="2"/>
    <n v="0"/>
    <n v="3"/>
    <n v="2"/>
    <n v="0"/>
    <n v="15.789473684210526"/>
    <n v="10.526315789473685"/>
    <n v="11.111111111111111"/>
    <n v="5.2631578947368425"/>
    <n v="5"/>
    <n v="11.764705882352942"/>
    <n v="0"/>
    <n v="16.666666666666668"/>
    <n v="9.5238095238095237"/>
    <n v="0"/>
    <n v="8.564524055236129"/>
    <n v="18.600000000000001"/>
  </r>
  <r>
    <x v="0"/>
    <s v="mid April"/>
    <x v="3"/>
    <x v="3"/>
    <n v="2"/>
    <x v="1"/>
    <n v="12"/>
    <n v="23"/>
    <n v="212"/>
    <n v="16"/>
    <n v="19"/>
    <n v="22"/>
    <n v="17"/>
    <n v="18"/>
    <n v="20"/>
    <n v="16"/>
    <n v="22"/>
    <n v="18"/>
    <n v="19"/>
    <n v="4"/>
    <n v="1"/>
    <n v="2"/>
    <n v="0"/>
    <n v="2"/>
    <n v="1"/>
    <n v="0"/>
    <n v="0"/>
    <n v="0"/>
    <n v="1"/>
    <n v="25"/>
    <n v="5.2631578947368425"/>
    <n v="9.0909090909090917"/>
    <n v="0"/>
    <n v="11.111111111111111"/>
    <n v="5"/>
    <n v="0"/>
    <n v="0"/>
    <n v="0"/>
    <n v="5.2631578947368425"/>
    <n v="6.0728335991493889"/>
    <n v="18.7"/>
  </r>
  <r>
    <x v="0"/>
    <s v="mid April"/>
    <x v="4"/>
    <x v="4"/>
    <n v="2"/>
    <x v="0"/>
    <n v="12"/>
    <n v="24"/>
    <n v="112"/>
    <n v="18"/>
    <n v="19"/>
    <n v="17"/>
    <n v="15"/>
    <n v="18"/>
    <n v="17"/>
    <n v="20"/>
    <n v="19"/>
    <n v="19"/>
    <n v="18"/>
    <n v="0"/>
    <n v="0"/>
    <n v="1"/>
    <n v="0"/>
    <n v="0"/>
    <n v="1"/>
    <n v="0"/>
    <n v="1"/>
    <n v="0"/>
    <n v="1"/>
    <n v="0"/>
    <n v="0"/>
    <n v="5.882352941176471"/>
    <n v="0"/>
    <n v="0"/>
    <n v="5.882352941176471"/>
    <n v="0"/>
    <n v="5.2631578947368425"/>
    <n v="0"/>
    <n v="5.5555555555555554"/>
    <n v="2.2583419332645343"/>
    <n v="18"/>
  </r>
  <r>
    <x v="1"/>
    <s v="mid May"/>
    <x v="9"/>
    <x v="9"/>
    <n v="2"/>
    <x v="0"/>
    <n v="14"/>
    <n v="25"/>
    <n v="114"/>
    <n v="19"/>
    <n v="19"/>
    <n v="16"/>
    <n v="14"/>
    <n v="17"/>
    <n v="13"/>
    <n v="18"/>
    <n v="19"/>
    <n v="18"/>
    <n v="16"/>
    <n v="1"/>
    <n v="0"/>
    <n v="0"/>
    <n v="0"/>
    <n v="1"/>
    <n v="1"/>
    <n v="0"/>
    <n v="0"/>
    <n v="0"/>
    <n v="2"/>
    <n v="5.2631578947368425"/>
    <n v="0"/>
    <n v="0"/>
    <n v="0"/>
    <n v="5.882352941176471"/>
    <n v="7.6923076923076925"/>
    <n v="0"/>
    <n v="0"/>
    <n v="0"/>
    <n v="12.5"/>
    <n v="3.1337818528221009"/>
    <n v="16.899999999999999"/>
  </r>
  <r>
    <x v="1"/>
    <s v="mid May"/>
    <x v="10"/>
    <x v="10"/>
    <n v="2"/>
    <x v="1"/>
    <n v="14"/>
    <n v="26"/>
    <n v="214"/>
    <n v="15"/>
    <n v="17"/>
    <n v="18"/>
    <n v="16"/>
    <n v="16"/>
    <n v="15"/>
    <n v="18"/>
    <n v="17"/>
    <n v="17"/>
    <n v="17"/>
    <n v="0"/>
    <n v="0"/>
    <n v="1"/>
    <n v="1"/>
    <n v="0"/>
    <n v="1"/>
    <n v="0"/>
    <n v="1"/>
    <n v="0"/>
    <n v="2"/>
    <n v="0"/>
    <n v="0"/>
    <n v="5.5555555555555554"/>
    <n v="6.25"/>
    <n v="0"/>
    <n v="6.666666666666667"/>
    <n v="0"/>
    <n v="5.882352941176471"/>
    <n v="0"/>
    <n v="11.764705882352942"/>
    <n v="3.6119281045751634"/>
    <n v="16.600000000000001"/>
  </r>
  <r>
    <x v="1"/>
    <s v="mid May"/>
    <x v="8"/>
    <x v="8"/>
    <n v="2"/>
    <x v="2"/>
    <n v="14"/>
    <n v="27"/>
    <n v="314"/>
    <n v="18"/>
    <n v="17"/>
    <n v="20"/>
    <n v="18"/>
    <n v="18"/>
    <n v="19"/>
    <n v="20"/>
    <n v="18"/>
    <n v="16"/>
    <n v="18"/>
    <n v="0"/>
    <n v="0"/>
    <n v="0"/>
    <n v="0"/>
    <n v="0"/>
    <n v="0"/>
    <n v="1"/>
    <n v="0"/>
    <n v="0"/>
    <n v="1"/>
    <n v="0"/>
    <n v="0"/>
    <n v="0"/>
    <n v="0"/>
    <n v="0"/>
    <n v="0"/>
    <n v="5"/>
    <n v="0"/>
    <n v="0"/>
    <n v="5.5555555555555554"/>
    <n v="1.0555555555555556"/>
    <n v="18.2"/>
  </r>
  <r>
    <x v="1"/>
    <s v="mid May"/>
    <x v="15"/>
    <x v="7"/>
    <n v="2"/>
    <x v="3"/>
    <n v="14"/>
    <n v="28"/>
    <n v="414"/>
    <n v="16"/>
    <n v="18"/>
    <n v="16"/>
    <n v="16"/>
    <n v="17"/>
    <n v="14"/>
    <n v="17"/>
    <n v="16"/>
    <n v="14"/>
    <n v="13"/>
    <n v="0"/>
    <n v="0"/>
    <n v="0"/>
    <n v="0"/>
    <n v="1"/>
    <n v="0"/>
    <n v="0"/>
    <n v="1"/>
    <n v="0"/>
    <n v="1"/>
    <n v="0"/>
    <n v="0"/>
    <n v="0"/>
    <n v="0"/>
    <n v="5.882352941176471"/>
    <n v="0"/>
    <n v="0"/>
    <n v="6.25"/>
    <n v="0"/>
    <n v="7.6923076923076925"/>
    <n v="1.9824660633484164"/>
    <n v="15.7"/>
  </r>
  <r>
    <x v="1"/>
    <s v="mid May"/>
    <x v="14"/>
    <x v="12"/>
    <n v="2"/>
    <x v="3"/>
    <n v="16"/>
    <n v="29"/>
    <n v="416"/>
    <n v="16"/>
    <n v="16"/>
    <n v="15"/>
    <n v="14"/>
    <n v="19"/>
    <n v="18"/>
    <n v="17"/>
    <n v="19"/>
    <n v="17"/>
    <n v="18"/>
    <n v="0"/>
    <n v="0"/>
    <n v="2"/>
    <n v="0"/>
    <n v="2"/>
    <n v="0"/>
    <n v="2"/>
    <n v="1"/>
    <n v="1"/>
    <n v="0"/>
    <n v="0"/>
    <n v="0"/>
    <n v="13.333333333333334"/>
    <n v="0"/>
    <n v="10.526315789473685"/>
    <n v="0"/>
    <n v="11.764705882352942"/>
    <n v="5.2631578947368425"/>
    <n v="5.882352941176471"/>
    <n v="0"/>
    <n v="4.6769865841073273"/>
    <n v="16.899999999999999"/>
  </r>
  <r>
    <x v="1"/>
    <s v="mid May"/>
    <x v="11"/>
    <x v="3"/>
    <n v="2"/>
    <x v="2"/>
    <n v="16"/>
    <n v="30"/>
    <n v="316"/>
    <n v="16"/>
    <n v="16"/>
    <n v="18"/>
    <n v="14"/>
    <n v="15"/>
    <n v="18"/>
    <n v="17"/>
    <n v="17"/>
    <n v="16"/>
    <n v="17"/>
    <n v="0"/>
    <n v="2"/>
    <n v="2"/>
    <n v="1"/>
    <n v="0"/>
    <n v="1"/>
    <n v="0"/>
    <n v="2"/>
    <n v="1"/>
    <n v="0"/>
    <n v="0"/>
    <n v="12.5"/>
    <n v="11.111111111111111"/>
    <n v="7.1428571428571432"/>
    <n v="0"/>
    <n v="5.5555555555555554"/>
    <n v="0"/>
    <n v="11.764705882352942"/>
    <n v="6.25"/>
    <n v="0"/>
    <n v="5.4324229691876749"/>
    <n v="16.399999999999999"/>
  </r>
  <r>
    <x v="1"/>
    <s v="mid May"/>
    <x v="12"/>
    <x v="11"/>
    <n v="2"/>
    <x v="1"/>
    <n v="16"/>
    <n v="31"/>
    <n v="216"/>
    <n v="15"/>
    <n v="17"/>
    <n v="14"/>
    <n v="14"/>
    <n v="15"/>
    <n v="14"/>
    <n v="14"/>
    <n v="13"/>
    <n v="17"/>
    <n v="14"/>
    <n v="1"/>
    <n v="2"/>
    <n v="1"/>
    <n v="1"/>
    <n v="0"/>
    <n v="1"/>
    <n v="1"/>
    <n v="2"/>
    <n v="2"/>
    <n v="0"/>
    <n v="6.666666666666667"/>
    <n v="11.764705882352942"/>
    <n v="7.1428571428571432"/>
    <n v="7.1428571428571432"/>
    <n v="0"/>
    <n v="7.1428571428571432"/>
    <n v="7.1428571428571432"/>
    <n v="15.384615384615385"/>
    <n v="11.764705882352942"/>
    <n v="0"/>
    <n v="7.4152122387416508"/>
    <n v="14.7"/>
  </r>
  <r>
    <x v="1"/>
    <s v="mid May"/>
    <x v="13"/>
    <x v="5"/>
    <n v="2"/>
    <x v="0"/>
    <n v="16"/>
    <n v="32"/>
    <n v="116"/>
    <n v="17"/>
    <n v="17"/>
    <n v="21"/>
    <n v="17"/>
    <n v="19"/>
    <n v="16"/>
    <n v="16"/>
    <n v="21"/>
    <n v="20"/>
    <n v="17"/>
    <n v="1"/>
    <n v="1"/>
    <n v="0"/>
    <n v="1"/>
    <n v="0"/>
    <n v="1"/>
    <n v="0"/>
    <n v="0"/>
    <n v="1"/>
    <n v="0"/>
    <n v="5.882352941176471"/>
    <n v="5.882352941176471"/>
    <n v="0"/>
    <n v="5.882352941176471"/>
    <n v="0"/>
    <n v="6.25"/>
    <n v="0"/>
    <n v="0"/>
    <n v="5"/>
    <n v="0"/>
    <n v="2.8897058823529411"/>
    <n v="18.100000000000001"/>
  </r>
  <r>
    <x v="0"/>
    <s v="mid April"/>
    <x v="6"/>
    <x v="6"/>
    <n v="3"/>
    <x v="0"/>
    <n v="18"/>
    <n v="33"/>
    <n v="118"/>
    <n v="19"/>
    <n v="19"/>
    <n v="20"/>
    <n v="18"/>
    <n v="18"/>
    <n v="21"/>
    <n v="19"/>
    <n v="18"/>
    <n v="19"/>
    <n v="18"/>
    <n v="0"/>
    <n v="0"/>
    <n v="2"/>
    <n v="1"/>
    <n v="2"/>
    <n v="0"/>
    <n v="1"/>
    <n v="0"/>
    <n v="0"/>
    <n v="0"/>
    <n v="0"/>
    <n v="0"/>
    <n v="10"/>
    <n v="5.5555555555555554"/>
    <n v="11.111111111111111"/>
    <n v="0"/>
    <n v="5.2631578947368425"/>
    <n v="0"/>
    <n v="0"/>
    <n v="0"/>
    <n v="3.1929824561403506"/>
    <n v="18.899999999999999"/>
  </r>
  <r>
    <x v="0"/>
    <s v="mid April"/>
    <x v="2"/>
    <x v="2"/>
    <n v="3"/>
    <x v="1"/>
    <n v="18"/>
    <n v="34"/>
    <n v="218"/>
    <n v="21"/>
    <n v="18"/>
    <n v="21"/>
    <n v="22"/>
    <n v="20"/>
    <n v="21"/>
    <n v="22"/>
    <n v="19"/>
    <n v="21"/>
    <n v="22"/>
    <n v="2"/>
    <n v="0"/>
    <n v="2"/>
    <n v="3"/>
    <n v="0"/>
    <n v="1"/>
    <n v="0"/>
    <n v="2"/>
    <n v="4"/>
    <n v="1"/>
    <n v="9.5238095238095237"/>
    <n v="0"/>
    <n v="9.5238095238095237"/>
    <n v="13.636363636363637"/>
    <n v="0"/>
    <n v="4.7619047619047619"/>
    <n v="0"/>
    <n v="10.526315789473685"/>
    <n v="19.047619047619047"/>
    <n v="4.5454545454545459"/>
    <n v="7.1565276828434721"/>
    <n v="20.7"/>
  </r>
  <r>
    <x v="0"/>
    <s v="mid April"/>
    <x v="3"/>
    <x v="3"/>
    <n v="3"/>
    <x v="2"/>
    <n v="18"/>
    <n v="35"/>
    <n v="318"/>
    <n v="19"/>
    <n v="19"/>
    <n v="16"/>
    <n v="16"/>
    <n v="18"/>
    <n v="20"/>
    <n v="18"/>
    <n v="20"/>
    <n v="20"/>
    <n v="19"/>
    <n v="3"/>
    <n v="0"/>
    <n v="0"/>
    <n v="1"/>
    <n v="0"/>
    <n v="1"/>
    <n v="1"/>
    <n v="4"/>
    <n v="2"/>
    <n v="0"/>
    <n v="15.789473684210526"/>
    <n v="0"/>
    <n v="0"/>
    <n v="6.25"/>
    <n v="0"/>
    <n v="5"/>
    <n v="5.5555555555555554"/>
    <n v="20"/>
    <n v="10"/>
    <n v="0"/>
    <n v="6.2595029239766085"/>
    <n v="18.5"/>
  </r>
  <r>
    <x v="0"/>
    <s v="mid April"/>
    <x v="0"/>
    <x v="0"/>
    <n v="3"/>
    <x v="3"/>
    <n v="18"/>
    <n v="36"/>
    <n v="418"/>
    <n v="17"/>
    <n v="18"/>
    <n v="15"/>
    <n v="17"/>
    <n v="17"/>
    <n v="17"/>
    <n v="17"/>
    <n v="16"/>
    <n v="21"/>
    <n v="17"/>
    <n v="0"/>
    <n v="1"/>
    <n v="2"/>
    <n v="2"/>
    <n v="1"/>
    <n v="2"/>
    <n v="3"/>
    <n v="1"/>
    <n v="3"/>
    <n v="2"/>
    <n v="0"/>
    <n v="5.5555555555555554"/>
    <n v="13.333333333333334"/>
    <n v="11.764705882352942"/>
    <n v="5.882352941176471"/>
    <n v="11.764705882352942"/>
    <n v="17.647058823529413"/>
    <n v="6.25"/>
    <n v="14.285714285714286"/>
    <n v="11.764705882352942"/>
    <n v="9.8248132586367891"/>
    <n v="17.2"/>
  </r>
  <r>
    <x v="0"/>
    <s v="mid April"/>
    <x v="1"/>
    <x v="1"/>
    <n v="3"/>
    <x v="3"/>
    <n v="20"/>
    <n v="37"/>
    <n v="420"/>
    <n v="23"/>
    <n v="20"/>
    <n v="21"/>
    <n v="21"/>
    <n v="24"/>
    <n v="19"/>
    <n v="18"/>
    <n v="22"/>
    <n v="23"/>
    <n v="24"/>
    <n v="0"/>
    <n v="0"/>
    <n v="0"/>
    <n v="0"/>
    <n v="0"/>
    <n v="0"/>
    <n v="0"/>
    <n v="1"/>
    <n v="0"/>
    <n v="1"/>
    <n v="0"/>
    <n v="0"/>
    <n v="0"/>
    <n v="0"/>
    <n v="0"/>
    <n v="0"/>
    <n v="0"/>
    <n v="4.5454545454545459"/>
    <n v="0"/>
    <n v="4.166666666666667"/>
    <n v="0.87121212121212133"/>
    <n v="21.5"/>
  </r>
  <r>
    <x v="0"/>
    <s v="mid April"/>
    <x v="4"/>
    <x v="4"/>
    <n v="3"/>
    <x v="2"/>
    <n v="20"/>
    <n v="38"/>
    <n v="320"/>
    <n v="15"/>
    <n v="16"/>
    <n v="17"/>
    <n v="21"/>
    <n v="17"/>
    <n v="20"/>
    <n v="21"/>
    <n v="20"/>
    <n v="17"/>
    <n v="20"/>
    <n v="0"/>
    <n v="2"/>
    <n v="1"/>
    <n v="0"/>
    <n v="2"/>
    <n v="0"/>
    <n v="2"/>
    <n v="2"/>
    <n v="1"/>
    <n v="2"/>
    <n v="0"/>
    <n v="12.5"/>
    <n v="5.882352941176471"/>
    <n v="0"/>
    <n v="11.764705882352942"/>
    <n v="0"/>
    <n v="9.5238095238095237"/>
    <n v="10"/>
    <n v="5.882352941176471"/>
    <n v="10"/>
    <n v="6.5553221288515404"/>
    <n v="18.399999999999999"/>
  </r>
  <r>
    <x v="0"/>
    <s v="mid April"/>
    <x v="7"/>
    <x v="7"/>
    <n v="3"/>
    <x v="1"/>
    <n v="20"/>
    <n v="39"/>
    <n v="220"/>
    <n v="23"/>
    <n v="24"/>
    <n v="24"/>
    <n v="22"/>
    <n v="23"/>
    <n v="18"/>
    <n v="22"/>
    <n v="17"/>
    <n v="25"/>
    <n v="19"/>
    <n v="2"/>
    <n v="1"/>
    <n v="2"/>
    <n v="1"/>
    <n v="0"/>
    <n v="1"/>
    <n v="2"/>
    <n v="1"/>
    <n v="1"/>
    <n v="0"/>
    <n v="8.695652173913043"/>
    <n v="4.166666666666667"/>
    <n v="8.3333333333333339"/>
    <n v="4.5454545454545459"/>
    <n v="0"/>
    <n v="5.5555555555555554"/>
    <n v="9.0909090909090917"/>
    <n v="5.882352941176471"/>
    <n v="4"/>
    <n v="0"/>
    <n v="5.0269924307008713"/>
    <n v="21.7"/>
  </r>
  <r>
    <x v="0"/>
    <s v="mid April"/>
    <x v="5"/>
    <x v="5"/>
    <n v="3"/>
    <x v="0"/>
    <n v="20"/>
    <n v="40"/>
    <n v="120"/>
    <n v="19"/>
    <n v="16"/>
    <n v="17"/>
    <n v="17"/>
    <n v="17"/>
    <n v="15"/>
    <n v="15"/>
    <n v="18"/>
    <n v="17"/>
    <n v="15"/>
    <n v="1"/>
    <n v="1"/>
    <n v="0"/>
    <n v="0"/>
    <n v="0"/>
    <n v="0"/>
    <n v="0"/>
    <n v="1"/>
    <n v="0"/>
    <n v="0"/>
    <n v="5.2631578947368425"/>
    <n v="6.25"/>
    <n v="0"/>
    <n v="0"/>
    <n v="0"/>
    <n v="0"/>
    <n v="0"/>
    <n v="5.5555555555555554"/>
    <n v="0"/>
    <n v="0"/>
    <n v="1.7068713450292399"/>
    <n v="16.600000000000001"/>
  </r>
  <r>
    <x v="1"/>
    <s v="mid May"/>
    <x v="14"/>
    <x v="12"/>
    <n v="3"/>
    <x v="0"/>
    <n v="22"/>
    <n v="41"/>
    <n v="122"/>
    <n v="19"/>
    <n v="16"/>
    <n v="18"/>
    <n v="16"/>
    <n v="17"/>
    <n v="19"/>
    <n v="19"/>
    <n v="17"/>
    <n v="17"/>
    <n v="16"/>
    <n v="3"/>
    <n v="0"/>
    <n v="1"/>
    <n v="1"/>
    <n v="0"/>
    <n v="1"/>
    <n v="2"/>
    <n v="1"/>
    <n v="0"/>
    <n v="2"/>
    <n v="15.789473684210526"/>
    <n v="0"/>
    <n v="5.5555555555555554"/>
    <n v="6.25"/>
    <n v="0"/>
    <n v="5.2631578947368425"/>
    <n v="10.526315789473685"/>
    <n v="5.882352941176471"/>
    <n v="0"/>
    <n v="12.5"/>
    <n v="6.1766855865153083"/>
    <n v="17.399999999999999"/>
  </r>
  <r>
    <x v="1"/>
    <s v="mid May"/>
    <x v="15"/>
    <x v="7"/>
    <n v="3"/>
    <x v="1"/>
    <n v="22"/>
    <n v="42"/>
    <n v="222"/>
    <n v="17"/>
    <n v="16"/>
    <n v="17"/>
    <n v="17"/>
    <n v="16"/>
    <n v="17"/>
    <n v="16"/>
    <n v="15"/>
    <n v="13"/>
    <n v="15"/>
    <n v="0"/>
    <n v="0"/>
    <n v="0"/>
    <n v="1"/>
    <n v="0"/>
    <n v="0"/>
    <n v="0"/>
    <n v="0"/>
    <n v="1"/>
    <n v="3"/>
    <n v="0"/>
    <n v="0"/>
    <n v="0"/>
    <n v="5.882352941176471"/>
    <n v="0"/>
    <n v="0"/>
    <n v="0"/>
    <n v="0"/>
    <n v="7.6923076923076925"/>
    <n v="20"/>
    <n v="3.3574660633484164"/>
    <n v="15.9"/>
  </r>
  <r>
    <x v="1"/>
    <s v="mid May"/>
    <x v="9"/>
    <x v="9"/>
    <n v="3"/>
    <x v="2"/>
    <n v="22"/>
    <n v="43"/>
    <n v="322"/>
    <n v="17"/>
    <n v="14"/>
    <n v="18"/>
    <n v="21"/>
    <n v="19"/>
    <n v="17"/>
    <n v="17"/>
    <n v="18"/>
    <n v="17"/>
    <n v="16"/>
    <n v="0"/>
    <n v="1"/>
    <n v="1"/>
    <n v="1"/>
    <n v="0"/>
    <n v="0"/>
    <n v="0"/>
    <n v="0"/>
    <n v="1"/>
    <n v="0"/>
    <n v="0"/>
    <n v="7.1428571428571432"/>
    <n v="5.5555555555555554"/>
    <n v="4.7619047619047619"/>
    <n v="0"/>
    <n v="0"/>
    <n v="0"/>
    <n v="0"/>
    <n v="5.882352941176471"/>
    <n v="0"/>
    <n v="2.3342670401493932"/>
    <n v="17.399999999999999"/>
  </r>
  <r>
    <x v="1"/>
    <s v="mid May"/>
    <x v="13"/>
    <x v="5"/>
    <n v="3"/>
    <x v="3"/>
    <n v="22"/>
    <n v="44"/>
    <n v="422"/>
    <n v="18"/>
    <n v="17"/>
    <n v="18"/>
    <n v="19"/>
    <n v="19"/>
    <n v="19"/>
    <n v="19"/>
    <n v="18"/>
    <n v="18"/>
    <n v="18"/>
    <n v="0"/>
    <n v="0"/>
    <n v="2"/>
    <n v="2"/>
    <n v="2"/>
    <n v="0"/>
    <n v="0"/>
    <n v="0"/>
    <n v="1"/>
    <n v="0"/>
    <n v="0"/>
    <n v="0"/>
    <n v="11.111111111111111"/>
    <n v="10.526315789473685"/>
    <n v="10.526315789473685"/>
    <n v="0"/>
    <n v="0"/>
    <n v="0"/>
    <n v="5.5555555555555554"/>
    <n v="0"/>
    <n v="3.7719298245614041"/>
    <n v="18.3"/>
  </r>
  <r>
    <x v="1"/>
    <s v="mid May"/>
    <x v="8"/>
    <x v="8"/>
    <n v="3"/>
    <x v="3"/>
    <n v="24"/>
    <n v="45"/>
    <n v="424"/>
    <n v="18"/>
    <n v="17"/>
    <n v="19"/>
    <n v="17"/>
    <n v="16"/>
    <n v="17"/>
    <n v="18"/>
    <n v="17"/>
    <n v="14"/>
    <n v="17"/>
    <n v="1"/>
    <n v="1"/>
    <n v="0"/>
    <n v="1"/>
    <n v="0"/>
    <n v="0"/>
    <n v="0"/>
    <n v="1"/>
    <n v="0"/>
    <n v="0"/>
    <n v="5.5555555555555554"/>
    <n v="5.882352941176471"/>
    <n v="0"/>
    <n v="5.882352941176471"/>
    <n v="0"/>
    <n v="0"/>
    <n v="0"/>
    <n v="5.882352941176471"/>
    <n v="0"/>
    <n v="0"/>
    <n v="2.3202614379084969"/>
    <n v="17"/>
  </r>
  <r>
    <x v="1"/>
    <s v="mid May"/>
    <x v="12"/>
    <x v="11"/>
    <n v="3"/>
    <x v="2"/>
    <n v="24"/>
    <n v="46"/>
    <n v="324"/>
    <n v="16"/>
    <n v="15"/>
    <n v="16"/>
    <n v="15"/>
    <n v="16"/>
    <n v="14"/>
    <n v="14"/>
    <n v="17"/>
    <n v="18"/>
    <n v="16"/>
    <n v="1"/>
    <n v="0"/>
    <n v="2"/>
    <n v="1"/>
    <n v="2"/>
    <n v="0"/>
    <n v="1"/>
    <n v="2"/>
    <n v="1"/>
    <n v="1"/>
    <n v="6.25"/>
    <n v="0"/>
    <n v="12.5"/>
    <n v="6.666666666666667"/>
    <n v="12.5"/>
    <n v="0"/>
    <n v="7.1428571428571432"/>
    <n v="11.764705882352942"/>
    <n v="5.5555555555555554"/>
    <n v="6.25"/>
    <n v="6.862978524743232"/>
    <n v="15.7"/>
  </r>
  <r>
    <x v="1"/>
    <s v="mid May"/>
    <x v="11"/>
    <x v="3"/>
    <n v="3"/>
    <x v="1"/>
    <n v="24"/>
    <n v="47"/>
    <n v="224"/>
    <n v="13"/>
    <n v="14"/>
    <n v="15"/>
    <n v="16"/>
    <n v="22"/>
    <n v="17"/>
    <n v="16"/>
    <n v="20"/>
    <n v="15"/>
    <n v="14"/>
    <n v="1"/>
    <n v="1"/>
    <n v="0"/>
    <n v="1"/>
    <n v="1"/>
    <n v="1"/>
    <n v="0"/>
    <n v="0"/>
    <n v="1"/>
    <n v="2"/>
    <n v="7.6923076923076925"/>
    <n v="7.1428571428571432"/>
    <n v="0"/>
    <n v="6.25"/>
    <n v="4.5454545454545459"/>
    <n v="5.882352941176471"/>
    <n v="0"/>
    <n v="0"/>
    <n v="6.666666666666667"/>
    <n v="14.285714285714286"/>
    <n v="5.2465353274176803"/>
    <n v="16.2"/>
  </r>
  <r>
    <x v="1"/>
    <s v="mid May"/>
    <x v="10"/>
    <x v="10"/>
    <n v="3"/>
    <x v="0"/>
    <n v="24"/>
    <n v="48"/>
    <n v="124"/>
    <n v="16"/>
    <n v="15"/>
    <n v="14"/>
    <n v="16"/>
    <n v="19"/>
    <n v="15"/>
    <n v="15"/>
    <n v="15"/>
    <n v="13"/>
    <n v="17"/>
    <n v="1"/>
    <n v="0"/>
    <n v="0"/>
    <n v="1"/>
    <n v="2"/>
    <n v="0"/>
    <n v="0"/>
    <n v="0"/>
    <n v="0"/>
    <n v="2"/>
    <n v="6.25"/>
    <n v="0"/>
    <n v="0"/>
    <n v="6.25"/>
    <n v="10.526315789473685"/>
    <n v="0"/>
    <n v="0"/>
    <n v="0"/>
    <n v="0"/>
    <n v="11.764705882352942"/>
    <n v="3.4791021671826625"/>
    <n v="15.5"/>
  </r>
  <r>
    <x v="0"/>
    <s v="mid April"/>
    <x v="3"/>
    <x v="3"/>
    <n v="4"/>
    <x v="0"/>
    <n v="26"/>
    <n v="49"/>
    <n v="126"/>
    <n v="20"/>
    <n v="18"/>
    <n v="18"/>
    <n v="20"/>
    <n v="21"/>
    <n v="21"/>
    <n v="19"/>
    <n v="18"/>
    <n v="17"/>
    <n v="20"/>
    <n v="1"/>
    <n v="1"/>
    <n v="0"/>
    <n v="1"/>
    <n v="3"/>
    <n v="0"/>
    <n v="0"/>
    <n v="1"/>
    <n v="3"/>
    <n v="0"/>
    <n v="5"/>
    <n v="5.5555555555555554"/>
    <n v="0"/>
    <n v="5"/>
    <n v="14.285714285714286"/>
    <n v="0"/>
    <n v="0"/>
    <n v="5.5555555555555554"/>
    <n v="17.647058823529413"/>
    <n v="0"/>
    <n v="5.3043884220354816"/>
    <n v="19.2"/>
  </r>
  <r>
    <x v="0"/>
    <s v="mid April"/>
    <x v="4"/>
    <x v="4"/>
    <n v="4"/>
    <x v="1"/>
    <n v="26"/>
    <n v="50"/>
    <n v="226"/>
    <n v="21"/>
    <n v="17"/>
    <n v="18"/>
    <n v="19"/>
    <n v="18"/>
    <n v="20"/>
    <n v="16"/>
    <n v="17"/>
    <n v="19"/>
    <n v="18"/>
    <n v="0"/>
    <n v="0"/>
    <n v="1"/>
    <n v="2"/>
    <n v="1"/>
    <n v="0"/>
    <n v="0"/>
    <n v="2"/>
    <n v="0"/>
    <n v="1"/>
    <n v="0"/>
    <n v="0"/>
    <n v="5.5555555555555554"/>
    <n v="10.526315789473685"/>
    <n v="5.5555555555555554"/>
    <n v="0"/>
    <n v="0"/>
    <n v="11.764705882352942"/>
    <n v="0"/>
    <n v="5.5555555555555554"/>
    <n v="3.8957688338493299"/>
    <n v="18.3"/>
  </r>
  <r>
    <x v="0"/>
    <s v="mid April"/>
    <x v="1"/>
    <x v="1"/>
    <n v="4"/>
    <x v="2"/>
    <n v="26"/>
    <n v="51"/>
    <n v="326"/>
    <n v="23"/>
    <n v="23"/>
    <n v="20"/>
    <n v="20"/>
    <n v="17"/>
    <n v="22"/>
    <n v="21"/>
    <n v="19"/>
    <n v="19"/>
    <n v="23"/>
    <n v="0"/>
    <n v="1"/>
    <n v="0"/>
    <n v="0"/>
    <n v="0"/>
    <n v="0"/>
    <n v="0"/>
    <n v="2"/>
    <n v="1"/>
    <n v="1"/>
    <n v="0"/>
    <n v="4.3478260869565215"/>
    <n v="0"/>
    <n v="0"/>
    <n v="0"/>
    <n v="0"/>
    <n v="0"/>
    <n v="10.526315789473685"/>
    <n v="5.2631578947368425"/>
    <n v="4.3478260869565215"/>
    <n v="2.4485125858123573"/>
    <n v="20.7"/>
  </r>
  <r>
    <x v="0"/>
    <s v="mid April"/>
    <x v="5"/>
    <x v="5"/>
    <n v="4"/>
    <x v="3"/>
    <n v="26"/>
    <n v="52"/>
    <n v="426"/>
    <n v="17"/>
    <n v="15"/>
    <n v="16"/>
    <n v="18"/>
    <n v="15"/>
    <n v="17"/>
    <n v="16"/>
    <n v="15"/>
    <n v="17"/>
    <n v="16"/>
    <n v="0"/>
    <n v="1"/>
    <n v="0"/>
    <n v="2"/>
    <n v="1"/>
    <n v="1"/>
    <n v="0"/>
    <n v="0"/>
    <n v="0"/>
    <n v="0"/>
    <n v="0"/>
    <n v="6.666666666666667"/>
    <n v="0"/>
    <n v="11.111111111111111"/>
    <n v="6.666666666666667"/>
    <n v="5.882352941176471"/>
    <n v="0"/>
    <n v="0"/>
    <n v="0"/>
    <n v="0"/>
    <n v="3.0326797385620918"/>
    <n v="16.2"/>
  </r>
  <r>
    <x v="0"/>
    <s v="mid April"/>
    <x v="7"/>
    <x v="7"/>
    <n v="4"/>
    <x v="3"/>
    <n v="28"/>
    <n v="53"/>
    <n v="428"/>
    <n v="26"/>
    <n v="24"/>
    <n v="25"/>
    <n v="23"/>
    <n v="21"/>
    <n v="21"/>
    <n v="21"/>
    <n v="21"/>
    <n v="22"/>
    <n v="24"/>
    <n v="0"/>
    <n v="0"/>
    <n v="0"/>
    <n v="0"/>
    <n v="1"/>
    <n v="1"/>
    <n v="0"/>
    <n v="0"/>
    <n v="1"/>
    <n v="2"/>
    <n v="0"/>
    <n v="0"/>
    <n v="0"/>
    <n v="0"/>
    <n v="4.7619047619047619"/>
    <n v="4.7619047619047619"/>
    <n v="0"/>
    <n v="0"/>
    <n v="4.5454545454545459"/>
    <n v="8.3333333333333339"/>
    <n v="2.2402597402597402"/>
    <n v="22.8"/>
  </r>
  <r>
    <x v="0"/>
    <s v="mid April"/>
    <x v="6"/>
    <x v="6"/>
    <n v="4"/>
    <x v="2"/>
    <n v="28"/>
    <n v="54"/>
    <n v="328"/>
    <n v="20"/>
    <n v="21"/>
    <n v="20"/>
    <n v="18"/>
    <n v="20"/>
    <n v="22"/>
    <n v="19"/>
    <n v="19"/>
    <n v="18"/>
    <n v="18"/>
    <n v="0"/>
    <n v="0"/>
    <n v="3"/>
    <n v="0"/>
    <n v="1"/>
    <n v="0"/>
    <n v="0"/>
    <n v="0"/>
    <n v="0"/>
    <n v="0"/>
    <n v="0"/>
    <n v="0"/>
    <n v="15"/>
    <n v="0"/>
    <n v="5"/>
    <n v="0"/>
    <n v="0"/>
    <n v="0"/>
    <n v="0"/>
    <n v="0"/>
    <n v="2"/>
    <n v="19.5"/>
  </r>
  <r>
    <x v="0"/>
    <s v="mid April"/>
    <x v="0"/>
    <x v="0"/>
    <n v="4"/>
    <x v="1"/>
    <n v="28"/>
    <n v="55"/>
    <n v="228"/>
    <n v="21"/>
    <n v="15"/>
    <n v="21"/>
    <n v="19"/>
    <n v="19"/>
    <n v="20"/>
    <n v="19"/>
    <n v="17"/>
    <n v="20"/>
    <n v="18"/>
    <n v="0"/>
    <n v="1"/>
    <n v="1"/>
    <n v="0"/>
    <n v="1"/>
    <n v="1"/>
    <n v="0"/>
    <n v="1"/>
    <n v="2"/>
    <n v="0"/>
    <n v="0"/>
    <n v="6.666666666666667"/>
    <n v="4.7619047619047619"/>
    <n v="0"/>
    <n v="5.2631578947368425"/>
    <n v="5"/>
    <n v="0"/>
    <n v="5.882352941176471"/>
    <n v="10"/>
    <n v="0"/>
    <n v="3.7574082264484745"/>
    <n v="18.899999999999999"/>
  </r>
  <r>
    <x v="0"/>
    <s v="mid April"/>
    <x v="2"/>
    <x v="2"/>
    <n v="4"/>
    <x v="0"/>
    <n v="28"/>
    <n v="56"/>
    <n v="128"/>
    <n v="18"/>
    <n v="21"/>
    <n v="19"/>
    <n v="24"/>
    <n v="21"/>
    <n v="18"/>
    <n v="22"/>
    <n v="20"/>
    <n v="18"/>
    <n v="19"/>
    <n v="1"/>
    <n v="1"/>
    <n v="1"/>
    <n v="0"/>
    <n v="1"/>
    <n v="0"/>
    <n v="3"/>
    <n v="2"/>
    <n v="1"/>
    <n v="0"/>
    <n v="5.5555555555555554"/>
    <n v="4.7619047619047619"/>
    <n v="5.2631578947368425"/>
    <n v="0"/>
    <n v="4.7619047619047619"/>
    <n v="0"/>
    <n v="13.636363636363637"/>
    <n v="10"/>
    <n v="5.5555555555555554"/>
    <n v="0"/>
    <n v="4.9534442166021115"/>
    <n v="20"/>
  </r>
  <r>
    <x v="1"/>
    <s v="mid May"/>
    <x v="11"/>
    <x v="3"/>
    <n v="4"/>
    <x v="0"/>
    <n v="30"/>
    <n v="57"/>
    <n v="130"/>
    <n v="16"/>
    <n v="15"/>
    <n v="18"/>
    <n v="18"/>
    <n v="15"/>
    <n v="15"/>
    <n v="15"/>
    <n v="15"/>
    <n v="17"/>
    <n v="17"/>
    <n v="1"/>
    <n v="0"/>
    <n v="0"/>
    <n v="0"/>
    <n v="1"/>
    <n v="0"/>
    <n v="1"/>
    <n v="0"/>
    <n v="0"/>
    <n v="2"/>
    <n v="6.25"/>
    <n v="0"/>
    <n v="0"/>
    <n v="0"/>
    <n v="6.666666666666667"/>
    <n v="0"/>
    <n v="6.666666666666667"/>
    <n v="0"/>
    <n v="0"/>
    <n v="11.764705882352942"/>
    <n v="3.1348039215686279"/>
    <n v="16.100000000000001"/>
  </r>
  <r>
    <x v="1"/>
    <s v="mid May"/>
    <x v="13"/>
    <x v="5"/>
    <n v="4"/>
    <x v="1"/>
    <n v="30"/>
    <n v="58"/>
    <n v="230"/>
    <n v="17"/>
    <n v="20"/>
    <n v="15"/>
    <n v="19"/>
    <n v="17"/>
    <n v="19"/>
    <n v="16"/>
    <n v="20"/>
    <n v="18"/>
    <n v="19"/>
    <n v="1"/>
    <n v="0"/>
    <n v="1"/>
    <n v="0"/>
    <n v="1"/>
    <n v="0"/>
    <n v="0"/>
    <n v="1"/>
    <n v="0"/>
    <n v="0"/>
    <n v="5.882352941176471"/>
    <n v="0"/>
    <n v="6.666666666666667"/>
    <n v="0"/>
    <n v="5.882352941176471"/>
    <n v="0"/>
    <n v="0"/>
    <n v="5"/>
    <n v="0"/>
    <n v="0"/>
    <n v="2.3431372549019609"/>
    <n v="18"/>
  </r>
  <r>
    <x v="1"/>
    <s v="mid May"/>
    <x v="14"/>
    <x v="12"/>
    <n v="4"/>
    <x v="2"/>
    <n v="30"/>
    <n v="59"/>
    <n v="330"/>
    <n v="16"/>
    <n v="15"/>
    <n v="17"/>
    <n v="14"/>
    <n v="15"/>
    <n v="14"/>
    <n v="17"/>
    <n v="18"/>
    <n v="17"/>
    <n v="15"/>
    <n v="1"/>
    <n v="0"/>
    <n v="0"/>
    <n v="0"/>
    <n v="0"/>
    <n v="1"/>
    <n v="2"/>
    <n v="0"/>
    <n v="0"/>
    <n v="1"/>
    <n v="6.25"/>
    <n v="0"/>
    <n v="0"/>
    <n v="0"/>
    <n v="0"/>
    <n v="7.1428571428571432"/>
    <n v="11.764705882352942"/>
    <n v="0"/>
    <n v="0"/>
    <n v="6.666666666666667"/>
    <n v="3.1824229691876753"/>
    <n v="15.8"/>
  </r>
  <r>
    <x v="1"/>
    <s v="mid May"/>
    <x v="10"/>
    <x v="10"/>
    <n v="4"/>
    <x v="3"/>
    <n v="30"/>
    <n v="60"/>
    <n v="430"/>
    <n v="19"/>
    <n v="18"/>
    <n v="19"/>
    <n v="17"/>
    <n v="19"/>
    <n v="20"/>
    <n v="18"/>
    <n v="20"/>
    <n v="17"/>
    <n v="18"/>
    <n v="2"/>
    <n v="1"/>
    <n v="0"/>
    <n v="0"/>
    <n v="1"/>
    <n v="1"/>
    <n v="0"/>
    <n v="0"/>
    <n v="2"/>
    <n v="0"/>
    <n v="10.526315789473685"/>
    <n v="5.5555555555555554"/>
    <n v="0"/>
    <n v="0"/>
    <n v="5.2631578947368425"/>
    <n v="5"/>
    <n v="0"/>
    <n v="0"/>
    <n v="11.764705882352942"/>
    <n v="0"/>
    <n v="3.8109735122119028"/>
    <n v="18.5"/>
  </r>
  <r>
    <x v="1"/>
    <s v="mid May"/>
    <x v="9"/>
    <x v="9"/>
    <n v="4"/>
    <x v="3"/>
    <n v="32"/>
    <n v="61"/>
    <n v="432"/>
    <n v="20"/>
    <n v="17"/>
    <n v="18"/>
    <n v="19"/>
    <n v="15"/>
    <n v="16"/>
    <n v="17"/>
    <n v="18"/>
    <n v="19"/>
    <n v="17"/>
    <n v="0"/>
    <n v="0"/>
    <n v="1"/>
    <n v="0"/>
    <n v="0"/>
    <n v="0"/>
    <n v="0"/>
    <n v="0"/>
    <n v="0"/>
    <n v="0"/>
    <n v="0"/>
    <n v="0"/>
    <n v="5.5555555555555554"/>
    <n v="0"/>
    <n v="0"/>
    <n v="0"/>
    <n v="0"/>
    <n v="0"/>
    <n v="0"/>
    <n v="0"/>
    <n v="0.55555555555555558"/>
    <n v="17.600000000000001"/>
  </r>
  <r>
    <x v="1"/>
    <s v="mid May"/>
    <x v="15"/>
    <x v="7"/>
    <n v="4"/>
    <x v="2"/>
    <n v="32"/>
    <n v="62"/>
    <n v="332"/>
    <n v="14"/>
    <n v="18"/>
    <n v="16"/>
    <n v="15"/>
    <n v="14"/>
    <n v="16"/>
    <n v="16"/>
    <n v="15"/>
    <n v="17"/>
    <n v="16"/>
    <n v="0"/>
    <n v="0"/>
    <n v="0"/>
    <n v="0"/>
    <n v="1"/>
    <n v="1"/>
    <n v="0"/>
    <n v="0"/>
    <n v="0"/>
    <n v="0"/>
    <n v="0"/>
    <n v="0"/>
    <n v="0"/>
    <n v="0"/>
    <n v="7.1428571428571432"/>
    <n v="6.25"/>
    <n v="0"/>
    <n v="0"/>
    <n v="0"/>
    <n v="0"/>
    <n v="1.3392857142857142"/>
    <n v="15.7"/>
  </r>
  <r>
    <x v="1"/>
    <s v="mid May"/>
    <x v="8"/>
    <x v="8"/>
    <n v="4"/>
    <x v="1"/>
    <n v="32"/>
    <n v="63"/>
    <n v="232"/>
    <n v="18"/>
    <n v="15"/>
    <n v="17"/>
    <n v="18"/>
    <n v="16"/>
    <n v="19"/>
    <n v="17"/>
    <n v="16"/>
    <n v="16"/>
    <n v="18"/>
    <n v="1"/>
    <n v="0"/>
    <n v="1"/>
    <n v="0"/>
    <n v="0"/>
    <n v="1"/>
    <n v="1"/>
    <n v="0"/>
    <n v="0"/>
    <n v="0"/>
    <n v="5.5555555555555554"/>
    <n v="0"/>
    <n v="5.882352941176471"/>
    <n v="0"/>
    <n v="0"/>
    <n v="5.2631578947368425"/>
    <n v="5.882352941176471"/>
    <n v="0"/>
    <n v="0"/>
    <n v="0"/>
    <n v="2.2583419332645343"/>
    <n v="17"/>
  </r>
  <r>
    <x v="1"/>
    <s v="mid May"/>
    <x v="12"/>
    <x v="11"/>
    <n v="4"/>
    <x v="0"/>
    <n v="32"/>
    <n v="64"/>
    <n v="132"/>
    <n v="17"/>
    <n v="15"/>
    <n v="18"/>
    <n v="15"/>
    <n v="18"/>
    <n v="16"/>
    <n v="17"/>
    <n v="17"/>
    <n v="18"/>
    <n v="16"/>
    <n v="1"/>
    <n v="2"/>
    <n v="1"/>
    <n v="1"/>
    <n v="1"/>
    <n v="2"/>
    <n v="1"/>
    <n v="1"/>
    <n v="1"/>
    <n v="0"/>
    <n v="5.882352941176471"/>
    <n v="13.333333333333334"/>
    <n v="5.5555555555555554"/>
    <n v="6.666666666666667"/>
    <n v="5.5555555555555554"/>
    <n v="12.5"/>
    <n v="5.882352941176471"/>
    <n v="5.882352941176471"/>
    <n v="5.5555555555555554"/>
    <n v="0"/>
    <n v="6.6813725490196081"/>
    <n v="16.7"/>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r>
    <x v="2"/>
    <m/>
    <x v="16"/>
    <x v="13"/>
    <m/>
    <x v="4"/>
    <m/>
    <m/>
    <m/>
    <m/>
    <m/>
    <m/>
    <m/>
    <m/>
    <m/>
    <m/>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s v="mid April"/>
    <x v="0"/>
    <x v="0"/>
    <n v="1"/>
    <x v="0"/>
    <x v="0"/>
    <n v="1"/>
    <m/>
    <d v="2025-11-27T00:00:00"/>
    <n v="6.5"/>
    <n v="1"/>
    <n v="1"/>
    <n v="6.5"/>
    <n v="3.5649999999999999"/>
    <n v="5.7039999999999997"/>
    <m/>
    <n v="10.6"/>
    <m/>
    <m/>
    <m/>
    <m/>
  </r>
  <r>
    <x v="0"/>
    <s v="mid April"/>
    <x v="1"/>
    <x v="1"/>
    <n v="1"/>
    <x v="1"/>
    <x v="0"/>
    <n v="2"/>
    <m/>
    <d v="2025-11-27T00:00:00"/>
    <n v="7.2"/>
    <n v="1"/>
    <n v="1"/>
    <n v="7.2"/>
    <n v="2.355"/>
    <n v="3.3884892086330933"/>
    <m/>
    <n v="10.3"/>
    <m/>
    <m/>
    <m/>
    <m/>
  </r>
  <r>
    <x v="0"/>
    <s v="mid April"/>
    <x v="2"/>
    <x v="2"/>
    <n v="1"/>
    <x v="2"/>
    <x v="0"/>
    <n v="3"/>
    <m/>
    <d v="2025-11-27T00:00:00"/>
    <n v="6.6"/>
    <n v="1"/>
    <n v="1"/>
    <n v="6.6"/>
    <n v="3.0550000000000002"/>
    <n v="4.8110236220472444"/>
    <m/>
    <n v="10.1"/>
    <m/>
    <m/>
    <m/>
    <m/>
  </r>
  <r>
    <x v="0"/>
    <s v="mid April"/>
    <x v="3"/>
    <x v="3"/>
    <n v="1"/>
    <x v="3"/>
    <x v="0"/>
    <n v="4"/>
    <m/>
    <d v="2025-11-27T00:00:00"/>
    <n v="7.1"/>
    <n v="1"/>
    <n v="1"/>
    <n v="7.1"/>
    <n v="3.7850000000000001"/>
    <n v="5.5255474452554747"/>
    <m/>
    <n v="11.1"/>
    <m/>
    <m/>
    <m/>
    <m/>
  </r>
  <r>
    <x v="0"/>
    <s v="mid April"/>
    <x v="4"/>
    <x v="4"/>
    <n v="1"/>
    <x v="3"/>
    <x v="1"/>
    <n v="5"/>
    <m/>
    <d v="2025-11-27T00:00:00"/>
    <n v="7.2"/>
    <n v="1"/>
    <n v="1"/>
    <n v="7.2"/>
    <n v="4.43"/>
    <n v="6.3741007194244608"/>
    <m/>
    <n v="10.6"/>
    <m/>
    <m/>
    <m/>
    <m/>
  </r>
  <r>
    <x v="0"/>
    <s v="mid April"/>
    <x v="5"/>
    <x v="5"/>
    <n v="1"/>
    <x v="2"/>
    <x v="1"/>
    <n v="6"/>
    <m/>
    <d v="2025-11-27T00:00:00"/>
    <n v="6.6"/>
    <n v="1"/>
    <n v="1"/>
    <n v="6.6"/>
    <n v="3.645"/>
    <n v="5.7401574803149611"/>
    <m/>
    <n v="10.4"/>
    <m/>
    <m/>
    <m/>
    <m/>
  </r>
  <r>
    <x v="0"/>
    <s v="mid April"/>
    <x v="6"/>
    <x v="6"/>
    <n v="1"/>
    <x v="1"/>
    <x v="1"/>
    <n v="7"/>
    <m/>
    <d v="2025-11-27T00:00:00"/>
    <n v="7.2"/>
    <n v="1"/>
    <n v="1"/>
    <n v="7.2"/>
    <n v="2.92"/>
    <n v="4.2014388489208629"/>
    <m/>
    <n v="10.3"/>
    <m/>
    <m/>
    <m/>
    <m/>
  </r>
  <r>
    <x v="0"/>
    <s v="mid April"/>
    <x v="7"/>
    <x v="7"/>
    <n v="1"/>
    <x v="0"/>
    <x v="1"/>
    <n v="8"/>
    <m/>
    <d v="2025-11-27T00:00:00"/>
    <n v="6.6"/>
    <n v="1"/>
    <n v="1"/>
    <n v="6.6"/>
    <n v="3.2"/>
    <n v="5.0393700787401583"/>
    <m/>
    <n v="10.4"/>
    <m/>
    <m/>
    <m/>
    <m/>
  </r>
  <r>
    <x v="1"/>
    <s v="mid May"/>
    <x v="8"/>
    <x v="8"/>
    <n v="1"/>
    <x v="0"/>
    <x v="2"/>
    <n v="9"/>
    <m/>
    <d v="2025-11-27T00:00:00"/>
    <n v="6.6"/>
    <n v="1"/>
    <n v="1"/>
    <n v="6.6"/>
    <n v="3.2349999999999999"/>
    <n v="5.0944881889763787"/>
    <m/>
    <n v="11.9"/>
    <m/>
    <m/>
    <m/>
    <m/>
  </r>
  <r>
    <x v="1"/>
    <s v="mid May"/>
    <x v="9"/>
    <x v="9"/>
    <n v="1"/>
    <x v="1"/>
    <x v="2"/>
    <n v="10"/>
    <m/>
    <d v="2025-11-27T00:00:00"/>
    <n v="7.1"/>
    <n v="1"/>
    <n v="1"/>
    <n v="7.1"/>
    <n v="3.52"/>
    <n v="5.1386861313868621"/>
    <m/>
    <n v="11"/>
    <m/>
    <m/>
    <m/>
    <m/>
  </r>
  <r>
    <x v="1"/>
    <s v="mid May"/>
    <x v="10"/>
    <x v="10"/>
    <n v="1"/>
    <x v="2"/>
    <x v="2"/>
    <n v="11"/>
    <m/>
    <d v="2025-11-27T00:00:00"/>
    <n v="6.6"/>
    <n v="1"/>
    <n v="1"/>
    <n v="6.6"/>
    <n v="3.5350000000000001"/>
    <n v="5.5669291338582685"/>
    <m/>
    <n v="11.3"/>
    <m/>
    <m/>
    <m/>
    <m/>
  </r>
  <r>
    <x v="1"/>
    <s v="mid May"/>
    <x v="11"/>
    <x v="3"/>
    <n v="1"/>
    <x v="3"/>
    <x v="2"/>
    <n v="12"/>
    <m/>
    <d v="2025-11-27T00:00:00"/>
    <n v="7.2"/>
    <n v="1"/>
    <n v="1"/>
    <n v="7.2"/>
    <n v="4.07"/>
    <n v="5.85611510791367"/>
    <m/>
    <n v="19.2"/>
    <m/>
    <m/>
    <m/>
    <m/>
  </r>
  <r>
    <x v="1"/>
    <s v="mid May"/>
    <x v="12"/>
    <x v="11"/>
    <n v="1"/>
    <x v="3"/>
    <x v="3"/>
    <n v="13"/>
    <m/>
    <d v="2025-11-27T00:00:00"/>
    <n v="7.1"/>
    <n v="1"/>
    <n v="1"/>
    <n v="7.1"/>
    <n v="3.7749999999999999"/>
    <n v="5.5109489051094886"/>
    <m/>
    <n v="10.6"/>
    <m/>
    <m/>
    <m/>
    <m/>
  </r>
  <r>
    <x v="1"/>
    <s v="mid May"/>
    <x v="13"/>
    <x v="5"/>
    <n v="1"/>
    <x v="2"/>
    <x v="3"/>
    <n v="14"/>
    <m/>
    <d v="2025-11-27T00:00:00"/>
    <n v="6.7"/>
    <n v="1"/>
    <n v="1"/>
    <n v="6.7"/>
    <n v="4.1150000000000002"/>
    <n v="6.3798449612403108"/>
    <m/>
    <n v="17.3"/>
    <m/>
    <m/>
    <m/>
    <m/>
  </r>
  <r>
    <x v="1"/>
    <s v="mid May"/>
    <x v="14"/>
    <x v="12"/>
    <n v="1"/>
    <x v="1"/>
    <x v="3"/>
    <n v="15"/>
    <m/>
    <d v="2025-11-27T00:00:00"/>
    <n v="7.1"/>
    <n v="1"/>
    <n v="1"/>
    <n v="7.1"/>
    <n v="3.6349999999999998"/>
    <n v="5.3065693430656937"/>
    <m/>
    <n v="10.3"/>
    <m/>
    <m/>
    <m/>
    <m/>
  </r>
  <r>
    <x v="1"/>
    <s v="mid May"/>
    <x v="15"/>
    <x v="7"/>
    <n v="1"/>
    <x v="0"/>
    <x v="3"/>
    <n v="16"/>
    <m/>
    <d v="2025-11-27T00:00:00"/>
    <n v="6.6"/>
    <n v="1"/>
    <n v="1"/>
    <n v="6.6"/>
    <n v="3.7349999999999999"/>
    <n v="5.8818897637795287"/>
    <m/>
    <n v="13.8"/>
    <m/>
    <m/>
    <m/>
    <m/>
  </r>
  <r>
    <x v="0"/>
    <s v="mid April"/>
    <x v="1"/>
    <x v="1"/>
    <n v="2"/>
    <x v="0"/>
    <x v="4"/>
    <n v="17"/>
    <m/>
    <d v="2025-11-27T00:00:00"/>
    <n v="6.6"/>
    <n v="1"/>
    <n v="1"/>
    <n v="6.6"/>
    <n v="3.41"/>
    <n v="5.3700787401574814"/>
    <m/>
    <n v="10.5"/>
    <m/>
    <m/>
    <m/>
    <m/>
  </r>
  <r>
    <x v="0"/>
    <s v="mid April"/>
    <x v="5"/>
    <x v="5"/>
    <n v="2"/>
    <x v="1"/>
    <x v="4"/>
    <n v="18"/>
    <m/>
    <d v="2025-11-27T00:00:00"/>
    <n v="7.2"/>
    <n v="1"/>
    <n v="1"/>
    <n v="7.2"/>
    <n v="3.5750000000000002"/>
    <n v="5.1438848920863309"/>
    <m/>
    <n v="9.8000000000000007"/>
    <m/>
    <m/>
    <m/>
    <m/>
  </r>
  <r>
    <x v="0"/>
    <s v="mid April"/>
    <x v="7"/>
    <x v="7"/>
    <n v="2"/>
    <x v="2"/>
    <x v="4"/>
    <n v="19"/>
    <m/>
    <d v="2025-11-27T00:00:00"/>
    <n v="6.7"/>
    <n v="1"/>
    <n v="1"/>
    <n v="6.7"/>
    <n v="3.2850000000000001"/>
    <n v="5.0930232558139537"/>
    <m/>
    <n v="10.9"/>
    <m/>
    <m/>
    <m/>
    <m/>
  </r>
  <r>
    <x v="0"/>
    <s v="mid April"/>
    <x v="6"/>
    <x v="6"/>
    <n v="2"/>
    <x v="3"/>
    <x v="4"/>
    <n v="20"/>
    <m/>
    <d v="2025-11-27T00:00:00"/>
    <n v="7.2"/>
    <n v="1"/>
    <n v="1"/>
    <n v="7.2"/>
    <n v="3.58"/>
    <n v="5.1510791366906483"/>
    <m/>
    <n v="11.1"/>
    <m/>
    <m/>
    <m/>
    <m/>
  </r>
  <r>
    <x v="0"/>
    <s v="mid April"/>
    <x v="2"/>
    <x v="2"/>
    <n v="2"/>
    <x v="3"/>
    <x v="5"/>
    <n v="21"/>
    <m/>
    <d v="2025-11-27T00:00:00"/>
    <n v="7.1"/>
    <n v="1"/>
    <n v="1"/>
    <n v="7.1"/>
    <n v="4.1500000000000004"/>
    <n v="6.0583941605839424"/>
    <m/>
    <n v="12.2"/>
    <m/>
    <m/>
    <m/>
    <m/>
  </r>
  <r>
    <x v="0"/>
    <s v="mid April"/>
    <x v="0"/>
    <x v="0"/>
    <n v="2"/>
    <x v="2"/>
    <x v="5"/>
    <n v="22"/>
    <m/>
    <d v="2025-11-27T00:00:00"/>
    <n v="6.6"/>
    <n v="1"/>
    <n v="1"/>
    <n v="6.6"/>
    <n v="3.2949999999999999"/>
    <n v="5.1889763779527565"/>
    <m/>
    <n v="11.1"/>
    <m/>
    <m/>
    <m/>
    <m/>
  </r>
  <r>
    <x v="0"/>
    <s v="mid April"/>
    <x v="3"/>
    <x v="3"/>
    <n v="2"/>
    <x v="1"/>
    <x v="5"/>
    <n v="23"/>
    <m/>
    <d v="2025-11-27T00:00:00"/>
    <n v="7.1"/>
    <n v="1"/>
    <n v="1"/>
    <n v="7.1"/>
    <n v="2.605"/>
    <n v="3.8029197080291977"/>
    <m/>
    <n v="11.5"/>
    <m/>
    <m/>
    <m/>
    <m/>
  </r>
  <r>
    <x v="0"/>
    <s v="mid April"/>
    <x v="4"/>
    <x v="4"/>
    <n v="2"/>
    <x v="0"/>
    <x v="5"/>
    <n v="24"/>
    <m/>
    <d v="2025-11-27T00:00:00"/>
    <n v="6.6"/>
    <n v="1"/>
    <n v="1"/>
    <n v="6.6"/>
    <n v="3.4750000000000001"/>
    <n v="5.4724409448818907"/>
    <m/>
    <n v="10.8"/>
    <m/>
    <m/>
    <m/>
    <m/>
  </r>
  <r>
    <x v="1"/>
    <s v="mid May"/>
    <x v="9"/>
    <x v="9"/>
    <n v="2"/>
    <x v="0"/>
    <x v="6"/>
    <n v="25"/>
    <m/>
    <d v="2025-11-27T00:00:00"/>
    <n v="6.6"/>
    <n v="1"/>
    <n v="1"/>
    <n v="6.6"/>
    <n v="3"/>
    <n v="4.7244094488188981"/>
    <m/>
    <n v="12.3"/>
    <m/>
    <m/>
    <m/>
    <m/>
  </r>
  <r>
    <x v="1"/>
    <s v="mid May"/>
    <x v="10"/>
    <x v="10"/>
    <n v="2"/>
    <x v="1"/>
    <x v="6"/>
    <n v="26"/>
    <m/>
    <d v="2025-11-27T00:00:00"/>
    <n v="7.2"/>
    <n v="1"/>
    <n v="1"/>
    <n v="7.2"/>
    <n v="3.11"/>
    <n v="4.4748201438848918"/>
    <m/>
    <n v="10.4"/>
    <m/>
    <m/>
    <m/>
    <m/>
  </r>
  <r>
    <x v="1"/>
    <s v="mid May"/>
    <x v="8"/>
    <x v="8"/>
    <n v="2"/>
    <x v="2"/>
    <x v="6"/>
    <n v="27"/>
    <m/>
    <d v="2025-11-27T00:00:00"/>
    <n v="6.5"/>
    <n v="1"/>
    <n v="1"/>
    <n v="6.5"/>
    <n v="3.1150000000000002"/>
    <n v="4.984"/>
    <m/>
    <n v="10.8"/>
    <m/>
    <m/>
    <m/>
    <m/>
  </r>
  <r>
    <x v="1"/>
    <s v="mid May"/>
    <x v="15"/>
    <x v="7"/>
    <n v="2"/>
    <x v="3"/>
    <x v="6"/>
    <n v="28"/>
    <m/>
    <d v="2025-11-27T00:00:00"/>
    <n v="7.1"/>
    <n v="1"/>
    <n v="1"/>
    <n v="7.1"/>
    <n v="4.4450000000000003"/>
    <n v="6.4890510948905114"/>
    <m/>
    <n v="12.7"/>
    <m/>
    <m/>
    <m/>
    <m/>
  </r>
  <r>
    <x v="1"/>
    <s v="mid May"/>
    <x v="14"/>
    <x v="12"/>
    <n v="2"/>
    <x v="3"/>
    <x v="7"/>
    <n v="29"/>
    <m/>
    <d v="2025-11-27T00:00:00"/>
    <n v="7.1"/>
    <n v="1"/>
    <n v="1"/>
    <n v="7.1"/>
    <n v="4.04"/>
    <n v="5.897810218978103"/>
    <m/>
    <n v="11.4"/>
    <m/>
    <m/>
    <m/>
    <m/>
  </r>
  <r>
    <x v="1"/>
    <s v="mid May"/>
    <x v="11"/>
    <x v="3"/>
    <n v="2"/>
    <x v="2"/>
    <x v="7"/>
    <n v="30"/>
    <m/>
    <d v="2025-11-27T00:00:00"/>
    <n v="6.6"/>
    <n v="1"/>
    <n v="1"/>
    <n v="6.6"/>
    <n v="3.2650000000000001"/>
    <n v="5.1417322834645676"/>
    <m/>
    <n v="12.5"/>
    <m/>
    <m/>
    <m/>
    <m/>
  </r>
  <r>
    <x v="1"/>
    <s v="mid May"/>
    <x v="12"/>
    <x v="11"/>
    <n v="2"/>
    <x v="1"/>
    <x v="7"/>
    <n v="31"/>
    <m/>
    <d v="2025-11-27T00:00:00"/>
    <n v="7.2"/>
    <n v="1"/>
    <n v="1"/>
    <n v="7.2"/>
    <n v="3.165"/>
    <n v="4.5539568345323742"/>
    <m/>
    <n v="11.1"/>
    <m/>
    <m/>
    <m/>
    <m/>
  </r>
  <r>
    <x v="1"/>
    <s v="mid May"/>
    <x v="13"/>
    <x v="5"/>
    <n v="2"/>
    <x v="0"/>
    <x v="7"/>
    <n v="32"/>
    <m/>
    <d v="2025-11-27T00:00:00"/>
    <n v="6.7"/>
    <n v="1"/>
    <n v="1"/>
    <n v="6.7"/>
    <n v="3.915"/>
    <n v="6.0697674418604644"/>
    <m/>
    <n v="13"/>
    <m/>
    <m/>
    <m/>
    <m/>
  </r>
  <r>
    <x v="0"/>
    <s v="mid April"/>
    <x v="6"/>
    <x v="6"/>
    <n v="3"/>
    <x v="0"/>
    <x v="8"/>
    <n v="33"/>
    <m/>
    <d v="2025-11-27T00:00:00"/>
    <n v="6.7"/>
    <n v="1"/>
    <n v="1"/>
    <n v="6.7"/>
    <n v="3.01"/>
    <n v="4.6666666666666661"/>
    <m/>
    <n v="10.3"/>
    <m/>
    <m/>
    <m/>
    <m/>
  </r>
  <r>
    <x v="0"/>
    <s v="mid April"/>
    <x v="2"/>
    <x v="2"/>
    <n v="3"/>
    <x v="1"/>
    <x v="8"/>
    <n v="34"/>
    <m/>
    <d v="2025-11-27T00:00:00"/>
    <n v="7.1"/>
    <n v="1"/>
    <n v="1"/>
    <n v="7.1"/>
    <n v="2.3050000000000002"/>
    <n v="3.3649635036496357"/>
    <m/>
    <n v="10.8"/>
    <m/>
    <m/>
    <m/>
    <m/>
  </r>
  <r>
    <x v="0"/>
    <s v="mid April"/>
    <x v="3"/>
    <x v="3"/>
    <n v="3"/>
    <x v="2"/>
    <x v="8"/>
    <n v="35"/>
    <m/>
    <d v="2025-11-27T00:00:00"/>
    <n v="6.6"/>
    <n v="1"/>
    <n v="1"/>
    <n v="6.6"/>
    <n v="2.9449999999999998"/>
    <n v="4.6377952755905509"/>
    <m/>
    <n v="10.9"/>
    <m/>
    <m/>
    <m/>
    <m/>
  </r>
  <r>
    <x v="0"/>
    <s v="mid April"/>
    <x v="0"/>
    <x v="0"/>
    <n v="3"/>
    <x v="3"/>
    <x v="8"/>
    <n v="36"/>
    <m/>
    <d v="2025-11-27T00:00:00"/>
    <n v="7.1"/>
    <n v="1"/>
    <n v="1"/>
    <n v="7.1"/>
    <n v="4.2"/>
    <n v="6.13138686131387"/>
    <m/>
    <n v="11.1"/>
    <m/>
    <m/>
    <m/>
    <m/>
  </r>
  <r>
    <x v="0"/>
    <s v="mid April"/>
    <x v="1"/>
    <x v="1"/>
    <n v="3"/>
    <x v="3"/>
    <x v="9"/>
    <n v="37"/>
    <m/>
    <d v="2025-11-27T00:00:00"/>
    <n v="7.2"/>
    <n v="1"/>
    <n v="1"/>
    <n v="7.2"/>
    <n v="3.8"/>
    <n v="5.4676258992805753"/>
    <m/>
    <n v="10.3"/>
    <m/>
    <m/>
    <m/>
    <m/>
  </r>
  <r>
    <x v="0"/>
    <s v="mid April"/>
    <x v="4"/>
    <x v="4"/>
    <n v="3"/>
    <x v="2"/>
    <x v="9"/>
    <n v="38"/>
    <m/>
    <d v="2025-11-27T00:00:00"/>
    <n v="6.6"/>
    <n v="1"/>
    <n v="1"/>
    <n v="6.6"/>
    <n v="2.57"/>
    <n v="4.0472440944881889"/>
    <m/>
    <n v="11.2"/>
    <m/>
    <m/>
    <m/>
    <m/>
  </r>
  <r>
    <x v="0"/>
    <s v="mid April"/>
    <x v="7"/>
    <x v="7"/>
    <n v="3"/>
    <x v="1"/>
    <x v="9"/>
    <n v="39"/>
    <m/>
    <d v="2025-11-27T00:00:00"/>
    <n v="7.1"/>
    <n v="1"/>
    <n v="1"/>
    <n v="7.1"/>
    <n v="3.03"/>
    <n v="4.4233576642335768"/>
    <m/>
    <n v="10.5"/>
    <m/>
    <m/>
    <m/>
    <m/>
  </r>
  <r>
    <x v="0"/>
    <s v="mid April"/>
    <x v="5"/>
    <x v="5"/>
    <n v="3"/>
    <x v="0"/>
    <x v="9"/>
    <n v="40"/>
    <m/>
    <d v="2025-11-27T00:00:00"/>
    <n v="6.6"/>
    <n v="1"/>
    <n v="1"/>
    <n v="6.6"/>
    <n v="3.7149999999999999"/>
    <n v="5.8503937007874018"/>
    <m/>
    <n v="10.199999999999999"/>
    <m/>
    <m/>
    <m/>
    <m/>
  </r>
  <r>
    <x v="1"/>
    <s v="mid May"/>
    <x v="14"/>
    <x v="12"/>
    <n v="3"/>
    <x v="0"/>
    <x v="10"/>
    <n v="41"/>
    <m/>
    <d v="2025-11-27T00:00:00"/>
    <n v="6.7"/>
    <n v="1"/>
    <n v="1"/>
    <n v="6.7"/>
    <n v="3.1749999999999998"/>
    <n v="4.9224806201550377"/>
    <m/>
    <n v="10.9"/>
    <m/>
    <m/>
    <m/>
    <m/>
  </r>
  <r>
    <x v="1"/>
    <s v="mid May"/>
    <x v="15"/>
    <x v="7"/>
    <n v="3"/>
    <x v="1"/>
    <x v="10"/>
    <n v="42"/>
    <m/>
    <d v="2025-11-27T00:00:00"/>
    <n v="7.2"/>
    <n v="1"/>
    <n v="1"/>
    <n v="7.2"/>
    <n v="3.62"/>
    <n v="5.2086330935251803"/>
    <m/>
    <n v="11"/>
    <m/>
    <m/>
    <m/>
    <m/>
  </r>
  <r>
    <x v="1"/>
    <s v="mid May"/>
    <x v="9"/>
    <x v="9"/>
    <n v="3"/>
    <x v="2"/>
    <x v="10"/>
    <n v="43"/>
    <m/>
    <d v="2025-11-27T00:00:00"/>
    <n v="6.5"/>
    <n v="1"/>
    <n v="1"/>
    <n v="6.5"/>
    <n v="2.46"/>
    <n v="3.9359999999999999"/>
    <m/>
    <n v="12.2"/>
    <m/>
    <m/>
    <m/>
    <m/>
  </r>
  <r>
    <x v="1"/>
    <s v="mid May"/>
    <x v="13"/>
    <x v="5"/>
    <n v="3"/>
    <x v="3"/>
    <x v="10"/>
    <n v="44"/>
    <m/>
    <d v="2025-11-27T00:00:00"/>
    <n v="7.1"/>
    <n v="1"/>
    <n v="1"/>
    <n v="7.1"/>
    <n v="4.3600000000000003"/>
    <n v="6.3649635036496361"/>
    <m/>
    <n v="16.3"/>
    <m/>
    <m/>
    <m/>
    <m/>
  </r>
  <r>
    <x v="1"/>
    <s v="mid May"/>
    <x v="8"/>
    <x v="8"/>
    <n v="3"/>
    <x v="3"/>
    <x v="11"/>
    <n v="45"/>
    <m/>
    <d v="2025-11-27T00:00:00"/>
    <n v="7.1"/>
    <n v="1"/>
    <n v="1"/>
    <n v="6.6"/>
    <n v="3.05"/>
    <n v="4.8031496062992129"/>
    <m/>
    <n v="12.6"/>
    <m/>
    <m/>
    <m/>
    <m/>
  </r>
  <r>
    <x v="1"/>
    <s v="mid May"/>
    <x v="12"/>
    <x v="11"/>
    <n v="3"/>
    <x v="2"/>
    <x v="11"/>
    <n v="46"/>
    <m/>
    <d v="2025-11-27T00:00:00"/>
    <n v="6.7"/>
    <n v="1"/>
    <n v="1"/>
    <n v="6.7"/>
    <n v="2.585"/>
    <n v="4.0077519379844961"/>
    <m/>
    <n v="11.4"/>
    <m/>
    <m/>
    <m/>
    <m/>
  </r>
  <r>
    <x v="1"/>
    <s v="mid May"/>
    <x v="11"/>
    <x v="3"/>
    <n v="3"/>
    <x v="1"/>
    <x v="11"/>
    <n v="47"/>
    <m/>
    <d v="2025-11-27T00:00:00"/>
    <n v="7.1"/>
    <n v="1"/>
    <n v="1"/>
    <n v="7.1"/>
    <n v="3.145"/>
    <n v="4.5912408759124093"/>
    <m/>
    <n v="12.6"/>
    <m/>
    <m/>
    <m/>
    <m/>
  </r>
  <r>
    <x v="1"/>
    <s v="mid May"/>
    <x v="10"/>
    <x v="10"/>
    <n v="3"/>
    <x v="0"/>
    <x v="11"/>
    <n v="48"/>
    <m/>
    <d v="2025-11-27T00:00:00"/>
    <n v="6.6"/>
    <n v="1"/>
    <n v="1"/>
    <n v="6.6"/>
    <n v="3.7549999999999999"/>
    <n v="5.9133858267716546"/>
    <m/>
    <n v="11.4"/>
    <m/>
    <m/>
    <m/>
    <m/>
  </r>
  <r>
    <x v="0"/>
    <s v="mid April"/>
    <x v="3"/>
    <x v="3"/>
    <n v="4"/>
    <x v="0"/>
    <x v="12"/>
    <n v="49"/>
    <m/>
    <d v="2025-11-27T00:00:00"/>
    <n v="6.7"/>
    <n v="1"/>
    <n v="1"/>
    <n v="6.7"/>
    <n v="2.5049999999999999"/>
    <n v="3.8837209302325575"/>
    <m/>
    <n v="12.6"/>
    <m/>
    <m/>
    <m/>
    <m/>
  </r>
  <r>
    <x v="0"/>
    <s v="mid April"/>
    <x v="4"/>
    <x v="4"/>
    <n v="4"/>
    <x v="1"/>
    <x v="12"/>
    <n v="50"/>
    <m/>
    <d v="2025-11-27T00:00:00"/>
    <n v="7.2"/>
    <n v="1"/>
    <n v="1"/>
    <n v="7.2"/>
    <n v="2.9449999999999998"/>
    <n v="4.2374100719424455"/>
    <m/>
    <n v="11.7"/>
    <m/>
    <m/>
    <m/>
    <m/>
  </r>
  <r>
    <x v="0"/>
    <s v="mid April"/>
    <x v="1"/>
    <x v="1"/>
    <n v="4"/>
    <x v="2"/>
    <x v="12"/>
    <n v="51"/>
    <m/>
    <d v="2025-11-27T00:00:00"/>
    <n v="6.6"/>
    <n v="1"/>
    <n v="1"/>
    <n v="6.6"/>
    <n v="2.6549999999999998"/>
    <n v="4.181102362204725"/>
    <m/>
    <n v="12.4"/>
    <m/>
    <m/>
    <m/>
    <m/>
  </r>
  <r>
    <x v="0"/>
    <s v="mid April"/>
    <x v="5"/>
    <x v="5"/>
    <n v="4"/>
    <x v="3"/>
    <x v="12"/>
    <n v="52"/>
    <m/>
    <d v="2025-11-27T00:00:00"/>
    <n v="7.1"/>
    <n v="1"/>
    <n v="1"/>
    <n v="7.1"/>
    <n v="3.38"/>
    <n v="4.9343065693430654"/>
    <m/>
    <n v="10.9"/>
    <m/>
    <m/>
    <m/>
    <m/>
  </r>
  <r>
    <x v="0"/>
    <s v="mid April"/>
    <x v="7"/>
    <x v="7"/>
    <n v="4"/>
    <x v="3"/>
    <x v="13"/>
    <n v="53"/>
    <m/>
    <d v="2025-11-27T00:00:00"/>
    <n v="7.2"/>
    <n v="1"/>
    <n v="1"/>
    <n v="7.2"/>
    <n v="4.04"/>
    <n v="5.8129496402877701"/>
    <m/>
    <n v="12.3"/>
    <m/>
    <m/>
    <m/>
    <m/>
  </r>
  <r>
    <x v="0"/>
    <s v="mid April"/>
    <x v="6"/>
    <x v="6"/>
    <n v="4"/>
    <x v="2"/>
    <x v="13"/>
    <n v="54"/>
    <m/>
    <d v="2025-11-27T00:00:00"/>
    <n v="6.6"/>
    <n v="1"/>
    <n v="1"/>
    <n v="6.6"/>
    <n v="3.9649999999999999"/>
    <n v="6.2440944881889768"/>
    <m/>
    <n v="10.8"/>
    <m/>
    <m/>
    <m/>
    <m/>
  </r>
  <r>
    <x v="0"/>
    <s v="mid April"/>
    <x v="0"/>
    <x v="0"/>
    <n v="4"/>
    <x v="1"/>
    <x v="13"/>
    <n v="55"/>
    <m/>
    <d v="2025-11-27T00:00:00"/>
    <n v="7.1"/>
    <n v="1"/>
    <n v="1"/>
    <n v="7.1"/>
    <n v="3.36"/>
    <n v="4.9051094890510951"/>
    <m/>
    <n v="11.3"/>
    <m/>
    <m/>
    <m/>
    <m/>
  </r>
  <r>
    <x v="0"/>
    <s v="mid April"/>
    <x v="2"/>
    <x v="2"/>
    <n v="4"/>
    <x v="0"/>
    <x v="13"/>
    <n v="56"/>
    <m/>
    <d v="2025-11-27T00:00:00"/>
    <n v="6.6"/>
    <n v="1"/>
    <n v="1"/>
    <n v="6.6"/>
    <n v="2.4"/>
    <n v="3.7795275590551181"/>
    <m/>
    <n v="11.1"/>
    <m/>
    <m/>
    <m/>
    <m/>
  </r>
  <r>
    <x v="1"/>
    <s v="mid May"/>
    <x v="11"/>
    <x v="3"/>
    <n v="4"/>
    <x v="0"/>
    <x v="14"/>
    <n v="57"/>
    <m/>
    <d v="2025-11-27T00:00:00"/>
    <n v="6.7"/>
    <n v="1"/>
    <n v="1"/>
    <n v="6.7"/>
    <n v="3.085"/>
    <n v="4.7829457364341081"/>
    <m/>
    <n v="14"/>
    <m/>
    <m/>
    <m/>
    <m/>
  </r>
  <r>
    <x v="1"/>
    <s v="mid May"/>
    <x v="13"/>
    <x v="5"/>
    <n v="4"/>
    <x v="1"/>
    <x v="14"/>
    <n v="58"/>
    <m/>
    <d v="2025-11-27T00:00:00"/>
    <n v="7.1"/>
    <n v="1"/>
    <n v="1"/>
    <n v="7.1"/>
    <n v="3.9"/>
    <n v="5.6934306569343063"/>
    <m/>
    <n v="12"/>
    <m/>
    <m/>
    <m/>
    <m/>
  </r>
  <r>
    <x v="1"/>
    <s v="mid May"/>
    <x v="14"/>
    <x v="12"/>
    <n v="4"/>
    <x v="2"/>
    <x v="14"/>
    <n v="59"/>
    <m/>
    <d v="2025-11-27T00:00:00"/>
    <n v="6.6"/>
    <n v="1"/>
    <n v="1"/>
    <n v="6.6"/>
    <n v="3.74"/>
    <n v="5.8897637795275601"/>
    <m/>
    <n v="13.5"/>
    <m/>
    <m/>
    <m/>
    <m/>
  </r>
  <r>
    <x v="1"/>
    <s v="mid May"/>
    <x v="10"/>
    <x v="10"/>
    <n v="4"/>
    <x v="3"/>
    <x v="14"/>
    <n v="60"/>
    <m/>
    <d v="2025-11-27T00:00:00"/>
    <n v="7.1"/>
    <n v="1"/>
    <n v="1"/>
    <n v="7.1"/>
    <n v="4.9249999999999998"/>
    <m/>
    <s v="Removed - in area that received extra irrigation original value 7.2"/>
    <n v="18.7"/>
    <m/>
    <m/>
    <m/>
    <m/>
  </r>
  <r>
    <x v="1"/>
    <s v="mid May"/>
    <x v="9"/>
    <x v="9"/>
    <n v="4"/>
    <x v="3"/>
    <x v="15"/>
    <n v="61"/>
    <m/>
    <d v="2025-11-27T00:00:00"/>
    <n v="7.1"/>
    <n v="1"/>
    <n v="1"/>
    <n v="7.1"/>
    <n v="4.1349999999999998"/>
    <n v="6.0364963503649633"/>
    <m/>
    <n v="17.600000000000001"/>
    <m/>
    <m/>
    <m/>
    <m/>
  </r>
  <r>
    <x v="1"/>
    <s v="mid May"/>
    <x v="15"/>
    <x v="7"/>
    <n v="4"/>
    <x v="2"/>
    <x v="15"/>
    <n v="62"/>
    <m/>
    <d v="2025-11-27T00:00:00"/>
    <n v="6.6"/>
    <n v="1"/>
    <n v="1"/>
    <n v="6.6"/>
    <n v="4.0049999999999999"/>
    <n v="6.3070866141732287"/>
    <m/>
    <n v="14.8"/>
    <m/>
    <m/>
    <m/>
    <m/>
  </r>
  <r>
    <x v="1"/>
    <s v="mid May"/>
    <x v="8"/>
    <x v="8"/>
    <n v="4"/>
    <x v="1"/>
    <x v="15"/>
    <n v="63"/>
    <m/>
    <d v="2025-11-27T00:00:00"/>
    <n v="7.1"/>
    <n v="1"/>
    <n v="1"/>
    <n v="7.1"/>
    <n v="3.21"/>
    <n v="4.6861313868613141"/>
    <m/>
    <n v="11.1"/>
    <m/>
    <m/>
    <m/>
    <m/>
  </r>
  <r>
    <x v="1"/>
    <s v="mid May"/>
    <x v="12"/>
    <x v="11"/>
    <n v="4"/>
    <x v="0"/>
    <x v="15"/>
    <n v="64"/>
    <m/>
    <d v="2025-11-27T00:00:00"/>
    <n v="6.5"/>
    <n v="1"/>
    <n v="1"/>
    <n v="6.5"/>
    <n v="3.0750000000000002"/>
    <n v="4.92"/>
    <m/>
    <n v="11.5"/>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r>
    <x v="2"/>
    <m/>
    <x v="16"/>
    <x v="13"/>
    <m/>
    <x v="4"/>
    <x v="16"/>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x v="0"/>
    <s v="mid April"/>
    <n v="1"/>
    <x v="0"/>
    <x v="0"/>
    <n v="1"/>
    <n v="1"/>
    <n v="2"/>
    <n v="8"/>
    <n v="2"/>
    <n v="102"/>
    <n v="1"/>
    <x v="0"/>
    <n v="19"/>
  </r>
  <r>
    <x v="0"/>
    <s v="mid April"/>
    <n v="1"/>
    <x v="1"/>
    <x v="1"/>
    <n v="1"/>
    <n v="1"/>
    <n v="4"/>
    <n v="16"/>
    <n v="4"/>
    <n v="104"/>
    <n v="1"/>
    <x v="0"/>
    <n v="10"/>
  </r>
  <r>
    <x v="0"/>
    <s v="mid April"/>
    <n v="3"/>
    <x v="2"/>
    <x v="2"/>
    <n v="2"/>
    <n v="1"/>
    <n v="10"/>
    <n v="40"/>
    <n v="10"/>
    <n v="110"/>
    <n v="1"/>
    <x v="0"/>
    <n v="3"/>
  </r>
  <r>
    <x v="0"/>
    <s v="mid April"/>
    <n v="3"/>
    <x v="3"/>
    <x v="3"/>
    <n v="2"/>
    <n v="1"/>
    <n v="12"/>
    <n v="48"/>
    <n v="12"/>
    <n v="112"/>
    <n v="1"/>
    <x v="0"/>
    <n v="14"/>
  </r>
  <r>
    <x v="0"/>
    <s v="mid April"/>
    <n v="5"/>
    <x v="4"/>
    <x v="4"/>
    <n v="3"/>
    <n v="1"/>
    <n v="18"/>
    <n v="72"/>
    <n v="18"/>
    <n v="118"/>
    <n v="1"/>
    <x v="0"/>
    <n v="9"/>
  </r>
  <r>
    <x v="0"/>
    <s v="mid April"/>
    <n v="5"/>
    <x v="5"/>
    <x v="5"/>
    <n v="3"/>
    <n v="1"/>
    <n v="20"/>
    <n v="80"/>
    <n v="20"/>
    <n v="120"/>
    <n v="1"/>
    <x v="0"/>
    <n v="11"/>
  </r>
  <r>
    <x v="0"/>
    <s v="mid April"/>
    <n v="7"/>
    <x v="6"/>
    <x v="6"/>
    <n v="4"/>
    <n v="1"/>
    <n v="26"/>
    <n v="104"/>
    <n v="26"/>
    <n v="126"/>
    <n v="1"/>
    <x v="0"/>
    <n v="18"/>
  </r>
  <r>
    <x v="0"/>
    <s v="mid April"/>
    <n v="7"/>
    <x v="7"/>
    <x v="7"/>
    <n v="4"/>
    <n v="1"/>
    <n v="28"/>
    <n v="112"/>
    <n v="28"/>
    <n v="128"/>
    <n v="1"/>
    <x v="0"/>
    <n v="21"/>
  </r>
  <r>
    <x v="0"/>
    <s v="mid April"/>
    <n v="1"/>
    <x v="2"/>
    <x v="2"/>
    <n v="1"/>
    <n v="2"/>
    <n v="2"/>
    <n v="7"/>
    <n v="63"/>
    <n v="202"/>
    <n v="1"/>
    <x v="0"/>
    <n v="16"/>
  </r>
  <r>
    <x v="0"/>
    <s v="mid April"/>
    <n v="1"/>
    <x v="4"/>
    <x v="4"/>
    <n v="1"/>
    <n v="2"/>
    <n v="4"/>
    <n v="15"/>
    <n v="61"/>
    <n v="204"/>
    <n v="1"/>
    <x v="0"/>
    <n v="23"/>
  </r>
  <r>
    <x v="0"/>
    <s v="mid April"/>
    <n v="3"/>
    <x v="5"/>
    <x v="5"/>
    <n v="2"/>
    <n v="2"/>
    <n v="10"/>
    <n v="39"/>
    <n v="55"/>
    <n v="210"/>
    <n v="1"/>
    <x v="0"/>
    <n v="16"/>
  </r>
  <r>
    <x v="0"/>
    <s v="mid April"/>
    <n v="3"/>
    <x v="6"/>
    <x v="6"/>
    <n v="2"/>
    <n v="2"/>
    <n v="12"/>
    <n v="47"/>
    <n v="53"/>
    <n v="212"/>
    <n v="1"/>
    <x v="0"/>
    <n v="20"/>
  </r>
  <r>
    <x v="0"/>
    <s v="mid April"/>
    <n v="5"/>
    <x v="7"/>
    <x v="7"/>
    <n v="3"/>
    <n v="2"/>
    <n v="18"/>
    <n v="71"/>
    <n v="47"/>
    <n v="218"/>
    <n v="1"/>
    <x v="0"/>
    <n v="13"/>
  </r>
  <r>
    <x v="0"/>
    <s v="mid April"/>
    <n v="5"/>
    <x v="1"/>
    <x v="1"/>
    <n v="3"/>
    <n v="2"/>
    <n v="20"/>
    <n v="79"/>
    <n v="45"/>
    <n v="220"/>
    <n v="1"/>
    <x v="0"/>
    <n v="14"/>
  </r>
  <r>
    <x v="0"/>
    <s v="mid April"/>
    <n v="7"/>
    <x v="3"/>
    <x v="3"/>
    <n v="4"/>
    <n v="2"/>
    <n v="26"/>
    <n v="103"/>
    <n v="39"/>
    <n v="226"/>
    <n v="1"/>
    <x v="0"/>
    <n v="32"/>
  </r>
  <r>
    <x v="0"/>
    <s v="mid April"/>
    <n v="7"/>
    <x v="0"/>
    <x v="0"/>
    <n v="4"/>
    <n v="2"/>
    <n v="28"/>
    <n v="111"/>
    <n v="37"/>
    <n v="228"/>
    <n v="1"/>
    <x v="0"/>
    <n v="27"/>
  </r>
  <r>
    <x v="0"/>
    <s v="mid April"/>
    <n v="1"/>
    <x v="7"/>
    <x v="7"/>
    <n v="1"/>
    <n v="3"/>
    <n v="2"/>
    <n v="6"/>
    <n v="66"/>
    <n v="302"/>
    <n v="1"/>
    <x v="0"/>
    <n v="13"/>
  </r>
  <r>
    <x v="0"/>
    <s v="mid April"/>
    <n v="1"/>
    <x v="5"/>
    <x v="5"/>
    <n v="1"/>
    <n v="3"/>
    <n v="4"/>
    <n v="14"/>
    <n v="68"/>
    <n v="304"/>
    <n v="1"/>
    <x v="0"/>
    <n v="8"/>
  </r>
  <r>
    <x v="0"/>
    <s v="mid April"/>
    <n v="3"/>
    <x v="1"/>
    <x v="1"/>
    <n v="2"/>
    <n v="3"/>
    <n v="10"/>
    <n v="38"/>
    <n v="74"/>
    <n v="310"/>
    <n v="1"/>
    <x v="0"/>
    <n v="15"/>
  </r>
  <r>
    <x v="0"/>
    <s v="mid April"/>
    <n v="3"/>
    <x v="0"/>
    <x v="0"/>
    <n v="2"/>
    <n v="3"/>
    <n v="12"/>
    <n v="46"/>
    <n v="76"/>
    <n v="312"/>
    <n v="1"/>
    <x v="0"/>
    <n v="10"/>
  </r>
  <r>
    <x v="0"/>
    <s v="mid April"/>
    <n v="5"/>
    <x v="6"/>
    <x v="6"/>
    <n v="3"/>
    <n v="3"/>
    <n v="18"/>
    <n v="70"/>
    <n v="82"/>
    <n v="318"/>
    <n v="1"/>
    <x v="0"/>
    <n v="2"/>
  </r>
  <r>
    <x v="0"/>
    <s v="mid April"/>
    <n v="5"/>
    <x v="3"/>
    <x v="3"/>
    <n v="3"/>
    <n v="3"/>
    <n v="20"/>
    <n v="78"/>
    <n v="84"/>
    <n v="320"/>
    <n v="1"/>
    <x v="0"/>
    <n v="4"/>
  </r>
  <r>
    <x v="0"/>
    <s v="mid April"/>
    <n v="7"/>
    <x v="2"/>
    <x v="2"/>
    <n v="4"/>
    <n v="3"/>
    <n v="26"/>
    <n v="102"/>
    <n v="90"/>
    <n v="326"/>
    <n v="1"/>
    <x v="0"/>
    <n v="9"/>
  </r>
  <r>
    <x v="0"/>
    <s v="mid April"/>
    <n v="7"/>
    <x v="4"/>
    <x v="4"/>
    <n v="4"/>
    <n v="3"/>
    <n v="28"/>
    <n v="110"/>
    <n v="92"/>
    <n v="328"/>
    <n v="1"/>
    <x v="0"/>
    <n v="20"/>
  </r>
  <r>
    <x v="0"/>
    <s v="mid April"/>
    <n v="1"/>
    <x v="6"/>
    <x v="6"/>
    <n v="1"/>
    <n v="4"/>
    <n v="2"/>
    <n v="5"/>
    <n v="127"/>
    <n v="402"/>
    <n v="1"/>
    <x v="0"/>
    <n v="10"/>
  </r>
  <r>
    <x v="0"/>
    <s v="mid April"/>
    <n v="1"/>
    <x v="3"/>
    <x v="3"/>
    <n v="1"/>
    <n v="4"/>
    <n v="4"/>
    <n v="13"/>
    <n v="125"/>
    <n v="404"/>
    <n v="1"/>
    <x v="0"/>
    <n v="7"/>
  </r>
  <r>
    <x v="0"/>
    <s v="mid April"/>
    <n v="3"/>
    <x v="4"/>
    <x v="4"/>
    <n v="2"/>
    <n v="4"/>
    <n v="10"/>
    <n v="37"/>
    <n v="119"/>
    <n v="410"/>
    <n v="1"/>
    <x v="0"/>
    <n v="13"/>
  </r>
  <r>
    <x v="0"/>
    <s v="mid April"/>
    <n v="3"/>
    <x v="7"/>
    <x v="7"/>
    <n v="2"/>
    <n v="4"/>
    <n v="12"/>
    <n v="45"/>
    <n v="117"/>
    <n v="412"/>
    <n v="1"/>
    <x v="0"/>
    <n v="24"/>
  </r>
  <r>
    <x v="0"/>
    <s v="mid April"/>
    <n v="5"/>
    <x v="0"/>
    <x v="0"/>
    <n v="3"/>
    <n v="4"/>
    <n v="18"/>
    <n v="69"/>
    <n v="111"/>
    <n v="418"/>
    <n v="1"/>
    <x v="0"/>
    <n v="18"/>
  </r>
  <r>
    <x v="0"/>
    <s v="mid April"/>
    <n v="5"/>
    <x v="2"/>
    <x v="2"/>
    <n v="3"/>
    <n v="4"/>
    <n v="20"/>
    <n v="77"/>
    <n v="109"/>
    <n v="420"/>
    <n v="1"/>
    <x v="0"/>
    <n v="24"/>
  </r>
  <r>
    <x v="0"/>
    <s v="mid April"/>
    <n v="7"/>
    <x v="5"/>
    <x v="5"/>
    <n v="4"/>
    <n v="4"/>
    <n v="26"/>
    <n v="101"/>
    <n v="103"/>
    <n v="426"/>
    <n v="1"/>
    <x v="0"/>
    <n v="11"/>
  </r>
  <r>
    <x v="0"/>
    <s v="mid April"/>
    <n v="7"/>
    <x v="1"/>
    <x v="1"/>
    <n v="4"/>
    <n v="4"/>
    <n v="28"/>
    <n v="109"/>
    <n v="101"/>
    <n v="428"/>
    <n v="1"/>
    <x v="0"/>
    <n v="10"/>
  </r>
  <r>
    <x v="1"/>
    <s v="mid May"/>
    <n v="2"/>
    <x v="8"/>
    <x v="8"/>
    <n v="1"/>
    <n v="1"/>
    <n v="6"/>
    <n v="24"/>
    <n v="6"/>
    <n v="106"/>
    <n v="1"/>
    <x v="1"/>
    <n v="10"/>
  </r>
  <r>
    <x v="1"/>
    <s v="mid May"/>
    <n v="2"/>
    <x v="9"/>
    <x v="1"/>
    <n v="1"/>
    <n v="1"/>
    <n v="8"/>
    <n v="32"/>
    <n v="8"/>
    <n v="108"/>
    <n v="1"/>
    <x v="1"/>
    <n v="16"/>
  </r>
  <r>
    <x v="1"/>
    <s v="mid May"/>
    <n v="4"/>
    <x v="10"/>
    <x v="9"/>
    <n v="2"/>
    <n v="1"/>
    <n v="14"/>
    <n v="56"/>
    <n v="14"/>
    <n v="114"/>
    <n v="1"/>
    <x v="1"/>
    <n v="18"/>
  </r>
  <r>
    <x v="1"/>
    <s v="mid May"/>
    <n v="4"/>
    <x v="11"/>
    <x v="10"/>
    <n v="2"/>
    <n v="1"/>
    <n v="16"/>
    <n v="64"/>
    <n v="16"/>
    <n v="116"/>
    <n v="1"/>
    <x v="1"/>
    <n v="14"/>
  </r>
  <r>
    <x v="1"/>
    <s v="mid May"/>
    <n v="6"/>
    <x v="12"/>
    <x v="11"/>
    <n v="3"/>
    <n v="1"/>
    <n v="22"/>
    <n v="88"/>
    <n v="22"/>
    <n v="122"/>
    <n v="1"/>
    <x v="1"/>
    <n v="11"/>
  </r>
  <r>
    <x v="1"/>
    <s v="mid May"/>
    <n v="6"/>
    <x v="13"/>
    <x v="12"/>
    <n v="3"/>
    <n v="1"/>
    <n v="24"/>
    <n v="96"/>
    <n v="24"/>
    <n v="124"/>
    <n v="1"/>
    <x v="1"/>
    <n v="21"/>
  </r>
  <r>
    <x v="1"/>
    <s v="mid May"/>
    <n v="8"/>
    <x v="14"/>
    <x v="6"/>
    <n v="4"/>
    <n v="1"/>
    <n v="30"/>
    <n v="120"/>
    <n v="30"/>
    <n v="130"/>
    <n v="1"/>
    <x v="1"/>
    <n v="39"/>
  </r>
  <r>
    <x v="1"/>
    <s v="mid May"/>
    <n v="8"/>
    <x v="15"/>
    <x v="13"/>
    <n v="4"/>
    <n v="1"/>
    <n v="32"/>
    <n v="128"/>
    <n v="32"/>
    <n v="132"/>
    <n v="1"/>
    <x v="1"/>
    <n v="37"/>
  </r>
  <r>
    <x v="1"/>
    <s v="mid May"/>
    <n v="2"/>
    <x v="10"/>
    <x v="9"/>
    <n v="1"/>
    <n v="2"/>
    <n v="6"/>
    <n v="23"/>
    <n v="59"/>
    <n v="206"/>
    <n v="1"/>
    <x v="1"/>
    <n v="11"/>
  </r>
  <r>
    <x v="1"/>
    <s v="mid May"/>
    <n v="2"/>
    <x v="12"/>
    <x v="11"/>
    <n v="1"/>
    <n v="2"/>
    <n v="8"/>
    <n v="31"/>
    <n v="57"/>
    <n v="208"/>
    <n v="1"/>
    <x v="1"/>
    <n v="26"/>
  </r>
  <r>
    <x v="1"/>
    <s v="mid May"/>
    <n v="4"/>
    <x v="13"/>
    <x v="12"/>
    <n v="2"/>
    <n v="2"/>
    <n v="14"/>
    <n v="55"/>
    <n v="51"/>
    <n v="214"/>
    <n v="1"/>
    <x v="1"/>
    <n v="20"/>
  </r>
  <r>
    <x v="1"/>
    <s v="mid May"/>
    <n v="4"/>
    <x v="15"/>
    <x v="13"/>
    <n v="2"/>
    <n v="2"/>
    <n v="16"/>
    <n v="63"/>
    <n v="49"/>
    <n v="216"/>
    <n v="1"/>
    <x v="1"/>
    <n v="26"/>
  </r>
  <r>
    <x v="1"/>
    <s v="mid May"/>
    <n v="6"/>
    <x v="9"/>
    <x v="1"/>
    <n v="3"/>
    <n v="2"/>
    <n v="22"/>
    <n v="87"/>
    <n v="43"/>
    <n v="222"/>
    <n v="1"/>
    <x v="1"/>
    <n v="23"/>
  </r>
  <r>
    <x v="1"/>
    <s v="mid May"/>
    <n v="6"/>
    <x v="14"/>
    <x v="6"/>
    <n v="3"/>
    <n v="2"/>
    <n v="24"/>
    <n v="95"/>
    <n v="41"/>
    <n v="224"/>
    <n v="1"/>
    <x v="1"/>
    <n v="28"/>
  </r>
  <r>
    <x v="1"/>
    <s v="mid May"/>
    <n v="8"/>
    <x v="11"/>
    <x v="10"/>
    <n v="4"/>
    <n v="2"/>
    <n v="30"/>
    <n v="119"/>
    <n v="35"/>
    <n v="230"/>
    <n v="1"/>
    <x v="1"/>
    <n v="22"/>
  </r>
  <r>
    <x v="1"/>
    <s v="mid May"/>
    <n v="8"/>
    <x v="8"/>
    <x v="8"/>
    <n v="4"/>
    <n v="2"/>
    <n v="32"/>
    <n v="127"/>
    <n v="33"/>
    <n v="232"/>
    <n v="1"/>
    <x v="1"/>
    <n v="39"/>
  </r>
  <r>
    <x v="1"/>
    <s v="mid May"/>
    <n v="2"/>
    <x v="13"/>
    <x v="12"/>
    <n v="1"/>
    <n v="3"/>
    <n v="6"/>
    <n v="22"/>
    <n v="70"/>
    <n v="306"/>
    <n v="1"/>
    <x v="1"/>
    <n v="16"/>
  </r>
  <r>
    <x v="1"/>
    <s v="mid May"/>
    <n v="2"/>
    <x v="11"/>
    <x v="10"/>
    <n v="1"/>
    <n v="3"/>
    <n v="8"/>
    <n v="30"/>
    <n v="72"/>
    <n v="308"/>
    <n v="1"/>
    <x v="1"/>
    <n v="11"/>
  </r>
  <r>
    <x v="1"/>
    <s v="mid May"/>
    <n v="4"/>
    <x v="8"/>
    <x v="8"/>
    <n v="2"/>
    <n v="3"/>
    <n v="14"/>
    <n v="54"/>
    <n v="78"/>
    <n v="314"/>
    <n v="1"/>
    <x v="1"/>
    <n v="19"/>
  </r>
  <r>
    <x v="1"/>
    <s v="mid May"/>
    <n v="4"/>
    <x v="14"/>
    <x v="6"/>
    <n v="2"/>
    <n v="3"/>
    <n v="16"/>
    <n v="62"/>
    <n v="80"/>
    <n v="316"/>
    <n v="1"/>
    <x v="1"/>
    <n v="24"/>
  </r>
  <r>
    <x v="1"/>
    <s v="mid May"/>
    <n v="6"/>
    <x v="10"/>
    <x v="9"/>
    <n v="3"/>
    <n v="3"/>
    <n v="22"/>
    <n v="86"/>
    <n v="86"/>
    <n v="322"/>
    <n v="1"/>
    <x v="1"/>
    <n v="0"/>
  </r>
  <r>
    <x v="1"/>
    <s v="mid May"/>
    <n v="6"/>
    <x v="15"/>
    <x v="13"/>
    <n v="3"/>
    <n v="3"/>
    <n v="24"/>
    <n v="94"/>
    <n v="88"/>
    <n v="324"/>
    <n v="1"/>
    <x v="1"/>
    <n v="1"/>
  </r>
  <r>
    <x v="1"/>
    <s v="mid May"/>
    <n v="8"/>
    <x v="12"/>
    <x v="11"/>
    <n v="4"/>
    <n v="3"/>
    <n v="30"/>
    <n v="118"/>
    <n v="94"/>
    <n v="330"/>
    <n v="1"/>
    <x v="1"/>
    <n v="7"/>
  </r>
  <r>
    <x v="1"/>
    <s v="mid May"/>
    <n v="8"/>
    <x v="9"/>
    <x v="1"/>
    <n v="4"/>
    <n v="3"/>
    <n v="32"/>
    <n v="126"/>
    <n v="96"/>
    <n v="332"/>
    <n v="1"/>
    <x v="1"/>
    <n v="23"/>
  </r>
  <r>
    <x v="1"/>
    <s v="mid May"/>
    <n v="2"/>
    <x v="14"/>
    <x v="6"/>
    <n v="1"/>
    <n v="4"/>
    <n v="6"/>
    <n v="21"/>
    <n v="123"/>
    <n v="406"/>
    <n v="1"/>
    <x v="1"/>
    <n v="24"/>
  </r>
  <r>
    <x v="1"/>
    <s v="mid May"/>
    <n v="2"/>
    <x v="15"/>
    <x v="13"/>
    <n v="1"/>
    <n v="4"/>
    <n v="8"/>
    <n v="29"/>
    <n v="121"/>
    <n v="408"/>
    <n v="1"/>
    <x v="1"/>
    <n v="9"/>
  </r>
  <r>
    <x v="1"/>
    <s v="mid May"/>
    <n v="4"/>
    <x v="9"/>
    <x v="1"/>
    <n v="2"/>
    <n v="4"/>
    <n v="14"/>
    <n v="53"/>
    <n v="115"/>
    <n v="414"/>
    <n v="1"/>
    <x v="1"/>
    <n v="15"/>
  </r>
  <r>
    <x v="1"/>
    <s v="mid May"/>
    <n v="4"/>
    <x v="12"/>
    <x v="11"/>
    <n v="2"/>
    <n v="4"/>
    <n v="16"/>
    <n v="61"/>
    <n v="113"/>
    <n v="416"/>
    <n v="1"/>
    <x v="1"/>
    <n v="19"/>
  </r>
  <r>
    <x v="1"/>
    <s v="mid May"/>
    <n v="6"/>
    <x v="11"/>
    <x v="10"/>
    <n v="3"/>
    <n v="4"/>
    <n v="22"/>
    <n v="85"/>
    <n v="107"/>
    <n v="422"/>
    <n v="1"/>
    <x v="1"/>
    <n v="16"/>
  </r>
  <r>
    <x v="1"/>
    <s v="mid May"/>
    <n v="6"/>
    <x v="8"/>
    <x v="8"/>
    <n v="3"/>
    <n v="4"/>
    <n v="24"/>
    <n v="93"/>
    <n v="105"/>
    <n v="424"/>
    <n v="1"/>
    <x v="1"/>
    <n v="17"/>
  </r>
  <r>
    <x v="1"/>
    <s v="mid May"/>
    <n v="8"/>
    <x v="13"/>
    <x v="12"/>
    <n v="4"/>
    <n v="4"/>
    <n v="30"/>
    <n v="117"/>
    <n v="99"/>
    <n v="430"/>
    <n v="1"/>
    <x v="1"/>
    <n v="9"/>
  </r>
  <r>
    <x v="1"/>
    <s v="mid May"/>
    <n v="8"/>
    <x v="10"/>
    <x v="9"/>
    <n v="4"/>
    <n v="4"/>
    <n v="32"/>
    <n v="125"/>
    <n v="97"/>
    <n v="432"/>
    <n v="1"/>
    <x v="1"/>
    <n v="10"/>
  </r>
  <r>
    <x v="0"/>
    <s v="mid April"/>
    <n v="1"/>
    <x v="0"/>
    <x v="0"/>
    <n v="1"/>
    <n v="1"/>
    <n v="2"/>
    <n v="8"/>
    <n v="2"/>
    <n v="102"/>
    <n v="2"/>
    <x v="2"/>
    <n v="39"/>
  </r>
  <r>
    <x v="0"/>
    <s v="mid April"/>
    <n v="1"/>
    <x v="1"/>
    <x v="1"/>
    <n v="1"/>
    <n v="1"/>
    <n v="4"/>
    <n v="16"/>
    <n v="4"/>
    <n v="104"/>
    <n v="2"/>
    <x v="2"/>
    <n v="27"/>
  </r>
  <r>
    <x v="0"/>
    <s v="mid April"/>
    <n v="3"/>
    <x v="2"/>
    <x v="2"/>
    <n v="2"/>
    <n v="1"/>
    <n v="10"/>
    <n v="40"/>
    <n v="10"/>
    <n v="110"/>
    <n v="2"/>
    <x v="2"/>
    <n v="30"/>
  </r>
  <r>
    <x v="0"/>
    <s v="mid April"/>
    <n v="3"/>
    <x v="3"/>
    <x v="3"/>
    <n v="2"/>
    <n v="1"/>
    <n v="12"/>
    <n v="48"/>
    <n v="12"/>
    <n v="112"/>
    <n v="2"/>
    <x v="2"/>
    <n v="32"/>
  </r>
  <r>
    <x v="0"/>
    <s v="mid April"/>
    <n v="5"/>
    <x v="4"/>
    <x v="4"/>
    <n v="3"/>
    <n v="1"/>
    <n v="18"/>
    <n v="72"/>
    <n v="18"/>
    <n v="118"/>
    <n v="2"/>
    <x v="2"/>
    <n v="28"/>
  </r>
  <r>
    <x v="0"/>
    <s v="mid April"/>
    <n v="5"/>
    <x v="5"/>
    <x v="5"/>
    <n v="3"/>
    <n v="1"/>
    <n v="20"/>
    <n v="80"/>
    <n v="20"/>
    <n v="120"/>
    <n v="2"/>
    <x v="2"/>
    <n v="34"/>
  </r>
  <r>
    <x v="0"/>
    <s v="mid April"/>
    <n v="7"/>
    <x v="6"/>
    <x v="6"/>
    <n v="4"/>
    <n v="1"/>
    <n v="26"/>
    <n v="104"/>
    <n v="26"/>
    <n v="126"/>
    <n v="2"/>
    <x v="2"/>
    <n v="37"/>
  </r>
  <r>
    <x v="0"/>
    <s v="mid April"/>
    <n v="7"/>
    <x v="7"/>
    <x v="7"/>
    <n v="4"/>
    <n v="1"/>
    <n v="28"/>
    <n v="112"/>
    <n v="28"/>
    <n v="128"/>
    <n v="2"/>
    <x v="2"/>
    <n v="30"/>
  </r>
  <r>
    <x v="0"/>
    <s v="mid April"/>
    <n v="1"/>
    <x v="2"/>
    <x v="2"/>
    <n v="1"/>
    <n v="2"/>
    <n v="2"/>
    <n v="7"/>
    <n v="63"/>
    <n v="202"/>
    <n v="2"/>
    <x v="2"/>
    <n v="31"/>
  </r>
  <r>
    <x v="0"/>
    <s v="mid April"/>
    <n v="1"/>
    <x v="4"/>
    <x v="4"/>
    <n v="1"/>
    <n v="2"/>
    <n v="4"/>
    <n v="15"/>
    <n v="61"/>
    <n v="204"/>
    <n v="2"/>
    <x v="2"/>
    <n v="39"/>
  </r>
  <r>
    <x v="0"/>
    <s v="mid April"/>
    <n v="3"/>
    <x v="5"/>
    <x v="5"/>
    <n v="2"/>
    <n v="2"/>
    <n v="10"/>
    <n v="39"/>
    <n v="55"/>
    <n v="210"/>
    <n v="2"/>
    <x v="2"/>
    <n v="35"/>
  </r>
  <r>
    <x v="0"/>
    <s v="mid April"/>
    <n v="3"/>
    <x v="6"/>
    <x v="6"/>
    <n v="2"/>
    <n v="2"/>
    <n v="12"/>
    <n v="47"/>
    <n v="53"/>
    <n v="212"/>
    <n v="2"/>
    <x v="2"/>
    <n v="32"/>
  </r>
  <r>
    <x v="0"/>
    <s v="mid April"/>
    <n v="5"/>
    <x v="7"/>
    <x v="7"/>
    <n v="3"/>
    <n v="2"/>
    <n v="18"/>
    <n v="71"/>
    <n v="47"/>
    <n v="218"/>
    <n v="2"/>
    <x v="2"/>
    <n v="27"/>
  </r>
  <r>
    <x v="0"/>
    <s v="mid April"/>
    <n v="5"/>
    <x v="1"/>
    <x v="1"/>
    <n v="3"/>
    <n v="2"/>
    <n v="20"/>
    <n v="79"/>
    <n v="45"/>
    <n v="220"/>
    <n v="2"/>
    <x v="2"/>
    <n v="25"/>
  </r>
  <r>
    <x v="0"/>
    <s v="mid April"/>
    <n v="7"/>
    <x v="3"/>
    <x v="3"/>
    <n v="4"/>
    <n v="2"/>
    <n v="26"/>
    <n v="103"/>
    <n v="39"/>
    <n v="226"/>
    <n v="2"/>
    <x v="2"/>
    <n v="39"/>
  </r>
  <r>
    <x v="0"/>
    <s v="mid April"/>
    <n v="7"/>
    <x v="0"/>
    <x v="0"/>
    <n v="4"/>
    <n v="2"/>
    <n v="28"/>
    <n v="111"/>
    <n v="37"/>
    <n v="228"/>
    <n v="2"/>
    <x v="2"/>
    <n v="45"/>
  </r>
  <r>
    <x v="0"/>
    <s v="mid April"/>
    <n v="1"/>
    <x v="7"/>
    <x v="7"/>
    <n v="1"/>
    <n v="3"/>
    <n v="2"/>
    <n v="6"/>
    <n v="66"/>
    <n v="302"/>
    <n v="2"/>
    <x v="2"/>
    <n v="27"/>
  </r>
  <r>
    <x v="0"/>
    <s v="mid April"/>
    <n v="1"/>
    <x v="5"/>
    <x v="5"/>
    <n v="1"/>
    <n v="3"/>
    <n v="4"/>
    <n v="14"/>
    <n v="68"/>
    <n v="304"/>
    <n v="2"/>
    <x v="2"/>
    <n v="35"/>
  </r>
  <r>
    <x v="0"/>
    <s v="mid April"/>
    <n v="3"/>
    <x v="1"/>
    <x v="1"/>
    <n v="2"/>
    <n v="3"/>
    <n v="10"/>
    <n v="38"/>
    <n v="74"/>
    <n v="310"/>
    <n v="2"/>
    <x v="2"/>
    <n v="26"/>
  </r>
  <r>
    <x v="0"/>
    <s v="mid April"/>
    <n v="3"/>
    <x v="0"/>
    <x v="0"/>
    <n v="2"/>
    <n v="3"/>
    <n v="12"/>
    <n v="46"/>
    <n v="76"/>
    <n v="312"/>
    <n v="2"/>
    <x v="2"/>
    <n v="24"/>
  </r>
  <r>
    <x v="0"/>
    <s v="mid April"/>
    <n v="5"/>
    <x v="6"/>
    <x v="6"/>
    <n v="3"/>
    <n v="3"/>
    <n v="18"/>
    <n v="70"/>
    <n v="82"/>
    <n v="318"/>
    <n v="2"/>
    <x v="2"/>
    <n v="15"/>
  </r>
  <r>
    <x v="0"/>
    <s v="mid April"/>
    <n v="5"/>
    <x v="3"/>
    <x v="3"/>
    <n v="3"/>
    <n v="3"/>
    <n v="20"/>
    <n v="78"/>
    <n v="84"/>
    <n v="320"/>
    <n v="2"/>
    <x v="2"/>
    <n v="10"/>
  </r>
  <r>
    <x v="0"/>
    <s v="mid April"/>
    <n v="7"/>
    <x v="2"/>
    <x v="2"/>
    <n v="4"/>
    <n v="3"/>
    <n v="26"/>
    <n v="102"/>
    <n v="90"/>
    <n v="326"/>
    <n v="2"/>
    <x v="2"/>
    <n v="29"/>
  </r>
  <r>
    <x v="0"/>
    <s v="mid April"/>
    <n v="7"/>
    <x v="4"/>
    <x v="4"/>
    <n v="4"/>
    <n v="3"/>
    <n v="28"/>
    <n v="110"/>
    <n v="92"/>
    <n v="328"/>
    <n v="2"/>
    <x v="2"/>
    <n v="29"/>
  </r>
  <r>
    <x v="0"/>
    <s v="mid April"/>
    <n v="1"/>
    <x v="6"/>
    <x v="6"/>
    <n v="1"/>
    <n v="4"/>
    <n v="2"/>
    <n v="5"/>
    <n v="127"/>
    <n v="402"/>
    <n v="2"/>
    <x v="2"/>
    <n v="27"/>
  </r>
  <r>
    <x v="0"/>
    <s v="mid April"/>
    <n v="1"/>
    <x v="3"/>
    <x v="3"/>
    <n v="1"/>
    <n v="4"/>
    <n v="4"/>
    <n v="13"/>
    <n v="125"/>
    <n v="404"/>
    <n v="2"/>
    <x v="2"/>
    <n v="26"/>
  </r>
  <r>
    <x v="0"/>
    <s v="mid April"/>
    <n v="3"/>
    <x v="4"/>
    <x v="4"/>
    <n v="2"/>
    <n v="4"/>
    <n v="10"/>
    <n v="37"/>
    <n v="119"/>
    <n v="410"/>
    <n v="2"/>
    <x v="2"/>
    <n v="28"/>
  </r>
  <r>
    <x v="0"/>
    <s v="mid April"/>
    <n v="3"/>
    <x v="7"/>
    <x v="7"/>
    <n v="2"/>
    <n v="4"/>
    <n v="12"/>
    <n v="45"/>
    <n v="117"/>
    <n v="412"/>
    <n v="2"/>
    <x v="2"/>
    <n v="42"/>
  </r>
  <r>
    <x v="0"/>
    <s v="mid April"/>
    <n v="5"/>
    <x v="0"/>
    <x v="0"/>
    <n v="3"/>
    <n v="4"/>
    <n v="18"/>
    <n v="69"/>
    <n v="111"/>
    <n v="418"/>
    <n v="2"/>
    <x v="2"/>
    <n v="25"/>
  </r>
  <r>
    <x v="0"/>
    <s v="mid April"/>
    <n v="5"/>
    <x v="2"/>
    <x v="2"/>
    <n v="3"/>
    <n v="4"/>
    <n v="20"/>
    <n v="77"/>
    <n v="109"/>
    <n v="420"/>
    <n v="2"/>
    <x v="2"/>
    <n v="47"/>
  </r>
  <r>
    <x v="0"/>
    <s v="mid April"/>
    <n v="7"/>
    <x v="5"/>
    <x v="5"/>
    <n v="4"/>
    <n v="4"/>
    <n v="26"/>
    <n v="101"/>
    <n v="103"/>
    <n v="426"/>
    <n v="2"/>
    <x v="2"/>
    <n v="36"/>
  </r>
  <r>
    <x v="0"/>
    <s v="mid April"/>
    <n v="7"/>
    <x v="1"/>
    <x v="1"/>
    <n v="4"/>
    <n v="4"/>
    <n v="28"/>
    <n v="109"/>
    <n v="101"/>
    <n v="428"/>
    <n v="2"/>
    <x v="2"/>
    <n v="26"/>
  </r>
  <r>
    <x v="1"/>
    <s v="mid May"/>
    <n v="2"/>
    <x v="8"/>
    <x v="8"/>
    <n v="1"/>
    <n v="1"/>
    <n v="6"/>
    <n v="24"/>
    <n v="6"/>
    <n v="106"/>
    <n v="2"/>
    <x v="3"/>
    <n v="27"/>
  </r>
  <r>
    <x v="1"/>
    <s v="mid May"/>
    <n v="2"/>
    <x v="9"/>
    <x v="1"/>
    <n v="1"/>
    <n v="1"/>
    <n v="8"/>
    <n v="32"/>
    <n v="8"/>
    <n v="108"/>
    <n v="2"/>
    <x v="3"/>
    <n v="23"/>
  </r>
  <r>
    <x v="1"/>
    <s v="mid May"/>
    <n v="4"/>
    <x v="10"/>
    <x v="9"/>
    <n v="2"/>
    <n v="1"/>
    <n v="14"/>
    <n v="56"/>
    <n v="14"/>
    <n v="114"/>
    <n v="2"/>
    <x v="3"/>
    <n v="27"/>
  </r>
  <r>
    <x v="1"/>
    <s v="mid May"/>
    <n v="4"/>
    <x v="11"/>
    <x v="10"/>
    <n v="2"/>
    <n v="1"/>
    <n v="16"/>
    <n v="64"/>
    <n v="16"/>
    <n v="116"/>
    <n v="2"/>
    <x v="3"/>
    <n v="23"/>
  </r>
  <r>
    <x v="1"/>
    <s v="mid May"/>
    <n v="6"/>
    <x v="12"/>
    <x v="11"/>
    <n v="3"/>
    <n v="1"/>
    <n v="22"/>
    <n v="88"/>
    <n v="22"/>
    <n v="122"/>
    <n v="2"/>
    <x v="3"/>
    <n v="17"/>
  </r>
  <r>
    <x v="1"/>
    <s v="mid May"/>
    <n v="6"/>
    <x v="13"/>
    <x v="12"/>
    <n v="3"/>
    <n v="1"/>
    <n v="24"/>
    <n v="96"/>
    <n v="24"/>
    <n v="124"/>
    <n v="2"/>
    <x v="3"/>
    <n v="28"/>
  </r>
  <r>
    <x v="1"/>
    <s v="mid May"/>
    <n v="8"/>
    <x v="14"/>
    <x v="6"/>
    <n v="4"/>
    <n v="1"/>
    <n v="30"/>
    <n v="120"/>
    <n v="30"/>
    <n v="130"/>
    <n v="2"/>
    <x v="3"/>
    <n v="42"/>
  </r>
  <r>
    <x v="1"/>
    <s v="mid May"/>
    <n v="8"/>
    <x v="15"/>
    <x v="13"/>
    <n v="4"/>
    <n v="1"/>
    <n v="32"/>
    <n v="128"/>
    <n v="32"/>
    <n v="132"/>
    <n v="2"/>
    <x v="3"/>
    <n v="40"/>
  </r>
  <r>
    <x v="1"/>
    <s v="mid May"/>
    <n v="2"/>
    <x v="10"/>
    <x v="9"/>
    <n v="1"/>
    <n v="2"/>
    <n v="6"/>
    <n v="23"/>
    <n v="59"/>
    <n v="206"/>
    <n v="2"/>
    <x v="3"/>
    <n v="24"/>
  </r>
  <r>
    <x v="1"/>
    <s v="mid May"/>
    <n v="2"/>
    <x v="12"/>
    <x v="11"/>
    <n v="1"/>
    <n v="2"/>
    <n v="8"/>
    <n v="31"/>
    <n v="57"/>
    <n v="208"/>
    <n v="2"/>
    <x v="3"/>
    <n v="29"/>
  </r>
  <r>
    <x v="1"/>
    <s v="mid May"/>
    <n v="4"/>
    <x v="13"/>
    <x v="12"/>
    <n v="2"/>
    <n v="2"/>
    <n v="14"/>
    <n v="55"/>
    <n v="51"/>
    <n v="214"/>
    <n v="2"/>
    <x v="3"/>
    <n v="26"/>
  </r>
  <r>
    <x v="1"/>
    <s v="mid May"/>
    <n v="4"/>
    <x v="15"/>
    <x v="13"/>
    <n v="2"/>
    <n v="2"/>
    <n v="16"/>
    <n v="63"/>
    <n v="49"/>
    <n v="216"/>
    <n v="2"/>
    <x v="3"/>
    <n v="31"/>
  </r>
  <r>
    <x v="1"/>
    <s v="mid May"/>
    <n v="6"/>
    <x v="9"/>
    <x v="1"/>
    <n v="3"/>
    <n v="2"/>
    <n v="22"/>
    <n v="87"/>
    <n v="43"/>
    <n v="222"/>
    <n v="2"/>
    <x v="3"/>
    <n v="26"/>
  </r>
  <r>
    <x v="1"/>
    <s v="mid May"/>
    <n v="6"/>
    <x v="14"/>
    <x v="6"/>
    <n v="3"/>
    <n v="2"/>
    <n v="24"/>
    <n v="95"/>
    <n v="41"/>
    <n v="224"/>
    <n v="2"/>
    <x v="3"/>
    <n v="29"/>
  </r>
  <r>
    <x v="1"/>
    <s v="mid May"/>
    <n v="8"/>
    <x v="11"/>
    <x v="10"/>
    <n v="4"/>
    <n v="2"/>
    <n v="30"/>
    <n v="119"/>
    <n v="35"/>
    <n v="230"/>
    <n v="2"/>
    <x v="3"/>
    <n v="24"/>
  </r>
  <r>
    <x v="1"/>
    <s v="mid May"/>
    <n v="8"/>
    <x v="8"/>
    <x v="8"/>
    <n v="4"/>
    <n v="2"/>
    <n v="32"/>
    <n v="127"/>
    <n v="33"/>
    <n v="232"/>
    <n v="2"/>
    <x v="3"/>
    <n v="40"/>
  </r>
  <r>
    <x v="1"/>
    <s v="mid May"/>
    <n v="2"/>
    <x v="13"/>
    <x v="12"/>
    <n v="1"/>
    <n v="3"/>
    <n v="6"/>
    <n v="22"/>
    <n v="70"/>
    <n v="206"/>
    <n v="2"/>
    <x v="3"/>
    <n v="29"/>
  </r>
  <r>
    <x v="1"/>
    <s v="mid May"/>
    <n v="2"/>
    <x v="11"/>
    <x v="10"/>
    <n v="1"/>
    <n v="3"/>
    <n v="8"/>
    <n v="30"/>
    <n v="72"/>
    <n v="308"/>
    <n v="2"/>
    <x v="3"/>
    <n v="19"/>
  </r>
  <r>
    <x v="1"/>
    <s v="mid May"/>
    <n v="4"/>
    <x v="8"/>
    <x v="8"/>
    <n v="2"/>
    <n v="3"/>
    <n v="14"/>
    <n v="54"/>
    <n v="78"/>
    <n v="314"/>
    <n v="2"/>
    <x v="3"/>
    <n v="27"/>
  </r>
  <r>
    <x v="1"/>
    <s v="mid May"/>
    <n v="4"/>
    <x v="14"/>
    <x v="6"/>
    <n v="2"/>
    <n v="3"/>
    <n v="16"/>
    <n v="62"/>
    <n v="80"/>
    <n v="316"/>
    <n v="2"/>
    <x v="3"/>
    <n v="35"/>
  </r>
  <r>
    <x v="1"/>
    <s v="mid May"/>
    <n v="6"/>
    <x v="10"/>
    <x v="9"/>
    <n v="3"/>
    <n v="3"/>
    <n v="22"/>
    <n v="86"/>
    <n v="86"/>
    <n v="322"/>
    <n v="2"/>
    <x v="3"/>
    <n v="4"/>
  </r>
  <r>
    <x v="1"/>
    <s v="mid May"/>
    <n v="6"/>
    <x v="15"/>
    <x v="13"/>
    <n v="3"/>
    <n v="3"/>
    <n v="24"/>
    <n v="94"/>
    <n v="88"/>
    <n v="324"/>
    <n v="2"/>
    <x v="3"/>
    <n v="11"/>
  </r>
  <r>
    <x v="1"/>
    <s v="mid May"/>
    <n v="8"/>
    <x v="12"/>
    <x v="11"/>
    <n v="4"/>
    <n v="3"/>
    <n v="30"/>
    <n v="118"/>
    <n v="94"/>
    <n v="330"/>
    <n v="2"/>
    <x v="3"/>
    <n v="11"/>
  </r>
  <r>
    <x v="1"/>
    <s v="mid May"/>
    <n v="8"/>
    <x v="9"/>
    <x v="1"/>
    <n v="4"/>
    <n v="3"/>
    <n v="32"/>
    <n v="126"/>
    <n v="96"/>
    <n v="332"/>
    <n v="2"/>
    <x v="3"/>
    <n v="29"/>
  </r>
  <r>
    <x v="1"/>
    <s v="mid May"/>
    <n v="2"/>
    <x v="14"/>
    <x v="6"/>
    <n v="1"/>
    <n v="4"/>
    <n v="6"/>
    <n v="21"/>
    <n v="123"/>
    <n v="406"/>
    <n v="2"/>
    <x v="3"/>
    <n v="36"/>
  </r>
  <r>
    <x v="1"/>
    <s v="mid May"/>
    <n v="2"/>
    <x v="15"/>
    <x v="13"/>
    <n v="1"/>
    <n v="4"/>
    <n v="8"/>
    <n v="29"/>
    <n v="121"/>
    <n v="408"/>
    <n v="2"/>
    <x v="3"/>
    <n v="23"/>
  </r>
  <r>
    <x v="1"/>
    <s v="mid May"/>
    <n v="4"/>
    <x v="9"/>
    <x v="1"/>
    <n v="2"/>
    <n v="4"/>
    <n v="14"/>
    <n v="53"/>
    <n v="115"/>
    <n v="414"/>
    <n v="2"/>
    <x v="3"/>
    <n v="17"/>
  </r>
  <r>
    <x v="1"/>
    <s v="mid May"/>
    <n v="4"/>
    <x v="12"/>
    <x v="11"/>
    <n v="2"/>
    <n v="4"/>
    <n v="16"/>
    <n v="61"/>
    <n v="113"/>
    <n v="416"/>
    <n v="2"/>
    <x v="3"/>
    <n v="27"/>
  </r>
  <r>
    <x v="1"/>
    <s v="mid May"/>
    <n v="6"/>
    <x v="11"/>
    <x v="10"/>
    <n v="3"/>
    <n v="4"/>
    <n v="22"/>
    <n v="85"/>
    <n v="107"/>
    <n v="422"/>
    <n v="2"/>
    <x v="3"/>
    <n v="19"/>
  </r>
  <r>
    <x v="1"/>
    <s v="mid May"/>
    <n v="6"/>
    <x v="8"/>
    <x v="8"/>
    <n v="3"/>
    <n v="4"/>
    <n v="24"/>
    <n v="93"/>
    <n v="105"/>
    <n v="424"/>
    <n v="2"/>
    <x v="3"/>
    <n v="31"/>
  </r>
  <r>
    <x v="1"/>
    <s v="mid May"/>
    <n v="8"/>
    <x v="13"/>
    <x v="12"/>
    <n v="4"/>
    <n v="4"/>
    <n v="30"/>
    <n v="117"/>
    <n v="99"/>
    <n v="430"/>
    <n v="2"/>
    <x v="3"/>
    <n v="14"/>
  </r>
  <r>
    <x v="1"/>
    <s v="mid May"/>
    <n v="8"/>
    <x v="10"/>
    <x v="9"/>
    <n v="4"/>
    <n v="4"/>
    <n v="32"/>
    <n v="125"/>
    <n v="97"/>
    <n v="432"/>
    <n v="2"/>
    <x v="3"/>
    <n v="13"/>
  </r>
  <r>
    <x v="0"/>
    <s v="mid April"/>
    <n v="1"/>
    <x v="0"/>
    <x v="0"/>
    <n v="1"/>
    <n v="1"/>
    <n v="2"/>
    <n v="8"/>
    <n v="2"/>
    <n v="102"/>
    <n v="3"/>
    <x v="4"/>
    <n v="42"/>
  </r>
  <r>
    <x v="0"/>
    <s v="mid April"/>
    <n v="1"/>
    <x v="1"/>
    <x v="1"/>
    <n v="1"/>
    <n v="1"/>
    <n v="4"/>
    <n v="16"/>
    <n v="4"/>
    <n v="104"/>
    <n v="3"/>
    <x v="4"/>
    <n v="27"/>
  </r>
  <r>
    <x v="0"/>
    <s v="mid April"/>
    <n v="3"/>
    <x v="2"/>
    <x v="2"/>
    <n v="2"/>
    <n v="1"/>
    <n v="10"/>
    <n v="40"/>
    <n v="10"/>
    <n v="110"/>
    <n v="3"/>
    <x v="4"/>
    <n v="38"/>
  </r>
  <r>
    <x v="0"/>
    <s v="mid April"/>
    <n v="3"/>
    <x v="3"/>
    <x v="3"/>
    <n v="2"/>
    <n v="1"/>
    <n v="12"/>
    <n v="48"/>
    <n v="12"/>
    <n v="112"/>
    <n v="3"/>
    <x v="4"/>
    <n v="34"/>
  </r>
  <r>
    <x v="0"/>
    <s v="mid April"/>
    <n v="5"/>
    <x v="4"/>
    <x v="4"/>
    <n v="3"/>
    <n v="1"/>
    <n v="18"/>
    <n v="72"/>
    <n v="18"/>
    <n v="118"/>
    <n v="3"/>
    <x v="4"/>
    <n v="39"/>
  </r>
  <r>
    <x v="0"/>
    <s v="mid April"/>
    <n v="5"/>
    <x v="5"/>
    <x v="5"/>
    <n v="3"/>
    <n v="1"/>
    <n v="20"/>
    <n v="80"/>
    <n v="20"/>
    <n v="120"/>
    <n v="3"/>
    <x v="4"/>
    <n v="34"/>
  </r>
  <r>
    <x v="0"/>
    <s v="mid April"/>
    <n v="7"/>
    <x v="6"/>
    <x v="6"/>
    <n v="4"/>
    <n v="1"/>
    <n v="26"/>
    <n v="104"/>
    <n v="26"/>
    <n v="126"/>
    <n v="3"/>
    <x v="4"/>
    <n v="42"/>
  </r>
  <r>
    <x v="0"/>
    <s v="mid April"/>
    <n v="7"/>
    <x v="7"/>
    <x v="7"/>
    <n v="4"/>
    <n v="1"/>
    <n v="28"/>
    <n v="112"/>
    <n v="28"/>
    <n v="128"/>
    <n v="3"/>
    <x v="4"/>
    <n v="32"/>
  </r>
  <r>
    <x v="0"/>
    <s v="mid April"/>
    <n v="1"/>
    <x v="2"/>
    <x v="2"/>
    <n v="1"/>
    <n v="2"/>
    <n v="2"/>
    <n v="7"/>
    <n v="63"/>
    <n v="202"/>
    <n v="3"/>
    <x v="4"/>
    <n v="32"/>
  </r>
  <r>
    <x v="0"/>
    <s v="mid April"/>
    <n v="1"/>
    <x v="4"/>
    <x v="4"/>
    <n v="1"/>
    <n v="2"/>
    <n v="4"/>
    <n v="15"/>
    <n v="61"/>
    <n v="204"/>
    <n v="3"/>
    <x v="4"/>
    <n v="42"/>
  </r>
  <r>
    <x v="0"/>
    <s v="mid April"/>
    <n v="3"/>
    <x v="5"/>
    <x v="5"/>
    <n v="2"/>
    <n v="2"/>
    <n v="10"/>
    <n v="39"/>
    <n v="55"/>
    <n v="210"/>
    <n v="3"/>
    <x v="4"/>
    <n v="42"/>
  </r>
  <r>
    <x v="0"/>
    <s v="mid April"/>
    <n v="3"/>
    <x v="6"/>
    <x v="6"/>
    <n v="2"/>
    <n v="2"/>
    <n v="12"/>
    <n v="47"/>
    <n v="53"/>
    <n v="212"/>
    <n v="3"/>
    <x v="4"/>
    <n v="36"/>
  </r>
  <r>
    <x v="0"/>
    <s v="mid April"/>
    <n v="5"/>
    <x v="7"/>
    <x v="7"/>
    <n v="3"/>
    <n v="2"/>
    <n v="18"/>
    <n v="71"/>
    <n v="47"/>
    <n v="218"/>
    <n v="3"/>
    <x v="4"/>
    <n v="28"/>
  </r>
  <r>
    <x v="0"/>
    <s v="mid April"/>
    <n v="5"/>
    <x v="1"/>
    <x v="1"/>
    <n v="3"/>
    <n v="2"/>
    <n v="20"/>
    <n v="79"/>
    <n v="45"/>
    <n v="220"/>
    <n v="3"/>
    <x v="4"/>
    <n v="27"/>
  </r>
  <r>
    <x v="0"/>
    <s v="mid April"/>
    <n v="7"/>
    <x v="3"/>
    <x v="3"/>
    <n v="4"/>
    <n v="2"/>
    <n v="26"/>
    <n v="103"/>
    <n v="39"/>
    <n v="226"/>
    <n v="3"/>
    <x v="4"/>
    <n v="41"/>
  </r>
  <r>
    <x v="0"/>
    <s v="mid April"/>
    <n v="7"/>
    <x v="0"/>
    <x v="0"/>
    <n v="4"/>
    <n v="2"/>
    <n v="28"/>
    <n v="111"/>
    <n v="37"/>
    <n v="228"/>
    <n v="3"/>
    <x v="4"/>
    <n v="47"/>
  </r>
  <r>
    <x v="0"/>
    <s v="mid April"/>
    <n v="1"/>
    <x v="7"/>
    <x v="7"/>
    <n v="1"/>
    <n v="3"/>
    <n v="2"/>
    <n v="6"/>
    <n v="66"/>
    <n v="302"/>
    <n v="3"/>
    <x v="4"/>
    <n v="29"/>
  </r>
  <r>
    <x v="0"/>
    <s v="mid April"/>
    <n v="1"/>
    <x v="5"/>
    <x v="5"/>
    <n v="1"/>
    <n v="3"/>
    <n v="4"/>
    <n v="14"/>
    <n v="68"/>
    <n v="304"/>
    <n v="3"/>
    <x v="4"/>
    <n v="42"/>
  </r>
  <r>
    <x v="0"/>
    <s v="mid April"/>
    <n v="3"/>
    <x v="1"/>
    <x v="1"/>
    <n v="2"/>
    <n v="3"/>
    <n v="10"/>
    <n v="38"/>
    <n v="74"/>
    <n v="310"/>
    <n v="3"/>
    <x v="4"/>
    <n v="29"/>
  </r>
  <r>
    <x v="0"/>
    <s v="mid April"/>
    <n v="3"/>
    <x v="0"/>
    <x v="0"/>
    <n v="2"/>
    <n v="3"/>
    <n v="12"/>
    <n v="46"/>
    <n v="76"/>
    <n v="312"/>
    <n v="3"/>
    <x v="4"/>
    <n v="32"/>
  </r>
  <r>
    <x v="0"/>
    <s v="mid April"/>
    <n v="5"/>
    <x v="6"/>
    <x v="6"/>
    <n v="3"/>
    <n v="3"/>
    <n v="18"/>
    <n v="70"/>
    <n v="82"/>
    <n v="318"/>
    <n v="3"/>
    <x v="4"/>
    <n v="32"/>
  </r>
  <r>
    <x v="0"/>
    <s v="mid April"/>
    <n v="5"/>
    <x v="3"/>
    <x v="3"/>
    <n v="3"/>
    <n v="3"/>
    <n v="20"/>
    <n v="78"/>
    <n v="84"/>
    <n v="320"/>
    <n v="3"/>
    <x v="4"/>
    <n v="15"/>
  </r>
  <r>
    <x v="0"/>
    <s v="mid April"/>
    <n v="7"/>
    <x v="2"/>
    <x v="2"/>
    <n v="4"/>
    <n v="3"/>
    <n v="26"/>
    <n v="102"/>
    <n v="90"/>
    <n v="326"/>
    <n v="3"/>
    <x v="4"/>
    <n v="35"/>
  </r>
  <r>
    <x v="0"/>
    <s v="mid April"/>
    <n v="7"/>
    <x v="4"/>
    <x v="4"/>
    <n v="4"/>
    <n v="3"/>
    <n v="28"/>
    <n v="110"/>
    <n v="92"/>
    <n v="328"/>
    <n v="3"/>
    <x v="4"/>
    <n v="37"/>
  </r>
  <r>
    <x v="0"/>
    <s v="mid April"/>
    <n v="1"/>
    <x v="6"/>
    <x v="6"/>
    <n v="1"/>
    <n v="4"/>
    <n v="2"/>
    <n v="5"/>
    <n v="127"/>
    <n v="402"/>
    <n v="3"/>
    <x v="4"/>
    <n v="38"/>
  </r>
  <r>
    <x v="0"/>
    <s v="mid April"/>
    <n v="1"/>
    <x v="3"/>
    <x v="3"/>
    <n v="1"/>
    <n v="4"/>
    <n v="4"/>
    <n v="13"/>
    <n v="125"/>
    <n v="404"/>
    <n v="3"/>
    <x v="4"/>
    <n v="31"/>
  </r>
  <r>
    <x v="0"/>
    <s v="mid April"/>
    <n v="3"/>
    <x v="4"/>
    <x v="4"/>
    <n v="2"/>
    <n v="4"/>
    <n v="10"/>
    <n v="37"/>
    <n v="119"/>
    <n v="410"/>
    <n v="3"/>
    <x v="4"/>
    <n v="33"/>
  </r>
  <r>
    <x v="0"/>
    <s v="mid April"/>
    <n v="3"/>
    <x v="7"/>
    <x v="7"/>
    <n v="2"/>
    <n v="4"/>
    <n v="12"/>
    <n v="45"/>
    <n v="117"/>
    <n v="412"/>
    <n v="3"/>
    <x v="4"/>
    <n v="42"/>
  </r>
  <r>
    <x v="0"/>
    <s v="mid April"/>
    <n v="5"/>
    <x v="0"/>
    <x v="0"/>
    <n v="3"/>
    <n v="4"/>
    <n v="18"/>
    <n v="69"/>
    <n v="111"/>
    <n v="418"/>
    <n v="3"/>
    <x v="4"/>
    <n v="30"/>
  </r>
  <r>
    <x v="0"/>
    <s v="mid April"/>
    <n v="5"/>
    <x v="2"/>
    <x v="2"/>
    <n v="3"/>
    <n v="4"/>
    <n v="20"/>
    <n v="77"/>
    <n v="109"/>
    <n v="420"/>
    <n v="3"/>
    <x v="4"/>
    <n v="50"/>
  </r>
  <r>
    <x v="0"/>
    <s v="mid April"/>
    <n v="7"/>
    <x v="5"/>
    <x v="5"/>
    <n v="4"/>
    <n v="4"/>
    <n v="26"/>
    <n v="101"/>
    <n v="103"/>
    <n v="426"/>
    <n v="3"/>
    <x v="4"/>
    <n v="40"/>
  </r>
  <r>
    <x v="0"/>
    <s v="mid April"/>
    <n v="7"/>
    <x v="1"/>
    <x v="1"/>
    <n v="4"/>
    <n v="4"/>
    <n v="28"/>
    <n v="109"/>
    <n v="101"/>
    <n v="428"/>
    <n v="3"/>
    <x v="4"/>
    <n v="25"/>
  </r>
  <r>
    <x v="1"/>
    <s v="mid May"/>
    <n v="2"/>
    <x v="8"/>
    <x v="8"/>
    <n v="1"/>
    <n v="1"/>
    <n v="6"/>
    <n v="24"/>
    <n v="6"/>
    <n v="106"/>
    <n v="3"/>
    <x v="5"/>
    <n v="34"/>
  </r>
  <r>
    <x v="1"/>
    <s v="mid May"/>
    <n v="2"/>
    <x v="9"/>
    <x v="1"/>
    <n v="1"/>
    <n v="1"/>
    <n v="8"/>
    <n v="32"/>
    <n v="8"/>
    <n v="108"/>
    <n v="3"/>
    <x v="5"/>
    <n v="30"/>
  </r>
  <r>
    <x v="1"/>
    <s v="mid May"/>
    <n v="4"/>
    <x v="10"/>
    <x v="9"/>
    <n v="2"/>
    <n v="1"/>
    <n v="14"/>
    <n v="56"/>
    <n v="14"/>
    <n v="114"/>
    <n v="3"/>
    <x v="5"/>
    <n v="32"/>
  </r>
  <r>
    <x v="1"/>
    <s v="mid May"/>
    <n v="4"/>
    <x v="11"/>
    <x v="10"/>
    <n v="2"/>
    <n v="1"/>
    <n v="16"/>
    <n v="64"/>
    <n v="16"/>
    <n v="116"/>
    <n v="3"/>
    <x v="5"/>
    <n v="25"/>
  </r>
  <r>
    <x v="1"/>
    <s v="mid May"/>
    <n v="6"/>
    <x v="12"/>
    <x v="11"/>
    <n v="3"/>
    <n v="1"/>
    <n v="22"/>
    <n v="88"/>
    <n v="22"/>
    <n v="122"/>
    <n v="3"/>
    <x v="5"/>
    <n v="23"/>
  </r>
  <r>
    <x v="1"/>
    <s v="mid May"/>
    <n v="6"/>
    <x v="13"/>
    <x v="12"/>
    <n v="3"/>
    <n v="1"/>
    <n v="24"/>
    <n v="96"/>
    <n v="24"/>
    <n v="124"/>
    <n v="3"/>
    <x v="5"/>
    <n v="38"/>
  </r>
  <r>
    <x v="1"/>
    <s v="mid May"/>
    <n v="8"/>
    <x v="14"/>
    <x v="6"/>
    <n v="4"/>
    <n v="1"/>
    <n v="30"/>
    <n v="120"/>
    <n v="30"/>
    <n v="130"/>
    <n v="3"/>
    <x v="5"/>
    <n v="47"/>
  </r>
  <r>
    <x v="1"/>
    <s v="mid May"/>
    <n v="8"/>
    <x v="15"/>
    <x v="13"/>
    <n v="4"/>
    <n v="1"/>
    <n v="32"/>
    <n v="128"/>
    <n v="32"/>
    <n v="132"/>
    <n v="3"/>
    <x v="5"/>
    <n v="44"/>
  </r>
  <r>
    <x v="1"/>
    <s v="mid May"/>
    <n v="2"/>
    <x v="10"/>
    <x v="9"/>
    <n v="1"/>
    <n v="2"/>
    <n v="6"/>
    <n v="23"/>
    <n v="59"/>
    <n v="206"/>
    <n v="3"/>
    <x v="5"/>
    <n v="25"/>
  </r>
  <r>
    <x v="1"/>
    <s v="mid May"/>
    <n v="2"/>
    <x v="12"/>
    <x v="11"/>
    <n v="1"/>
    <n v="2"/>
    <n v="8"/>
    <n v="31"/>
    <n v="57"/>
    <n v="208"/>
    <n v="3"/>
    <x v="5"/>
    <n v="31"/>
  </r>
  <r>
    <x v="1"/>
    <s v="mid May"/>
    <n v="4"/>
    <x v="13"/>
    <x v="12"/>
    <n v="2"/>
    <n v="2"/>
    <n v="14"/>
    <n v="55"/>
    <n v="51"/>
    <n v="214"/>
    <n v="3"/>
    <x v="5"/>
    <n v="28"/>
  </r>
  <r>
    <x v="1"/>
    <s v="mid May"/>
    <n v="4"/>
    <x v="15"/>
    <x v="13"/>
    <n v="2"/>
    <n v="2"/>
    <n v="16"/>
    <n v="63"/>
    <n v="49"/>
    <n v="216"/>
    <n v="3"/>
    <x v="5"/>
    <n v="33"/>
  </r>
  <r>
    <x v="1"/>
    <s v="mid May"/>
    <n v="6"/>
    <x v="9"/>
    <x v="1"/>
    <n v="3"/>
    <n v="2"/>
    <n v="22"/>
    <n v="87"/>
    <n v="43"/>
    <n v="222"/>
    <n v="3"/>
    <x v="5"/>
    <n v="30"/>
  </r>
  <r>
    <x v="1"/>
    <s v="mid May"/>
    <n v="6"/>
    <x v="14"/>
    <x v="6"/>
    <n v="3"/>
    <n v="2"/>
    <n v="24"/>
    <n v="95"/>
    <n v="41"/>
    <n v="224"/>
    <n v="3"/>
    <x v="5"/>
    <n v="30"/>
  </r>
  <r>
    <x v="1"/>
    <s v="mid May"/>
    <n v="8"/>
    <x v="11"/>
    <x v="10"/>
    <n v="4"/>
    <n v="2"/>
    <n v="30"/>
    <n v="119"/>
    <n v="35"/>
    <n v="230"/>
    <n v="3"/>
    <x v="5"/>
    <n v="28"/>
  </r>
  <r>
    <x v="1"/>
    <s v="mid May"/>
    <n v="8"/>
    <x v="8"/>
    <x v="8"/>
    <n v="4"/>
    <n v="2"/>
    <n v="32"/>
    <n v="127"/>
    <n v="33"/>
    <n v="232"/>
    <n v="3"/>
    <x v="5"/>
    <n v="41"/>
  </r>
  <r>
    <x v="1"/>
    <s v="mid May"/>
    <n v="2"/>
    <x v="13"/>
    <x v="12"/>
    <n v="1"/>
    <n v="3"/>
    <n v="6"/>
    <n v="22"/>
    <n v="70"/>
    <n v="306"/>
    <n v="3"/>
    <x v="5"/>
    <n v="35"/>
  </r>
  <r>
    <x v="1"/>
    <s v="mid May"/>
    <n v="2"/>
    <x v="11"/>
    <x v="10"/>
    <n v="1"/>
    <n v="3"/>
    <n v="8"/>
    <n v="30"/>
    <n v="72"/>
    <n v="308"/>
    <n v="3"/>
    <x v="5"/>
    <n v="26"/>
  </r>
  <r>
    <x v="1"/>
    <s v="mid May"/>
    <n v="4"/>
    <x v="8"/>
    <x v="8"/>
    <n v="2"/>
    <n v="3"/>
    <n v="14"/>
    <n v="54"/>
    <n v="78"/>
    <n v="314"/>
    <n v="3"/>
    <x v="5"/>
    <n v="29"/>
  </r>
  <r>
    <x v="1"/>
    <s v="mid May"/>
    <n v="4"/>
    <x v="14"/>
    <x v="6"/>
    <n v="2"/>
    <n v="3"/>
    <n v="16"/>
    <n v="62"/>
    <n v="80"/>
    <n v="316"/>
    <n v="3"/>
    <x v="5"/>
    <n v="38"/>
  </r>
  <r>
    <x v="1"/>
    <s v="mid May"/>
    <n v="6"/>
    <x v="10"/>
    <x v="9"/>
    <n v="3"/>
    <n v="3"/>
    <n v="22"/>
    <n v="86"/>
    <n v="86"/>
    <n v="322"/>
    <n v="3"/>
    <x v="5"/>
    <n v="26"/>
  </r>
  <r>
    <x v="1"/>
    <s v="mid May"/>
    <n v="6"/>
    <x v="15"/>
    <x v="13"/>
    <n v="3"/>
    <n v="3"/>
    <n v="24"/>
    <n v="94"/>
    <n v="88"/>
    <n v="324"/>
    <n v="3"/>
    <x v="5"/>
    <n v="29"/>
  </r>
  <r>
    <x v="1"/>
    <s v="mid May"/>
    <n v="8"/>
    <x v="12"/>
    <x v="11"/>
    <n v="4"/>
    <n v="3"/>
    <n v="30"/>
    <n v="118"/>
    <n v="94"/>
    <n v="330"/>
    <n v="3"/>
    <x v="5"/>
    <n v="12"/>
  </r>
  <r>
    <x v="1"/>
    <s v="mid May"/>
    <n v="8"/>
    <x v="9"/>
    <x v="1"/>
    <n v="4"/>
    <n v="3"/>
    <n v="32"/>
    <n v="126"/>
    <n v="96"/>
    <n v="332"/>
    <n v="3"/>
    <x v="5"/>
    <n v="35"/>
  </r>
  <r>
    <x v="1"/>
    <s v="mid May"/>
    <n v="2"/>
    <x v="14"/>
    <x v="6"/>
    <n v="1"/>
    <n v="4"/>
    <n v="6"/>
    <n v="21"/>
    <n v="123"/>
    <n v="406"/>
    <n v="3"/>
    <x v="5"/>
    <n v="41"/>
  </r>
  <r>
    <x v="1"/>
    <s v="mid May"/>
    <n v="2"/>
    <x v="15"/>
    <x v="13"/>
    <n v="1"/>
    <n v="4"/>
    <n v="8"/>
    <n v="29"/>
    <n v="121"/>
    <n v="408"/>
    <n v="3"/>
    <x v="5"/>
    <n v="28"/>
  </r>
  <r>
    <x v="1"/>
    <s v="mid May"/>
    <n v="4"/>
    <x v="9"/>
    <x v="1"/>
    <n v="2"/>
    <n v="4"/>
    <n v="14"/>
    <n v="53"/>
    <n v="115"/>
    <n v="414"/>
    <n v="3"/>
    <x v="5"/>
    <n v="25"/>
  </r>
  <r>
    <x v="1"/>
    <s v="mid May"/>
    <n v="4"/>
    <x v="12"/>
    <x v="11"/>
    <n v="2"/>
    <n v="4"/>
    <n v="16"/>
    <n v="61"/>
    <n v="113"/>
    <n v="416"/>
    <n v="3"/>
    <x v="5"/>
    <n v="30"/>
  </r>
  <r>
    <x v="1"/>
    <s v="mid May"/>
    <n v="6"/>
    <x v="11"/>
    <x v="10"/>
    <n v="3"/>
    <n v="4"/>
    <n v="22"/>
    <n v="85"/>
    <n v="107"/>
    <n v="422"/>
    <n v="3"/>
    <x v="5"/>
    <n v="25"/>
  </r>
  <r>
    <x v="1"/>
    <s v="mid May"/>
    <n v="6"/>
    <x v="8"/>
    <x v="8"/>
    <n v="3"/>
    <n v="4"/>
    <n v="24"/>
    <n v="93"/>
    <n v="105"/>
    <n v="424"/>
    <n v="3"/>
    <x v="5"/>
    <n v="38"/>
  </r>
  <r>
    <x v="1"/>
    <s v="mid May"/>
    <n v="8"/>
    <x v="13"/>
    <x v="12"/>
    <n v="4"/>
    <n v="4"/>
    <n v="30"/>
    <n v="117"/>
    <n v="99"/>
    <n v="430"/>
    <n v="3"/>
    <x v="5"/>
    <n v="18"/>
  </r>
  <r>
    <x v="1"/>
    <s v="mid May"/>
    <n v="8"/>
    <x v="10"/>
    <x v="9"/>
    <n v="4"/>
    <n v="4"/>
    <n v="32"/>
    <n v="125"/>
    <n v="97"/>
    <n v="432"/>
    <n v="3"/>
    <x v="5"/>
    <n v="18"/>
  </r>
  <r>
    <x v="0"/>
    <s v="mid April"/>
    <n v="1"/>
    <x v="0"/>
    <x v="0"/>
    <n v="1"/>
    <n v="1"/>
    <n v="2"/>
    <n v="8"/>
    <n v="2"/>
    <n v="102"/>
    <n v="4"/>
    <x v="6"/>
    <n v="43"/>
  </r>
  <r>
    <x v="0"/>
    <s v="mid April"/>
    <n v="1"/>
    <x v="1"/>
    <x v="1"/>
    <n v="1"/>
    <n v="1"/>
    <n v="4"/>
    <n v="16"/>
    <n v="4"/>
    <n v="104"/>
    <n v="4"/>
    <x v="6"/>
    <n v="22"/>
  </r>
  <r>
    <x v="0"/>
    <s v="mid April"/>
    <n v="3"/>
    <x v="2"/>
    <x v="2"/>
    <n v="2"/>
    <n v="1"/>
    <n v="10"/>
    <n v="40"/>
    <n v="10"/>
    <n v="110"/>
    <n v="4"/>
    <x v="6"/>
    <n v="33"/>
  </r>
  <r>
    <x v="0"/>
    <s v="mid April"/>
    <n v="3"/>
    <x v="3"/>
    <x v="3"/>
    <n v="2"/>
    <n v="1"/>
    <n v="12"/>
    <n v="48"/>
    <n v="12"/>
    <n v="112"/>
    <n v="4"/>
    <x v="6"/>
    <n v="29"/>
  </r>
  <r>
    <x v="0"/>
    <s v="mid April"/>
    <n v="5"/>
    <x v="4"/>
    <x v="4"/>
    <n v="3"/>
    <n v="1"/>
    <n v="18"/>
    <n v="72"/>
    <n v="18"/>
    <n v="118"/>
    <n v="4"/>
    <x v="6"/>
    <n v="35"/>
  </r>
  <r>
    <x v="0"/>
    <s v="mid April"/>
    <n v="5"/>
    <x v="5"/>
    <x v="5"/>
    <n v="3"/>
    <n v="1"/>
    <n v="20"/>
    <n v="80"/>
    <n v="20"/>
    <n v="120"/>
    <n v="4"/>
    <x v="6"/>
    <n v="30"/>
  </r>
  <r>
    <x v="0"/>
    <s v="mid April"/>
    <n v="7"/>
    <x v="6"/>
    <x v="6"/>
    <n v="4"/>
    <n v="1"/>
    <n v="26"/>
    <n v="104"/>
    <n v="26"/>
    <n v="126"/>
    <n v="4"/>
    <x v="6"/>
    <n v="43"/>
  </r>
  <r>
    <x v="0"/>
    <s v="mid April"/>
    <n v="7"/>
    <x v="7"/>
    <x v="7"/>
    <n v="4"/>
    <n v="1"/>
    <n v="28"/>
    <n v="112"/>
    <n v="28"/>
    <n v="128"/>
    <n v="4"/>
    <x v="6"/>
    <n v="29"/>
  </r>
  <r>
    <x v="0"/>
    <s v="mid April"/>
    <n v="1"/>
    <x v="2"/>
    <x v="2"/>
    <n v="1"/>
    <n v="2"/>
    <n v="2"/>
    <n v="7"/>
    <n v="63"/>
    <n v="202"/>
    <n v="4"/>
    <x v="6"/>
    <n v="33"/>
  </r>
  <r>
    <x v="0"/>
    <s v="mid April"/>
    <n v="1"/>
    <x v="4"/>
    <x v="4"/>
    <n v="1"/>
    <n v="2"/>
    <n v="4"/>
    <n v="15"/>
    <n v="61"/>
    <n v="204"/>
    <n v="4"/>
    <x v="6"/>
    <n v="40"/>
  </r>
  <r>
    <x v="0"/>
    <s v="mid April"/>
    <n v="3"/>
    <x v="5"/>
    <x v="5"/>
    <n v="2"/>
    <n v="2"/>
    <n v="10"/>
    <n v="39"/>
    <n v="55"/>
    <n v="210"/>
    <n v="4"/>
    <x v="6"/>
    <n v="42"/>
  </r>
  <r>
    <x v="0"/>
    <s v="mid April"/>
    <n v="3"/>
    <x v="6"/>
    <x v="6"/>
    <n v="2"/>
    <n v="2"/>
    <n v="12"/>
    <n v="47"/>
    <n v="53"/>
    <n v="212"/>
    <n v="4"/>
    <x v="6"/>
    <n v="36"/>
  </r>
  <r>
    <x v="0"/>
    <s v="mid April"/>
    <n v="5"/>
    <x v="7"/>
    <x v="7"/>
    <n v="3"/>
    <n v="2"/>
    <n v="18"/>
    <n v="71"/>
    <n v="47"/>
    <n v="218"/>
    <n v="4"/>
    <x v="6"/>
    <n v="28"/>
  </r>
  <r>
    <x v="0"/>
    <s v="mid April"/>
    <n v="5"/>
    <x v="1"/>
    <x v="1"/>
    <n v="3"/>
    <n v="2"/>
    <n v="20"/>
    <n v="79"/>
    <n v="45"/>
    <n v="220"/>
    <n v="4"/>
    <x v="6"/>
    <n v="27"/>
  </r>
  <r>
    <x v="0"/>
    <s v="mid April"/>
    <n v="7"/>
    <x v="3"/>
    <x v="3"/>
    <n v="4"/>
    <n v="2"/>
    <n v="26"/>
    <n v="103"/>
    <n v="39"/>
    <n v="226"/>
    <n v="4"/>
    <x v="6"/>
    <n v="41"/>
  </r>
  <r>
    <x v="0"/>
    <s v="mid April"/>
    <n v="7"/>
    <x v="0"/>
    <x v="0"/>
    <n v="4"/>
    <n v="2"/>
    <n v="28"/>
    <n v="111"/>
    <n v="37"/>
    <n v="228"/>
    <n v="4"/>
    <x v="6"/>
    <n v="47"/>
  </r>
  <r>
    <x v="0"/>
    <s v="mid April"/>
    <n v="1"/>
    <x v="7"/>
    <x v="7"/>
    <n v="1"/>
    <n v="3"/>
    <n v="2"/>
    <n v="6"/>
    <n v="66"/>
    <n v="302"/>
    <n v="4"/>
    <x v="6"/>
    <n v="27"/>
  </r>
  <r>
    <x v="0"/>
    <s v="mid April"/>
    <n v="1"/>
    <x v="5"/>
    <x v="5"/>
    <n v="1"/>
    <n v="3"/>
    <n v="4"/>
    <n v="14"/>
    <n v="68"/>
    <n v="304"/>
    <n v="4"/>
    <x v="6"/>
    <n v="39"/>
  </r>
  <r>
    <x v="0"/>
    <s v="mid April"/>
    <n v="3"/>
    <x v="1"/>
    <x v="1"/>
    <n v="2"/>
    <n v="3"/>
    <n v="10"/>
    <n v="38"/>
    <n v="74"/>
    <n v="310"/>
    <n v="4"/>
    <x v="6"/>
    <n v="29"/>
  </r>
  <r>
    <x v="0"/>
    <s v="mid April"/>
    <n v="3"/>
    <x v="0"/>
    <x v="0"/>
    <n v="2"/>
    <n v="3"/>
    <n v="12"/>
    <n v="46"/>
    <n v="76"/>
    <n v="312"/>
    <n v="4"/>
    <x v="6"/>
    <n v="27"/>
  </r>
  <r>
    <x v="0"/>
    <s v="mid April"/>
    <n v="5"/>
    <x v="6"/>
    <x v="6"/>
    <n v="3"/>
    <n v="3"/>
    <n v="18"/>
    <n v="70"/>
    <n v="82"/>
    <n v="318"/>
    <n v="4"/>
    <x v="6"/>
    <n v="28"/>
  </r>
  <r>
    <x v="0"/>
    <s v="mid April"/>
    <n v="5"/>
    <x v="3"/>
    <x v="3"/>
    <n v="3"/>
    <n v="3"/>
    <n v="20"/>
    <n v="78"/>
    <n v="84"/>
    <n v="320"/>
    <n v="4"/>
    <x v="6"/>
    <n v="9"/>
  </r>
  <r>
    <x v="0"/>
    <s v="mid April"/>
    <n v="7"/>
    <x v="2"/>
    <x v="2"/>
    <n v="4"/>
    <n v="3"/>
    <n v="26"/>
    <n v="102"/>
    <n v="90"/>
    <n v="326"/>
    <n v="4"/>
    <x v="6"/>
    <n v="33"/>
  </r>
  <r>
    <x v="0"/>
    <s v="mid April"/>
    <n v="7"/>
    <x v="4"/>
    <x v="4"/>
    <n v="4"/>
    <n v="3"/>
    <n v="28"/>
    <n v="110"/>
    <n v="92"/>
    <n v="328"/>
    <n v="4"/>
    <x v="6"/>
    <n v="36"/>
  </r>
  <r>
    <x v="0"/>
    <s v="mid April"/>
    <n v="1"/>
    <x v="6"/>
    <x v="6"/>
    <n v="1"/>
    <n v="4"/>
    <n v="2"/>
    <n v="5"/>
    <n v="127"/>
    <n v="402"/>
    <n v="4"/>
    <x v="6"/>
    <n v="34"/>
  </r>
  <r>
    <x v="0"/>
    <s v="mid April"/>
    <n v="1"/>
    <x v="3"/>
    <x v="3"/>
    <n v="1"/>
    <n v="4"/>
    <n v="4"/>
    <n v="13"/>
    <n v="125"/>
    <n v="404"/>
    <n v="4"/>
    <x v="6"/>
    <n v="30"/>
  </r>
  <r>
    <x v="0"/>
    <s v="mid April"/>
    <n v="3"/>
    <x v="4"/>
    <x v="4"/>
    <n v="2"/>
    <n v="4"/>
    <n v="10"/>
    <n v="37"/>
    <n v="119"/>
    <n v="410"/>
    <n v="4"/>
    <x v="6"/>
    <n v="33"/>
  </r>
  <r>
    <x v="0"/>
    <s v="mid April"/>
    <n v="3"/>
    <x v="7"/>
    <x v="7"/>
    <n v="2"/>
    <n v="4"/>
    <n v="12"/>
    <n v="45"/>
    <n v="117"/>
    <n v="412"/>
    <n v="4"/>
    <x v="6"/>
    <n v="41"/>
  </r>
  <r>
    <x v="0"/>
    <s v="mid April"/>
    <n v="5"/>
    <x v="0"/>
    <x v="0"/>
    <n v="3"/>
    <n v="4"/>
    <n v="18"/>
    <n v="69"/>
    <n v="111"/>
    <n v="418"/>
    <n v="4"/>
    <x v="6"/>
    <n v="31"/>
  </r>
  <r>
    <x v="0"/>
    <s v="mid April"/>
    <n v="5"/>
    <x v="2"/>
    <x v="2"/>
    <n v="3"/>
    <n v="4"/>
    <n v="20"/>
    <n v="77"/>
    <n v="109"/>
    <n v="420"/>
    <n v="4"/>
    <x v="6"/>
    <n v="49"/>
  </r>
  <r>
    <x v="0"/>
    <s v="mid April"/>
    <n v="7"/>
    <x v="5"/>
    <x v="5"/>
    <n v="4"/>
    <n v="4"/>
    <n v="26"/>
    <n v="101"/>
    <n v="103"/>
    <n v="426"/>
    <n v="4"/>
    <x v="6"/>
    <n v="39"/>
  </r>
  <r>
    <x v="0"/>
    <s v="mid April"/>
    <n v="7"/>
    <x v="1"/>
    <x v="1"/>
    <n v="4"/>
    <n v="4"/>
    <n v="28"/>
    <n v="109"/>
    <n v="101"/>
    <n v="428"/>
    <n v="4"/>
    <x v="6"/>
    <n v="24"/>
  </r>
  <r>
    <x v="1"/>
    <s v="mid May"/>
    <n v="2"/>
    <x v="8"/>
    <x v="8"/>
    <n v="1"/>
    <n v="1"/>
    <n v="6"/>
    <n v="24"/>
    <n v="6"/>
    <n v="106"/>
    <n v="4"/>
    <x v="7"/>
    <n v="38"/>
  </r>
  <r>
    <x v="1"/>
    <s v="mid May"/>
    <n v="2"/>
    <x v="9"/>
    <x v="1"/>
    <n v="1"/>
    <n v="1"/>
    <n v="8"/>
    <n v="32"/>
    <n v="8"/>
    <n v="108"/>
    <n v="4"/>
    <x v="7"/>
    <n v="30"/>
  </r>
  <r>
    <x v="1"/>
    <s v="mid May"/>
    <n v="4"/>
    <x v="10"/>
    <x v="9"/>
    <n v="2"/>
    <n v="1"/>
    <n v="14"/>
    <n v="56"/>
    <n v="14"/>
    <n v="114"/>
    <n v="4"/>
    <x v="7"/>
    <n v="36"/>
  </r>
  <r>
    <x v="1"/>
    <s v="mid May"/>
    <n v="4"/>
    <x v="11"/>
    <x v="10"/>
    <n v="2"/>
    <n v="1"/>
    <n v="16"/>
    <n v="64"/>
    <n v="16"/>
    <n v="116"/>
    <n v="4"/>
    <x v="7"/>
    <n v="26"/>
  </r>
  <r>
    <x v="1"/>
    <s v="mid May"/>
    <n v="6"/>
    <x v="12"/>
    <x v="11"/>
    <n v="3"/>
    <n v="1"/>
    <n v="22"/>
    <n v="88"/>
    <n v="22"/>
    <n v="122"/>
    <n v="4"/>
    <x v="7"/>
    <n v="25"/>
  </r>
  <r>
    <x v="1"/>
    <s v="mid May"/>
    <n v="6"/>
    <x v="13"/>
    <x v="12"/>
    <n v="3"/>
    <n v="1"/>
    <n v="24"/>
    <n v="96"/>
    <n v="24"/>
    <n v="124"/>
    <n v="4"/>
    <x v="7"/>
    <n v="39"/>
  </r>
  <r>
    <x v="1"/>
    <s v="mid May"/>
    <n v="8"/>
    <x v="14"/>
    <x v="6"/>
    <n v="4"/>
    <n v="1"/>
    <n v="30"/>
    <n v="120"/>
    <n v="30"/>
    <n v="130"/>
    <n v="4"/>
    <x v="7"/>
    <n v="48"/>
  </r>
  <r>
    <x v="1"/>
    <s v="mid May"/>
    <n v="8"/>
    <x v="15"/>
    <x v="13"/>
    <n v="4"/>
    <n v="1"/>
    <n v="32"/>
    <n v="128"/>
    <n v="32"/>
    <n v="132"/>
    <n v="4"/>
    <x v="7"/>
    <n v="45"/>
  </r>
  <r>
    <x v="1"/>
    <s v="mid May"/>
    <n v="2"/>
    <x v="10"/>
    <x v="9"/>
    <n v="1"/>
    <n v="2"/>
    <n v="6"/>
    <n v="23"/>
    <n v="59"/>
    <n v="206"/>
    <n v="4"/>
    <x v="7"/>
    <n v="28"/>
  </r>
  <r>
    <x v="1"/>
    <s v="mid May"/>
    <n v="2"/>
    <x v="12"/>
    <x v="11"/>
    <n v="1"/>
    <n v="2"/>
    <n v="8"/>
    <n v="31"/>
    <n v="57"/>
    <n v="208"/>
    <n v="4"/>
    <x v="7"/>
    <n v="31"/>
  </r>
  <r>
    <x v="1"/>
    <s v="mid May"/>
    <n v="4"/>
    <x v="13"/>
    <x v="12"/>
    <n v="2"/>
    <n v="2"/>
    <n v="14"/>
    <n v="55"/>
    <n v="51"/>
    <n v="214"/>
    <n v="4"/>
    <x v="7"/>
    <n v="31"/>
  </r>
  <r>
    <x v="1"/>
    <s v="mid May"/>
    <n v="4"/>
    <x v="15"/>
    <x v="13"/>
    <n v="2"/>
    <n v="2"/>
    <n v="16"/>
    <n v="63"/>
    <n v="49"/>
    <n v="216"/>
    <n v="4"/>
    <x v="7"/>
    <n v="34"/>
  </r>
  <r>
    <x v="1"/>
    <s v="mid May"/>
    <n v="6"/>
    <x v="9"/>
    <x v="1"/>
    <n v="3"/>
    <n v="2"/>
    <n v="22"/>
    <n v="87"/>
    <n v="43"/>
    <n v="222"/>
    <n v="4"/>
    <x v="7"/>
    <n v="31"/>
  </r>
  <r>
    <x v="1"/>
    <s v="mid May"/>
    <n v="6"/>
    <x v="14"/>
    <x v="6"/>
    <n v="3"/>
    <n v="2"/>
    <n v="24"/>
    <n v="95"/>
    <n v="41"/>
    <n v="224"/>
    <n v="4"/>
    <x v="7"/>
    <n v="31"/>
  </r>
  <r>
    <x v="1"/>
    <s v="mid May"/>
    <n v="8"/>
    <x v="11"/>
    <x v="10"/>
    <n v="4"/>
    <n v="2"/>
    <n v="30"/>
    <n v="119"/>
    <n v="35"/>
    <n v="230"/>
    <n v="4"/>
    <x v="7"/>
    <n v="28"/>
  </r>
  <r>
    <x v="1"/>
    <s v="mid May"/>
    <n v="8"/>
    <x v="8"/>
    <x v="8"/>
    <n v="4"/>
    <n v="2"/>
    <n v="32"/>
    <n v="127"/>
    <n v="33"/>
    <n v="232"/>
    <n v="4"/>
    <x v="7"/>
    <n v="41"/>
  </r>
  <r>
    <x v="1"/>
    <s v="mid May"/>
    <n v="2"/>
    <x v="13"/>
    <x v="12"/>
    <n v="1"/>
    <n v="3"/>
    <n v="6"/>
    <n v="22"/>
    <n v="70"/>
    <n v="306"/>
    <n v="4"/>
    <x v="7"/>
    <n v="37"/>
  </r>
  <r>
    <x v="1"/>
    <s v="mid May"/>
    <n v="2"/>
    <x v="11"/>
    <x v="10"/>
    <n v="1"/>
    <n v="3"/>
    <n v="8"/>
    <n v="30"/>
    <n v="72"/>
    <n v="308"/>
    <n v="4"/>
    <x v="7"/>
    <n v="29"/>
  </r>
  <r>
    <x v="1"/>
    <s v="mid May"/>
    <n v="4"/>
    <x v="8"/>
    <x v="8"/>
    <n v="2"/>
    <n v="3"/>
    <n v="14"/>
    <n v="54"/>
    <n v="78"/>
    <n v="314"/>
    <n v="4"/>
    <x v="7"/>
    <n v="29"/>
  </r>
  <r>
    <x v="1"/>
    <s v="mid May"/>
    <n v="4"/>
    <x v="14"/>
    <x v="6"/>
    <n v="2"/>
    <n v="3"/>
    <n v="16"/>
    <n v="62"/>
    <n v="80"/>
    <n v="316"/>
    <n v="4"/>
    <x v="7"/>
    <n v="39"/>
  </r>
  <r>
    <x v="1"/>
    <s v="mid May"/>
    <n v="6"/>
    <x v="10"/>
    <x v="9"/>
    <n v="3"/>
    <n v="3"/>
    <n v="22"/>
    <n v="86"/>
    <n v="86"/>
    <n v="322"/>
    <n v="4"/>
    <x v="7"/>
    <n v="33"/>
  </r>
  <r>
    <x v="1"/>
    <s v="mid May"/>
    <n v="6"/>
    <x v="15"/>
    <x v="13"/>
    <n v="3"/>
    <n v="3"/>
    <n v="24"/>
    <n v="94"/>
    <n v="88"/>
    <n v="324"/>
    <n v="4"/>
    <x v="7"/>
    <n v="33"/>
  </r>
  <r>
    <x v="1"/>
    <s v="mid May"/>
    <n v="8"/>
    <x v="12"/>
    <x v="11"/>
    <n v="4"/>
    <n v="3"/>
    <n v="30"/>
    <n v="118"/>
    <n v="94"/>
    <n v="330"/>
    <n v="4"/>
    <x v="7"/>
    <n v="12"/>
  </r>
  <r>
    <x v="1"/>
    <s v="mid May"/>
    <n v="8"/>
    <x v="9"/>
    <x v="1"/>
    <n v="4"/>
    <n v="3"/>
    <n v="32"/>
    <n v="126"/>
    <n v="96"/>
    <n v="332"/>
    <n v="4"/>
    <x v="7"/>
    <n v="35"/>
  </r>
  <r>
    <x v="1"/>
    <s v="mid May"/>
    <n v="2"/>
    <x v="14"/>
    <x v="6"/>
    <n v="1"/>
    <n v="4"/>
    <n v="6"/>
    <n v="21"/>
    <n v="123"/>
    <n v="406"/>
    <n v="4"/>
    <x v="7"/>
    <n v="41"/>
  </r>
  <r>
    <x v="1"/>
    <s v="mid May"/>
    <n v="2"/>
    <x v="15"/>
    <x v="13"/>
    <n v="1"/>
    <n v="4"/>
    <n v="8"/>
    <n v="29"/>
    <n v="121"/>
    <n v="408"/>
    <n v="4"/>
    <x v="7"/>
    <n v="28"/>
  </r>
  <r>
    <x v="1"/>
    <s v="mid May"/>
    <n v="4"/>
    <x v="9"/>
    <x v="1"/>
    <n v="2"/>
    <n v="4"/>
    <n v="14"/>
    <n v="53"/>
    <n v="115"/>
    <n v="414"/>
    <n v="4"/>
    <x v="7"/>
    <n v="25"/>
  </r>
  <r>
    <x v="1"/>
    <s v="mid May"/>
    <n v="4"/>
    <x v="12"/>
    <x v="11"/>
    <n v="2"/>
    <n v="4"/>
    <n v="16"/>
    <n v="61"/>
    <n v="113"/>
    <n v="416"/>
    <n v="4"/>
    <x v="7"/>
    <n v="32"/>
  </r>
  <r>
    <x v="1"/>
    <s v="mid May"/>
    <n v="6"/>
    <x v="11"/>
    <x v="10"/>
    <n v="3"/>
    <n v="4"/>
    <n v="22"/>
    <n v="85"/>
    <n v="107"/>
    <n v="422"/>
    <n v="4"/>
    <x v="7"/>
    <n v="27"/>
  </r>
  <r>
    <x v="1"/>
    <s v="mid May"/>
    <n v="6"/>
    <x v="8"/>
    <x v="8"/>
    <n v="3"/>
    <n v="4"/>
    <n v="24"/>
    <n v="93"/>
    <n v="105"/>
    <n v="424"/>
    <n v="4"/>
    <x v="7"/>
    <n v="42"/>
  </r>
  <r>
    <x v="1"/>
    <s v="mid May"/>
    <n v="8"/>
    <x v="13"/>
    <x v="12"/>
    <n v="4"/>
    <n v="4"/>
    <n v="30"/>
    <n v="117"/>
    <n v="99"/>
    <n v="430"/>
    <n v="4"/>
    <x v="7"/>
    <n v="21"/>
  </r>
  <r>
    <x v="1"/>
    <s v="mid May"/>
    <n v="8"/>
    <x v="10"/>
    <x v="9"/>
    <n v="4"/>
    <n v="4"/>
    <n v="32"/>
    <n v="125"/>
    <n v="97"/>
    <n v="432"/>
    <n v="4"/>
    <x v="7"/>
    <n v="18"/>
  </r>
  <r>
    <x v="0"/>
    <s v="mid April"/>
    <n v="1"/>
    <x v="0"/>
    <x v="0"/>
    <n v="1"/>
    <n v="1"/>
    <n v="2"/>
    <n v="8"/>
    <n v="2"/>
    <n v="102"/>
    <n v="5"/>
    <x v="8"/>
    <n v="45"/>
  </r>
  <r>
    <x v="0"/>
    <s v="mid April"/>
    <n v="1"/>
    <x v="1"/>
    <x v="1"/>
    <n v="1"/>
    <n v="1"/>
    <n v="4"/>
    <n v="16"/>
    <n v="4"/>
    <n v="104"/>
    <n v="5"/>
    <x v="8"/>
    <n v="21"/>
  </r>
  <r>
    <x v="0"/>
    <s v="mid April"/>
    <n v="3"/>
    <x v="2"/>
    <x v="2"/>
    <n v="2"/>
    <n v="1"/>
    <n v="10"/>
    <n v="40"/>
    <n v="10"/>
    <n v="110"/>
    <n v="5"/>
    <x v="8"/>
    <n v="34"/>
  </r>
  <r>
    <x v="0"/>
    <s v="mid April"/>
    <n v="3"/>
    <x v="3"/>
    <x v="3"/>
    <n v="2"/>
    <n v="1"/>
    <n v="12"/>
    <n v="48"/>
    <n v="12"/>
    <n v="112"/>
    <n v="5"/>
    <x v="8"/>
    <n v="26"/>
  </r>
  <r>
    <x v="0"/>
    <s v="mid April"/>
    <n v="5"/>
    <x v="4"/>
    <x v="4"/>
    <n v="3"/>
    <n v="1"/>
    <n v="18"/>
    <n v="72"/>
    <n v="18"/>
    <n v="118"/>
    <n v="5"/>
    <x v="8"/>
    <n v="40"/>
  </r>
  <r>
    <x v="0"/>
    <s v="mid April"/>
    <n v="5"/>
    <x v="5"/>
    <x v="5"/>
    <n v="3"/>
    <n v="1"/>
    <n v="20"/>
    <n v="80"/>
    <n v="20"/>
    <n v="120"/>
    <n v="5"/>
    <x v="8"/>
    <n v="32"/>
  </r>
  <r>
    <x v="0"/>
    <s v="mid April"/>
    <n v="7"/>
    <x v="6"/>
    <x v="6"/>
    <n v="4"/>
    <n v="1"/>
    <n v="26"/>
    <n v="104"/>
    <n v="26"/>
    <n v="126"/>
    <n v="5"/>
    <x v="8"/>
    <n v="40"/>
  </r>
  <r>
    <x v="0"/>
    <s v="mid April"/>
    <n v="7"/>
    <x v="7"/>
    <x v="7"/>
    <n v="4"/>
    <n v="1"/>
    <n v="28"/>
    <n v="112"/>
    <n v="28"/>
    <n v="128"/>
    <n v="5"/>
    <x v="8"/>
    <n v="30"/>
  </r>
  <r>
    <x v="0"/>
    <s v="mid April"/>
    <n v="1"/>
    <x v="2"/>
    <x v="2"/>
    <n v="1"/>
    <n v="2"/>
    <n v="2"/>
    <n v="7"/>
    <n v="63"/>
    <n v="202"/>
    <n v="5"/>
    <x v="8"/>
    <n v="33"/>
  </r>
  <r>
    <x v="0"/>
    <s v="mid April"/>
    <n v="1"/>
    <x v="4"/>
    <x v="4"/>
    <n v="1"/>
    <n v="2"/>
    <n v="4"/>
    <n v="15"/>
    <n v="61"/>
    <n v="204"/>
    <n v="5"/>
    <x v="8"/>
    <n v="40"/>
  </r>
  <r>
    <x v="0"/>
    <s v="mid April"/>
    <n v="3"/>
    <x v="5"/>
    <x v="5"/>
    <n v="2"/>
    <n v="2"/>
    <n v="10"/>
    <n v="39"/>
    <n v="55"/>
    <n v="210"/>
    <n v="5"/>
    <x v="8"/>
    <n v="43"/>
  </r>
  <r>
    <x v="0"/>
    <s v="mid April"/>
    <n v="3"/>
    <x v="6"/>
    <x v="6"/>
    <n v="2"/>
    <n v="2"/>
    <n v="12"/>
    <n v="47"/>
    <n v="53"/>
    <n v="212"/>
    <n v="5"/>
    <x v="8"/>
    <n v="39"/>
  </r>
  <r>
    <x v="0"/>
    <s v="mid April"/>
    <n v="5"/>
    <x v="7"/>
    <x v="7"/>
    <n v="3"/>
    <n v="2"/>
    <n v="18"/>
    <n v="71"/>
    <n v="47"/>
    <n v="218"/>
    <n v="5"/>
    <x v="8"/>
    <n v="29"/>
  </r>
  <r>
    <x v="0"/>
    <s v="mid April"/>
    <n v="5"/>
    <x v="1"/>
    <x v="1"/>
    <n v="3"/>
    <n v="2"/>
    <n v="20"/>
    <n v="79"/>
    <n v="45"/>
    <n v="220"/>
    <n v="5"/>
    <x v="8"/>
    <n v="29"/>
  </r>
  <r>
    <x v="0"/>
    <s v="mid April"/>
    <n v="7"/>
    <x v="3"/>
    <x v="3"/>
    <n v="4"/>
    <n v="2"/>
    <n v="26"/>
    <n v="103"/>
    <n v="39"/>
    <n v="226"/>
    <n v="5"/>
    <x v="8"/>
    <n v="41"/>
  </r>
  <r>
    <x v="0"/>
    <s v="mid April"/>
    <n v="7"/>
    <x v="0"/>
    <x v="0"/>
    <n v="4"/>
    <n v="2"/>
    <n v="28"/>
    <n v="111"/>
    <n v="37"/>
    <n v="228"/>
    <n v="5"/>
    <x v="8"/>
    <n v="47"/>
  </r>
  <r>
    <x v="0"/>
    <s v="mid April"/>
    <n v="1"/>
    <x v="7"/>
    <x v="7"/>
    <n v="1"/>
    <n v="3"/>
    <n v="2"/>
    <n v="6"/>
    <n v="66"/>
    <n v="302"/>
    <n v="5"/>
    <x v="8"/>
    <n v="24"/>
  </r>
  <r>
    <x v="0"/>
    <s v="mid April"/>
    <n v="1"/>
    <x v="5"/>
    <x v="5"/>
    <n v="1"/>
    <n v="3"/>
    <n v="4"/>
    <n v="14"/>
    <n v="68"/>
    <n v="304"/>
    <n v="5"/>
    <x v="8"/>
    <n v="34"/>
  </r>
  <r>
    <x v="0"/>
    <s v="mid April"/>
    <n v="3"/>
    <x v="1"/>
    <x v="1"/>
    <n v="2"/>
    <n v="3"/>
    <n v="10"/>
    <n v="38"/>
    <n v="74"/>
    <n v="310"/>
    <n v="5"/>
    <x v="8"/>
    <n v="30"/>
  </r>
  <r>
    <x v="0"/>
    <s v="mid April"/>
    <n v="3"/>
    <x v="0"/>
    <x v="0"/>
    <n v="2"/>
    <n v="3"/>
    <n v="12"/>
    <n v="46"/>
    <n v="76"/>
    <n v="312"/>
    <n v="5"/>
    <x v="8"/>
    <n v="33"/>
  </r>
  <r>
    <x v="0"/>
    <s v="mid April"/>
    <n v="5"/>
    <x v="6"/>
    <x v="6"/>
    <n v="3"/>
    <n v="3"/>
    <n v="18"/>
    <n v="70"/>
    <n v="82"/>
    <n v="318"/>
    <n v="5"/>
    <x v="8"/>
    <n v="41"/>
  </r>
  <r>
    <x v="0"/>
    <s v="mid April"/>
    <n v="5"/>
    <x v="3"/>
    <x v="3"/>
    <n v="3"/>
    <n v="3"/>
    <n v="20"/>
    <n v="78"/>
    <n v="84"/>
    <n v="320"/>
    <n v="5"/>
    <x v="8"/>
    <n v="10"/>
  </r>
  <r>
    <x v="0"/>
    <s v="mid April"/>
    <n v="7"/>
    <x v="2"/>
    <x v="2"/>
    <n v="4"/>
    <n v="3"/>
    <n v="26"/>
    <n v="102"/>
    <n v="90"/>
    <n v="326"/>
    <n v="5"/>
    <x v="8"/>
    <n v="33"/>
  </r>
  <r>
    <x v="0"/>
    <s v="mid April"/>
    <n v="7"/>
    <x v="4"/>
    <x v="4"/>
    <n v="4"/>
    <n v="3"/>
    <n v="28"/>
    <n v="110"/>
    <n v="92"/>
    <n v="328"/>
    <n v="5"/>
    <x v="8"/>
    <n v="39"/>
  </r>
  <r>
    <x v="0"/>
    <s v="mid April"/>
    <n v="1"/>
    <x v="6"/>
    <x v="6"/>
    <n v="1"/>
    <n v="4"/>
    <n v="2"/>
    <n v="5"/>
    <n v="127"/>
    <n v="402"/>
    <n v="5"/>
    <x v="8"/>
    <n v="40"/>
  </r>
  <r>
    <x v="0"/>
    <s v="mid April"/>
    <n v="1"/>
    <x v="3"/>
    <x v="3"/>
    <n v="1"/>
    <n v="4"/>
    <n v="4"/>
    <n v="13"/>
    <n v="125"/>
    <n v="404"/>
    <n v="5"/>
    <x v="8"/>
    <n v="32"/>
  </r>
  <r>
    <x v="0"/>
    <s v="mid April"/>
    <n v="3"/>
    <x v="4"/>
    <x v="4"/>
    <n v="2"/>
    <n v="4"/>
    <n v="10"/>
    <n v="37"/>
    <n v="119"/>
    <n v="410"/>
    <n v="5"/>
    <x v="8"/>
    <n v="34"/>
  </r>
  <r>
    <x v="0"/>
    <s v="mid April"/>
    <n v="3"/>
    <x v="7"/>
    <x v="7"/>
    <n v="2"/>
    <n v="4"/>
    <n v="12"/>
    <n v="45"/>
    <n v="117"/>
    <n v="412"/>
    <n v="5"/>
    <x v="8"/>
    <n v="40"/>
  </r>
  <r>
    <x v="0"/>
    <s v="mid April"/>
    <n v="5"/>
    <x v="0"/>
    <x v="0"/>
    <n v="3"/>
    <n v="4"/>
    <n v="18"/>
    <n v="69"/>
    <n v="111"/>
    <n v="418"/>
    <n v="5"/>
    <x v="8"/>
    <n v="27"/>
  </r>
  <r>
    <x v="0"/>
    <s v="mid April"/>
    <n v="5"/>
    <x v="2"/>
    <x v="2"/>
    <n v="3"/>
    <n v="4"/>
    <n v="20"/>
    <n v="77"/>
    <n v="109"/>
    <n v="420"/>
    <n v="5"/>
    <x v="8"/>
    <n v="48"/>
  </r>
  <r>
    <x v="0"/>
    <s v="mid April"/>
    <n v="7"/>
    <x v="5"/>
    <x v="5"/>
    <n v="4"/>
    <n v="4"/>
    <n v="26"/>
    <n v="101"/>
    <n v="103"/>
    <n v="426"/>
    <n v="5"/>
    <x v="8"/>
    <n v="46"/>
  </r>
  <r>
    <x v="0"/>
    <s v="mid April"/>
    <n v="7"/>
    <x v="1"/>
    <x v="1"/>
    <n v="4"/>
    <n v="4"/>
    <n v="28"/>
    <n v="109"/>
    <n v="101"/>
    <n v="428"/>
    <n v="5"/>
    <x v="8"/>
    <n v="27"/>
  </r>
  <r>
    <x v="1"/>
    <s v="mid May"/>
    <n v="2"/>
    <x v="8"/>
    <x v="8"/>
    <n v="1"/>
    <n v="1"/>
    <n v="6"/>
    <n v="24"/>
    <n v="6"/>
    <n v="106"/>
    <n v="5"/>
    <x v="9"/>
    <n v="41"/>
  </r>
  <r>
    <x v="1"/>
    <s v="mid May"/>
    <n v="2"/>
    <x v="9"/>
    <x v="1"/>
    <n v="1"/>
    <n v="1"/>
    <n v="8"/>
    <n v="32"/>
    <n v="8"/>
    <n v="108"/>
    <n v="5"/>
    <x v="9"/>
    <n v="33"/>
  </r>
  <r>
    <x v="1"/>
    <s v="mid May"/>
    <n v="4"/>
    <x v="10"/>
    <x v="9"/>
    <n v="2"/>
    <n v="1"/>
    <n v="14"/>
    <n v="56"/>
    <n v="14"/>
    <n v="114"/>
    <n v="5"/>
    <x v="9"/>
    <n v="36"/>
  </r>
  <r>
    <x v="1"/>
    <s v="mid May"/>
    <n v="4"/>
    <x v="11"/>
    <x v="10"/>
    <n v="2"/>
    <n v="1"/>
    <n v="16"/>
    <n v="64"/>
    <n v="16"/>
    <n v="116"/>
    <n v="5"/>
    <x v="9"/>
    <n v="27"/>
  </r>
  <r>
    <x v="1"/>
    <s v="mid May"/>
    <n v="6"/>
    <x v="12"/>
    <x v="11"/>
    <n v="3"/>
    <n v="1"/>
    <n v="22"/>
    <n v="88"/>
    <n v="22"/>
    <n v="122"/>
    <n v="5"/>
    <x v="9"/>
    <n v="26"/>
  </r>
  <r>
    <x v="1"/>
    <s v="mid May"/>
    <n v="6"/>
    <x v="13"/>
    <x v="12"/>
    <n v="3"/>
    <n v="1"/>
    <n v="24"/>
    <n v="96"/>
    <n v="24"/>
    <n v="124"/>
    <n v="5"/>
    <x v="9"/>
    <n v="39"/>
  </r>
  <r>
    <x v="1"/>
    <s v="mid May"/>
    <n v="8"/>
    <x v="14"/>
    <x v="6"/>
    <n v="4"/>
    <n v="1"/>
    <n v="30"/>
    <n v="120"/>
    <n v="30"/>
    <n v="130"/>
    <n v="5"/>
    <x v="9"/>
    <n v="49"/>
  </r>
  <r>
    <x v="1"/>
    <s v="mid May"/>
    <n v="8"/>
    <x v="15"/>
    <x v="13"/>
    <n v="4"/>
    <n v="1"/>
    <n v="32"/>
    <n v="128"/>
    <n v="32"/>
    <n v="132"/>
    <n v="5"/>
    <x v="9"/>
    <n v="45"/>
  </r>
  <r>
    <x v="1"/>
    <s v="mid May"/>
    <n v="2"/>
    <x v="10"/>
    <x v="9"/>
    <n v="1"/>
    <n v="2"/>
    <n v="6"/>
    <n v="23"/>
    <n v="59"/>
    <n v="206"/>
    <n v="5"/>
    <x v="9"/>
    <n v="29"/>
  </r>
  <r>
    <x v="1"/>
    <s v="mid May"/>
    <n v="2"/>
    <x v="12"/>
    <x v="11"/>
    <n v="1"/>
    <n v="2"/>
    <n v="8"/>
    <n v="31"/>
    <n v="57"/>
    <n v="208"/>
    <n v="5"/>
    <x v="9"/>
    <n v="32"/>
  </r>
  <r>
    <x v="1"/>
    <s v="mid May"/>
    <n v="4"/>
    <x v="13"/>
    <x v="12"/>
    <n v="2"/>
    <n v="2"/>
    <n v="14"/>
    <n v="55"/>
    <n v="51"/>
    <n v="214"/>
    <n v="5"/>
    <x v="9"/>
    <n v="31"/>
  </r>
  <r>
    <x v="1"/>
    <s v="mid May"/>
    <n v="4"/>
    <x v="15"/>
    <x v="13"/>
    <n v="2"/>
    <n v="2"/>
    <n v="16"/>
    <n v="63"/>
    <n v="49"/>
    <n v="216"/>
    <n v="5"/>
    <x v="9"/>
    <n v="35"/>
  </r>
  <r>
    <x v="1"/>
    <s v="mid May"/>
    <n v="6"/>
    <x v="9"/>
    <x v="1"/>
    <n v="3"/>
    <n v="2"/>
    <n v="22"/>
    <n v="87"/>
    <n v="43"/>
    <n v="222"/>
    <n v="5"/>
    <x v="9"/>
    <n v="31"/>
  </r>
  <r>
    <x v="1"/>
    <s v="mid May"/>
    <n v="6"/>
    <x v="14"/>
    <x v="6"/>
    <n v="3"/>
    <n v="2"/>
    <n v="24"/>
    <n v="95"/>
    <n v="41"/>
    <n v="224"/>
    <n v="5"/>
    <x v="9"/>
    <n v="30"/>
  </r>
  <r>
    <x v="1"/>
    <s v="mid May"/>
    <n v="8"/>
    <x v="11"/>
    <x v="10"/>
    <n v="4"/>
    <n v="2"/>
    <n v="30"/>
    <n v="119"/>
    <n v="35"/>
    <n v="230"/>
    <n v="5"/>
    <x v="9"/>
    <n v="27"/>
  </r>
  <r>
    <x v="1"/>
    <s v="mid May"/>
    <n v="8"/>
    <x v="8"/>
    <x v="8"/>
    <n v="4"/>
    <n v="2"/>
    <n v="32"/>
    <n v="127"/>
    <n v="33"/>
    <n v="232"/>
    <n v="5"/>
    <x v="9"/>
    <n v="41"/>
  </r>
  <r>
    <x v="1"/>
    <s v="mid May"/>
    <n v="2"/>
    <x v="13"/>
    <x v="12"/>
    <n v="1"/>
    <n v="3"/>
    <n v="6"/>
    <n v="22"/>
    <n v="70"/>
    <n v="306"/>
    <n v="5"/>
    <x v="9"/>
    <n v="39"/>
  </r>
  <r>
    <x v="1"/>
    <s v="mid May"/>
    <n v="2"/>
    <x v="11"/>
    <x v="10"/>
    <n v="1"/>
    <n v="3"/>
    <n v="8"/>
    <n v="30"/>
    <n v="72"/>
    <n v="308"/>
    <n v="5"/>
    <x v="9"/>
    <n v="29"/>
  </r>
  <r>
    <x v="1"/>
    <s v="mid May"/>
    <n v="4"/>
    <x v="8"/>
    <x v="8"/>
    <n v="2"/>
    <n v="3"/>
    <n v="14"/>
    <n v="54"/>
    <n v="78"/>
    <n v="314"/>
    <n v="5"/>
    <x v="9"/>
    <n v="31"/>
  </r>
  <r>
    <x v="1"/>
    <s v="mid May"/>
    <n v="4"/>
    <x v="14"/>
    <x v="6"/>
    <n v="2"/>
    <n v="3"/>
    <n v="16"/>
    <n v="62"/>
    <n v="80"/>
    <n v="316"/>
    <n v="5"/>
    <x v="9"/>
    <n v="40"/>
  </r>
  <r>
    <x v="1"/>
    <s v="mid May"/>
    <n v="6"/>
    <x v="10"/>
    <x v="9"/>
    <n v="3"/>
    <n v="3"/>
    <n v="22"/>
    <n v="86"/>
    <n v="86"/>
    <n v="322"/>
    <n v="5"/>
    <x v="9"/>
    <n v="35"/>
  </r>
  <r>
    <x v="1"/>
    <s v="mid May"/>
    <n v="6"/>
    <x v="15"/>
    <x v="13"/>
    <n v="3"/>
    <n v="3"/>
    <n v="24"/>
    <n v="94"/>
    <n v="88"/>
    <n v="324"/>
    <n v="5"/>
    <x v="9"/>
    <n v="35"/>
  </r>
  <r>
    <x v="1"/>
    <s v="mid May"/>
    <n v="8"/>
    <x v="12"/>
    <x v="11"/>
    <n v="4"/>
    <n v="3"/>
    <n v="30"/>
    <n v="118"/>
    <n v="94"/>
    <n v="330"/>
    <n v="5"/>
    <x v="9"/>
    <n v="13"/>
  </r>
  <r>
    <x v="1"/>
    <s v="mid May"/>
    <n v="8"/>
    <x v="9"/>
    <x v="1"/>
    <n v="4"/>
    <n v="3"/>
    <n v="32"/>
    <n v="126"/>
    <n v="96"/>
    <n v="332"/>
    <n v="5"/>
    <x v="9"/>
    <n v="35"/>
  </r>
  <r>
    <x v="1"/>
    <s v="mid May"/>
    <n v="2"/>
    <x v="14"/>
    <x v="6"/>
    <n v="1"/>
    <n v="4"/>
    <n v="6"/>
    <n v="21"/>
    <n v="123"/>
    <n v="406"/>
    <n v="5"/>
    <x v="9"/>
    <n v="42"/>
  </r>
  <r>
    <x v="1"/>
    <s v="mid May"/>
    <n v="2"/>
    <x v="15"/>
    <x v="13"/>
    <n v="1"/>
    <n v="4"/>
    <n v="8"/>
    <n v="29"/>
    <n v="121"/>
    <n v="408"/>
    <n v="5"/>
    <x v="9"/>
    <n v="28"/>
  </r>
  <r>
    <x v="1"/>
    <s v="mid May"/>
    <n v="4"/>
    <x v="9"/>
    <x v="1"/>
    <n v="2"/>
    <n v="4"/>
    <n v="14"/>
    <n v="53"/>
    <n v="115"/>
    <n v="414"/>
    <n v="5"/>
    <x v="9"/>
    <n v="26"/>
  </r>
  <r>
    <x v="1"/>
    <s v="mid May"/>
    <n v="4"/>
    <x v="12"/>
    <x v="11"/>
    <n v="2"/>
    <n v="4"/>
    <n v="16"/>
    <n v="61"/>
    <n v="113"/>
    <n v="416"/>
    <n v="5"/>
    <x v="9"/>
    <n v="35"/>
  </r>
  <r>
    <x v="1"/>
    <s v="mid May"/>
    <n v="6"/>
    <x v="11"/>
    <x v="10"/>
    <n v="3"/>
    <n v="4"/>
    <n v="22"/>
    <n v="85"/>
    <n v="107"/>
    <n v="422"/>
    <n v="5"/>
    <x v="9"/>
    <n v="28"/>
  </r>
  <r>
    <x v="1"/>
    <s v="mid May"/>
    <n v="6"/>
    <x v="8"/>
    <x v="8"/>
    <n v="3"/>
    <n v="4"/>
    <n v="24"/>
    <n v="93"/>
    <n v="105"/>
    <n v="424"/>
    <n v="5"/>
    <x v="9"/>
    <n v="42"/>
  </r>
  <r>
    <x v="1"/>
    <s v="mid May"/>
    <n v="8"/>
    <x v="13"/>
    <x v="12"/>
    <n v="4"/>
    <n v="4"/>
    <n v="30"/>
    <n v="117"/>
    <n v="99"/>
    <n v="430"/>
    <n v="5"/>
    <x v="9"/>
    <n v="21"/>
  </r>
  <r>
    <x v="1"/>
    <s v="mid May"/>
    <n v="8"/>
    <x v="10"/>
    <x v="9"/>
    <n v="4"/>
    <n v="4"/>
    <n v="32"/>
    <n v="125"/>
    <n v="97"/>
    <n v="432"/>
    <n v="5"/>
    <x v="9"/>
    <n v="18"/>
  </r>
  <r>
    <x v="0"/>
    <s v="mid April"/>
    <n v="1"/>
    <x v="0"/>
    <x v="0"/>
    <n v="1"/>
    <n v="1"/>
    <n v="2"/>
    <n v="8"/>
    <n v="2"/>
    <n v="102"/>
    <n v="6"/>
    <x v="10"/>
    <m/>
  </r>
  <r>
    <x v="0"/>
    <s v="mid April"/>
    <n v="1"/>
    <x v="1"/>
    <x v="1"/>
    <n v="1"/>
    <n v="1"/>
    <n v="4"/>
    <n v="16"/>
    <n v="4"/>
    <n v="104"/>
    <n v="6"/>
    <x v="10"/>
    <m/>
  </r>
  <r>
    <x v="0"/>
    <s v="mid April"/>
    <n v="3"/>
    <x v="2"/>
    <x v="2"/>
    <n v="2"/>
    <n v="1"/>
    <n v="10"/>
    <n v="40"/>
    <n v="10"/>
    <n v="110"/>
    <n v="6"/>
    <x v="10"/>
    <m/>
  </r>
  <r>
    <x v="0"/>
    <s v="mid April"/>
    <n v="3"/>
    <x v="3"/>
    <x v="3"/>
    <n v="2"/>
    <n v="1"/>
    <n v="12"/>
    <n v="48"/>
    <n v="12"/>
    <n v="112"/>
    <n v="6"/>
    <x v="10"/>
    <m/>
  </r>
  <r>
    <x v="0"/>
    <s v="mid April"/>
    <n v="5"/>
    <x v="4"/>
    <x v="4"/>
    <n v="3"/>
    <n v="1"/>
    <n v="18"/>
    <n v="72"/>
    <n v="18"/>
    <n v="118"/>
    <n v="6"/>
    <x v="10"/>
    <m/>
  </r>
  <r>
    <x v="0"/>
    <s v="mid April"/>
    <n v="5"/>
    <x v="5"/>
    <x v="5"/>
    <n v="3"/>
    <n v="1"/>
    <n v="20"/>
    <n v="80"/>
    <n v="20"/>
    <n v="120"/>
    <n v="6"/>
    <x v="10"/>
    <m/>
  </r>
  <r>
    <x v="0"/>
    <s v="mid April"/>
    <n v="7"/>
    <x v="6"/>
    <x v="6"/>
    <n v="4"/>
    <n v="1"/>
    <n v="26"/>
    <n v="104"/>
    <n v="26"/>
    <n v="126"/>
    <n v="6"/>
    <x v="10"/>
    <m/>
  </r>
  <r>
    <x v="0"/>
    <s v="mid April"/>
    <n v="7"/>
    <x v="7"/>
    <x v="7"/>
    <n v="4"/>
    <n v="1"/>
    <n v="28"/>
    <n v="112"/>
    <n v="28"/>
    <n v="128"/>
    <n v="6"/>
    <x v="10"/>
    <m/>
  </r>
  <r>
    <x v="0"/>
    <s v="mid April"/>
    <n v="1"/>
    <x v="2"/>
    <x v="2"/>
    <n v="1"/>
    <n v="2"/>
    <n v="2"/>
    <n v="7"/>
    <n v="63"/>
    <n v="202"/>
    <n v="6"/>
    <x v="10"/>
    <m/>
  </r>
  <r>
    <x v="0"/>
    <s v="mid April"/>
    <n v="1"/>
    <x v="4"/>
    <x v="4"/>
    <n v="1"/>
    <n v="2"/>
    <n v="4"/>
    <n v="15"/>
    <n v="61"/>
    <n v="204"/>
    <n v="6"/>
    <x v="10"/>
    <m/>
  </r>
  <r>
    <x v="0"/>
    <s v="mid April"/>
    <n v="3"/>
    <x v="5"/>
    <x v="5"/>
    <n v="2"/>
    <n v="2"/>
    <n v="10"/>
    <n v="39"/>
    <n v="55"/>
    <n v="210"/>
    <n v="6"/>
    <x v="10"/>
    <m/>
  </r>
  <r>
    <x v="0"/>
    <s v="mid April"/>
    <n v="3"/>
    <x v="6"/>
    <x v="6"/>
    <n v="2"/>
    <n v="2"/>
    <n v="12"/>
    <n v="47"/>
    <n v="53"/>
    <n v="212"/>
    <n v="6"/>
    <x v="10"/>
    <m/>
  </r>
  <r>
    <x v="0"/>
    <s v="mid April"/>
    <n v="5"/>
    <x v="7"/>
    <x v="7"/>
    <n v="3"/>
    <n v="2"/>
    <n v="18"/>
    <n v="71"/>
    <n v="47"/>
    <n v="218"/>
    <n v="6"/>
    <x v="10"/>
    <m/>
  </r>
  <r>
    <x v="0"/>
    <s v="mid April"/>
    <n v="5"/>
    <x v="1"/>
    <x v="1"/>
    <n v="3"/>
    <n v="2"/>
    <n v="20"/>
    <n v="79"/>
    <n v="45"/>
    <n v="220"/>
    <n v="6"/>
    <x v="10"/>
    <m/>
  </r>
  <r>
    <x v="0"/>
    <s v="mid April"/>
    <n v="7"/>
    <x v="3"/>
    <x v="3"/>
    <n v="4"/>
    <n v="2"/>
    <n v="26"/>
    <n v="103"/>
    <n v="39"/>
    <n v="226"/>
    <n v="6"/>
    <x v="10"/>
    <m/>
  </r>
  <r>
    <x v="0"/>
    <s v="mid April"/>
    <n v="7"/>
    <x v="0"/>
    <x v="0"/>
    <n v="4"/>
    <n v="2"/>
    <n v="28"/>
    <n v="111"/>
    <n v="37"/>
    <n v="228"/>
    <n v="6"/>
    <x v="10"/>
    <m/>
  </r>
  <r>
    <x v="0"/>
    <s v="mid April"/>
    <n v="1"/>
    <x v="7"/>
    <x v="7"/>
    <n v="1"/>
    <n v="3"/>
    <n v="2"/>
    <n v="6"/>
    <n v="66"/>
    <n v="302"/>
    <n v="6"/>
    <x v="10"/>
    <m/>
  </r>
  <r>
    <x v="0"/>
    <s v="mid April"/>
    <n v="1"/>
    <x v="5"/>
    <x v="5"/>
    <n v="1"/>
    <n v="3"/>
    <n v="4"/>
    <n v="14"/>
    <n v="68"/>
    <n v="304"/>
    <n v="6"/>
    <x v="10"/>
    <m/>
  </r>
  <r>
    <x v="0"/>
    <s v="mid April"/>
    <n v="3"/>
    <x v="1"/>
    <x v="1"/>
    <n v="2"/>
    <n v="3"/>
    <n v="10"/>
    <n v="38"/>
    <n v="74"/>
    <n v="310"/>
    <n v="6"/>
    <x v="10"/>
    <m/>
  </r>
  <r>
    <x v="0"/>
    <s v="mid April"/>
    <n v="3"/>
    <x v="0"/>
    <x v="0"/>
    <n v="2"/>
    <n v="3"/>
    <n v="12"/>
    <n v="46"/>
    <n v="76"/>
    <n v="312"/>
    <n v="6"/>
    <x v="10"/>
    <m/>
  </r>
  <r>
    <x v="0"/>
    <s v="mid April"/>
    <n v="5"/>
    <x v="6"/>
    <x v="6"/>
    <n v="3"/>
    <n v="3"/>
    <n v="18"/>
    <n v="70"/>
    <n v="82"/>
    <n v="318"/>
    <n v="6"/>
    <x v="10"/>
    <m/>
  </r>
  <r>
    <x v="0"/>
    <s v="mid April"/>
    <n v="5"/>
    <x v="3"/>
    <x v="3"/>
    <n v="3"/>
    <n v="3"/>
    <n v="20"/>
    <n v="78"/>
    <n v="84"/>
    <n v="320"/>
    <n v="6"/>
    <x v="10"/>
    <m/>
  </r>
  <r>
    <x v="0"/>
    <s v="mid April"/>
    <n v="7"/>
    <x v="2"/>
    <x v="2"/>
    <n v="4"/>
    <n v="3"/>
    <n v="26"/>
    <n v="102"/>
    <n v="90"/>
    <n v="326"/>
    <n v="6"/>
    <x v="10"/>
    <m/>
  </r>
  <r>
    <x v="0"/>
    <s v="mid April"/>
    <n v="7"/>
    <x v="4"/>
    <x v="4"/>
    <n v="4"/>
    <n v="3"/>
    <n v="28"/>
    <n v="110"/>
    <n v="92"/>
    <n v="328"/>
    <n v="6"/>
    <x v="10"/>
    <m/>
  </r>
  <r>
    <x v="0"/>
    <s v="mid April"/>
    <n v="1"/>
    <x v="6"/>
    <x v="6"/>
    <n v="1"/>
    <n v="4"/>
    <n v="2"/>
    <n v="5"/>
    <n v="127"/>
    <n v="402"/>
    <n v="6"/>
    <x v="10"/>
    <m/>
  </r>
  <r>
    <x v="0"/>
    <s v="mid April"/>
    <n v="1"/>
    <x v="3"/>
    <x v="3"/>
    <n v="1"/>
    <n v="4"/>
    <n v="4"/>
    <n v="13"/>
    <n v="125"/>
    <n v="404"/>
    <n v="6"/>
    <x v="10"/>
    <m/>
  </r>
  <r>
    <x v="0"/>
    <s v="mid April"/>
    <n v="3"/>
    <x v="4"/>
    <x v="4"/>
    <n v="2"/>
    <n v="4"/>
    <n v="10"/>
    <n v="37"/>
    <n v="119"/>
    <n v="410"/>
    <n v="6"/>
    <x v="10"/>
    <m/>
  </r>
  <r>
    <x v="0"/>
    <s v="mid April"/>
    <n v="3"/>
    <x v="7"/>
    <x v="7"/>
    <n v="2"/>
    <n v="4"/>
    <n v="12"/>
    <n v="45"/>
    <n v="117"/>
    <n v="412"/>
    <n v="6"/>
    <x v="10"/>
    <m/>
  </r>
  <r>
    <x v="0"/>
    <s v="mid April"/>
    <n v="5"/>
    <x v="0"/>
    <x v="0"/>
    <n v="3"/>
    <n v="4"/>
    <n v="18"/>
    <n v="69"/>
    <n v="111"/>
    <n v="418"/>
    <n v="6"/>
    <x v="10"/>
    <m/>
  </r>
  <r>
    <x v="0"/>
    <s v="mid April"/>
    <n v="5"/>
    <x v="2"/>
    <x v="2"/>
    <n v="3"/>
    <n v="4"/>
    <n v="20"/>
    <n v="77"/>
    <n v="109"/>
    <n v="420"/>
    <n v="6"/>
    <x v="10"/>
    <m/>
  </r>
  <r>
    <x v="0"/>
    <s v="mid April"/>
    <n v="7"/>
    <x v="5"/>
    <x v="5"/>
    <n v="4"/>
    <n v="4"/>
    <n v="26"/>
    <n v="101"/>
    <n v="103"/>
    <n v="426"/>
    <n v="6"/>
    <x v="10"/>
    <m/>
  </r>
  <r>
    <x v="0"/>
    <s v="mid April"/>
    <n v="7"/>
    <x v="1"/>
    <x v="1"/>
    <n v="4"/>
    <n v="4"/>
    <n v="28"/>
    <n v="109"/>
    <n v="101"/>
    <n v="428"/>
    <n v="6"/>
    <x v="10"/>
    <m/>
  </r>
  <r>
    <x v="1"/>
    <s v="mid May"/>
    <n v="2"/>
    <x v="8"/>
    <x v="8"/>
    <n v="1"/>
    <n v="1"/>
    <n v="6"/>
    <n v="24"/>
    <n v="6"/>
    <n v="106"/>
    <n v="6"/>
    <x v="11"/>
    <n v="40"/>
  </r>
  <r>
    <x v="1"/>
    <s v="mid May"/>
    <n v="2"/>
    <x v="9"/>
    <x v="1"/>
    <n v="1"/>
    <n v="1"/>
    <n v="8"/>
    <n v="32"/>
    <n v="8"/>
    <n v="108"/>
    <n v="6"/>
    <x v="11"/>
    <n v="30"/>
  </r>
  <r>
    <x v="1"/>
    <s v="mid May"/>
    <n v="4"/>
    <x v="10"/>
    <x v="9"/>
    <n v="2"/>
    <n v="1"/>
    <n v="14"/>
    <n v="56"/>
    <n v="14"/>
    <n v="114"/>
    <n v="6"/>
    <x v="11"/>
    <n v="35"/>
  </r>
  <r>
    <x v="1"/>
    <s v="mid May"/>
    <n v="4"/>
    <x v="11"/>
    <x v="10"/>
    <n v="2"/>
    <n v="1"/>
    <n v="16"/>
    <n v="64"/>
    <n v="16"/>
    <n v="116"/>
    <n v="6"/>
    <x v="11"/>
    <n v="27"/>
  </r>
  <r>
    <x v="1"/>
    <s v="mid May"/>
    <n v="6"/>
    <x v="12"/>
    <x v="11"/>
    <n v="3"/>
    <n v="1"/>
    <n v="22"/>
    <n v="88"/>
    <n v="22"/>
    <n v="122"/>
    <n v="6"/>
    <x v="11"/>
    <n v="26"/>
  </r>
  <r>
    <x v="1"/>
    <s v="mid May"/>
    <n v="6"/>
    <x v="13"/>
    <x v="12"/>
    <n v="3"/>
    <n v="1"/>
    <n v="24"/>
    <n v="96"/>
    <n v="24"/>
    <n v="124"/>
    <n v="6"/>
    <x v="11"/>
    <n v="38"/>
  </r>
  <r>
    <x v="1"/>
    <s v="mid May"/>
    <n v="8"/>
    <x v="14"/>
    <x v="6"/>
    <n v="4"/>
    <n v="1"/>
    <n v="30"/>
    <n v="120"/>
    <n v="30"/>
    <n v="130"/>
    <n v="6"/>
    <x v="11"/>
    <n v="50"/>
  </r>
  <r>
    <x v="1"/>
    <s v="mid May"/>
    <n v="8"/>
    <x v="15"/>
    <x v="13"/>
    <n v="4"/>
    <n v="1"/>
    <n v="32"/>
    <n v="128"/>
    <n v="32"/>
    <n v="132"/>
    <n v="6"/>
    <x v="11"/>
    <n v="45"/>
  </r>
  <r>
    <x v="1"/>
    <s v="mid May"/>
    <n v="2"/>
    <x v="10"/>
    <x v="9"/>
    <n v="1"/>
    <n v="2"/>
    <n v="6"/>
    <n v="23"/>
    <n v="59"/>
    <n v="206"/>
    <n v="6"/>
    <x v="11"/>
    <n v="27"/>
  </r>
  <r>
    <x v="1"/>
    <s v="mid May"/>
    <n v="2"/>
    <x v="12"/>
    <x v="11"/>
    <n v="1"/>
    <n v="2"/>
    <n v="8"/>
    <n v="31"/>
    <n v="57"/>
    <n v="208"/>
    <n v="6"/>
    <x v="11"/>
    <n v="32"/>
  </r>
  <r>
    <x v="1"/>
    <s v="mid May"/>
    <n v="4"/>
    <x v="13"/>
    <x v="12"/>
    <n v="2"/>
    <n v="2"/>
    <n v="14"/>
    <n v="55"/>
    <n v="51"/>
    <n v="214"/>
    <n v="6"/>
    <x v="11"/>
    <n v="31"/>
  </r>
  <r>
    <x v="1"/>
    <s v="mid May"/>
    <n v="4"/>
    <x v="15"/>
    <x v="13"/>
    <n v="2"/>
    <n v="2"/>
    <n v="16"/>
    <n v="63"/>
    <n v="49"/>
    <n v="216"/>
    <n v="6"/>
    <x v="11"/>
    <n v="35"/>
  </r>
  <r>
    <x v="1"/>
    <s v="mid May"/>
    <n v="6"/>
    <x v="9"/>
    <x v="1"/>
    <n v="3"/>
    <n v="2"/>
    <n v="22"/>
    <n v="87"/>
    <n v="43"/>
    <n v="222"/>
    <n v="6"/>
    <x v="11"/>
    <n v="30"/>
  </r>
  <r>
    <x v="1"/>
    <s v="mid May"/>
    <n v="6"/>
    <x v="14"/>
    <x v="6"/>
    <n v="3"/>
    <n v="2"/>
    <n v="24"/>
    <n v="95"/>
    <n v="41"/>
    <n v="224"/>
    <n v="6"/>
    <x v="11"/>
    <n v="31"/>
  </r>
  <r>
    <x v="1"/>
    <s v="mid May"/>
    <n v="8"/>
    <x v="11"/>
    <x v="10"/>
    <n v="4"/>
    <n v="2"/>
    <n v="30"/>
    <n v="119"/>
    <n v="35"/>
    <n v="230"/>
    <n v="6"/>
    <x v="11"/>
    <n v="28"/>
  </r>
  <r>
    <x v="1"/>
    <s v="mid May"/>
    <n v="8"/>
    <x v="8"/>
    <x v="8"/>
    <n v="4"/>
    <n v="2"/>
    <n v="32"/>
    <n v="127"/>
    <n v="33"/>
    <n v="232"/>
    <n v="6"/>
    <x v="11"/>
    <n v="41"/>
  </r>
  <r>
    <x v="1"/>
    <s v="mid May"/>
    <n v="2"/>
    <x v="13"/>
    <x v="12"/>
    <n v="1"/>
    <n v="3"/>
    <n v="6"/>
    <n v="22"/>
    <n v="70"/>
    <n v="306"/>
    <n v="6"/>
    <x v="11"/>
    <n v="40"/>
  </r>
  <r>
    <x v="1"/>
    <s v="mid May"/>
    <n v="2"/>
    <x v="11"/>
    <x v="10"/>
    <n v="1"/>
    <n v="3"/>
    <n v="8"/>
    <n v="30"/>
    <n v="72"/>
    <n v="308"/>
    <n v="6"/>
    <x v="11"/>
    <n v="29"/>
  </r>
  <r>
    <x v="1"/>
    <s v="mid May"/>
    <n v="4"/>
    <x v="8"/>
    <x v="8"/>
    <n v="2"/>
    <n v="3"/>
    <n v="14"/>
    <n v="54"/>
    <n v="78"/>
    <n v="314"/>
    <n v="6"/>
    <x v="11"/>
    <n v="33"/>
  </r>
  <r>
    <x v="1"/>
    <s v="mid May"/>
    <n v="4"/>
    <x v="14"/>
    <x v="6"/>
    <n v="2"/>
    <n v="3"/>
    <n v="16"/>
    <n v="62"/>
    <n v="80"/>
    <n v="316"/>
    <n v="6"/>
    <x v="11"/>
    <n v="39"/>
  </r>
  <r>
    <x v="1"/>
    <s v="mid May"/>
    <n v="6"/>
    <x v="10"/>
    <x v="9"/>
    <n v="3"/>
    <n v="3"/>
    <n v="22"/>
    <n v="86"/>
    <n v="86"/>
    <n v="322"/>
    <n v="6"/>
    <x v="11"/>
    <n v="36"/>
  </r>
  <r>
    <x v="1"/>
    <s v="mid May"/>
    <n v="6"/>
    <x v="15"/>
    <x v="13"/>
    <n v="3"/>
    <n v="3"/>
    <n v="24"/>
    <n v="94"/>
    <n v="88"/>
    <n v="324"/>
    <n v="6"/>
    <x v="11"/>
    <n v="36"/>
  </r>
  <r>
    <x v="1"/>
    <s v="mid May"/>
    <n v="8"/>
    <x v="12"/>
    <x v="11"/>
    <n v="4"/>
    <n v="3"/>
    <n v="30"/>
    <n v="118"/>
    <n v="94"/>
    <n v="330"/>
    <n v="6"/>
    <x v="11"/>
    <n v="13"/>
  </r>
  <r>
    <x v="1"/>
    <s v="mid May"/>
    <n v="8"/>
    <x v="9"/>
    <x v="1"/>
    <n v="4"/>
    <n v="3"/>
    <n v="32"/>
    <n v="126"/>
    <n v="96"/>
    <n v="332"/>
    <n v="6"/>
    <x v="11"/>
    <n v="35"/>
  </r>
  <r>
    <x v="1"/>
    <s v="mid May"/>
    <n v="2"/>
    <x v="14"/>
    <x v="6"/>
    <n v="1"/>
    <n v="4"/>
    <n v="6"/>
    <n v="21"/>
    <n v="123"/>
    <n v="406"/>
    <n v="6"/>
    <x v="11"/>
    <n v="42"/>
  </r>
  <r>
    <x v="1"/>
    <s v="mid May"/>
    <n v="2"/>
    <x v="15"/>
    <x v="13"/>
    <n v="1"/>
    <n v="4"/>
    <n v="8"/>
    <n v="29"/>
    <n v="121"/>
    <n v="408"/>
    <n v="6"/>
    <x v="11"/>
    <n v="26"/>
  </r>
  <r>
    <x v="1"/>
    <s v="mid May"/>
    <n v="4"/>
    <x v="9"/>
    <x v="1"/>
    <n v="2"/>
    <n v="4"/>
    <n v="14"/>
    <n v="53"/>
    <n v="115"/>
    <n v="414"/>
    <n v="6"/>
    <x v="11"/>
    <n v="25"/>
  </r>
  <r>
    <x v="1"/>
    <s v="mid May"/>
    <n v="4"/>
    <x v="12"/>
    <x v="11"/>
    <n v="2"/>
    <n v="4"/>
    <n v="16"/>
    <n v="61"/>
    <n v="113"/>
    <n v="416"/>
    <n v="6"/>
    <x v="11"/>
    <n v="36"/>
  </r>
  <r>
    <x v="1"/>
    <s v="mid May"/>
    <n v="6"/>
    <x v="11"/>
    <x v="10"/>
    <n v="3"/>
    <n v="4"/>
    <n v="22"/>
    <n v="85"/>
    <n v="107"/>
    <n v="422"/>
    <n v="6"/>
    <x v="11"/>
    <n v="28"/>
  </r>
  <r>
    <x v="1"/>
    <s v="mid May"/>
    <n v="6"/>
    <x v="8"/>
    <x v="8"/>
    <n v="3"/>
    <n v="4"/>
    <n v="24"/>
    <n v="93"/>
    <n v="105"/>
    <n v="424"/>
    <n v="6"/>
    <x v="11"/>
    <n v="44"/>
  </r>
  <r>
    <x v="1"/>
    <s v="mid May"/>
    <n v="8"/>
    <x v="13"/>
    <x v="12"/>
    <n v="4"/>
    <n v="4"/>
    <n v="30"/>
    <n v="117"/>
    <n v="99"/>
    <n v="430"/>
    <n v="6"/>
    <x v="11"/>
    <n v="22"/>
  </r>
  <r>
    <x v="1"/>
    <s v="mid May"/>
    <n v="8"/>
    <x v="10"/>
    <x v="9"/>
    <n v="4"/>
    <n v="4"/>
    <n v="32"/>
    <n v="125"/>
    <n v="97"/>
    <n v="432"/>
    <n v="6"/>
    <x v="11"/>
    <n v="19"/>
  </r>
  <r>
    <x v="0"/>
    <s v="mid April"/>
    <n v="1"/>
    <x v="0"/>
    <x v="0"/>
    <n v="1"/>
    <n v="1"/>
    <n v="2"/>
    <n v="8"/>
    <n v="2"/>
    <n v="102"/>
    <n v="7"/>
    <x v="10"/>
    <m/>
  </r>
  <r>
    <x v="0"/>
    <s v="mid April"/>
    <n v="1"/>
    <x v="1"/>
    <x v="1"/>
    <n v="1"/>
    <n v="1"/>
    <n v="4"/>
    <n v="16"/>
    <n v="4"/>
    <n v="104"/>
    <n v="7"/>
    <x v="10"/>
    <m/>
  </r>
  <r>
    <x v="0"/>
    <s v="mid April"/>
    <n v="3"/>
    <x v="2"/>
    <x v="2"/>
    <n v="2"/>
    <n v="1"/>
    <n v="10"/>
    <n v="40"/>
    <n v="10"/>
    <n v="110"/>
    <n v="7"/>
    <x v="10"/>
    <m/>
  </r>
  <r>
    <x v="0"/>
    <s v="mid April"/>
    <n v="3"/>
    <x v="3"/>
    <x v="3"/>
    <n v="2"/>
    <n v="1"/>
    <n v="12"/>
    <n v="48"/>
    <n v="12"/>
    <n v="112"/>
    <n v="7"/>
    <x v="10"/>
    <m/>
  </r>
  <r>
    <x v="0"/>
    <s v="mid April"/>
    <n v="5"/>
    <x v="4"/>
    <x v="4"/>
    <n v="3"/>
    <n v="1"/>
    <n v="18"/>
    <n v="72"/>
    <n v="18"/>
    <n v="118"/>
    <n v="7"/>
    <x v="10"/>
    <m/>
  </r>
  <r>
    <x v="0"/>
    <s v="mid April"/>
    <n v="5"/>
    <x v="5"/>
    <x v="5"/>
    <n v="3"/>
    <n v="1"/>
    <n v="20"/>
    <n v="80"/>
    <n v="20"/>
    <n v="120"/>
    <n v="7"/>
    <x v="10"/>
    <m/>
  </r>
  <r>
    <x v="0"/>
    <s v="mid April"/>
    <n v="7"/>
    <x v="6"/>
    <x v="6"/>
    <n v="4"/>
    <n v="1"/>
    <n v="26"/>
    <n v="104"/>
    <n v="26"/>
    <n v="126"/>
    <n v="7"/>
    <x v="10"/>
    <m/>
  </r>
  <r>
    <x v="0"/>
    <s v="mid April"/>
    <n v="7"/>
    <x v="7"/>
    <x v="7"/>
    <n v="4"/>
    <n v="1"/>
    <n v="28"/>
    <n v="112"/>
    <n v="28"/>
    <n v="128"/>
    <n v="7"/>
    <x v="10"/>
    <m/>
  </r>
  <r>
    <x v="0"/>
    <s v="mid April"/>
    <n v="1"/>
    <x v="2"/>
    <x v="2"/>
    <n v="1"/>
    <n v="2"/>
    <n v="2"/>
    <n v="7"/>
    <n v="63"/>
    <n v="202"/>
    <n v="7"/>
    <x v="10"/>
    <m/>
  </r>
  <r>
    <x v="0"/>
    <s v="mid April"/>
    <n v="1"/>
    <x v="4"/>
    <x v="4"/>
    <n v="1"/>
    <n v="2"/>
    <n v="4"/>
    <n v="15"/>
    <n v="61"/>
    <n v="204"/>
    <n v="7"/>
    <x v="10"/>
    <m/>
  </r>
  <r>
    <x v="0"/>
    <s v="mid April"/>
    <n v="3"/>
    <x v="5"/>
    <x v="5"/>
    <n v="2"/>
    <n v="2"/>
    <n v="10"/>
    <n v="39"/>
    <n v="55"/>
    <n v="210"/>
    <n v="7"/>
    <x v="10"/>
    <m/>
  </r>
  <r>
    <x v="0"/>
    <s v="mid April"/>
    <n v="3"/>
    <x v="6"/>
    <x v="6"/>
    <n v="2"/>
    <n v="2"/>
    <n v="12"/>
    <n v="47"/>
    <n v="53"/>
    <n v="212"/>
    <n v="7"/>
    <x v="10"/>
    <m/>
  </r>
  <r>
    <x v="0"/>
    <s v="mid April"/>
    <n v="5"/>
    <x v="7"/>
    <x v="7"/>
    <n v="3"/>
    <n v="2"/>
    <n v="18"/>
    <n v="71"/>
    <n v="47"/>
    <n v="218"/>
    <n v="7"/>
    <x v="10"/>
    <m/>
  </r>
  <r>
    <x v="0"/>
    <s v="mid April"/>
    <n v="5"/>
    <x v="1"/>
    <x v="1"/>
    <n v="3"/>
    <n v="2"/>
    <n v="20"/>
    <n v="79"/>
    <n v="45"/>
    <n v="220"/>
    <n v="7"/>
    <x v="10"/>
    <m/>
  </r>
  <r>
    <x v="0"/>
    <s v="mid April"/>
    <n v="7"/>
    <x v="3"/>
    <x v="3"/>
    <n v="4"/>
    <n v="2"/>
    <n v="26"/>
    <n v="103"/>
    <n v="39"/>
    <n v="226"/>
    <n v="7"/>
    <x v="10"/>
    <m/>
  </r>
  <r>
    <x v="0"/>
    <s v="mid April"/>
    <n v="7"/>
    <x v="0"/>
    <x v="0"/>
    <n v="4"/>
    <n v="2"/>
    <n v="28"/>
    <n v="111"/>
    <n v="37"/>
    <n v="228"/>
    <n v="7"/>
    <x v="10"/>
    <m/>
  </r>
  <r>
    <x v="0"/>
    <s v="mid April"/>
    <n v="1"/>
    <x v="7"/>
    <x v="7"/>
    <n v="1"/>
    <n v="3"/>
    <n v="2"/>
    <n v="6"/>
    <n v="66"/>
    <n v="302"/>
    <n v="7"/>
    <x v="10"/>
    <m/>
  </r>
  <r>
    <x v="0"/>
    <s v="mid April"/>
    <n v="1"/>
    <x v="5"/>
    <x v="5"/>
    <n v="1"/>
    <n v="3"/>
    <n v="4"/>
    <n v="14"/>
    <n v="68"/>
    <n v="304"/>
    <n v="7"/>
    <x v="10"/>
    <m/>
  </r>
  <r>
    <x v="0"/>
    <s v="mid April"/>
    <n v="3"/>
    <x v="1"/>
    <x v="1"/>
    <n v="2"/>
    <n v="3"/>
    <n v="10"/>
    <n v="38"/>
    <n v="74"/>
    <n v="310"/>
    <n v="7"/>
    <x v="10"/>
    <m/>
  </r>
  <r>
    <x v="0"/>
    <s v="mid April"/>
    <n v="3"/>
    <x v="0"/>
    <x v="0"/>
    <n v="2"/>
    <n v="3"/>
    <n v="12"/>
    <n v="46"/>
    <n v="76"/>
    <n v="312"/>
    <n v="7"/>
    <x v="10"/>
    <m/>
  </r>
  <r>
    <x v="0"/>
    <s v="mid April"/>
    <n v="5"/>
    <x v="6"/>
    <x v="6"/>
    <n v="3"/>
    <n v="3"/>
    <n v="18"/>
    <n v="70"/>
    <n v="82"/>
    <n v="318"/>
    <n v="7"/>
    <x v="10"/>
    <m/>
  </r>
  <r>
    <x v="0"/>
    <s v="mid April"/>
    <n v="5"/>
    <x v="3"/>
    <x v="3"/>
    <n v="3"/>
    <n v="3"/>
    <n v="20"/>
    <n v="78"/>
    <n v="84"/>
    <n v="320"/>
    <n v="7"/>
    <x v="10"/>
    <m/>
  </r>
  <r>
    <x v="0"/>
    <s v="mid April"/>
    <n v="7"/>
    <x v="2"/>
    <x v="2"/>
    <n v="4"/>
    <n v="3"/>
    <n v="26"/>
    <n v="102"/>
    <n v="90"/>
    <n v="326"/>
    <n v="7"/>
    <x v="10"/>
    <m/>
  </r>
  <r>
    <x v="0"/>
    <s v="mid April"/>
    <n v="7"/>
    <x v="4"/>
    <x v="4"/>
    <n v="4"/>
    <n v="3"/>
    <n v="28"/>
    <n v="110"/>
    <n v="92"/>
    <n v="328"/>
    <n v="7"/>
    <x v="10"/>
    <m/>
  </r>
  <r>
    <x v="0"/>
    <s v="mid April"/>
    <n v="1"/>
    <x v="6"/>
    <x v="6"/>
    <n v="1"/>
    <n v="4"/>
    <n v="2"/>
    <n v="5"/>
    <n v="127"/>
    <n v="402"/>
    <n v="7"/>
    <x v="10"/>
    <m/>
  </r>
  <r>
    <x v="0"/>
    <s v="mid April"/>
    <n v="1"/>
    <x v="3"/>
    <x v="3"/>
    <n v="1"/>
    <n v="4"/>
    <n v="4"/>
    <n v="13"/>
    <n v="125"/>
    <n v="404"/>
    <n v="7"/>
    <x v="10"/>
    <m/>
  </r>
  <r>
    <x v="0"/>
    <s v="mid April"/>
    <n v="3"/>
    <x v="4"/>
    <x v="4"/>
    <n v="2"/>
    <n v="4"/>
    <n v="10"/>
    <n v="37"/>
    <n v="119"/>
    <n v="410"/>
    <n v="7"/>
    <x v="10"/>
    <m/>
  </r>
  <r>
    <x v="0"/>
    <s v="mid April"/>
    <n v="3"/>
    <x v="7"/>
    <x v="7"/>
    <n v="2"/>
    <n v="4"/>
    <n v="12"/>
    <n v="45"/>
    <n v="117"/>
    <n v="412"/>
    <n v="7"/>
    <x v="10"/>
    <m/>
  </r>
  <r>
    <x v="0"/>
    <s v="mid April"/>
    <n v="5"/>
    <x v="0"/>
    <x v="0"/>
    <n v="3"/>
    <n v="4"/>
    <n v="18"/>
    <n v="69"/>
    <n v="111"/>
    <n v="418"/>
    <n v="7"/>
    <x v="10"/>
    <m/>
  </r>
  <r>
    <x v="0"/>
    <s v="mid April"/>
    <n v="5"/>
    <x v="2"/>
    <x v="2"/>
    <n v="3"/>
    <n v="4"/>
    <n v="20"/>
    <n v="77"/>
    <n v="109"/>
    <n v="420"/>
    <n v="7"/>
    <x v="10"/>
    <m/>
  </r>
  <r>
    <x v="0"/>
    <s v="mid April"/>
    <n v="7"/>
    <x v="5"/>
    <x v="5"/>
    <n v="4"/>
    <n v="4"/>
    <n v="26"/>
    <n v="101"/>
    <n v="103"/>
    <n v="426"/>
    <n v="7"/>
    <x v="10"/>
    <m/>
  </r>
  <r>
    <x v="0"/>
    <s v="mid April"/>
    <n v="7"/>
    <x v="1"/>
    <x v="1"/>
    <n v="4"/>
    <n v="4"/>
    <n v="28"/>
    <n v="109"/>
    <n v="101"/>
    <n v="428"/>
    <n v="7"/>
    <x v="10"/>
    <m/>
  </r>
  <r>
    <x v="1"/>
    <s v="mid May"/>
    <n v="2"/>
    <x v="8"/>
    <x v="8"/>
    <n v="1"/>
    <n v="1"/>
    <n v="6"/>
    <n v="24"/>
    <n v="6"/>
    <n v="106"/>
    <n v="7"/>
    <x v="12"/>
    <n v="38"/>
  </r>
  <r>
    <x v="1"/>
    <s v="mid May"/>
    <n v="2"/>
    <x v="9"/>
    <x v="1"/>
    <n v="1"/>
    <n v="1"/>
    <n v="8"/>
    <n v="32"/>
    <n v="8"/>
    <n v="108"/>
    <n v="7"/>
    <x v="12"/>
    <n v="33"/>
  </r>
  <r>
    <x v="1"/>
    <s v="mid May"/>
    <n v="4"/>
    <x v="10"/>
    <x v="9"/>
    <n v="2"/>
    <n v="1"/>
    <n v="14"/>
    <n v="56"/>
    <n v="14"/>
    <n v="114"/>
    <n v="7"/>
    <x v="12"/>
    <n v="37"/>
  </r>
  <r>
    <x v="1"/>
    <s v="mid May"/>
    <n v="4"/>
    <x v="11"/>
    <x v="10"/>
    <n v="2"/>
    <n v="1"/>
    <n v="16"/>
    <n v="64"/>
    <n v="16"/>
    <n v="116"/>
    <n v="7"/>
    <x v="12"/>
    <n v="27"/>
  </r>
  <r>
    <x v="1"/>
    <s v="mid May"/>
    <n v="6"/>
    <x v="12"/>
    <x v="11"/>
    <n v="3"/>
    <n v="1"/>
    <n v="22"/>
    <n v="88"/>
    <n v="22"/>
    <n v="122"/>
    <n v="7"/>
    <x v="12"/>
    <n v="25"/>
  </r>
  <r>
    <x v="1"/>
    <s v="mid May"/>
    <n v="6"/>
    <x v="13"/>
    <x v="12"/>
    <n v="3"/>
    <n v="1"/>
    <n v="24"/>
    <n v="96"/>
    <n v="24"/>
    <n v="124"/>
    <n v="7"/>
    <x v="12"/>
    <n v="41"/>
  </r>
  <r>
    <x v="1"/>
    <s v="mid May"/>
    <n v="8"/>
    <x v="14"/>
    <x v="6"/>
    <n v="4"/>
    <n v="1"/>
    <n v="30"/>
    <n v="120"/>
    <n v="30"/>
    <n v="130"/>
    <n v="7"/>
    <x v="12"/>
    <n v="47"/>
  </r>
  <r>
    <x v="1"/>
    <s v="mid May"/>
    <n v="8"/>
    <x v="15"/>
    <x v="13"/>
    <n v="4"/>
    <n v="1"/>
    <n v="32"/>
    <n v="128"/>
    <n v="32"/>
    <n v="132"/>
    <n v="7"/>
    <x v="12"/>
    <n v="45"/>
  </r>
  <r>
    <x v="1"/>
    <s v="mid May"/>
    <n v="2"/>
    <x v="10"/>
    <x v="9"/>
    <n v="1"/>
    <n v="2"/>
    <n v="6"/>
    <n v="23"/>
    <n v="59"/>
    <n v="206"/>
    <n v="7"/>
    <x v="12"/>
    <n v="28"/>
  </r>
  <r>
    <x v="1"/>
    <s v="mid May"/>
    <n v="2"/>
    <x v="12"/>
    <x v="11"/>
    <n v="1"/>
    <n v="2"/>
    <n v="8"/>
    <n v="31"/>
    <n v="57"/>
    <n v="208"/>
    <n v="7"/>
    <x v="12"/>
    <n v="32"/>
  </r>
  <r>
    <x v="1"/>
    <s v="mid May"/>
    <n v="4"/>
    <x v="13"/>
    <x v="12"/>
    <n v="2"/>
    <n v="2"/>
    <n v="14"/>
    <n v="55"/>
    <n v="51"/>
    <n v="214"/>
    <n v="7"/>
    <x v="12"/>
    <n v="31"/>
  </r>
  <r>
    <x v="1"/>
    <s v="mid May"/>
    <n v="4"/>
    <x v="15"/>
    <x v="13"/>
    <n v="2"/>
    <n v="2"/>
    <n v="16"/>
    <n v="63"/>
    <n v="49"/>
    <n v="216"/>
    <n v="7"/>
    <x v="12"/>
    <n v="34"/>
  </r>
  <r>
    <x v="1"/>
    <s v="mid May"/>
    <n v="6"/>
    <x v="9"/>
    <x v="1"/>
    <n v="3"/>
    <n v="2"/>
    <n v="22"/>
    <n v="87"/>
    <n v="43"/>
    <n v="222"/>
    <n v="7"/>
    <x v="12"/>
    <n v="29"/>
  </r>
  <r>
    <x v="1"/>
    <s v="mid May"/>
    <n v="6"/>
    <x v="14"/>
    <x v="6"/>
    <n v="3"/>
    <n v="2"/>
    <n v="24"/>
    <n v="95"/>
    <n v="41"/>
    <n v="224"/>
    <n v="7"/>
    <x v="12"/>
    <n v="31"/>
  </r>
  <r>
    <x v="1"/>
    <s v="mid May"/>
    <n v="8"/>
    <x v="11"/>
    <x v="10"/>
    <n v="4"/>
    <n v="2"/>
    <n v="30"/>
    <n v="119"/>
    <n v="35"/>
    <n v="230"/>
    <n v="7"/>
    <x v="12"/>
    <n v="27"/>
  </r>
  <r>
    <x v="1"/>
    <s v="mid May"/>
    <n v="8"/>
    <x v="8"/>
    <x v="8"/>
    <n v="4"/>
    <n v="2"/>
    <n v="32"/>
    <n v="127"/>
    <n v="33"/>
    <n v="232"/>
    <n v="7"/>
    <x v="12"/>
    <n v="41"/>
  </r>
  <r>
    <x v="1"/>
    <s v="mid May"/>
    <n v="2"/>
    <x v="13"/>
    <x v="12"/>
    <n v="1"/>
    <n v="3"/>
    <n v="6"/>
    <n v="22"/>
    <n v="70"/>
    <n v="306"/>
    <n v="7"/>
    <x v="12"/>
    <n v="40"/>
  </r>
  <r>
    <x v="1"/>
    <s v="mid May"/>
    <n v="2"/>
    <x v="11"/>
    <x v="10"/>
    <n v="1"/>
    <n v="3"/>
    <n v="8"/>
    <n v="30"/>
    <n v="72"/>
    <n v="308"/>
    <n v="7"/>
    <x v="12"/>
    <n v="29"/>
  </r>
  <r>
    <x v="1"/>
    <s v="mid May"/>
    <n v="4"/>
    <x v="8"/>
    <x v="8"/>
    <n v="2"/>
    <n v="3"/>
    <n v="14"/>
    <n v="54"/>
    <n v="78"/>
    <n v="314"/>
    <n v="7"/>
    <x v="12"/>
    <n v="30"/>
  </r>
  <r>
    <x v="1"/>
    <s v="mid May"/>
    <n v="4"/>
    <x v="14"/>
    <x v="6"/>
    <n v="2"/>
    <n v="3"/>
    <n v="16"/>
    <n v="62"/>
    <n v="80"/>
    <n v="316"/>
    <n v="7"/>
    <x v="12"/>
    <n v="40"/>
  </r>
  <r>
    <x v="1"/>
    <s v="mid May"/>
    <n v="6"/>
    <x v="10"/>
    <x v="9"/>
    <n v="3"/>
    <n v="3"/>
    <n v="22"/>
    <n v="86"/>
    <n v="86"/>
    <n v="322"/>
    <n v="7"/>
    <x v="12"/>
    <n v="34"/>
  </r>
  <r>
    <x v="1"/>
    <s v="mid May"/>
    <n v="6"/>
    <x v="15"/>
    <x v="13"/>
    <n v="3"/>
    <n v="3"/>
    <n v="24"/>
    <n v="94"/>
    <n v="88"/>
    <n v="324"/>
    <n v="7"/>
    <x v="12"/>
    <n v="35"/>
  </r>
  <r>
    <x v="1"/>
    <s v="mid May"/>
    <n v="8"/>
    <x v="12"/>
    <x v="11"/>
    <n v="4"/>
    <n v="3"/>
    <n v="30"/>
    <n v="118"/>
    <n v="94"/>
    <n v="330"/>
    <n v="7"/>
    <x v="12"/>
    <n v="13"/>
  </r>
  <r>
    <x v="1"/>
    <s v="mid May"/>
    <n v="8"/>
    <x v="9"/>
    <x v="1"/>
    <n v="4"/>
    <n v="3"/>
    <n v="32"/>
    <n v="126"/>
    <n v="96"/>
    <n v="332"/>
    <n v="7"/>
    <x v="12"/>
    <n v="37"/>
  </r>
  <r>
    <x v="1"/>
    <s v="mid May"/>
    <n v="2"/>
    <x v="14"/>
    <x v="6"/>
    <n v="1"/>
    <n v="4"/>
    <n v="6"/>
    <n v="21"/>
    <n v="123"/>
    <n v="406"/>
    <n v="7"/>
    <x v="12"/>
    <n v="41"/>
  </r>
  <r>
    <x v="1"/>
    <s v="mid May"/>
    <n v="2"/>
    <x v="15"/>
    <x v="13"/>
    <n v="1"/>
    <n v="4"/>
    <n v="8"/>
    <n v="29"/>
    <n v="121"/>
    <n v="408"/>
    <n v="7"/>
    <x v="12"/>
    <n v="28"/>
  </r>
  <r>
    <x v="1"/>
    <s v="mid May"/>
    <n v="4"/>
    <x v="9"/>
    <x v="1"/>
    <n v="2"/>
    <n v="4"/>
    <n v="14"/>
    <n v="53"/>
    <n v="115"/>
    <n v="414"/>
    <n v="7"/>
    <x v="12"/>
    <n v="26"/>
  </r>
  <r>
    <x v="1"/>
    <s v="mid May"/>
    <n v="4"/>
    <x v="12"/>
    <x v="11"/>
    <n v="2"/>
    <n v="4"/>
    <n v="16"/>
    <n v="61"/>
    <n v="113"/>
    <n v="416"/>
    <n v="7"/>
    <x v="12"/>
    <n v="35"/>
  </r>
  <r>
    <x v="1"/>
    <s v="mid May"/>
    <n v="6"/>
    <x v="11"/>
    <x v="10"/>
    <n v="3"/>
    <n v="4"/>
    <n v="22"/>
    <n v="85"/>
    <n v="107"/>
    <n v="422"/>
    <n v="7"/>
    <x v="12"/>
    <n v="29"/>
  </r>
  <r>
    <x v="1"/>
    <s v="mid May"/>
    <n v="6"/>
    <x v="8"/>
    <x v="8"/>
    <n v="3"/>
    <n v="4"/>
    <n v="24"/>
    <n v="93"/>
    <n v="105"/>
    <n v="424"/>
    <n v="7"/>
    <x v="12"/>
    <n v="45"/>
  </r>
  <r>
    <x v="1"/>
    <s v="mid May"/>
    <n v="8"/>
    <x v="13"/>
    <x v="12"/>
    <n v="4"/>
    <n v="4"/>
    <n v="30"/>
    <n v="117"/>
    <n v="99"/>
    <n v="430"/>
    <n v="7"/>
    <x v="12"/>
    <n v="22"/>
  </r>
  <r>
    <x v="1"/>
    <s v="mid May"/>
    <n v="8"/>
    <x v="10"/>
    <x v="9"/>
    <n v="4"/>
    <n v="4"/>
    <n v="32"/>
    <n v="125"/>
    <n v="97"/>
    <n v="432"/>
    <n v="7"/>
    <x v="12"/>
    <n v="19"/>
  </r>
  <r>
    <x v="2"/>
    <m/>
    <m/>
    <x v="16"/>
    <x v="14"/>
    <m/>
    <m/>
    <m/>
    <m/>
    <m/>
    <m/>
    <m/>
    <x v="10"/>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
  <r>
    <x v="0"/>
    <s v="mid April"/>
    <n v="1"/>
    <x v="0"/>
    <x v="0"/>
    <n v="1"/>
    <x v="0"/>
    <n v="2"/>
    <n v="8"/>
    <n v="2"/>
    <n v="102"/>
    <d v="2025-05-22T00:00:00"/>
    <n v="33"/>
    <n v="27"/>
    <n v="18"/>
    <n v="15"/>
    <n v="23"/>
    <n v="22"/>
    <n v="23"/>
    <n v="0.25"/>
    <n v="92"/>
  </r>
  <r>
    <x v="0"/>
    <s v="mid April"/>
    <n v="1"/>
    <x v="1"/>
    <x v="1"/>
    <n v="1"/>
    <x v="1"/>
    <n v="2"/>
    <n v="7"/>
    <n v="63"/>
    <n v="202"/>
    <d v="2025-05-22T00:00:00"/>
    <n v="30"/>
    <n v="25"/>
    <n v="31"/>
    <n v="21"/>
    <n v="26"/>
    <n v="31"/>
    <n v="27.333333333333332"/>
    <n v="0.25"/>
    <n v="109.33333333333333"/>
  </r>
  <r>
    <x v="0"/>
    <s v="mid April"/>
    <n v="1"/>
    <x v="2"/>
    <x v="2"/>
    <n v="1"/>
    <x v="2"/>
    <n v="2"/>
    <n v="6"/>
    <n v="66"/>
    <n v="302"/>
    <d v="2025-05-22T00:00:00"/>
    <n v="24"/>
    <n v="33"/>
    <n v="17"/>
    <n v="19"/>
    <n v="26"/>
    <n v="15"/>
    <n v="22.333333333333332"/>
    <n v="0.25"/>
    <n v="89.333333333333329"/>
  </r>
  <r>
    <x v="0"/>
    <s v="mid April"/>
    <n v="1"/>
    <x v="3"/>
    <x v="3"/>
    <n v="1"/>
    <x v="3"/>
    <n v="2"/>
    <n v="5"/>
    <n v="127"/>
    <n v="402"/>
    <d v="2025-05-22T00:00:00"/>
    <n v="39"/>
    <n v="38"/>
    <n v="26"/>
    <n v="45"/>
    <n v="37"/>
    <n v="37"/>
    <n v="37"/>
    <n v="0.25"/>
    <n v="148"/>
  </r>
  <r>
    <x v="0"/>
    <s v="mid April"/>
    <n v="1"/>
    <x v="4"/>
    <x v="4"/>
    <n v="1"/>
    <x v="0"/>
    <n v="4"/>
    <n v="16"/>
    <n v="4"/>
    <n v="104"/>
    <d v="2025-05-22T00:00:00"/>
    <n v="33"/>
    <n v="31"/>
    <n v="18"/>
    <n v="23"/>
    <n v="38"/>
    <n v="22"/>
    <n v="27.5"/>
    <n v="0.25"/>
    <n v="110"/>
  </r>
  <r>
    <x v="0"/>
    <s v="mid April"/>
    <n v="1"/>
    <x v="5"/>
    <x v="5"/>
    <n v="1"/>
    <x v="1"/>
    <n v="4"/>
    <n v="15"/>
    <n v="61"/>
    <n v="204"/>
    <d v="2025-05-22T00:00:00"/>
    <n v="25"/>
    <n v="29"/>
    <n v="29"/>
    <n v="33"/>
    <n v="31"/>
    <n v="28"/>
    <n v="29.166666666666668"/>
    <n v="0.25"/>
    <n v="116.66666666666667"/>
  </r>
  <r>
    <x v="0"/>
    <s v="mid April"/>
    <n v="1"/>
    <x v="6"/>
    <x v="6"/>
    <n v="1"/>
    <x v="2"/>
    <n v="4"/>
    <n v="14"/>
    <n v="68"/>
    <n v="304"/>
    <d v="2025-05-22T00:00:00"/>
    <n v="30"/>
    <n v="34"/>
    <n v="17"/>
    <n v="39"/>
    <n v="25"/>
    <n v="43"/>
    <n v="31.333333333333332"/>
    <n v="0.25"/>
    <n v="125.33333333333333"/>
  </r>
  <r>
    <x v="0"/>
    <s v="mid April"/>
    <n v="1"/>
    <x v="7"/>
    <x v="7"/>
    <n v="1"/>
    <x v="3"/>
    <n v="4"/>
    <n v="13"/>
    <n v="125"/>
    <n v="404"/>
    <d v="2025-05-22T00:00:00"/>
    <n v="31"/>
    <n v="31"/>
    <n v="39"/>
    <n v="23"/>
    <n v="34"/>
    <n v="32"/>
    <n v="31.666666666666668"/>
    <n v="0.25"/>
    <n v="126.66666666666667"/>
  </r>
  <r>
    <x v="0"/>
    <s v="mid April"/>
    <n v="3"/>
    <x v="1"/>
    <x v="1"/>
    <n v="2"/>
    <x v="0"/>
    <n v="10"/>
    <n v="40"/>
    <n v="10"/>
    <n v="110"/>
    <d v="2025-05-22T00:00:00"/>
    <n v="32"/>
    <n v="25"/>
    <n v="19"/>
    <n v="23"/>
    <n v="18"/>
    <n v="26"/>
    <n v="23.833333333333332"/>
    <n v="0.25"/>
    <n v="95.333333333333329"/>
  </r>
  <r>
    <x v="0"/>
    <s v="mid April"/>
    <n v="3"/>
    <x v="6"/>
    <x v="6"/>
    <n v="2"/>
    <x v="1"/>
    <n v="10"/>
    <n v="39"/>
    <n v="55"/>
    <n v="210"/>
    <d v="2025-05-22T00:00:00"/>
    <n v="32"/>
    <n v="34"/>
    <n v="24"/>
    <n v="21"/>
    <n v="24"/>
    <n v="38"/>
    <n v="28.833333333333332"/>
    <n v="0.25"/>
    <n v="115.33333333333333"/>
  </r>
  <r>
    <x v="0"/>
    <s v="mid April"/>
    <n v="3"/>
    <x v="4"/>
    <x v="4"/>
    <n v="2"/>
    <x v="2"/>
    <n v="10"/>
    <n v="38"/>
    <n v="74"/>
    <n v="310"/>
    <d v="2025-05-22T00:00:00"/>
    <n v="25"/>
    <n v="27"/>
    <n v="16"/>
    <n v="17"/>
    <n v="34"/>
    <n v="39"/>
    <n v="26.333333333333332"/>
    <n v="0.25"/>
    <n v="105.33333333333333"/>
  </r>
  <r>
    <x v="0"/>
    <s v="mid April"/>
    <n v="3"/>
    <x v="5"/>
    <x v="5"/>
    <n v="2"/>
    <x v="3"/>
    <n v="10"/>
    <n v="37"/>
    <n v="119"/>
    <n v="410"/>
    <d v="2025-05-22T00:00:00"/>
    <n v="32"/>
    <n v="30"/>
    <n v="28"/>
    <n v="32"/>
    <n v="31"/>
    <n v="25"/>
    <n v="29.666666666666668"/>
    <n v="0.25"/>
    <n v="118.66666666666667"/>
  </r>
  <r>
    <x v="0"/>
    <s v="mid April"/>
    <n v="3"/>
    <x v="7"/>
    <x v="7"/>
    <n v="2"/>
    <x v="0"/>
    <n v="12"/>
    <n v="48"/>
    <n v="12"/>
    <n v="112"/>
    <d v="2025-05-22T00:00:00"/>
    <n v="25"/>
    <n v="16"/>
    <n v="17"/>
    <n v="22"/>
    <n v="22"/>
    <n v="21"/>
    <n v="20.5"/>
    <n v="0.25"/>
    <n v="82"/>
  </r>
  <r>
    <x v="0"/>
    <s v="mid April"/>
    <n v="3"/>
    <x v="3"/>
    <x v="3"/>
    <n v="2"/>
    <x v="1"/>
    <n v="12"/>
    <n v="47"/>
    <n v="53"/>
    <n v="212"/>
    <d v="2025-05-22T00:00:00"/>
    <n v="26"/>
    <n v="24"/>
    <n v="35"/>
    <n v="49"/>
    <n v="24"/>
    <n v="21"/>
    <n v="29.833333333333332"/>
    <n v="0.25"/>
    <n v="119.33333333333333"/>
  </r>
  <r>
    <x v="0"/>
    <s v="mid April"/>
    <n v="3"/>
    <x v="0"/>
    <x v="0"/>
    <n v="2"/>
    <x v="2"/>
    <n v="12"/>
    <n v="46"/>
    <n v="76"/>
    <n v="312"/>
    <d v="2025-05-22T00:00:00"/>
    <n v="24"/>
    <n v="20"/>
    <n v="23"/>
    <n v="28"/>
    <n v="25"/>
    <n v="31"/>
    <n v="25.166666666666668"/>
    <n v="0.25"/>
    <n v="100.66666666666667"/>
  </r>
  <r>
    <x v="0"/>
    <s v="mid April"/>
    <n v="3"/>
    <x v="2"/>
    <x v="2"/>
    <n v="2"/>
    <x v="3"/>
    <n v="12"/>
    <n v="45"/>
    <n v="117"/>
    <n v="412"/>
    <d v="2025-05-22T00:00:00"/>
    <n v="46"/>
    <n v="28"/>
    <n v="26"/>
    <n v="32"/>
    <n v="19"/>
    <n v="23"/>
    <n v="29"/>
    <n v="0.25"/>
    <n v="116"/>
  </r>
  <r>
    <x v="0"/>
    <s v="mid April"/>
    <n v="5"/>
    <x v="5"/>
    <x v="5"/>
    <n v="3"/>
    <x v="0"/>
    <n v="18"/>
    <n v="72"/>
    <n v="18"/>
    <n v="118"/>
    <d v="2025-05-22T00:00:00"/>
    <n v="36"/>
    <n v="31"/>
    <n v="21"/>
    <n v="27"/>
    <n v="27"/>
    <n v="32"/>
    <n v="29"/>
    <n v="0.25"/>
    <n v="116"/>
  </r>
  <r>
    <x v="0"/>
    <s v="mid April"/>
    <n v="5"/>
    <x v="2"/>
    <x v="2"/>
    <n v="3"/>
    <x v="1"/>
    <n v="18"/>
    <n v="71"/>
    <n v="47"/>
    <n v="218"/>
    <d v="2025-05-22T00:00:00"/>
    <n v="35"/>
    <n v="28"/>
    <n v="25"/>
    <n v="29"/>
    <n v="22"/>
    <n v="33"/>
    <n v="28.666666666666668"/>
    <n v="0.25"/>
    <n v="114.66666666666667"/>
  </r>
  <r>
    <x v="0"/>
    <s v="mid April"/>
    <n v="5"/>
    <x v="3"/>
    <x v="3"/>
    <n v="3"/>
    <x v="2"/>
    <n v="18"/>
    <n v="70"/>
    <n v="82"/>
    <n v="318"/>
    <d v="2025-05-22T00:00:00"/>
    <n v="39"/>
    <n v="38"/>
    <n v="36"/>
    <n v="26"/>
    <n v="32"/>
    <n v="34"/>
    <n v="34.166666666666664"/>
    <n v="0.25"/>
    <n v="136.66666666666666"/>
  </r>
  <r>
    <x v="0"/>
    <s v="mid April"/>
    <n v="5"/>
    <x v="0"/>
    <x v="0"/>
    <n v="3"/>
    <x v="3"/>
    <n v="18"/>
    <n v="69"/>
    <n v="111"/>
    <n v="418"/>
    <d v="2025-05-22T00:00:00"/>
    <n v="39"/>
    <n v="30"/>
    <n v="35"/>
    <n v="21"/>
    <n v="30"/>
    <n v="35"/>
    <n v="31.666666666666668"/>
    <n v="0.25"/>
    <n v="126.66666666666667"/>
  </r>
  <r>
    <x v="0"/>
    <s v="mid April"/>
    <n v="5"/>
    <x v="6"/>
    <x v="6"/>
    <n v="3"/>
    <x v="0"/>
    <n v="20"/>
    <n v="80"/>
    <n v="20"/>
    <n v="120"/>
    <d v="2025-05-22T00:00:00"/>
    <n v="34"/>
    <n v="33"/>
    <n v="18"/>
    <n v="32"/>
    <n v="22"/>
    <n v="39"/>
    <n v="29.666666666666668"/>
    <n v="0.25"/>
    <n v="118.66666666666667"/>
  </r>
  <r>
    <x v="0"/>
    <s v="mid April"/>
    <n v="5"/>
    <x v="4"/>
    <x v="4"/>
    <n v="3"/>
    <x v="1"/>
    <n v="20"/>
    <n v="79"/>
    <n v="45"/>
    <n v="220"/>
    <d v="2025-05-22T00:00:00"/>
    <n v="24"/>
    <n v="24"/>
    <n v="28"/>
    <n v="32"/>
    <n v="29"/>
    <n v="32"/>
    <n v="28.166666666666668"/>
    <n v="0.25"/>
    <n v="112.66666666666667"/>
  </r>
  <r>
    <x v="0"/>
    <s v="mid April"/>
    <n v="5"/>
    <x v="7"/>
    <x v="7"/>
    <n v="3"/>
    <x v="2"/>
    <n v="20"/>
    <n v="78"/>
    <n v="84"/>
    <n v="320"/>
    <d v="2025-05-22T00:00:00"/>
    <n v="17"/>
    <n v="7"/>
    <n v="13"/>
    <n v="15"/>
    <n v="29"/>
    <n v="43"/>
    <n v="20.666666666666668"/>
    <n v="0.25"/>
    <n v="82.666666666666671"/>
  </r>
  <r>
    <x v="0"/>
    <s v="mid April"/>
    <n v="5"/>
    <x v="1"/>
    <x v="1"/>
    <n v="3"/>
    <x v="3"/>
    <n v="20"/>
    <n v="77"/>
    <n v="109"/>
    <n v="420"/>
    <d v="2025-05-22T00:00:00"/>
    <n v="29"/>
    <n v="30"/>
    <n v="25"/>
    <n v="43"/>
    <n v="20"/>
    <n v="21"/>
    <n v="28"/>
    <n v="0.25"/>
    <n v="112"/>
  </r>
  <r>
    <x v="0"/>
    <s v="mid April"/>
    <n v="7"/>
    <x v="3"/>
    <x v="3"/>
    <n v="4"/>
    <x v="0"/>
    <n v="26"/>
    <n v="104"/>
    <n v="26"/>
    <n v="126"/>
    <d v="2025-05-22T00:00:00"/>
    <n v="26"/>
    <n v="28"/>
    <n v="28"/>
    <n v="24"/>
    <n v="28"/>
    <n v="30"/>
    <n v="27.333333333333332"/>
    <n v="0.25"/>
    <n v="109.33333333333333"/>
  </r>
  <r>
    <x v="0"/>
    <s v="mid April"/>
    <n v="7"/>
    <x v="7"/>
    <x v="7"/>
    <n v="4"/>
    <x v="1"/>
    <n v="26"/>
    <n v="103"/>
    <n v="39"/>
    <n v="226"/>
    <d v="2025-05-22T00:00:00"/>
    <n v="33"/>
    <n v="39"/>
    <n v="24"/>
    <n v="41"/>
    <n v="30"/>
    <n v="27"/>
    <n v="32.333333333333336"/>
    <n v="0.25"/>
    <n v="129.33333333333334"/>
  </r>
  <r>
    <x v="0"/>
    <s v="mid April"/>
    <n v="7"/>
    <x v="1"/>
    <x v="1"/>
    <n v="4"/>
    <x v="2"/>
    <n v="26"/>
    <n v="102"/>
    <n v="90"/>
    <n v="326"/>
    <d v="2025-05-22T00:00:00"/>
    <n v="24"/>
    <n v="25"/>
    <n v="22"/>
    <n v="27"/>
    <n v="34"/>
    <n v="27"/>
    <n v="26.5"/>
    <n v="0.25"/>
    <n v="106"/>
  </r>
  <r>
    <x v="0"/>
    <s v="mid April"/>
    <n v="7"/>
    <x v="6"/>
    <x v="6"/>
    <n v="4"/>
    <x v="3"/>
    <n v="26"/>
    <n v="101"/>
    <n v="103"/>
    <n v="426"/>
    <d v="2025-05-22T00:00:00"/>
    <n v="33"/>
    <n v="24"/>
    <n v="26"/>
    <n v="27"/>
    <n v="28"/>
    <n v="29"/>
    <n v="27.833333333333332"/>
    <n v="0.25"/>
    <n v="111.33333333333333"/>
  </r>
  <r>
    <x v="0"/>
    <s v="mid April"/>
    <n v="7"/>
    <x v="2"/>
    <x v="2"/>
    <n v="4"/>
    <x v="0"/>
    <n v="28"/>
    <n v="112"/>
    <n v="28"/>
    <n v="128"/>
    <d v="2025-05-22T00:00:00"/>
    <n v="31"/>
    <n v="27"/>
    <n v="30"/>
    <n v="31"/>
    <n v="32"/>
    <n v="36"/>
    <n v="31.166666666666668"/>
    <n v="0.25"/>
    <n v="124.66666666666667"/>
  </r>
  <r>
    <x v="0"/>
    <s v="mid April"/>
    <n v="7"/>
    <x v="0"/>
    <x v="0"/>
    <n v="4"/>
    <x v="1"/>
    <n v="28"/>
    <n v="111"/>
    <n v="37"/>
    <n v="228"/>
    <d v="2025-05-22T00:00:00"/>
    <n v="28"/>
    <n v="32"/>
    <n v="28"/>
    <n v="18"/>
    <n v="42"/>
    <n v="17"/>
    <n v="27.5"/>
    <n v="0.25"/>
    <n v="110"/>
  </r>
  <r>
    <x v="0"/>
    <s v="mid April"/>
    <n v="7"/>
    <x v="5"/>
    <x v="5"/>
    <n v="4"/>
    <x v="2"/>
    <n v="28"/>
    <n v="110"/>
    <n v="92"/>
    <n v="328"/>
    <d v="2025-05-22T00:00:00"/>
    <n v="33"/>
    <n v="35"/>
    <n v="20"/>
    <n v="28"/>
    <n v="21"/>
    <n v="26"/>
    <n v="27.166666666666668"/>
    <n v="0.25"/>
    <n v="108.66666666666667"/>
  </r>
  <r>
    <x v="0"/>
    <s v="mid April"/>
    <n v="7"/>
    <x v="4"/>
    <x v="4"/>
    <n v="4"/>
    <x v="3"/>
    <n v="28"/>
    <n v="109"/>
    <n v="101"/>
    <n v="428"/>
    <d v="2025-05-22T00:00:00"/>
    <n v="21"/>
    <n v="26"/>
    <n v="22"/>
    <n v="28"/>
    <n v="37"/>
    <n v="28"/>
    <n v="27"/>
    <n v="0.25"/>
    <n v="108"/>
  </r>
  <r>
    <x v="1"/>
    <s v="mid May"/>
    <n v="2"/>
    <x v="8"/>
    <x v="8"/>
    <n v="1"/>
    <x v="0"/>
    <n v="6"/>
    <n v="24"/>
    <n v="6"/>
    <n v="106"/>
    <d v="2025-06-26T00:00:00"/>
    <n v="23"/>
    <n v="30"/>
    <n v="18"/>
    <n v="21"/>
    <n v="38"/>
    <n v="18"/>
    <n v="24.666666666666668"/>
    <n v="0.25"/>
    <n v="98.666666666666671"/>
  </r>
  <r>
    <x v="1"/>
    <s v="mid May"/>
    <n v="2"/>
    <x v="9"/>
    <x v="9"/>
    <n v="1"/>
    <x v="1"/>
    <n v="6"/>
    <n v="23"/>
    <n v="59"/>
    <n v="206"/>
    <d v="2025-06-26T00:00:00"/>
    <n v="23"/>
    <n v="28"/>
    <n v="22"/>
    <n v="29"/>
    <n v="22"/>
    <n v="25"/>
    <n v="24.833333333333332"/>
    <n v="0.25"/>
    <n v="99.333333333333329"/>
  </r>
  <r>
    <x v="1"/>
    <s v="mid May"/>
    <n v="2"/>
    <x v="10"/>
    <x v="10"/>
    <n v="1"/>
    <x v="2"/>
    <n v="6"/>
    <n v="22"/>
    <n v="70"/>
    <n v="306"/>
    <d v="2025-06-26T00:00:00"/>
    <n v="24"/>
    <n v="23"/>
    <n v="21"/>
    <n v="31"/>
    <n v="27"/>
    <n v="24"/>
    <n v="25"/>
    <n v="0.25"/>
    <n v="100"/>
  </r>
  <r>
    <x v="1"/>
    <s v="mid May"/>
    <n v="2"/>
    <x v="11"/>
    <x v="3"/>
    <n v="1"/>
    <x v="3"/>
    <n v="6"/>
    <n v="21"/>
    <n v="123"/>
    <n v="406"/>
    <d v="2025-06-26T00:00:00"/>
    <n v="36"/>
    <n v="33"/>
    <n v="35"/>
    <n v="35"/>
    <n v="53"/>
    <n v="38"/>
    <n v="38.333333333333336"/>
    <n v="0.25"/>
    <n v="153.33333333333334"/>
  </r>
  <r>
    <x v="1"/>
    <s v="mid May"/>
    <n v="2"/>
    <x v="12"/>
    <x v="4"/>
    <n v="1"/>
    <x v="0"/>
    <n v="8"/>
    <n v="32"/>
    <n v="8"/>
    <n v="108"/>
    <d v="2025-06-26T00:00:00"/>
    <n v="33"/>
    <n v="31"/>
    <n v="26"/>
    <n v="29"/>
    <n v="37"/>
    <n v="31"/>
    <n v="31.166666666666668"/>
    <n v="0.25"/>
    <n v="124.66666666666667"/>
  </r>
  <r>
    <x v="1"/>
    <s v="mid May"/>
    <n v="2"/>
    <x v="13"/>
    <x v="11"/>
    <n v="1"/>
    <x v="1"/>
    <n v="8"/>
    <n v="31"/>
    <n v="57"/>
    <n v="208"/>
    <d v="2025-06-26T00:00:00"/>
    <n v="27"/>
    <n v="24"/>
    <n v="34"/>
    <n v="38"/>
    <n v="41"/>
    <n v="39"/>
    <n v="33.833333333333336"/>
    <n v="0.25"/>
    <n v="135.33333333333334"/>
  </r>
  <r>
    <x v="1"/>
    <s v="mid May"/>
    <n v="2"/>
    <x v="14"/>
    <x v="12"/>
    <n v="1"/>
    <x v="2"/>
    <n v="8"/>
    <n v="30"/>
    <n v="72"/>
    <n v="308"/>
    <d v="2025-06-26T00:00:00"/>
    <n v="23"/>
    <n v="14"/>
    <n v="27"/>
    <n v="19"/>
    <n v="33"/>
    <n v="16"/>
    <n v="22"/>
    <n v="0.25"/>
    <n v="88"/>
  </r>
  <r>
    <x v="1"/>
    <s v="mid May"/>
    <n v="2"/>
    <x v="15"/>
    <x v="13"/>
    <n v="1"/>
    <x v="3"/>
    <n v="8"/>
    <n v="29"/>
    <n v="121"/>
    <n v="408"/>
    <d v="2025-06-26T00:00:00"/>
    <n v="23"/>
    <n v="34"/>
    <n v="31"/>
    <n v="33"/>
    <n v="47"/>
    <n v="49"/>
    <n v="36.166666666666664"/>
    <n v="0.25"/>
    <n v="144.66666666666666"/>
  </r>
  <r>
    <x v="1"/>
    <s v="mid May"/>
    <n v="4"/>
    <x v="9"/>
    <x v="9"/>
    <n v="2"/>
    <x v="0"/>
    <n v="14"/>
    <n v="56"/>
    <n v="14"/>
    <n v="114"/>
    <d v="2025-06-26T00:00:00"/>
    <n v="20"/>
    <n v="31"/>
    <n v="36"/>
    <n v="32"/>
    <n v="23"/>
    <n v="32"/>
    <n v="29"/>
    <n v="0.25"/>
    <n v="116"/>
  </r>
  <r>
    <x v="1"/>
    <s v="mid May"/>
    <n v="4"/>
    <x v="10"/>
    <x v="10"/>
    <n v="2"/>
    <x v="1"/>
    <n v="14"/>
    <n v="55"/>
    <n v="51"/>
    <n v="214"/>
    <d v="2025-06-26T00:00:00"/>
    <n v="30"/>
    <n v="23"/>
    <n v="30"/>
    <n v="24"/>
    <n v="34"/>
    <n v="29"/>
    <n v="28.333333333333332"/>
    <n v="0.25"/>
    <n v="113.33333333333333"/>
  </r>
  <r>
    <x v="1"/>
    <s v="mid May"/>
    <n v="4"/>
    <x v="8"/>
    <x v="8"/>
    <n v="2"/>
    <x v="2"/>
    <n v="14"/>
    <n v="54"/>
    <n v="78"/>
    <n v="314"/>
    <d v="2025-06-26T00:00:00"/>
    <n v="28"/>
    <n v="23"/>
    <n v="38"/>
    <n v="41"/>
    <n v="33"/>
    <n v="40"/>
    <n v="33.833333333333336"/>
    <n v="0.25"/>
    <n v="135.33333333333334"/>
  </r>
  <r>
    <x v="1"/>
    <s v="mid May"/>
    <n v="4"/>
    <x v="12"/>
    <x v="4"/>
    <n v="2"/>
    <x v="3"/>
    <n v="14"/>
    <n v="53"/>
    <n v="115"/>
    <n v="414"/>
    <d v="2025-06-26T00:00:00"/>
    <n v="37"/>
    <n v="32"/>
    <n v="44"/>
    <n v="39"/>
    <n v="46"/>
    <n v="35"/>
    <n v="38.833333333333336"/>
    <n v="0.25"/>
    <n v="155.33333333333334"/>
  </r>
  <r>
    <x v="1"/>
    <s v="mid May"/>
    <n v="4"/>
    <x v="14"/>
    <x v="12"/>
    <n v="2"/>
    <x v="0"/>
    <n v="16"/>
    <n v="64"/>
    <n v="16"/>
    <n v="116"/>
    <d v="2025-06-26T00:00:00"/>
    <n v="35"/>
    <n v="45"/>
    <n v="17"/>
    <n v="31"/>
    <n v="31"/>
    <n v="31"/>
    <n v="31.666666666666668"/>
    <n v="0.25"/>
    <n v="126.66666666666667"/>
  </r>
  <r>
    <x v="1"/>
    <s v="mid May"/>
    <n v="4"/>
    <x v="15"/>
    <x v="13"/>
    <n v="2"/>
    <x v="1"/>
    <n v="16"/>
    <n v="63"/>
    <n v="49"/>
    <n v="216"/>
    <d v="2025-06-26T00:00:00"/>
    <n v="38"/>
    <n v="32"/>
    <n v="21"/>
    <n v="31"/>
    <n v="38"/>
    <n v="26"/>
    <n v="31"/>
    <n v="0.25"/>
    <n v="124"/>
  </r>
  <r>
    <x v="1"/>
    <s v="mid May"/>
    <n v="4"/>
    <x v="11"/>
    <x v="3"/>
    <n v="2"/>
    <x v="2"/>
    <n v="16"/>
    <n v="62"/>
    <n v="80"/>
    <n v="316"/>
    <d v="2025-06-26T00:00:00"/>
    <n v="34"/>
    <n v="32"/>
    <n v="40"/>
    <n v="30"/>
    <n v="43"/>
    <n v="26"/>
    <n v="34.166666666666664"/>
    <n v="0.25"/>
    <n v="136.66666666666666"/>
  </r>
  <r>
    <x v="1"/>
    <s v="mid May"/>
    <n v="4"/>
    <x v="13"/>
    <x v="11"/>
    <n v="2"/>
    <x v="3"/>
    <n v="16"/>
    <n v="61"/>
    <n v="113"/>
    <n v="416"/>
    <d v="2025-06-26T00:00:00"/>
    <n v="24"/>
    <n v="40"/>
    <n v="25"/>
    <n v="25"/>
    <n v="38"/>
    <n v="41"/>
    <n v="32.166666666666664"/>
    <n v="0.25"/>
    <n v="128.66666666666666"/>
  </r>
  <r>
    <x v="1"/>
    <s v="mid May"/>
    <n v="6"/>
    <x v="13"/>
    <x v="11"/>
    <n v="3"/>
    <x v="0"/>
    <n v="22"/>
    <n v="88"/>
    <n v="22"/>
    <n v="122"/>
    <d v="2025-06-26T00:00:00"/>
    <n v="29"/>
    <n v="38"/>
    <n v="33"/>
    <n v="28"/>
    <n v="36"/>
    <n v="39"/>
    <n v="33.833333333333336"/>
    <n v="0.25"/>
    <n v="135.33333333333334"/>
  </r>
  <r>
    <x v="1"/>
    <s v="mid May"/>
    <n v="6"/>
    <x v="12"/>
    <x v="4"/>
    <n v="3"/>
    <x v="1"/>
    <n v="22"/>
    <n v="87"/>
    <n v="43"/>
    <n v="222"/>
    <d v="2025-06-26T00:00:00"/>
    <n v="41"/>
    <n v="32"/>
    <n v="36"/>
    <n v="30"/>
    <n v="39"/>
    <n v="31"/>
    <n v="34.833333333333336"/>
    <n v="0.25"/>
    <n v="139.33333333333334"/>
  </r>
  <r>
    <x v="1"/>
    <s v="mid May"/>
    <n v="6"/>
    <x v="9"/>
    <x v="9"/>
    <n v="3"/>
    <x v="2"/>
    <n v="22"/>
    <n v="86"/>
    <n v="86"/>
    <n v="322"/>
    <d v="2025-06-26T00:00:00"/>
    <n v="17"/>
    <n v="26"/>
    <n v="22"/>
    <n v="18"/>
    <n v="34"/>
    <n v="41"/>
    <n v="26.333333333333332"/>
    <n v="0.25"/>
    <n v="105.33333333333333"/>
  </r>
  <r>
    <x v="1"/>
    <s v="mid May"/>
    <n v="6"/>
    <x v="14"/>
    <x v="12"/>
    <n v="3"/>
    <x v="3"/>
    <n v="22"/>
    <n v="85"/>
    <n v="107"/>
    <n v="422"/>
    <d v="2025-06-26T00:00:00"/>
    <n v="27"/>
    <n v="32"/>
    <n v="25"/>
    <n v="20"/>
    <n v="36"/>
    <n v="30"/>
    <n v="28.333333333333332"/>
    <n v="0.25"/>
    <n v="113.33333333333333"/>
  </r>
  <r>
    <x v="1"/>
    <s v="mid May"/>
    <n v="6"/>
    <x v="10"/>
    <x v="10"/>
    <n v="3"/>
    <x v="0"/>
    <n v="24"/>
    <n v="96"/>
    <n v="24"/>
    <n v="124"/>
    <d v="2025-06-26T00:00:00"/>
    <n v="23"/>
    <n v="22"/>
    <n v="40"/>
    <n v="36"/>
    <n v="39"/>
    <n v="41"/>
    <n v="33.5"/>
    <n v="0.25"/>
    <n v="134"/>
  </r>
  <r>
    <x v="1"/>
    <s v="mid May"/>
    <n v="6"/>
    <x v="11"/>
    <x v="3"/>
    <n v="3"/>
    <x v="1"/>
    <n v="24"/>
    <n v="95"/>
    <n v="41"/>
    <n v="224"/>
    <d v="2025-06-26T00:00:00"/>
    <n v="25"/>
    <n v="40"/>
    <n v="31"/>
    <n v="26"/>
    <n v="45"/>
    <n v="33"/>
    <n v="33.333333333333336"/>
    <n v="0.25"/>
    <n v="133.33333333333334"/>
  </r>
  <r>
    <x v="1"/>
    <s v="mid May"/>
    <n v="6"/>
    <x v="15"/>
    <x v="13"/>
    <n v="3"/>
    <x v="2"/>
    <n v="24"/>
    <n v="94"/>
    <n v="88"/>
    <n v="324"/>
    <d v="2025-06-26T00:00:00"/>
    <n v="34"/>
    <n v="25"/>
    <n v="25"/>
    <n v="31"/>
    <n v="33"/>
    <n v="34"/>
    <n v="30.333333333333332"/>
    <n v="0.25"/>
    <n v="121.33333333333333"/>
  </r>
  <r>
    <x v="1"/>
    <s v="mid May"/>
    <n v="6"/>
    <x v="8"/>
    <x v="8"/>
    <n v="3"/>
    <x v="3"/>
    <n v="24"/>
    <n v="93"/>
    <n v="105"/>
    <n v="424"/>
    <d v="2025-06-26T00:00:00"/>
    <n v="27"/>
    <n v="42"/>
    <n v="22"/>
    <n v="32"/>
    <n v="33"/>
    <n v="37"/>
    <n v="32.166666666666664"/>
    <n v="0.25"/>
    <n v="128.66666666666666"/>
  </r>
  <r>
    <x v="1"/>
    <s v="mid May"/>
    <n v="8"/>
    <x v="11"/>
    <x v="3"/>
    <n v="4"/>
    <x v="0"/>
    <n v="30"/>
    <n v="120"/>
    <n v="30"/>
    <n v="130"/>
    <d v="2025-06-26T00:00:00"/>
    <n v="33"/>
    <n v="24"/>
    <n v="36"/>
    <n v="30"/>
    <n v="40"/>
    <n v="42"/>
    <n v="34.166666666666664"/>
    <n v="0.25"/>
    <n v="136.66666666666666"/>
  </r>
  <r>
    <x v="1"/>
    <s v="mid May"/>
    <n v="8"/>
    <x v="14"/>
    <x v="12"/>
    <n v="4"/>
    <x v="1"/>
    <n v="30"/>
    <n v="119"/>
    <n v="35"/>
    <n v="230"/>
    <d v="2025-06-26T00:00:00"/>
    <n v="24"/>
    <n v="23"/>
    <n v="24"/>
    <n v="20"/>
    <n v="31"/>
    <n v="18"/>
    <n v="23.333333333333332"/>
    <n v="0.25"/>
    <n v="93.333333333333329"/>
  </r>
  <r>
    <x v="1"/>
    <s v="mid May"/>
    <n v="8"/>
    <x v="13"/>
    <x v="11"/>
    <n v="4"/>
    <x v="2"/>
    <n v="30"/>
    <n v="118"/>
    <n v="94"/>
    <n v="330"/>
    <d v="2025-06-26T00:00:00"/>
    <n v="19"/>
    <n v="34"/>
    <n v="29"/>
    <n v="23"/>
    <n v="25"/>
    <n v="34"/>
    <n v="27.333333333333332"/>
    <n v="0.25"/>
    <n v="109.33333333333333"/>
  </r>
  <r>
    <x v="1"/>
    <s v="mid May"/>
    <n v="8"/>
    <x v="10"/>
    <x v="10"/>
    <n v="4"/>
    <x v="3"/>
    <n v="30"/>
    <n v="117"/>
    <n v="99"/>
    <n v="430"/>
    <d v="2025-06-26T00:00:00"/>
    <n v="31"/>
    <n v="25"/>
    <n v="31"/>
    <n v="15"/>
    <n v="48"/>
    <n v="38"/>
    <n v="31.333333333333332"/>
    <n v="0.25"/>
    <n v="125.33333333333333"/>
  </r>
  <r>
    <x v="1"/>
    <s v="mid May"/>
    <n v="8"/>
    <x v="15"/>
    <x v="13"/>
    <n v="4"/>
    <x v="0"/>
    <n v="32"/>
    <n v="128"/>
    <n v="32"/>
    <n v="132"/>
    <d v="2025-06-26T00:00:00"/>
    <n v="29"/>
    <n v="31"/>
    <n v="32"/>
    <n v="33"/>
    <n v="55"/>
    <n v="47"/>
    <n v="37.833333333333336"/>
    <n v="0.25"/>
    <n v="151.33333333333334"/>
  </r>
  <r>
    <x v="1"/>
    <s v="mid May"/>
    <n v="8"/>
    <x v="8"/>
    <x v="8"/>
    <n v="4"/>
    <x v="1"/>
    <n v="32"/>
    <n v="127"/>
    <n v="33"/>
    <n v="232"/>
    <d v="2025-06-26T00:00:00"/>
    <n v="38"/>
    <n v="41"/>
    <n v="36"/>
    <n v="27"/>
    <n v="34"/>
    <n v="38"/>
    <n v="35.666666666666664"/>
    <n v="0.25"/>
    <n v="142.66666666666666"/>
  </r>
  <r>
    <x v="1"/>
    <s v="mid May"/>
    <n v="8"/>
    <x v="12"/>
    <x v="4"/>
    <n v="4"/>
    <x v="2"/>
    <n v="32"/>
    <n v="126"/>
    <n v="96"/>
    <n v="332"/>
    <d v="2025-06-26T00:00:00"/>
    <n v="36"/>
    <n v="28"/>
    <n v="29"/>
    <n v="23"/>
    <n v="17"/>
    <n v="41"/>
    <n v="29"/>
    <n v="0.25"/>
    <n v="116"/>
  </r>
  <r>
    <x v="1"/>
    <s v="mid May"/>
    <n v="8"/>
    <x v="9"/>
    <x v="9"/>
    <n v="4"/>
    <x v="3"/>
    <n v="32"/>
    <n v="125"/>
    <n v="97"/>
    <n v="432"/>
    <d v="2025-06-26T00:00:00"/>
    <n v="28"/>
    <n v="31"/>
    <n v="37"/>
    <n v="25"/>
    <n v="39"/>
    <n v="35"/>
    <n v="32.5"/>
    <n v="0.25"/>
    <n v="130"/>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r>
    <x v="2"/>
    <m/>
    <m/>
    <x v="16"/>
    <x v="14"/>
    <m/>
    <x v="4"/>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3">
  <r>
    <x v="0"/>
    <s v="mid April"/>
    <n v="1"/>
    <x v="0"/>
    <x v="0"/>
    <n v="1"/>
    <n v="1"/>
    <n v="1"/>
    <n v="1"/>
    <n v="1"/>
    <n v="101"/>
    <m/>
    <x v="0"/>
    <m/>
    <m/>
    <m/>
  </r>
  <r>
    <x v="0"/>
    <s v="mid April"/>
    <n v="1"/>
    <x v="1"/>
    <x v="1"/>
    <n v="1"/>
    <n v="2"/>
    <n v="1"/>
    <n v="2"/>
    <n v="64"/>
    <n v="201"/>
    <m/>
    <x v="0"/>
    <m/>
    <m/>
    <m/>
  </r>
  <r>
    <x v="0"/>
    <s v="mid April"/>
    <n v="1"/>
    <x v="2"/>
    <x v="2"/>
    <n v="1"/>
    <n v="3"/>
    <n v="1"/>
    <n v="3"/>
    <n v="65"/>
    <n v="301"/>
    <m/>
    <x v="0"/>
    <m/>
    <m/>
    <m/>
  </r>
  <r>
    <x v="0"/>
    <s v="mid April"/>
    <n v="1"/>
    <x v="3"/>
    <x v="3"/>
    <n v="1"/>
    <n v="4"/>
    <n v="1"/>
    <n v="4"/>
    <n v="128"/>
    <n v="401"/>
    <m/>
    <x v="0"/>
    <m/>
    <m/>
    <m/>
  </r>
  <r>
    <x v="0"/>
    <s v="mid April"/>
    <n v="1"/>
    <x v="3"/>
    <x v="3"/>
    <n v="1"/>
    <n v="4"/>
    <n v="2"/>
    <n v="5"/>
    <n v="127"/>
    <n v="402"/>
    <n v="1"/>
    <x v="1"/>
    <n v="0.27"/>
    <n v="5.58"/>
    <n v="16"/>
  </r>
  <r>
    <x v="0"/>
    <s v="mid April"/>
    <n v="1"/>
    <x v="2"/>
    <x v="2"/>
    <n v="1"/>
    <n v="3"/>
    <n v="2"/>
    <n v="6"/>
    <n v="66"/>
    <n v="302"/>
    <n v="1"/>
    <x v="1"/>
    <n v="0.22"/>
    <n v="6.15"/>
    <n v="14"/>
  </r>
  <r>
    <x v="0"/>
    <s v="mid April"/>
    <n v="1"/>
    <x v="1"/>
    <x v="1"/>
    <n v="1"/>
    <n v="2"/>
    <n v="2"/>
    <n v="7"/>
    <n v="63"/>
    <n v="202"/>
    <n v="1"/>
    <x v="1"/>
    <n v="0.26"/>
    <n v="4.93"/>
    <n v="9"/>
  </r>
  <r>
    <x v="0"/>
    <s v="mid April"/>
    <n v="1"/>
    <x v="0"/>
    <x v="0"/>
    <n v="1"/>
    <n v="1"/>
    <n v="2"/>
    <n v="8"/>
    <n v="2"/>
    <n v="102"/>
    <n v="1"/>
    <x v="1"/>
    <n v="0.25"/>
    <n v="3.2"/>
    <n v="16"/>
  </r>
  <r>
    <x v="0"/>
    <s v="mid April"/>
    <n v="1"/>
    <x v="4"/>
    <x v="4"/>
    <n v="1"/>
    <n v="1"/>
    <n v="3"/>
    <n v="9"/>
    <n v="3"/>
    <n v="103"/>
    <m/>
    <x v="0"/>
    <m/>
    <m/>
    <m/>
  </r>
  <r>
    <x v="0"/>
    <s v="mid April"/>
    <n v="1"/>
    <x v="5"/>
    <x v="5"/>
    <n v="1"/>
    <n v="2"/>
    <n v="3"/>
    <n v="10"/>
    <n v="62"/>
    <n v="203"/>
    <m/>
    <x v="0"/>
    <m/>
    <m/>
    <m/>
  </r>
  <r>
    <x v="0"/>
    <s v="mid April"/>
    <n v="1"/>
    <x v="6"/>
    <x v="6"/>
    <n v="1"/>
    <n v="3"/>
    <n v="3"/>
    <n v="11"/>
    <n v="67"/>
    <n v="303"/>
    <m/>
    <x v="0"/>
    <m/>
    <m/>
    <m/>
  </r>
  <r>
    <x v="0"/>
    <s v="mid April"/>
    <n v="1"/>
    <x v="7"/>
    <x v="7"/>
    <n v="1"/>
    <n v="4"/>
    <n v="3"/>
    <n v="12"/>
    <n v="126"/>
    <n v="403"/>
    <m/>
    <x v="0"/>
    <m/>
    <m/>
    <m/>
  </r>
  <r>
    <x v="0"/>
    <s v="mid April"/>
    <n v="1"/>
    <x v="7"/>
    <x v="7"/>
    <n v="1"/>
    <n v="4"/>
    <n v="4"/>
    <n v="13"/>
    <n v="125"/>
    <n v="404"/>
    <n v="1"/>
    <x v="1"/>
    <n v="0.27"/>
    <n v="6.62"/>
    <n v="15"/>
  </r>
  <r>
    <x v="0"/>
    <s v="mid April"/>
    <n v="1"/>
    <x v="6"/>
    <x v="6"/>
    <n v="1"/>
    <n v="3"/>
    <n v="4"/>
    <n v="14"/>
    <n v="68"/>
    <n v="304"/>
    <n v="1"/>
    <x v="1"/>
    <n v="0.24"/>
    <n v="3.95"/>
    <n v="12"/>
  </r>
  <r>
    <x v="0"/>
    <s v="mid April"/>
    <n v="1"/>
    <x v="5"/>
    <x v="5"/>
    <n v="1"/>
    <n v="2"/>
    <n v="4"/>
    <n v="15"/>
    <n v="61"/>
    <n v="204"/>
    <n v="1"/>
    <x v="1"/>
    <n v="0.26"/>
    <n v="2.94"/>
    <n v="15"/>
  </r>
  <r>
    <x v="0"/>
    <s v="mid April"/>
    <n v="1"/>
    <x v="4"/>
    <x v="4"/>
    <n v="1"/>
    <n v="1"/>
    <n v="4"/>
    <n v="16"/>
    <n v="4"/>
    <n v="104"/>
    <n v="1"/>
    <x v="1"/>
    <n v="0.24"/>
    <n v="4.58"/>
    <n v="15"/>
  </r>
  <r>
    <x v="1"/>
    <s v="mid May"/>
    <n v="2"/>
    <x v="8"/>
    <x v="8"/>
    <n v="1"/>
    <n v="1"/>
    <n v="5"/>
    <n v="17"/>
    <n v="5"/>
    <n v="105"/>
    <m/>
    <x v="0"/>
    <m/>
    <m/>
    <m/>
  </r>
  <r>
    <x v="1"/>
    <s v="mid May"/>
    <n v="2"/>
    <x v="9"/>
    <x v="9"/>
    <n v="1"/>
    <n v="2"/>
    <n v="5"/>
    <n v="18"/>
    <n v="60"/>
    <n v="205"/>
    <m/>
    <x v="0"/>
    <m/>
    <m/>
    <m/>
  </r>
  <r>
    <x v="1"/>
    <s v="mid May"/>
    <n v="2"/>
    <x v="10"/>
    <x v="10"/>
    <n v="1"/>
    <n v="3"/>
    <n v="5"/>
    <n v="19"/>
    <n v="69"/>
    <n v="305"/>
    <m/>
    <x v="0"/>
    <m/>
    <m/>
    <m/>
  </r>
  <r>
    <x v="1"/>
    <s v="mid May"/>
    <n v="2"/>
    <x v="11"/>
    <x v="3"/>
    <n v="1"/>
    <n v="4"/>
    <n v="5"/>
    <n v="20"/>
    <n v="124"/>
    <n v="405"/>
    <m/>
    <x v="0"/>
    <m/>
    <m/>
    <m/>
  </r>
  <r>
    <x v="1"/>
    <s v="mid May"/>
    <n v="2"/>
    <x v="11"/>
    <x v="3"/>
    <n v="1"/>
    <n v="4"/>
    <n v="6"/>
    <n v="21"/>
    <n v="123"/>
    <n v="406"/>
    <n v="1"/>
    <x v="1"/>
    <n v="0.13"/>
    <n v="1.5"/>
    <n v="11"/>
  </r>
  <r>
    <x v="1"/>
    <s v="mid May"/>
    <n v="2"/>
    <x v="10"/>
    <x v="10"/>
    <n v="1"/>
    <n v="3"/>
    <n v="6"/>
    <n v="22"/>
    <n v="70"/>
    <n v="306"/>
    <n v="1"/>
    <x v="1"/>
    <n v="0.13"/>
    <n v="1.55"/>
    <n v="8"/>
  </r>
  <r>
    <x v="1"/>
    <s v="mid May"/>
    <n v="2"/>
    <x v="9"/>
    <x v="9"/>
    <n v="1"/>
    <n v="2"/>
    <n v="6"/>
    <n v="23"/>
    <n v="59"/>
    <n v="206"/>
    <n v="1"/>
    <x v="1"/>
    <n v="0.13"/>
    <n v="2.11"/>
    <n v="7"/>
  </r>
  <r>
    <x v="1"/>
    <s v="mid May"/>
    <n v="2"/>
    <x v="8"/>
    <x v="8"/>
    <n v="1"/>
    <n v="1"/>
    <n v="6"/>
    <n v="24"/>
    <n v="6"/>
    <n v="106"/>
    <n v="1"/>
    <x v="1"/>
    <n v="0.13"/>
    <n v="2.4700000000000002"/>
    <n v="7"/>
  </r>
  <r>
    <x v="1"/>
    <s v="mid May"/>
    <n v="2"/>
    <x v="12"/>
    <x v="4"/>
    <n v="1"/>
    <n v="1"/>
    <n v="7"/>
    <n v="25"/>
    <n v="7"/>
    <n v="107"/>
    <m/>
    <x v="0"/>
    <m/>
    <m/>
    <m/>
  </r>
  <r>
    <x v="1"/>
    <s v="mid May"/>
    <n v="2"/>
    <x v="13"/>
    <x v="11"/>
    <n v="1"/>
    <n v="2"/>
    <n v="7"/>
    <n v="26"/>
    <n v="58"/>
    <n v="207"/>
    <m/>
    <x v="0"/>
    <m/>
    <m/>
    <m/>
  </r>
  <r>
    <x v="1"/>
    <s v="mid May"/>
    <n v="2"/>
    <x v="14"/>
    <x v="12"/>
    <n v="1"/>
    <n v="3"/>
    <n v="7"/>
    <n v="27"/>
    <n v="71"/>
    <n v="307"/>
    <m/>
    <x v="0"/>
    <m/>
    <m/>
    <m/>
  </r>
  <r>
    <x v="1"/>
    <s v="mid May"/>
    <n v="2"/>
    <x v="15"/>
    <x v="13"/>
    <n v="1"/>
    <n v="4"/>
    <n v="7"/>
    <n v="28"/>
    <n v="122"/>
    <n v="407"/>
    <m/>
    <x v="0"/>
    <m/>
    <m/>
    <m/>
  </r>
  <r>
    <x v="1"/>
    <s v="mid May"/>
    <n v="2"/>
    <x v="15"/>
    <x v="13"/>
    <n v="1"/>
    <n v="4"/>
    <n v="8"/>
    <n v="29"/>
    <n v="121"/>
    <n v="408"/>
    <n v="1"/>
    <x v="1"/>
    <n v="0.14000000000000001"/>
    <n v="2.0699999999999998"/>
    <n v="7"/>
  </r>
  <r>
    <x v="1"/>
    <s v="mid May"/>
    <n v="2"/>
    <x v="14"/>
    <x v="12"/>
    <n v="1"/>
    <n v="3"/>
    <n v="8"/>
    <n v="30"/>
    <n v="72"/>
    <n v="308"/>
    <n v="1"/>
    <x v="1"/>
    <n v="0.12"/>
    <n v="1.35"/>
    <n v="6"/>
  </r>
  <r>
    <x v="1"/>
    <s v="mid May"/>
    <n v="2"/>
    <x v="13"/>
    <x v="11"/>
    <n v="1"/>
    <n v="2"/>
    <n v="8"/>
    <n v="31"/>
    <n v="57"/>
    <n v="208"/>
    <n v="1"/>
    <x v="1"/>
    <n v="0.14000000000000001"/>
    <n v="1.19"/>
    <n v="8"/>
  </r>
  <r>
    <x v="1"/>
    <s v="mid May"/>
    <n v="2"/>
    <x v="12"/>
    <x v="4"/>
    <n v="1"/>
    <n v="1"/>
    <n v="8"/>
    <n v="32"/>
    <n v="8"/>
    <n v="108"/>
    <n v="1"/>
    <x v="1"/>
    <n v="0.13"/>
    <n v="1.38"/>
    <n v="9"/>
  </r>
  <r>
    <x v="0"/>
    <s v="mid April"/>
    <n v="3"/>
    <x v="1"/>
    <x v="1"/>
    <n v="2"/>
    <n v="1"/>
    <n v="9"/>
    <n v="33"/>
    <n v="9"/>
    <n v="109"/>
    <m/>
    <x v="0"/>
    <m/>
    <m/>
    <m/>
  </r>
  <r>
    <x v="0"/>
    <s v="mid April"/>
    <n v="3"/>
    <x v="6"/>
    <x v="6"/>
    <n v="2"/>
    <n v="2"/>
    <n v="9"/>
    <n v="34"/>
    <n v="56"/>
    <n v="209"/>
    <m/>
    <x v="0"/>
    <m/>
    <m/>
    <m/>
  </r>
  <r>
    <x v="0"/>
    <s v="mid April"/>
    <n v="3"/>
    <x v="4"/>
    <x v="4"/>
    <n v="2"/>
    <n v="3"/>
    <n v="9"/>
    <n v="35"/>
    <n v="73"/>
    <n v="309"/>
    <m/>
    <x v="0"/>
    <m/>
    <m/>
    <m/>
  </r>
  <r>
    <x v="0"/>
    <s v="mid April"/>
    <n v="3"/>
    <x v="5"/>
    <x v="5"/>
    <n v="2"/>
    <n v="4"/>
    <n v="9"/>
    <n v="36"/>
    <n v="120"/>
    <n v="409"/>
    <m/>
    <x v="0"/>
    <m/>
    <m/>
    <m/>
  </r>
  <r>
    <x v="0"/>
    <s v="mid April"/>
    <n v="3"/>
    <x v="5"/>
    <x v="5"/>
    <n v="2"/>
    <n v="4"/>
    <n v="10"/>
    <n v="37"/>
    <n v="119"/>
    <n v="410"/>
    <n v="1"/>
    <x v="1"/>
    <n v="0.25"/>
    <n v="8.23"/>
    <n v="13"/>
  </r>
  <r>
    <x v="0"/>
    <s v="mid April"/>
    <n v="3"/>
    <x v="4"/>
    <x v="4"/>
    <n v="2"/>
    <n v="3"/>
    <n v="10"/>
    <n v="38"/>
    <n v="74"/>
    <n v="310"/>
    <n v="1"/>
    <x v="1"/>
    <n v="0.23"/>
    <n v="7.94"/>
    <n v="16"/>
  </r>
  <r>
    <x v="0"/>
    <s v="mid April"/>
    <n v="3"/>
    <x v="6"/>
    <x v="6"/>
    <n v="2"/>
    <n v="2"/>
    <n v="10"/>
    <n v="39"/>
    <n v="55"/>
    <n v="210"/>
    <n v="1"/>
    <x v="1"/>
    <n v="0.3"/>
    <n v="6.65"/>
    <n v="13"/>
  </r>
  <r>
    <x v="0"/>
    <s v="mid April"/>
    <n v="3"/>
    <x v="1"/>
    <x v="1"/>
    <n v="2"/>
    <n v="1"/>
    <n v="10"/>
    <n v="40"/>
    <n v="10"/>
    <n v="110"/>
    <n v="1"/>
    <x v="1"/>
    <n v="0.25"/>
    <n v="5.7"/>
    <n v="15"/>
  </r>
  <r>
    <x v="0"/>
    <s v="mid April"/>
    <n v="3"/>
    <x v="7"/>
    <x v="7"/>
    <n v="2"/>
    <n v="1"/>
    <n v="11"/>
    <n v="41"/>
    <n v="11"/>
    <n v="111"/>
    <m/>
    <x v="0"/>
    <m/>
    <m/>
    <m/>
  </r>
  <r>
    <x v="0"/>
    <s v="mid April"/>
    <n v="3"/>
    <x v="3"/>
    <x v="3"/>
    <n v="2"/>
    <n v="2"/>
    <n v="11"/>
    <n v="42"/>
    <n v="54"/>
    <n v="211"/>
    <m/>
    <x v="0"/>
    <m/>
    <m/>
    <m/>
  </r>
  <r>
    <x v="0"/>
    <s v="mid April"/>
    <n v="3"/>
    <x v="0"/>
    <x v="0"/>
    <n v="2"/>
    <n v="3"/>
    <n v="11"/>
    <n v="43"/>
    <n v="75"/>
    <n v="311"/>
    <m/>
    <x v="0"/>
    <m/>
    <m/>
    <m/>
  </r>
  <r>
    <x v="0"/>
    <s v="mid April"/>
    <n v="3"/>
    <x v="2"/>
    <x v="2"/>
    <n v="2"/>
    <n v="4"/>
    <n v="11"/>
    <n v="44"/>
    <n v="118"/>
    <n v="411"/>
    <m/>
    <x v="0"/>
    <m/>
    <m/>
    <m/>
  </r>
  <r>
    <x v="0"/>
    <s v="mid April"/>
    <n v="3"/>
    <x v="2"/>
    <x v="2"/>
    <n v="2"/>
    <n v="4"/>
    <n v="12"/>
    <n v="45"/>
    <n v="117"/>
    <n v="412"/>
    <n v="1"/>
    <x v="1"/>
    <n v="0.23"/>
    <n v="5.43"/>
    <n v="14"/>
  </r>
  <r>
    <x v="0"/>
    <s v="mid April"/>
    <n v="3"/>
    <x v="0"/>
    <x v="0"/>
    <n v="2"/>
    <n v="3"/>
    <n v="12"/>
    <n v="46"/>
    <n v="76"/>
    <n v="312"/>
    <n v="1"/>
    <x v="1"/>
    <n v="0.26"/>
    <n v="7.53"/>
    <n v="15"/>
  </r>
  <r>
    <x v="0"/>
    <s v="mid April"/>
    <n v="3"/>
    <x v="3"/>
    <x v="3"/>
    <n v="2"/>
    <n v="2"/>
    <n v="12"/>
    <n v="47"/>
    <n v="53"/>
    <n v="212"/>
    <n v="1"/>
    <x v="1"/>
    <n v="0.25"/>
    <n v="2.88"/>
    <n v="15"/>
  </r>
  <r>
    <x v="0"/>
    <s v="mid April"/>
    <n v="3"/>
    <x v="7"/>
    <x v="7"/>
    <n v="2"/>
    <n v="1"/>
    <n v="12"/>
    <n v="48"/>
    <n v="12"/>
    <n v="112"/>
    <n v="1"/>
    <x v="1"/>
    <n v="0.27"/>
    <n v="6"/>
    <n v="20"/>
  </r>
  <r>
    <x v="1"/>
    <s v="mid May"/>
    <n v="4"/>
    <x v="9"/>
    <x v="9"/>
    <n v="2"/>
    <n v="1"/>
    <n v="13"/>
    <n v="49"/>
    <n v="13"/>
    <n v="113"/>
    <m/>
    <x v="0"/>
    <m/>
    <m/>
    <m/>
  </r>
  <r>
    <x v="1"/>
    <s v="mid May"/>
    <n v="4"/>
    <x v="10"/>
    <x v="10"/>
    <n v="2"/>
    <n v="2"/>
    <n v="13"/>
    <n v="50"/>
    <n v="52"/>
    <n v="213"/>
    <m/>
    <x v="0"/>
    <m/>
    <m/>
    <m/>
  </r>
  <r>
    <x v="1"/>
    <s v="mid May"/>
    <n v="4"/>
    <x v="8"/>
    <x v="8"/>
    <n v="2"/>
    <n v="3"/>
    <n v="13"/>
    <n v="51"/>
    <n v="77"/>
    <n v="313"/>
    <m/>
    <x v="0"/>
    <m/>
    <m/>
    <m/>
  </r>
  <r>
    <x v="1"/>
    <s v="mid May"/>
    <n v="4"/>
    <x v="12"/>
    <x v="4"/>
    <n v="2"/>
    <n v="4"/>
    <n v="13"/>
    <n v="52"/>
    <n v="116"/>
    <n v="413"/>
    <m/>
    <x v="0"/>
    <m/>
    <m/>
    <m/>
  </r>
  <r>
    <x v="1"/>
    <s v="mid May"/>
    <n v="4"/>
    <x v="12"/>
    <x v="4"/>
    <n v="2"/>
    <n v="4"/>
    <n v="14"/>
    <n v="53"/>
    <n v="115"/>
    <n v="414"/>
    <n v="1"/>
    <x v="1"/>
    <n v="0.13"/>
    <n v="1.71"/>
    <n v="8"/>
  </r>
  <r>
    <x v="1"/>
    <s v="mid May"/>
    <n v="4"/>
    <x v="8"/>
    <x v="8"/>
    <n v="2"/>
    <n v="3"/>
    <n v="14"/>
    <n v="54"/>
    <n v="78"/>
    <n v="314"/>
    <n v="1"/>
    <x v="1"/>
    <n v="0.12"/>
    <n v="0.83"/>
    <n v="8"/>
  </r>
  <r>
    <x v="1"/>
    <s v="mid May"/>
    <n v="4"/>
    <x v="10"/>
    <x v="10"/>
    <n v="2"/>
    <n v="2"/>
    <n v="14"/>
    <n v="55"/>
    <n v="51"/>
    <n v="214"/>
    <n v="1"/>
    <x v="1"/>
    <n v="0.13"/>
    <n v="1.51"/>
    <n v="11"/>
  </r>
  <r>
    <x v="1"/>
    <s v="mid May"/>
    <n v="4"/>
    <x v="9"/>
    <x v="9"/>
    <n v="2"/>
    <n v="1"/>
    <n v="14"/>
    <n v="56"/>
    <n v="14"/>
    <n v="114"/>
    <n v="1"/>
    <x v="1"/>
    <n v="0.12"/>
    <n v="1.36"/>
    <n v="12"/>
  </r>
  <r>
    <x v="1"/>
    <s v="mid May"/>
    <n v="4"/>
    <x v="14"/>
    <x v="12"/>
    <n v="2"/>
    <n v="1"/>
    <n v="15"/>
    <n v="57"/>
    <n v="15"/>
    <n v="115"/>
    <m/>
    <x v="0"/>
    <m/>
    <m/>
    <m/>
  </r>
  <r>
    <x v="1"/>
    <s v="mid May"/>
    <n v="4"/>
    <x v="15"/>
    <x v="13"/>
    <n v="2"/>
    <n v="2"/>
    <n v="15"/>
    <n v="58"/>
    <n v="50"/>
    <n v="215"/>
    <m/>
    <x v="0"/>
    <m/>
    <m/>
    <m/>
  </r>
  <r>
    <x v="1"/>
    <s v="mid May"/>
    <n v="4"/>
    <x v="11"/>
    <x v="3"/>
    <n v="2"/>
    <n v="3"/>
    <n v="15"/>
    <n v="59"/>
    <n v="79"/>
    <n v="315"/>
    <m/>
    <x v="0"/>
    <m/>
    <m/>
    <m/>
  </r>
  <r>
    <x v="1"/>
    <s v="mid May"/>
    <n v="4"/>
    <x v="13"/>
    <x v="11"/>
    <n v="2"/>
    <n v="4"/>
    <n v="15"/>
    <n v="60"/>
    <n v="114"/>
    <n v="415"/>
    <m/>
    <x v="0"/>
    <m/>
    <m/>
    <m/>
  </r>
  <r>
    <x v="1"/>
    <s v="mid May"/>
    <n v="4"/>
    <x v="13"/>
    <x v="11"/>
    <n v="2"/>
    <n v="4"/>
    <n v="16"/>
    <n v="61"/>
    <n v="113"/>
    <n v="416"/>
    <n v="1"/>
    <x v="1"/>
    <n v="0.13"/>
    <n v="1.52"/>
    <n v="10"/>
  </r>
  <r>
    <x v="1"/>
    <s v="mid May"/>
    <n v="4"/>
    <x v="11"/>
    <x v="3"/>
    <n v="2"/>
    <n v="3"/>
    <n v="16"/>
    <n v="62"/>
    <n v="80"/>
    <n v="316"/>
    <n v="1"/>
    <x v="1"/>
    <n v="0.13"/>
    <n v="3.86"/>
    <n v="10"/>
  </r>
  <r>
    <x v="1"/>
    <s v="mid May"/>
    <n v="4"/>
    <x v="15"/>
    <x v="13"/>
    <n v="2"/>
    <n v="2"/>
    <n v="16"/>
    <n v="63"/>
    <n v="49"/>
    <n v="216"/>
    <n v="1"/>
    <x v="1"/>
    <n v="0.14000000000000001"/>
    <n v="1.87"/>
    <n v="7"/>
  </r>
  <r>
    <x v="1"/>
    <s v="mid May"/>
    <n v="4"/>
    <x v="14"/>
    <x v="12"/>
    <n v="2"/>
    <n v="1"/>
    <n v="16"/>
    <n v="64"/>
    <n v="16"/>
    <n v="116"/>
    <n v="1"/>
    <x v="1"/>
    <n v="0.12"/>
    <n v="1.05"/>
    <n v="11"/>
  </r>
  <r>
    <x v="0"/>
    <s v="mid April"/>
    <n v="5"/>
    <x v="5"/>
    <x v="5"/>
    <n v="3"/>
    <n v="1"/>
    <n v="17"/>
    <n v="65"/>
    <n v="17"/>
    <n v="117"/>
    <m/>
    <x v="0"/>
    <m/>
    <m/>
    <m/>
  </r>
  <r>
    <x v="0"/>
    <s v="mid April"/>
    <n v="5"/>
    <x v="2"/>
    <x v="2"/>
    <n v="3"/>
    <n v="2"/>
    <n v="17"/>
    <n v="66"/>
    <n v="48"/>
    <n v="217"/>
    <m/>
    <x v="0"/>
    <m/>
    <m/>
    <m/>
  </r>
  <r>
    <x v="0"/>
    <s v="mid April"/>
    <n v="5"/>
    <x v="3"/>
    <x v="3"/>
    <n v="3"/>
    <n v="3"/>
    <n v="17"/>
    <n v="67"/>
    <n v="81"/>
    <n v="317"/>
    <m/>
    <x v="0"/>
    <m/>
    <m/>
    <m/>
  </r>
  <r>
    <x v="0"/>
    <s v="mid April"/>
    <n v="5"/>
    <x v="0"/>
    <x v="0"/>
    <n v="3"/>
    <n v="4"/>
    <n v="17"/>
    <n v="68"/>
    <n v="112"/>
    <n v="417"/>
    <m/>
    <x v="0"/>
    <m/>
    <m/>
    <m/>
  </r>
  <r>
    <x v="0"/>
    <s v="mid April"/>
    <n v="5"/>
    <x v="0"/>
    <x v="0"/>
    <n v="3"/>
    <n v="4"/>
    <n v="18"/>
    <n v="69"/>
    <n v="111"/>
    <n v="418"/>
    <n v="1"/>
    <x v="1"/>
    <n v="0.33"/>
    <n v="7.54"/>
    <n v="16"/>
  </r>
  <r>
    <x v="0"/>
    <s v="mid April"/>
    <n v="5"/>
    <x v="3"/>
    <x v="3"/>
    <n v="3"/>
    <n v="3"/>
    <n v="18"/>
    <n v="70"/>
    <n v="82"/>
    <n v="318"/>
    <n v="1"/>
    <x v="1"/>
    <n v="0.21"/>
    <n v="5.53"/>
    <n v="15"/>
  </r>
  <r>
    <x v="0"/>
    <s v="mid April"/>
    <n v="5"/>
    <x v="2"/>
    <x v="2"/>
    <n v="3"/>
    <n v="2"/>
    <n v="18"/>
    <n v="71"/>
    <n v="47"/>
    <n v="218"/>
    <n v="1"/>
    <x v="1"/>
    <n v="0.32"/>
    <n v="5.72"/>
    <n v="14"/>
  </r>
  <r>
    <x v="0"/>
    <s v="mid April"/>
    <n v="5"/>
    <x v="5"/>
    <x v="5"/>
    <n v="3"/>
    <n v="1"/>
    <n v="18"/>
    <n v="72"/>
    <n v="18"/>
    <n v="118"/>
    <n v="1"/>
    <x v="1"/>
    <n v="0.31"/>
    <n v="5.35"/>
    <n v="18"/>
  </r>
  <r>
    <x v="0"/>
    <s v="mid April"/>
    <n v="5"/>
    <x v="6"/>
    <x v="6"/>
    <n v="3"/>
    <n v="1"/>
    <n v="19"/>
    <n v="73"/>
    <n v="19"/>
    <n v="119"/>
    <m/>
    <x v="0"/>
    <m/>
    <m/>
    <m/>
  </r>
  <r>
    <x v="0"/>
    <s v="mid April"/>
    <n v="5"/>
    <x v="4"/>
    <x v="4"/>
    <n v="3"/>
    <n v="2"/>
    <n v="19"/>
    <n v="74"/>
    <n v="46"/>
    <n v="219"/>
    <m/>
    <x v="0"/>
    <m/>
    <m/>
    <m/>
  </r>
  <r>
    <x v="0"/>
    <s v="mid April"/>
    <n v="5"/>
    <x v="7"/>
    <x v="7"/>
    <n v="3"/>
    <n v="3"/>
    <n v="19"/>
    <n v="75"/>
    <n v="83"/>
    <n v="319"/>
    <m/>
    <x v="0"/>
    <m/>
    <m/>
    <m/>
  </r>
  <r>
    <x v="0"/>
    <s v="mid April"/>
    <n v="5"/>
    <x v="1"/>
    <x v="1"/>
    <n v="3"/>
    <n v="4"/>
    <n v="19"/>
    <n v="76"/>
    <n v="110"/>
    <n v="419"/>
    <m/>
    <x v="0"/>
    <m/>
    <m/>
    <m/>
  </r>
  <r>
    <x v="0"/>
    <s v="mid April"/>
    <n v="5"/>
    <x v="1"/>
    <x v="1"/>
    <n v="3"/>
    <n v="4"/>
    <n v="20"/>
    <n v="77"/>
    <n v="109"/>
    <n v="420"/>
    <n v="1"/>
    <x v="1"/>
    <n v="0.31"/>
    <n v="3.35"/>
    <n v="19"/>
  </r>
  <r>
    <x v="0"/>
    <s v="mid April"/>
    <n v="5"/>
    <x v="7"/>
    <x v="7"/>
    <n v="3"/>
    <n v="3"/>
    <n v="20"/>
    <n v="78"/>
    <n v="84"/>
    <n v="320"/>
    <n v="1"/>
    <x v="1"/>
    <n v="0.21"/>
    <n v="9.59"/>
    <n v="18"/>
  </r>
  <r>
    <x v="0"/>
    <s v="mid April"/>
    <n v="5"/>
    <x v="4"/>
    <x v="4"/>
    <n v="3"/>
    <n v="2"/>
    <n v="20"/>
    <n v="79"/>
    <n v="45"/>
    <n v="220"/>
    <n v="1"/>
    <x v="1"/>
    <n v="0.32"/>
    <n v="5.64"/>
    <n v="16"/>
  </r>
  <r>
    <x v="0"/>
    <s v="mid April"/>
    <n v="5"/>
    <x v="6"/>
    <x v="6"/>
    <n v="3"/>
    <n v="1"/>
    <n v="20"/>
    <n v="80"/>
    <n v="20"/>
    <n v="120"/>
    <n v="1"/>
    <x v="1"/>
    <n v="0.34"/>
    <n v="10.54"/>
    <n v="16"/>
  </r>
  <r>
    <x v="1"/>
    <s v="mid May"/>
    <n v="6"/>
    <x v="13"/>
    <x v="11"/>
    <n v="3"/>
    <n v="1"/>
    <n v="21"/>
    <n v="81"/>
    <n v="21"/>
    <n v="121"/>
    <m/>
    <x v="0"/>
    <m/>
    <m/>
    <m/>
  </r>
  <r>
    <x v="1"/>
    <s v="mid May"/>
    <n v="6"/>
    <x v="12"/>
    <x v="4"/>
    <n v="3"/>
    <n v="2"/>
    <n v="21"/>
    <n v="82"/>
    <n v="44"/>
    <n v="221"/>
    <m/>
    <x v="0"/>
    <m/>
    <m/>
    <m/>
  </r>
  <r>
    <x v="1"/>
    <s v="mid May"/>
    <n v="6"/>
    <x v="9"/>
    <x v="9"/>
    <n v="3"/>
    <n v="3"/>
    <n v="21"/>
    <n v="83"/>
    <n v="85"/>
    <n v="321"/>
    <m/>
    <x v="0"/>
    <m/>
    <m/>
    <m/>
  </r>
  <r>
    <x v="1"/>
    <s v="mid May"/>
    <n v="6"/>
    <x v="14"/>
    <x v="12"/>
    <n v="3"/>
    <n v="4"/>
    <n v="21"/>
    <n v="84"/>
    <n v="108"/>
    <n v="421"/>
    <m/>
    <x v="0"/>
    <m/>
    <m/>
    <m/>
  </r>
  <r>
    <x v="1"/>
    <s v="mid May"/>
    <n v="6"/>
    <x v="14"/>
    <x v="12"/>
    <n v="3"/>
    <n v="4"/>
    <n v="22"/>
    <n v="85"/>
    <n v="107"/>
    <n v="422"/>
    <n v="1"/>
    <x v="1"/>
    <n v="0.14000000000000001"/>
    <n v="3.87"/>
    <n v="11"/>
  </r>
  <r>
    <x v="1"/>
    <s v="mid May"/>
    <n v="6"/>
    <x v="9"/>
    <x v="9"/>
    <n v="3"/>
    <n v="3"/>
    <n v="22"/>
    <n v="86"/>
    <n v="86"/>
    <n v="322"/>
    <n v="1"/>
    <x v="1"/>
    <n v="0.12"/>
    <n v="1.9"/>
    <n v="6"/>
  </r>
  <r>
    <x v="1"/>
    <s v="mid May"/>
    <n v="6"/>
    <x v="12"/>
    <x v="4"/>
    <n v="3"/>
    <n v="2"/>
    <n v="22"/>
    <n v="87"/>
    <n v="43"/>
    <n v="222"/>
    <n v="1"/>
    <x v="1"/>
    <n v="0.12"/>
    <n v="2.1"/>
    <n v="9"/>
  </r>
  <r>
    <x v="1"/>
    <s v="mid May"/>
    <n v="6"/>
    <x v="13"/>
    <x v="11"/>
    <n v="3"/>
    <n v="1"/>
    <n v="22"/>
    <n v="88"/>
    <n v="22"/>
    <n v="122"/>
    <n v="1"/>
    <x v="1"/>
    <n v="0.12"/>
    <n v="2.58"/>
    <n v="11"/>
  </r>
  <r>
    <x v="1"/>
    <s v="mid May"/>
    <n v="6"/>
    <x v="10"/>
    <x v="10"/>
    <n v="3"/>
    <n v="1"/>
    <n v="23"/>
    <n v="89"/>
    <n v="23"/>
    <n v="123"/>
    <m/>
    <x v="0"/>
    <m/>
    <m/>
    <m/>
  </r>
  <r>
    <x v="1"/>
    <s v="mid May"/>
    <n v="6"/>
    <x v="11"/>
    <x v="3"/>
    <n v="3"/>
    <n v="2"/>
    <n v="23"/>
    <n v="90"/>
    <n v="42"/>
    <n v="223"/>
    <m/>
    <x v="0"/>
    <m/>
    <m/>
    <m/>
  </r>
  <r>
    <x v="1"/>
    <s v="mid May"/>
    <n v="6"/>
    <x v="15"/>
    <x v="13"/>
    <n v="3"/>
    <n v="3"/>
    <n v="23"/>
    <n v="91"/>
    <n v="87"/>
    <n v="323"/>
    <m/>
    <x v="0"/>
    <m/>
    <m/>
    <m/>
  </r>
  <r>
    <x v="1"/>
    <s v="mid May"/>
    <n v="6"/>
    <x v="8"/>
    <x v="8"/>
    <n v="3"/>
    <n v="4"/>
    <n v="23"/>
    <n v="92"/>
    <n v="106"/>
    <n v="423"/>
    <m/>
    <x v="0"/>
    <m/>
    <m/>
    <m/>
  </r>
  <r>
    <x v="1"/>
    <s v="mid May"/>
    <n v="6"/>
    <x v="8"/>
    <x v="8"/>
    <n v="3"/>
    <n v="4"/>
    <n v="24"/>
    <n v="93"/>
    <n v="105"/>
    <n v="424"/>
    <n v="1"/>
    <x v="1"/>
    <n v="0.13"/>
    <n v="2.1"/>
    <n v="9"/>
  </r>
  <r>
    <x v="1"/>
    <s v="mid May"/>
    <n v="6"/>
    <x v="15"/>
    <x v="13"/>
    <n v="3"/>
    <n v="3"/>
    <n v="24"/>
    <n v="94"/>
    <n v="88"/>
    <n v="324"/>
    <n v="1"/>
    <x v="1"/>
    <n v="0.13"/>
    <n v="1.0900000000000001"/>
    <n v="7"/>
  </r>
  <r>
    <x v="1"/>
    <s v="mid May"/>
    <n v="6"/>
    <x v="11"/>
    <x v="3"/>
    <n v="3"/>
    <n v="2"/>
    <n v="24"/>
    <n v="95"/>
    <n v="41"/>
    <n v="224"/>
    <n v="1"/>
    <x v="1"/>
    <n v="0.13"/>
    <n v="1.45"/>
    <n v="9"/>
  </r>
  <r>
    <x v="1"/>
    <s v="mid May"/>
    <n v="6"/>
    <x v="10"/>
    <x v="10"/>
    <n v="3"/>
    <n v="1"/>
    <n v="24"/>
    <n v="96"/>
    <n v="24"/>
    <n v="124"/>
    <n v="1"/>
    <x v="1"/>
    <n v="0.12"/>
    <n v="2.04"/>
    <n v="9"/>
  </r>
  <r>
    <x v="0"/>
    <s v="mid April"/>
    <n v="7"/>
    <x v="3"/>
    <x v="3"/>
    <n v="4"/>
    <n v="1"/>
    <n v="25"/>
    <n v="97"/>
    <n v="25"/>
    <n v="125"/>
    <m/>
    <x v="0"/>
    <m/>
    <m/>
    <m/>
  </r>
  <r>
    <x v="0"/>
    <s v="mid April"/>
    <n v="7"/>
    <x v="7"/>
    <x v="7"/>
    <n v="4"/>
    <n v="2"/>
    <n v="25"/>
    <n v="98"/>
    <n v="40"/>
    <n v="225"/>
    <m/>
    <x v="0"/>
    <m/>
    <m/>
    <m/>
  </r>
  <r>
    <x v="0"/>
    <s v="mid April"/>
    <n v="7"/>
    <x v="1"/>
    <x v="1"/>
    <n v="4"/>
    <n v="3"/>
    <n v="25"/>
    <n v="99"/>
    <n v="89"/>
    <n v="325"/>
    <m/>
    <x v="0"/>
    <m/>
    <m/>
    <m/>
  </r>
  <r>
    <x v="0"/>
    <s v="mid April"/>
    <n v="7"/>
    <x v="6"/>
    <x v="6"/>
    <n v="4"/>
    <n v="4"/>
    <n v="25"/>
    <n v="100"/>
    <n v="104"/>
    <n v="425"/>
    <m/>
    <x v="0"/>
    <m/>
    <m/>
    <m/>
  </r>
  <r>
    <x v="0"/>
    <s v="mid April"/>
    <n v="7"/>
    <x v="6"/>
    <x v="6"/>
    <n v="4"/>
    <n v="4"/>
    <n v="26"/>
    <n v="101"/>
    <n v="103"/>
    <n v="426"/>
    <n v="1"/>
    <x v="1"/>
    <n v="0.31"/>
    <n v="9.75"/>
    <n v="16"/>
  </r>
  <r>
    <x v="0"/>
    <s v="mid April"/>
    <n v="7"/>
    <x v="1"/>
    <x v="1"/>
    <n v="4"/>
    <n v="3"/>
    <n v="26"/>
    <n v="102"/>
    <n v="90"/>
    <n v="326"/>
    <n v="1"/>
    <x v="1"/>
    <n v="0.19"/>
    <n v="8.9600000000000009"/>
    <n v="14"/>
  </r>
  <r>
    <x v="0"/>
    <s v="mid April"/>
    <n v="7"/>
    <x v="7"/>
    <x v="7"/>
    <n v="4"/>
    <n v="2"/>
    <n v="26"/>
    <n v="103"/>
    <n v="39"/>
    <n v="226"/>
    <n v="1"/>
    <x v="1"/>
    <n v="0.3"/>
    <n v="5.88"/>
    <n v="15"/>
  </r>
  <r>
    <x v="0"/>
    <s v="mid April"/>
    <n v="7"/>
    <x v="3"/>
    <x v="3"/>
    <n v="4"/>
    <n v="1"/>
    <n v="26"/>
    <n v="104"/>
    <n v="26"/>
    <n v="126"/>
    <n v="1"/>
    <x v="1"/>
    <n v="0.28000000000000003"/>
    <n v="4.03"/>
    <n v="15"/>
  </r>
  <r>
    <x v="0"/>
    <s v="mid April"/>
    <n v="7"/>
    <x v="2"/>
    <x v="2"/>
    <n v="4"/>
    <n v="1"/>
    <n v="27"/>
    <n v="105"/>
    <n v="27"/>
    <n v="127"/>
    <m/>
    <x v="0"/>
    <m/>
    <m/>
    <m/>
  </r>
  <r>
    <x v="0"/>
    <s v="mid April"/>
    <n v="7"/>
    <x v="0"/>
    <x v="0"/>
    <n v="4"/>
    <n v="2"/>
    <n v="27"/>
    <n v="106"/>
    <n v="38"/>
    <n v="227"/>
    <m/>
    <x v="0"/>
    <m/>
    <m/>
    <m/>
  </r>
  <r>
    <x v="0"/>
    <s v="mid April"/>
    <n v="7"/>
    <x v="5"/>
    <x v="5"/>
    <n v="4"/>
    <n v="3"/>
    <n v="27"/>
    <n v="107"/>
    <n v="91"/>
    <n v="327"/>
    <m/>
    <x v="0"/>
    <m/>
    <m/>
    <m/>
  </r>
  <r>
    <x v="0"/>
    <s v="mid April"/>
    <n v="7"/>
    <x v="4"/>
    <x v="4"/>
    <n v="4"/>
    <n v="4"/>
    <n v="27"/>
    <n v="108"/>
    <n v="102"/>
    <n v="427"/>
    <m/>
    <x v="0"/>
    <m/>
    <m/>
    <m/>
  </r>
  <r>
    <x v="0"/>
    <s v="mid April"/>
    <n v="7"/>
    <x v="4"/>
    <x v="4"/>
    <n v="4"/>
    <n v="4"/>
    <n v="28"/>
    <n v="109"/>
    <n v="101"/>
    <n v="428"/>
    <n v="1"/>
    <x v="1"/>
    <n v="0.27"/>
    <n v="2.5"/>
    <n v="16"/>
  </r>
  <r>
    <x v="0"/>
    <s v="mid April"/>
    <n v="7"/>
    <x v="5"/>
    <x v="5"/>
    <n v="4"/>
    <n v="3"/>
    <n v="28"/>
    <n v="110"/>
    <n v="92"/>
    <n v="328"/>
    <n v="1"/>
    <x v="1"/>
    <n v="0.27"/>
    <n v="3.47"/>
    <n v="14"/>
  </r>
  <r>
    <x v="0"/>
    <s v="mid April"/>
    <n v="7"/>
    <x v="0"/>
    <x v="0"/>
    <n v="4"/>
    <n v="2"/>
    <n v="28"/>
    <n v="111"/>
    <n v="37"/>
    <n v="228"/>
    <n v="1"/>
    <x v="1"/>
    <n v="0.28000000000000003"/>
    <n v="5.24"/>
    <n v="15"/>
  </r>
  <r>
    <x v="0"/>
    <s v="mid April"/>
    <n v="7"/>
    <x v="2"/>
    <x v="2"/>
    <n v="4"/>
    <n v="1"/>
    <n v="28"/>
    <n v="112"/>
    <n v="28"/>
    <n v="128"/>
    <n v="1"/>
    <x v="1"/>
    <n v="0.31"/>
    <n v="8.1300000000000008"/>
    <n v="13"/>
  </r>
  <r>
    <x v="1"/>
    <s v="mid May"/>
    <n v="8"/>
    <x v="11"/>
    <x v="3"/>
    <n v="4"/>
    <n v="1"/>
    <n v="29"/>
    <n v="113"/>
    <n v="29"/>
    <n v="129"/>
    <m/>
    <x v="0"/>
    <m/>
    <m/>
    <m/>
  </r>
  <r>
    <x v="1"/>
    <s v="mid May"/>
    <n v="8"/>
    <x v="14"/>
    <x v="12"/>
    <n v="4"/>
    <n v="2"/>
    <n v="29"/>
    <n v="114"/>
    <n v="36"/>
    <n v="229"/>
    <m/>
    <x v="0"/>
    <m/>
    <m/>
    <m/>
  </r>
  <r>
    <x v="1"/>
    <s v="mid May"/>
    <n v="8"/>
    <x v="13"/>
    <x v="11"/>
    <n v="4"/>
    <n v="3"/>
    <n v="29"/>
    <n v="115"/>
    <n v="93"/>
    <n v="329"/>
    <m/>
    <x v="0"/>
    <m/>
    <m/>
    <m/>
  </r>
  <r>
    <x v="1"/>
    <s v="mid May"/>
    <n v="8"/>
    <x v="10"/>
    <x v="10"/>
    <n v="4"/>
    <n v="4"/>
    <n v="29"/>
    <n v="116"/>
    <n v="100"/>
    <n v="429"/>
    <m/>
    <x v="0"/>
    <m/>
    <m/>
    <m/>
  </r>
  <r>
    <x v="1"/>
    <s v="mid May"/>
    <n v="8"/>
    <x v="10"/>
    <x v="10"/>
    <n v="4"/>
    <n v="4"/>
    <n v="30"/>
    <n v="117"/>
    <n v="99"/>
    <n v="430"/>
    <n v="1"/>
    <x v="1"/>
    <n v="0.13"/>
    <n v="2.5"/>
    <n v="9"/>
  </r>
  <r>
    <x v="1"/>
    <s v="mid May"/>
    <n v="8"/>
    <x v="13"/>
    <x v="11"/>
    <n v="4"/>
    <n v="3"/>
    <n v="30"/>
    <n v="118"/>
    <n v="94"/>
    <n v="330"/>
    <n v="1"/>
    <x v="1"/>
    <n v="0.13"/>
    <n v="1.41"/>
    <n v="10"/>
  </r>
  <r>
    <x v="1"/>
    <s v="mid May"/>
    <n v="8"/>
    <x v="14"/>
    <x v="12"/>
    <n v="4"/>
    <n v="2"/>
    <n v="30"/>
    <n v="119"/>
    <n v="35"/>
    <n v="230"/>
    <n v="1"/>
    <x v="1"/>
    <n v="0.12"/>
    <n v="0.82"/>
    <n v="9"/>
  </r>
  <r>
    <x v="1"/>
    <s v="mid May"/>
    <n v="8"/>
    <x v="11"/>
    <x v="3"/>
    <n v="4"/>
    <n v="1"/>
    <n v="30"/>
    <n v="120"/>
    <n v="30"/>
    <n v="130"/>
    <n v="1"/>
    <x v="1"/>
    <n v="0.13"/>
    <n v="1.92"/>
    <n v="9"/>
  </r>
  <r>
    <x v="1"/>
    <s v="mid May"/>
    <n v="8"/>
    <x v="15"/>
    <x v="13"/>
    <n v="4"/>
    <n v="1"/>
    <n v="31"/>
    <n v="121"/>
    <n v="31"/>
    <n v="131"/>
    <m/>
    <x v="0"/>
    <m/>
    <m/>
    <m/>
  </r>
  <r>
    <x v="1"/>
    <s v="mid May"/>
    <n v="8"/>
    <x v="8"/>
    <x v="8"/>
    <n v="4"/>
    <n v="2"/>
    <n v="31"/>
    <n v="122"/>
    <n v="34"/>
    <n v="231"/>
    <m/>
    <x v="0"/>
    <m/>
    <m/>
    <m/>
  </r>
  <r>
    <x v="1"/>
    <s v="mid May"/>
    <n v="8"/>
    <x v="12"/>
    <x v="4"/>
    <n v="4"/>
    <n v="3"/>
    <n v="31"/>
    <n v="123"/>
    <n v="95"/>
    <n v="331"/>
    <m/>
    <x v="0"/>
    <m/>
    <m/>
    <m/>
  </r>
  <r>
    <x v="1"/>
    <s v="mid May"/>
    <n v="8"/>
    <x v="9"/>
    <x v="9"/>
    <n v="4"/>
    <n v="4"/>
    <n v="31"/>
    <n v="124"/>
    <n v="98"/>
    <n v="431"/>
    <m/>
    <x v="0"/>
    <m/>
    <m/>
    <m/>
  </r>
  <r>
    <x v="1"/>
    <s v="mid May"/>
    <n v="8"/>
    <x v="9"/>
    <x v="9"/>
    <n v="4"/>
    <n v="4"/>
    <n v="32"/>
    <n v="125"/>
    <n v="97"/>
    <n v="432"/>
    <n v="1"/>
    <x v="1"/>
    <n v="0.13"/>
    <n v="1.7"/>
    <n v="9"/>
  </r>
  <r>
    <x v="1"/>
    <s v="mid May"/>
    <n v="8"/>
    <x v="12"/>
    <x v="4"/>
    <n v="4"/>
    <n v="3"/>
    <n v="32"/>
    <n v="126"/>
    <n v="96"/>
    <n v="332"/>
    <n v="1"/>
    <x v="1"/>
    <n v="0.14000000000000001"/>
    <n v="2.29"/>
    <n v="8"/>
  </r>
  <r>
    <x v="1"/>
    <s v="mid May"/>
    <n v="8"/>
    <x v="8"/>
    <x v="8"/>
    <n v="4"/>
    <n v="2"/>
    <n v="32"/>
    <n v="127"/>
    <n v="33"/>
    <n v="232"/>
    <n v="1"/>
    <x v="1"/>
    <n v="0.15"/>
    <n v="1.83"/>
    <n v="8"/>
  </r>
  <r>
    <x v="1"/>
    <s v="mid May"/>
    <n v="8"/>
    <x v="15"/>
    <x v="13"/>
    <n v="4"/>
    <n v="1"/>
    <n v="32"/>
    <n v="128"/>
    <n v="32"/>
    <n v="132"/>
    <n v="1"/>
    <x v="1"/>
    <n v="0.14000000000000001"/>
    <n v="2.37"/>
    <n v="9"/>
  </r>
  <r>
    <x v="0"/>
    <s v="mid April"/>
    <n v="1"/>
    <x v="0"/>
    <x v="0"/>
    <n v="1"/>
    <n v="1"/>
    <n v="1"/>
    <n v="1"/>
    <n v="1"/>
    <n v="101"/>
    <n v="2"/>
    <x v="2"/>
    <n v="0.42"/>
    <n v="7.35"/>
    <m/>
  </r>
  <r>
    <x v="0"/>
    <s v="mid April"/>
    <n v="1"/>
    <x v="1"/>
    <x v="1"/>
    <n v="1"/>
    <n v="2"/>
    <n v="1"/>
    <n v="2"/>
    <n v="64"/>
    <n v="201"/>
    <n v="2"/>
    <x v="2"/>
    <n v="0.45"/>
    <n v="9.94"/>
    <m/>
  </r>
  <r>
    <x v="0"/>
    <s v="mid April"/>
    <n v="1"/>
    <x v="2"/>
    <x v="2"/>
    <n v="1"/>
    <n v="3"/>
    <n v="1"/>
    <n v="3"/>
    <n v="65"/>
    <n v="301"/>
    <n v="2"/>
    <x v="2"/>
    <n v="0.4"/>
    <n v="8.5399999999999991"/>
    <m/>
  </r>
  <r>
    <x v="0"/>
    <s v="mid April"/>
    <n v="1"/>
    <x v="3"/>
    <x v="3"/>
    <n v="1"/>
    <n v="4"/>
    <n v="1"/>
    <n v="4"/>
    <n v="128"/>
    <n v="401"/>
    <n v="2"/>
    <x v="2"/>
    <n v="0.5"/>
    <n v="11.5"/>
    <m/>
  </r>
  <r>
    <x v="0"/>
    <s v="mid April"/>
    <n v="1"/>
    <x v="3"/>
    <x v="3"/>
    <n v="1"/>
    <n v="4"/>
    <n v="2"/>
    <n v="5"/>
    <n v="127"/>
    <n v="402"/>
    <n v="2"/>
    <x v="2"/>
    <n v="0.46"/>
    <n v="5.54"/>
    <n v="22"/>
  </r>
  <r>
    <x v="0"/>
    <s v="mid April"/>
    <n v="1"/>
    <x v="2"/>
    <x v="2"/>
    <n v="1"/>
    <n v="3"/>
    <n v="2"/>
    <n v="6"/>
    <n v="66"/>
    <n v="302"/>
    <n v="2"/>
    <x v="2"/>
    <n v="0.38"/>
    <n v="9.2799999999999994"/>
    <n v="24"/>
  </r>
  <r>
    <x v="0"/>
    <s v="mid April"/>
    <n v="1"/>
    <x v="1"/>
    <x v="1"/>
    <n v="1"/>
    <n v="2"/>
    <n v="2"/>
    <n v="7"/>
    <n v="63"/>
    <n v="202"/>
    <n v="2"/>
    <x v="2"/>
    <n v="0.44"/>
    <n v="9.1300000000000008"/>
    <n v="16"/>
  </r>
  <r>
    <x v="0"/>
    <s v="mid April"/>
    <n v="1"/>
    <x v="0"/>
    <x v="0"/>
    <n v="1"/>
    <n v="1"/>
    <n v="2"/>
    <n v="8"/>
    <n v="2"/>
    <n v="102"/>
    <n v="2"/>
    <x v="2"/>
    <n v="0.4"/>
    <n v="8.56"/>
    <n v="21"/>
  </r>
  <r>
    <x v="0"/>
    <s v="mid April"/>
    <n v="1"/>
    <x v="4"/>
    <x v="4"/>
    <n v="1"/>
    <n v="1"/>
    <n v="3"/>
    <n v="9"/>
    <n v="3"/>
    <n v="103"/>
    <n v="2"/>
    <x v="2"/>
    <n v="0.41"/>
    <n v="8.52"/>
    <m/>
  </r>
  <r>
    <x v="0"/>
    <s v="mid April"/>
    <n v="1"/>
    <x v="5"/>
    <x v="5"/>
    <n v="1"/>
    <n v="2"/>
    <n v="3"/>
    <n v="10"/>
    <n v="62"/>
    <n v="203"/>
    <n v="2"/>
    <x v="2"/>
    <n v="0.53"/>
    <n v="6.09"/>
    <m/>
  </r>
  <r>
    <x v="0"/>
    <s v="mid April"/>
    <n v="1"/>
    <x v="6"/>
    <x v="6"/>
    <n v="1"/>
    <n v="3"/>
    <n v="3"/>
    <n v="11"/>
    <n v="67"/>
    <n v="303"/>
    <n v="2"/>
    <x v="2"/>
    <n v="0.33"/>
    <n v="5.99"/>
    <m/>
  </r>
  <r>
    <x v="0"/>
    <s v="mid April"/>
    <n v="1"/>
    <x v="7"/>
    <x v="7"/>
    <n v="1"/>
    <n v="4"/>
    <n v="3"/>
    <n v="12"/>
    <n v="126"/>
    <n v="403"/>
    <n v="2"/>
    <x v="2"/>
    <n v="0.51"/>
    <n v="10.31"/>
    <m/>
  </r>
  <r>
    <x v="0"/>
    <s v="mid April"/>
    <n v="1"/>
    <x v="7"/>
    <x v="7"/>
    <n v="1"/>
    <n v="4"/>
    <n v="4"/>
    <n v="13"/>
    <n v="125"/>
    <n v="404"/>
    <n v="2"/>
    <x v="2"/>
    <n v="0.37"/>
    <n v="5.74"/>
    <n v="22"/>
  </r>
  <r>
    <x v="0"/>
    <s v="mid April"/>
    <n v="1"/>
    <x v="6"/>
    <x v="6"/>
    <n v="1"/>
    <n v="3"/>
    <n v="4"/>
    <n v="14"/>
    <n v="68"/>
    <n v="304"/>
    <n v="2"/>
    <x v="2"/>
    <n v="0.32"/>
    <n v="8.07"/>
    <n v="19"/>
  </r>
  <r>
    <x v="0"/>
    <s v="mid April"/>
    <n v="1"/>
    <x v="5"/>
    <x v="5"/>
    <n v="1"/>
    <n v="2"/>
    <n v="4"/>
    <n v="15"/>
    <n v="61"/>
    <n v="204"/>
    <n v="2"/>
    <x v="2"/>
    <n v="0.37"/>
    <n v="4.3099999999999996"/>
    <n v="23"/>
  </r>
  <r>
    <x v="0"/>
    <s v="mid April"/>
    <n v="1"/>
    <x v="4"/>
    <x v="4"/>
    <n v="1"/>
    <n v="1"/>
    <n v="4"/>
    <n v="16"/>
    <n v="4"/>
    <n v="104"/>
    <n v="2"/>
    <x v="2"/>
    <n v="0.35"/>
    <n v="10.49"/>
    <n v="20"/>
  </r>
  <r>
    <x v="1"/>
    <s v="mid May"/>
    <n v="2"/>
    <x v="8"/>
    <x v="8"/>
    <n v="1"/>
    <n v="1"/>
    <n v="5"/>
    <n v="17"/>
    <n v="5"/>
    <n v="105"/>
    <n v="2"/>
    <x v="2"/>
    <n v="0.15"/>
    <n v="2.25"/>
    <m/>
  </r>
  <r>
    <x v="1"/>
    <s v="mid May"/>
    <n v="2"/>
    <x v="9"/>
    <x v="9"/>
    <n v="1"/>
    <n v="2"/>
    <n v="5"/>
    <n v="18"/>
    <n v="60"/>
    <n v="205"/>
    <n v="2"/>
    <x v="2"/>
    <n v="0.18"/>
    <n v="2.77"/>
    <m/>
  </r>
  <r>
    <x v="1"/>
    <s v="mid May"/>
    <n v="2"/>
    <x v="10"/>
    <x v="10"/>
    <n v="1"/>
    <n v="3"/>
    <n v="5"/>
    <n v="19"/>
    <n v="69"/>
    <n v="305"/>
    <n v="2"/>
    <x v="2"/>
    <n v="0.19"/>
    <n v="6.48"/>
    <m/>
  </r>
  <r>
    <x v="1"/>
    <s v="mid May"/>
    <n v="2"/>
    <x v="11"/>
    <x v="3"/>
    <n v="1"/>
    <n v="4"/>
    <n v="5"/>
    <n v="20"/>
    <n v="124"/>
    <n v="405"/>
    <n v="2"/>
    <x v="2"/>
    <n v="0.15"/>
    <n v="3.41"/>
    <m/>
  </r>
  <r>
    <x v="1"/>
    <s v="mid May"/>
    <n v="2"/>
    <x v="11"/>
    <x v="3"/>
    <n v="1"/>
    <n v="4"/>
    <n v="6"/>
    <n v="21"/>
    <n v="123"/>
    <n v="406"/>
    <n v="2"/>
    <x v="2"/>
    <n v="0.16"/>
    <n v="4.09"/>
    <n v="16"/>
  </r>
  <r>
    <x v="1"/>
    <s v="mid May"/>
    <n v="2"/>
    <x v="10"/>
    <x v="10"/>
    <n v="1"/>
    <n v="3"/>
    <n v="6"/>
    <n v="22"/>
    <n v="70"/>
    <n v="306"/>
    <n v="2"/>
    <x v="2"/>
    <n v="0.15"/>
    <n v="1.81"/>
    <n v="16"/>
  </r>
  <r>
    <x v="1"/>
    <s v="mid May"/>
    <n v="2"/>
    <x v="9"/>
    <x v="9"/>
    <n v="1"/>
    <n v="2"/>
    <n v="6"/>
    <n v="23"/>
    <n v="59"/>
    <n v="206"/>
    <n v="2"/>
    <x v="2"/>
    <n v="0.17"/>
    <n v="2.73"/>
    <n v="16"/>
  </r>
  <r>
    <x v="1"/>
    <s v="mid May"/>
    <n v="2"/>
    <x v="8"/>
    <x v="8"/>
    <n v="1"/>
    <n v="1"/>
    <n v="6"/>
    <n v="24"/>
    <n v="6"/>
    <n v="106"/>
    <n v="2"/>
    <x v="2"/>
    <n v="0.15"/>
    <n v="2.71"/>
    <n v="14"/>
  </r>
  <r>
    <x v="1"/>
    <s v="mid May"/>
    <n v="2"/>
    <x v="12"/>
    <x v="4"/>
    <n v="1"/>
    <n v="1"/>
    <n v="7"/>
    <n v="25"/>
    <n v="7"/>
    <n v="107"/>
    <n v="2"/>
    <x v="2"/>
    <n v="0.15"/>
    <n v="2.36"/>
    <m/>
  </r>
  <r>
    <x v="1"/>
    <s v="mid May"/>
    <n v="2"/>
    <x v="13"/>
    <x v="11"/>
    <n v="1"/>
    <n v="2"/>
    <n v="7"/>
    <n v="26"/>
    <n v="58"/>
    <n v="207"/>
    <n v="2"/>
    <x v="2"/>
    <n v="0.2"/>
    <n v="4.32"/>
    <m/>
  </r>
  <r>
    <x v="1"/>
    <s v="mid May"/>
    <n v="2"/>
    <x v="14"/>
    <x v="12"/>
    <n v="1"/>
    <n v="3"/>
    <n v="7"/>
    <n v="27"/>
    <n v="71"/>
    <n v="307"/>
    <n v="2"/>
    <x v="2"/>
    <n v="0.15"/>
    <n v="1.98"/>
    <m/>
  </r>
  <r>
    <x v="1"/>
    <s v="mid May"/>
    <n v="2"/>
    <x v="15"/>
    <x v="13"/>
    <n v="1"/>
    <n v="4"/>
    <n v="7"/>
    <n v="28"/>
    <n v="122"/>
    <n v="407"/>
    <n v="2"/>
    <x v="2"/>
    <n v="0.15"/>
    <n v="3.02"/>
    <m/>
  </r>
  <r>
    <x v="1"/>
    <s v="mid May"/>
    <n v="2"/>
    <x v="15"/>
    <x v="13"/>
    <n v="1"/>
    <n v="4"/>
    <n v="8"/>
    <n v="29"/>
    <n v="121"/>
    <n v="408"/>
    <n v="2"/>
    <x v="2"/>
    <n v="0.15"/>
    <n v="3.12"/>
    <n v="15"/>
  </r>
  <r>
    <x v="1"/>
    <s v="mid May"/>
    <n v="2"/>
    <x v="14"/>
    <x v="12"/>
    <n v="1"/>
    <n v="3"/>
    <n v="8"/>
    <n v="30"/>
    <n v="72"/>
    <n v="308"/>
    <n v="2"/>
    <x v="2"/>
    <n v="0.17"/>
    <n v="2.81"/>
    <n v="14"/>
  </r>
  <r>
    <x v="1"/>
    <s v="mid May"/>
    <n v="2"/>
    <x v="13"/>
    <x v="11"/>
    <n v="1"/>
    <n v="2"/>
    <n v="8"/>
    <n v="31"/>
    <n v="57"/>
    <n v="208"/>
    <n v="2"/>
    <x v="2"/>
    <n v="0.19"/>
    <n v="3.19"/>
    <n v="12"/>
  </r>
  <r>
    <x v="1"/>
    <s v="mid May"/>
    <n v="2"/>
    <x v="12"/>
    <x v="4"/>
    <n v="1"/>
    <n v="1"/>
    <n v="8"/>
    <n v="32"/>
    <n v="8"/>
    <n v="108"/>
    <n v="2"/>
    <x v="2"/>
    <n v="0.16"/>
    <n v="1.91"/>
    <n v="10"/>
  </r>
  <r>
    <x v="0"/>
    <s v="mid April"/>
    <n v="3"/>
    <x v="1"/>
    <x v="1"/>
    <n v="2"/>
    <n v="1"/>
    <n v="9"/>
    <n v="33"/>
    <n v="9"/>
    <n v="109"/>
    <n v="2"/>
    <x v="2"/>
    <n v="0.42"/>
    <n v="8.14"/>
    <m/>
  </r>
  <r>
    <x v="0"/>
    <s v="mid April"/>
    <n v="3"/>
    <x v="6"/>
    <x v="6"/>
    <n v="2"/>
    <n v="2"/>
    <n v="9"/>
    <n v="34"/>
    <n v="56"/>
    <n v="209"/>
    <n v="2"/>
    <x v="2"/>
    <n v="0.47"/>
    <n v="4.07"/>
    <m/>
  </r>
  <r>
    <x v="0"/>
    <s v="mid April"/>
    <n v="3"/>
    <x v="4"/>
    <x v="4"/>
    <n v="2"/>
    <n v="3"/>
    <n v="9"/>
    <n v="35"/>
    <n v="73"/>
    <n v="309"/>
    <n v="2"/>
    <x v="2"/>
    <n v="0.24"/>
    <n v="3.18"/>
    <m/>
  </r>
  <r>
    <x v="0"/>
    <s v="mid April"/>
    <n v="3"/>
    <x v="5"/>
    <x v="5"/>
    <n v="2"/>
    <n v="4"/>
    <n v="9"/>
    <n v="36"/>
    <n v="120"/>
    <n v="409"/>
    <n v="2"/>
    <x v="2"/>
    <n v="0.39"/>
    <n v="11.18"/>
    <m/>
  </r>
  <r>
    <x v="0"/>
    <s v="mid April"/>
    <n v="3"/>
    <x v="5"/>
    <x v="5"/>
    <n v="2"/>
    <n v="4"/>
    <n v="10"/>
    <n v="37"/>
    <n v="119"/>
    <n v="410"/>
    <n v="2"/>
    <x v="2"/>
    <n v="0.38"/>
    <n v="6.46"/>
    <n v="21"/>
  </r>
  <r>
    <x v="0"/>
    <s v="mid April"/>
    <n v="3"/>
    <x v="4"/>
    <x v="4"/>
    <n v="2"/>
    <n v="3"/>
    <n v="10"/>
    <n v="38"/>
    <n v="74"/>
    <n v="310"/>
    <n v="2"/>
    <x v="2"/>
    <n v="0.37"/>
    <n v="16.670000000000002"/>
    <n v="20"/>
  </r>
  <r>
    <x v="0"/>
    <s v="mid April"/>
    <n v="3"/>
    <x v="6"/>
    <x v="6"/>
    <n v="2"/>
    <n v="2"/>
    <n v="10"/>
    <n v="39"/>
    <n v="55"/>
    <n v="210"/>
    <n v="2"/>
    <x v="2"/>
    <n v="0.34"/>
    <n v="12.85"/>
    <n v="20"/>
  </r>
  <r>
    <x v="0"/>
    <s v="mid April"/>
    <n v="3"/>
    <x v="1"/>
    <x v="1"/>
    <n v="2"/>
    <n v="1"/>
    <n v="10"/>
    <n v="40"/>
    <n v="10"/>
    <n v="110"/>
    <n v="2"/>
    <x v="2"/>
    <n v="0.46"/>
    <n v="12.8"/>
    <n v="22"/>
  </r>
  <r>
    <x v="0"/>
    <s v="mid April"/>
    <n v="3"/>
    <x v="7"/>
    <x v="7"/>
    <n v="2"/>
    <n v="1"/>
    <n v="11"/>
    <n v="41"/>
    <n v="11"/>
    <n v="111"/>
    <n v="2"/>
    <x v="2"/>
    <n v="0.52"/>
    <n v="9.98"/>
    <m/>
  </r>
  <r>
    <x v="0"/>
    <s v="mid April"/>
    <n v="3"/>
    <x v="3"/>
    <x v="3"/>
    <n v="2"/>
    <n v="2"/>
    <n v="11"/>
    <n v="42"/>
    <n v="54"/>
    <n v="211"/>
    <n v="2"/>
    <x v="2"/>
    <n v="0.45"/>
    <n v="7.46"/>
    <m/>
  </r>
  <r>
    <x v="0"/>
    <s v="mid April"/>
    <n v="3"/>
    <x v="0"/>
    <x v="0"/>
    <n v="2"/>
    <n v="3"/>
    <n v="11"/>
    <n v="43"/>
    <n v="75"/>
    <n v="311"/>
    <n v="2"/>
    <x v="2"/>
    <n v="0.4"/>
    <n v="12.86"/>
    <m/>
  </r>
  <r>
    <x v="0"/>
    <s v="mid April"/>
    <n v="3"/>
    <x v="2"/>
    <x v="2"/>
    <n v="2"/>
    <n v="4"/>
    <n v="11"/>
    <n v="44"/>
    <n v="118"/>
    <n v="411"/>
    <n v="2"/>
    <x v="2"/>
    <n v="0.43"/>
    <n v="6.59"/>
    <m/>
  </r>
  <r>
    <x v="0"/>
    <s v="mid April"/>
    <n v="3"/>
    <x v="2"/>
    <x v="2"/>
    <n v="2"/>
    <n v="4"/>
    <n v="12"/>
    <n v="45"/>
    <n v="117"/>
    <n v="412"/>
    <n v="2"/>
    <x v="2"/>
    <n v="0.45"/>
    <n v="4.4000000000000004"/>
    <n v="25"/>
  </r>
  <r>
    <x v="0"/>
    <s v="mid April"/>
    <n v="3"/>
    <x v="0"/>
    <x v="0"/>
    <n v="2"/>
    <n v="3"/>
    <n v="12"/>
    <n v="46"/>
    <n v="76"/>
    <n v="312"/>
    <n v="2"/>
    <x v="2"/>
    <n v="0.44"/>
    <n v="11.82"/>
    <n v="16"/>
  </r>
  <r>
    <x v="0"/>
    <s v="mid April"/>
    <n v="3"/>
    <x v="3"/>
    <x v="3"/>
    <n v="2"/>
    <n v="2"/>
    <n v="12"/>
    <n v="47"/>
    <n v="53"/>
    <n v="212"/>
    <n v="2"/>
    <x v="2"/>
    <n v="0.43"/>
    <n v="7.49"/>
    <n v="23"/>
  </r>
  <r>
    <x v="0"/>
    <s v="mid April"/>
    <n v="3"/>
    <x v="7"/>
    <x v="7"/>
    <n v="2"/>
    <n v="1"/>
    <n v="12"/>
    <n v="48"/>
    <n v="12"/>
    <n v="112"/>
    <n v="2"/>
    <x v="2"/>
    <n v="0.38"/>
    <n v="13.87"/>
    <n v="24"/>
  </r>
  <r>
    <x v="1"/>
    <s v="mid May"/>
    <n v="4"/>
    <x v="9"/>
    <x v="9"/>
    <n v="2"/>
    <n v="1"/>
    <n v="13"/>
    <n v="49"/>
    <n v="13"/>
    <n v="113"/>
    <n v="2"/>
    <x v="2"/>
    <n v="0.15"/>
    <n v="3.13"/>
    <m/>
  </r>
  <r>
    <x v="1"/>
    <s v="mid May"/>
    <n v="4"/>
    <x v="10"/>
    <x v="10"/>
    <n v="2"/>
    <n v="2"/>
    <n v="13"/>
    <n v="50"/>
    <n v="52"/>
    <n v="213"/>
    <n v="2"/>
    <x v="2"/>
    <n v="0.18"/>
    <n v="2.11"/>
    <m/>
  </r>
  <r>
    <x v="1"/>
    <s v="mid May"/>
    <n v="4"/>
    <x v="8"/>
    <x v="8"/>
    <n v="2"/>
    <n v="3"/>
    <n v="13"/>
    <n v="51"/>
    <n v="77"/>
    <n v="313"/>
    <n v="2"/>
    <x v="2"/>
    <n v="0.15"/>
    <n v="1.89"/>
    <m/>
  </r>
  <r>
    <x v="1"/>
    <s v="mid May"/>
    <n v="4"/>
    <x v="12"/>
    <x v="4"/>
    <n v="2"/>
    <n v="4"/>
    <n v="13"/>
    <n v="52"/>
    <n v="116"/>
    <n v="413"/>
    <n v="2"/>
    <x v="2"/>
    <n v="0.17"/>
    <n v="3.15"/>
    <m/>
  </r>
  <r>
    <x v="1"/>
    <s v="mid May"/>
    <n v="4"/>
    <x v="12"/>
    <x v="4"/>
    <n v="2"/>
    <n v="4"/>
    <n v="14"/>
    <n v="53"/>
    <n v="115"/>
    <n v="414"/>
    <n v="2"/>
    <x v="2"/>
    <n v="0.17"/>
    <n v="2.2400000000000002"/>
    <n v="13"/>
  </r>
  <r>
    <x v="1"/>
    <s v="mid May"/>
    <n v="4"/>
    <x v="8"/>
    <x v="8"/>
    <n v="2"/>
    <n v="3"/>
    <n v="14"/>
    <n v="54"/>
    <n v="78"/>
    <n v="314"/>
    <n v="2"/>
    <x v="2"/>
    <n v="0.17"/>
    <n v="1.25"/>
    <n v="14"/>
  </r>
  <r>
    <x v="1"/>
    <s v="mid May"/>
    <n v="4"/>
    <x v="10"/>
    <x v="10"/>
    <n v="2"/>
    <n v="2"/>
    <n v="14"/>
    <n v="55"/>
    <n v="51"/>
    <n v="214"/>
    <n v="2"/>
    <x v="2"/>
    <n v="0.16"/>
    <n v="2.91"/>
    <n v="11"/>
  </r>
  <r>
    <x v="1"/>
    <s v="mid May"/>
    <n v="4"/>
    <x v="9"/>
    <x v="9"/>
    <n v="2"/>
    <n v="1"/>
    <n v="14"/>
    <n v="56"/>
    <n v="14"/>
    <n v="114"/>
    <n v="2"/>
    <x v="2"/>
    <n v="0.14000000000000001"/>
    <n v="1.43"/>
    <n v="16"/>
  </r>
  <r>
    <x v="1"/>
    <s v="mid May"/>
    <n v="4"/>
    <x v="14"/>
    <x v="12"/>
    <n v="2"/>
    <n v="1"/>
    <n v="15"/>
    <n v="57"/>
    <n v="15"/>
    <n v="115"/>
    <n v="2"/>
    <x v="2"/>
    <n v="0.15"/>
    <n v="2.02"/>
    <m/>
  </r>
  <r>
    <x v="1"/>
    <s v="mid May"/>
    <n v="4"/>
    <x v="15"/>
    <x v="13"/>
    <n v="2"/>
    <n v="2"/>
    <n v="15"/>
    <n v="58"/>
    <n v="50"/>
    <n v="215"/>
    <n v="2"/>
    <x v="2"/>
    <n v="0.18"/>
    <n v="2.57"/>
    <m/>
  </r>
  <r>
    <x v="1"/>
    <s v="mid May"/>
    <n v="4"/>
    <x v="11"/>
    <x v="3"/>
    <n v="2"/>
    <n v="3"/>
    <n v="15"/>
    <n v="59"/>
    <n v="79"/>
    <n v="315"/>
    <n v="2"/>
    <x v="2"/>
    <n v="0.17"/>
    <n v="2.56"/>
    <m/>
  </r>
  <r>
    <x v="1"/>
    <s v="mid May"/>
    <n v="4"/>
    <x v="13"/>
    <x v="11"/>
    <n v="2"/>
    <n v="4"/>
    <n v="15"/>
    <n v="60"/>
    <n v="114"/>
    <n v="415"/>
    <n v="2"/>
    <x v="2"/>
    <n v="0.17"/>
    <n v="3.72"/>
    <m/>
  </r>
  <r>
    <x v="1"/>
    <s v="mid May"/>
    <n v="4"/>
    <x v="13"/>
    <x v="11"/>
    <n v="2"/>
    <n v="4"/>
    <n v="16"/>
    <n v="61"/>
    <n v="113"/>
    <n v="416"/>
    <n v="2"/>
    <x v="2"/>
    <n v="0.17"/>
    <n v="1.94"/>
    <n v="14"/>
  </r>
  <r>
    <x v="1"/>
    <s v="mid May"/>
    <n v="4"/>
    <x v="11"/>
    <x v="3"/>
    <n v="2"/>
    <n v="3"/>
    <n v="16"/>
    <n v="62"/>
    <n v="80"/>
    <n v="316"/>
    <n v="2"/>
    <x v="2"/>
    <n v="0.18"/>
    <n v="1.83"/>
    <n v="15"/>
  </r>
  <r>
    <x v="1"/>
    <s v="mid May"/>
    <n v="4"/>
    <x v="15"/>
    <x v="13"/>
    <n v="2"/>
    <n v="2"/>
    <n v="16"/>
    <n v="63"/>
    <n v="49"/>
    <n v="216"/>
    <n v="2"/>
    <x v="2"/>
    <n v="0.17"/>
    <n v="2.54"/>
    <n v="14"/>
  </r>
  <r>
    <x v="1"/>
    <s v="mid May"/>
    <n v="4"/>
    <x v="14"/>
    <x v="12"/>
    <n v="2"/>
    <n v="1"/>
    <n v="16"/>
    <n v="64"/>
    <n v="16"/>
    <n v="116"/>
    <n v="2"/>
    <x v="2"/>
    <n v="0.14000000000000001"/>
    <n v="2.12"/>
    <n v="11"/>
  </r>
  <r>
    <x v="0"/>
    <s v="mid April"/>
    <n v="5"/>
    <x v="5"/>
    <x v="5"/>
    <n v="3"/>
    <n v="1"/>
    <n v="17"/>
    <n v="65"/>
    <n v="17"/>
    <n v="117"/>
    <n v="2"/>
    <x v="2"/>
    <n v="0.51"/>
    <n v="10.58"/>
    <m/>
  </r>
  <r>
    <x v="0"/>
    <s v="mid April"/>
    <n v="5"/>
    <x v="2"/>
    <x v="2"/>
    <n v="3"/>
    <n v="2"/>
    <n v="17"/>
    <n v="66"/>
    <n v="48"/>
    <n v="217"/>
    <n v="2"/>
    <x v="2"/>
    <n v="0.46"/>
    <n v="10.79"/>
    <m/>
  </r>
  <r>
    <x v="0"/>
    <s v="mid April"/>
    <n v="5"/>
    <x v="3"/>
    <x v="3"/>
    <n v="3"/>
    <n v="3"/>
    <n v="17"/>
    <n v="67"/>
    <n v="81"/>
    <n v="317"/>
    <n v="2"/>
    <x v="2"/>
    <n v="0.27"/>
    <n v="10.130000000000001"/>
    <m/>
  </r>
  <r>
    <x v="0"/>
    <s v="mid April"/>
    <n v="5"/>
    <x v="0"/>
    <x v="0"/>
    <n v="3"/>
    <n v="4"/>
    <n v="17"/>
    <n v="68"/>
    <n v="112"/>
    <n v="417"/>
    <n v="2"/>
    <x v="2"/>
    <n v="0.45"/>
    <n v="10.02"/>
    <m/>
  </r>
  <r>
    <x v="0"/>
    <s v="mid April"/>
    <n v="5"/>
    <x v="0"/>
    <x v="0"/>
    <n v="3"/>
    <n v="4"/>
    <n v="18"/>
    <n v="69"/>
    <n v="111"/>
    <n v="418"/>
    <n v="2"/>
    <x v="2"/>
    <n v="0.47"/>
    <n v="8.1300000000000008"/>
    <n v="19"/>
  </r>
  <r>
    <x v="0"/>
    <s v="mid April"/>
    <n v="5"/>
    <x v="3"/>
    <x v="3"/>
    <n v="3"/>
    <n v="3"/>
    <n v="18"/>
    <n v="70"/>
    <n v="82"/>
    <n v="318"/>
    <n v="2"/>
    <x v="2"/>
    <n v="0.35"/>
    <n v="15.83"/>
    <n v="19"/>
  </r>
  <r>
    <x v="0"/>
    <s v="mid April"/>
    <n v="5"/>
    <x v="2"/>
    <x v="2"/>
    <n v="3"/>
    <n v="2"/>
    <n v="18"/>
    <n v="71"/>
    <n v="47"/>
    <n v="218"/>
    <n v="2"/>
    <x v="2"/>
    <n v="0.49"/>
    <n v="6.75"/>
    <n v="22"/>
  </r>
  <r>
    <x v="0"/>
    <s v="mid April"/>
    <n v="5"/>
    <x v="5"/>
    <x v="5"/>
    <n v="3"/>
    <n v="1"/>
    <n v="18"/>
    <n v="72"/>
    <n v="18"/>
    <n v="118"/>
    <n v="2"/>
    <x v="2"/>
    <n v="0.5"/>
    <n v="10.51"/>
    <n v="23"/>
  </r>
  <r>
    <x v="0"/>
    <s v="mid April"/>
    <n v="5"/>
    <x v="6"/>
    <x v="6"/>
    <n v="3"/>
    <n v="1"/>
    <n v="19"/>
    <n v="73"/>
    <n v="19"/>
    <n v="119"/>
    <n v="2"/>
    <x v="2"/>
    <n v="0.44"/>
    <n v="9.41"/>
    <m/>
  </r>
  <r>
    <x v="0"/>
    <s v="mid April"/>
    <n v="5"/>
    <x v="4"/>
    <x v="4"/>
    <n v="3"/>
    <n v="2"/>
    <n v="19"/>
    <n v="74"/>
    <n v="46"/>
    <n v="219"/>
    <n v="2"/>
    <x v="2"/>
    <n v="0.56999999999999995"/>
    <n v="6.72"/>
    <m/>
  </r>
  <r>
    <x v="0"/>
    <s v="mid April"/>
    <n v="5"/>
    <x v="7"/>
    <x v="7"/>
    <n v="3"/>
    <n v="3"/>
    <n v="19"/>
    <n v="75"/>
    <n v="83"/>
    <n v="319"/>
    <n v="2"/>
    <x v="2"/>
    <n v="0.28000000000000003"/>
    <n v="12.94"/>
    <m/>
  </r>
  <r>
    <x v="0"/>
    <s v="mid April"/>
    <n v="5"/>
    <x v="1"/>
    <x v="1"/>
    <n v="3"/>
    <n v="4"/>
    <n v="19"/>
    <n v="76"/>
    <n v="110"/>
    <n v="419"/>
    <n v="2"/>
    <x v="2"/>
    <n v="0.59"/>
    <n v="9.3699999999999992"/>
    <m/>
  </r>
  <r>
    <x v="0"/>
    <s v="mid April"/>
    <n v="5"/>
    <x v="1"/>
    <x v="1"/>
    <n v="3"/>
    <n v="4"/>
    <n v="20"/>
    <n v="77"/>
    <n v="109"/>
    <n v="420"/>
    <n v="2"/>
    <x v="2"/>
    <n v="0.48"/>
    <n v="9.07"/>
    <n v="22"/>
  </r>
  <r>
    <x v="0"/>
    <s v="mid April"/>
    <n v="5"/>
    <x v="7"/>
    <x v="7"/>
    <n v="3"/>
    <n v="3"/>
    <n v="20"/>
    <n v="78"/>
    <n v="84"/>
    <n v="320"/>
    <n v="2"/>
    <x v="2"/>
    <n v="0.32"/>
    <n v="18.38"/>
    <n v="18"/>
  </r>
  <r>
    <x v="0"/>
    <s v="mid April"/>
    <n v="5"/>
    <x v="4"/>
    <x v="4"/>
    <n v="3"/>
    <n v="2"/>
    <n v="20"/>
    <n v="79"/>
    <n v="45"/>
    <n v="220"/>
    <n v="2"/>
    <x v="2"/>
    <n v="0.52"/>
    <n v="6.3"/>
    <n v="18"/>
  </r>
  <r>
    <x v="0"/>
    <s v="mid April"/>
    <n v="5"/>
    <x v="6"/>
    <x v="6"/>
    <n v="3"/>
    <n v="1"/>
    <n v="20"/>
    <n v="80"/>
    <n v="20"/>
    <n v="120"/>
    <n v="2"/>
    <x v="2"/>
    <n v="0.46"/>
    <n v="12.44"/>
    <n v="19"/>
  </r>
  <r>
    <x v="1"/>
    <s v="mid May"/>
    <n v="6"/>
    <x v="13"/>
    <x v="11"/>
    <n v="3"/>
    <n v="1"/>
    <n v="21"/>
    <n v="81"/>
    <n v="21"/>
    <n v="121"/>
    <n v="2"/>
    <x v="2"/>
    <n v="0.16"/>
    <n v="2.89"/>
    <m/>
  </r>
  <r>
    <x v="1"/>
    <s v="mid May"/>
    <n v="6"/>
    <x v="12"/>
    <x v="4"/>
    <n v="3"/>
    <n v="2"/>
    <n v="21"/>
    <n v="82"/>
    <n v="44"/>
    <n v="221"/>
    <n v="2"/>
    <x v="2"/>
    <n v="0.18"/>
    <n v="1.98"/>
    <m/>
  </r>
  <r>
    <x v="1"/>
    <s v="mid May"/>
    <n v="6"/>
    <x v="9"/>
    <x v="9"/>
    <n v="3"/>
    <n v="3"/>
    <n v="21"/>
    <n v="83"/>
    <n v="85"/>
    <n v="321"/>
    <n v="2"/>
    <x v="2"/>
    <n v="0.14000000000000001"/>
    <n v="2.23"/>
    <m/>
  </r>
  <r>
    <x v="1"/>
    <s v="mid May"/>
    <n v="6"/>
    <x v="14"/>
    <x v="12"/>
    <n v="3"/>
    <n v="4"/>
    <n v="21"/>
    <n v="84"/>
    <n v="108"/>
    <n v="421"/>
    <n v="2"/>
    <x v="2"/>
    <n v="0.16"/>
    <n v="2.66"/>
    <m/>
  </r>
  <r>
    <x v="1"/>
    <s v="mid May"/>
    <n v="6"/>
    <x v="14"/>
    <x v="12"/>
    <n v="3"/>
    <n v="4"/>
    <n v="22"/>
    <n v="85"/>
    <n v="107"/>
    <n v="422"/>
    <n v="2"/>
    <x v="2"/>
    <n v="0.16"/>
    <n v="1.41"/>
    <n v="16"/>
  </r>
  <r>
    <x v="1"/>
    <s v="mid May"/>
    <n v="6"/>
    <x v="9"/>
    <x v="9"/>
    <n v="3"/>
    <n v="3"/>
    <n v="22"/>
    <n v="86"/>
    <n v="86"/>
    <n v="322"/>
    <n v="2"/>
    <x v="2"/>
    <n v="0.16"/>
    <n v="4"/>
    <n v="12"/>
  </r>
  <r>
    <x v="1"/>
    <s v="mid May"/>
    <n v="6"/>
    <x v="12"/>
    <x v="4"/>
    <n v="3"/>
    <n v="2"/>
    <n v="22"/>
    <n v="87"/>
    <n v="43"/>
    <n v="222"/>
    <n v="2"/>
    <x v="2"/>
    <n v="0.17"/>
    <n v="1.91"/>
    <n v="15"/>
  </r>
  <r>
    <x v="1"/>
    <s v="mid May"/>
    <n v="6"/>
    <x v="13"/>
    <x v="11"/>
    <n v="3"/>
    <n v="1"/>
    <n v="22"/>
    <n v="88"/>
    <n v="22"/>
    <n v="122"/>
    <n v="2"/>
    <x v="2"/>
    <n v="0.16"/>
    <n v="1.94"/>
    <n v="15"/>
  </r>
  <r>
    <x v="1"/>
    <s v="mid May"/>
    <n v="6"/>
    <x v="10"/>
    <x v="10"/>
    <n v="3"/>
    <n v="1"/>
    <n v="23"/>
    <n v="89"/>
    <n v="23"/>
    <n v="123"/>
    <n v="2"/>
    <x v="2"/>
    <n v="0.17"/>
    <n v="3.25"/>
    <m/>
  </r>
  <r>
    <x v="1"/>
    <s v="mid May"/>
    <n v="6"/>
    <x v="11"/>
    <x v="3"/>
    <n v="3"/>
    <n v="2"/>
    <n v="23"/>
    <n v="90"/>
    <n v="42"/>
    <n v="223"/>
    <n v="2"/>
    <x v="2"/>
    <n v="0.17"/>
    <n v="2.41"/>
    <m/>
  </r>
  <r>
    <x v="1"/>
    <s v="mid May"/>
    <n v="6"/>
    <x v="15"/>
    <x v="13"/>
    <n v="3"/>
    <n v="3"/>
    <n v="23"/>
    <n v="91"/>
    <n v="87"/>
    <n v="323"/>
    <n v="2"/>
    <x v="2"/>
    <n v="0.16"/>
    <n v="1.96"/>
    <m/>
  </r>
  <r>
    <x v="1"/>
    <s v="mid May"/>
    <n v="6"/>
    <x v="8"/>
    <x v="8"/>
    <n v="3"/>
    <n v="4"/>
    <n v="23"/>
    <n v="92"/>
    <n v="106"/>
    <n v="423"/>
    <n v="2"/>
    <x v="2"/>
    <n v="0.18"/>
    <n v="3.77"/>
    <m/>
  </r>
  <r>
    <x v="1"/>
    <s v="mid May"/>
    <n v="6"/>
    <x v="8"/>
    <x v="8"/>
    <n v="3"/>
    <n v="4"/>
    <n v="24"/>
    <n v="93"/>
    <n v="105"/>
    <n v="424"/>
    <n v="2"/>
    <x v="2"/>
    <n v="0.15"/>
    <n v="2.82"/>
    <n v="15"/>
  </r>
  <r>
    <x v="1"/>
    <s v="mid May"/>
    <n v="6"/>
    <x v="15"/>
    <x v="13"/>
    <n v="3"/>
    <n v="3"/>
    <n v="24"/>
    <n v="94"/>
    <n v="88"/>
    <n v="324"/>
    <n v="2"/>
    <x v="2"/>
    <n v="0.14000000000000001"/>
    <n v="3.07"/>
    <n v="10"/>
  </r>
  <r>
    <x v="1"/>
    <s v="mid May"/>
    <n v="6"/>
    <x v="11"/>
    <x v="3"/>
    <n v="3"/>
    <n v="2"/>
    <n v="24"/>
    <n v="95"/>
    <n v="41"/>
    <n v="224"/>
    <n v="2"/>
    <x v="2"/>
    <n v="0.16"/>
    <n v="2.2599999999999998"/>
    <n v="15"/>
  </r>
  <r>
    <x v="1"/>
    <s v="mid May"/>
    <n v="6"/>
    <x v="10"/>
    <x v="10"/>
    <n v="3"/>
    <n v="1"/>
    <n v="24"/>
    <n v="96"/>
    <n v="24"/>
    <n v="124"/>
    <n v="2"/>
    <x v="2"/>
    <n v="0.16"/>
    <n v="3.62"/>
    <n v="17"/>
  </r>
  <r>
    <x v="0"/>
    <s v="mid April"/>
    <n v="7"/>
    <x v="3"/>
    <x v="3"/>
    <n v="4"/>
    <n v="1"/>
    <n v="25"/>
    <n v="97"/>
    <n v="25"/>
    <n v="125"/>
    <n v="2"/>
    <x v="2"/>
    <n v="0.49"/>
    <n v="13.48"/>
    <m/>
  </r>
  <r>
    <x v="0"/>
    <s v="mid April"/>
    <n v="7"/>
    <x v="7"/>
    <x v="7"/>
    <n v="4"/>
    <n v="2"/>
    <n v="25"/>
    <n v="98"/>
    <n v="40"/>
    <n v="225"/>
    <n v="2"/>
    <x v="2"/>
    <n v="0.49"/>
    <n v="5.9"/>
    <m/>
  </r>
  <r>
    <x v="0"/>
    <s v="mid April"/>
    <n v="7"/>
    <x v="1"/>
    <x v="1"/>
    <n v="4"/>
    <n v="3"/>
    <n v="25"/>
    <n v="99"/>
    <n v="89"/>
    <n v="325"/>
    <n v="2"/>
    <x v="2"/>
    <n v="0.23"/>
    <n v="9.86"/>
    <m/>
  </r>
  <r>
    <x v="0"/>
    <s v="mid April"/>
    <n v="7"/>
    <x v="6"/>
    <x v="6"/>
    <n v="4"/>
    <n v="4"/>
    <n v="25"/>
    <n v="100"/>
    <n v="104"/>
    <n v="425"/>
    <n v="2"/>
    <x v="2"/>
    <n v="0.51"/>
    <n v="10.41"/>
    <m/>
  </r>
  <r>
    <x v="0"/>
    <s v="mid April"/>
    <n v="7"/>
    <x v="6"/>
    <x v="6"/>
    <n v="4"/>
    <n v="4"/>
    <n v="26"/>
    <n v="101"/>
    <n v="103"/>
    <n v="426"/>
    <n v="2"/>
    <x v="2"/>
    <n v="0.46"/>
    <n v="7.17"/>
    <n v="19"/>
  </r>
  <r>
    <x v="0"/>
    <s v="mid April"/>
    <n v="7"/>
    <x v="1"/>
    <x v="1"/>
    <n v="4"/>
    <n v="3"/>
    <n v="26"/>
    <n v="102"/>
    <n v="90"/>
    <n v="326"/>
    <n v="2"/>
    <x v="2"/>
    <n v="0.39"/>
    <n v="16.11"/>
    <n v="22"/>
  </r>
  <r>
    <x v="0"/>
    <s v="mid April"/>
    <n v="7"/>
    <x v="7"/>
    <x v="7"/>
    <n v="4"/>
    <n v="2"/>
    <n v="26"/>
    <n v="103"/>
    <n v="39"/>
    <n v="226"/>
    <n v="2"/>
    <x v="2"/>
    <n v="0.41"/>
    <n v="8.09"/>
    <n v="22"/>
  </r>
  <r>
    <x v="0"/>
    <s v="mid April"/>
    <n v="7"/>
    <x v="3"/>
    <x v="3"/>
    <n v="4"/>
    <n v="1"/>
    <n v="26"/>
    <n v="104"/>
    <n v="26"/>
    <n v="126"/>
    <n v="2"/>
    <x v="2"/>
    <n v="0.46"/>
    <n v="8.75"/>
    <n v="24"/>
  </r>
  <r>
    <x v="0"/>
    <s v="mid April"/>
    <n v="7"/>
    <x v="2"/>
    <x v="2"/>
    <n v="4"/>
    <n v="1"/>
    <n v="27"/>
    <n v="105"/>
    <n v="27"/>
    <n v="127"/>
    <n v="2"/>
    <x v="2"/>
    <n v="0.5"/>
    <n v="5.74"/>
    <m/>
  </r>
  <r>
    <x v="0"/>
    <s v="mid April"/>
    <n v="7"/>
    <x v="0"/>
    <x v="0"/>
    <n v="4"/>
    <n v="2"/>
    <n v="27"/>
    <n v="106"/>
    <n v="38"/>
    <n v="227"/>
    <n v="2"/>
    <x v="2"/>
    <n v="0.54"/>
    <n v="8.4499999999999993"/>
    <m/>
  </r>
  <r>
    <x v="0"/>
    <s v="mid April"/>
    <n v="7"/>
    <x v="5"/>
    <x v="5"/>
    <n v="4"/>
    <n v="3"/>
    <n v="27"/>
    <n v="107"/>
    <n v="91"/>
    <n v="327"/>
    <n v="2"/>
    <x v="2"/>
    <n v="0.32"/>
    <n v="9.59"/>
    <m/>
  </r>
  <r>
    <x v="0"/>
    <s v="mid April"/>
    <n v="7"/>
    <x v="4"/>
    <x v="4"/>
    <n v="4"/>
    <n v="4"/>
    <n v="27"/>
    <n v="108"/>
    <n v="102"/>
    <n v="427"/>
    <n v="2"/>
    <x v="2"/>
    <n v="0.56000000000000005"/>
    <n v="13.14"/>
    <m/>
  </r>
  <r>
    <x v="0"/>
    <s v="mid April"/>
    <n v="7"/>
    <x v="4"/>
    <x v="4"/>
    <n v="4"/>
    <n v="4"/>
    <n v="28"/>
    <n v="109"/>
    <n v="101"/>
    <n v="428"/>
    <n v="2"/>
    <x v="2"/>
    <n v="0.47"/>
    <n v="8.3000000000000007"/>
    <n v="20"/>
  </r>
  <r>
    <x v="0"/>
    <s v="mid April"/>
    <n v="7"/>
    <x v="5"/>
    <x v="5"/>
    <n v="4"/>
    <n v="3"/>
    <n v="28"/>
    <n v="110"/>
    <n v="92"/>
    <n v="328"/>
    <n v="2"/>
    <x v="2"/>
    <n v="0.42"/>
    <n v="5.85"/>
    <n v="19"/>
  </r>
  <r>
    <x v="0"/>
    <s v="mid April"/>
    <n v="7"/>
    <x v="0"/>
    <x v="0"/>
    <n v="4"/>
    <n v="2"/>
    <n v="28"/>
    <n v="111"/>
    <n v="37"/>
    <n v="228"/>
    <n v="2"/>
    <x v="2"/>
    <n v="0.43"/>
    <n v="8.77"/>
    <n v="17"/>
  </r>
  <r>
    <x v="0"/>
    <s v="mid April"/>
    <n v="7"/>
    <x v="2"/>
    <x v="2"/>
    <n v="4"/>
    <n v="1"/>
    <n v="28"/>
    <n v="112"/>
    <n v="28"/>
    <n v="128"/>
    <n v="2"/>
    <x v="2"/>
    <n v="0.5"/>
    <n v="15.33"/>
    <n v="24"/>
  </r>
  <r>
    <x v="1"/>
    <s v="mid May"/>
    <n v="8"/>
    <x v="11"/>
    <x v="3"/>
    <n v="4"/>
    <n v="1"/>
    <n v="29"/>
    <n v="113"/>
    <n v="29"/>
    <n v="129"/>
    <n v="2"/>
    <x v="2"/>
    <n v="0.17"/>
    <n v="2.13"/>
    <m/>
  </r>
  <r>
    <x v="1"/>
    <s v="mid May"/>
    <n v="8"/>
    <x v="14"/>
    <x v="12"/>
    <n v="4"/>
    <n v="2"/>
    <n v="29"/>
    <n v="114"/>
    <n v="36"/>
    <n v="229"/>
    <n v="2"/>
    <x v="2"/>
    <n v="0.18"/>
    <n v="2.36"/>
    <m/>
  </r>
  <r>
    <x v="1"/>
    <s v="mid May"/>
    <n v="8"/>
    <x v="13"/>
    <x v="11"/>
    <n v="4"/>
    <n v="3"/>
    <n v="29"/>
    <n v="115"/>
    <n v="93"/>
    <n v="329"/>
    <n v="2"/>
    <x v="2"/>
    <n v="0.18"/>
    <n v="4.2699999999999996"/>
    <m/>
  </r>
  <r>
    <x v="1"/>
    <s v="mid May"/>
    <n v="8"/>
    <x v="10"/>
    <x v="10"/>
    <n v="4"/>
    <n v="4"/>
    <n v="29"/>
    <n v="116"/>
    <n v="100"/>
    <n v="429"/>
    <n v="2"/>
    <x v="2"/>
    <n v="0.18"/>
    <n v="5.87"/>
    <m/>
  </r>
  <r>
    <x v="1"/>
    <s v="mid May"/>
    <n v="8"/>
    <x v="10"/>
    <x v="10"/>
    <n v="4"/>
    <n v="4"/>
    <n v="30"/>
    <n v="117"/>
    <n v="99"/>
    <n v="430"/>
    <n v="2"/>
    <x v="2"/>
    <n v="0.16"/>
    <n v="1.83"/>
    <n v="14"/>
  </r>
  <r>
    <x v="1"/>
    <s v="mid May"/>
    <n v="8"/>
    <x v="13"/>
    <x v="11"/>
    <n v="4"/>
    <n v="3"/>
    <n v="30"/>
    <n v="118"/>
    <n v="94"/>
    <n v="330"/>
    <n v="2"/>
    <x v="2"/>
    <n v="0.16"/>
    <n v="3.3"/>
    <n v="15"/>
  </r>
  <r>
    <x v="1"/>
    <s v="mid May"/>
    <n v="8"/>
    <x v="14"/>
    <x v="12"/>
    <n v="4"/>
    <n v="2"/>
    <n v="30"/>
    <n v="119"/>
    <n v="35"/>
    <n v="230"/>
    <n v="2"/>
    <x v="2"/>
    <n v="0.17"/>
    <n v="2.69"/>
    <n v="16"/>
  </r>
  <r>
    <x v="1"/>
    <s v="mid May"/>
    <n v="8"/>
    <x v="11"/>
    <x v="3"/>
    <n v="4"/>
    <n v="1"/>
    <n v="30"/>
    <n v="120"/>
    <n v="30"/>
    <n v="130"/>
    <n v="2"/>
    <x v="2"/>
    <n v="0.17"/>
    <n v="3.46"/>
    <n v="15"/>
  </r>
  <r>
    <x v="1"/>
    <s v="mid May"/>
    <n v="8"/>
    <x v="15"/>
    <x v="13"/>
    <n v="4"/>
    <n v="1"/>
    <n v="31"/>
    <n v="121"/>
    <n v="31"/>
    <n v="131"/>
    <n v="2"/>
    <x v="2"/>
    <n v="0.16"/>
    <n v="3.37"/>
    <m/>
  </r>
  <r>
    <x v="1"/>
    <s v="mid May"/>
    <n v="8"/>
    <x v="8"/>
    <x v="8"/>
    <n v="4"/>
    <n v="2"/>
    <n v="31"/>
    <n v="122"/>
    <n v="34"/>
    <n v="231"/>
    <n v="2"/>
    <x v="2"/>
    <n v="0.18"/>
    <n v="4.6900000000000004"/>
    <m/>
  </r>
  <r>
    <x v="1"/>
    <s v="mid May"/>
    <n v="8"/>
    <x v="12"/>
    <x v="4"/>
    <n v="4"/>
    <n v="3"/>
    <n v="31"/>
    <n v="123"/>
    <n v="95"/>
    <n v="331"/>
    <n v="2"/>
    <x v="2"/>
    <n v="0.16"/>
    <n v="4.3600000000000003"/>
    <m/>
  </r>
  <r>
    <x v="1"/>
    <s v="mid May"/>
    <n v="8"/>
    <x v="9"/>
    <x v="9"/>
    <n v="4"/>
    <n v="4"/>
    <n v="31"/>
    <n v="124"/>
    <n v="98"/>
    <n v="431"/>
    <n v="2"/>
    <x v="2"/>
    <n v="0.15"/>
    <n v="2.62"/>
    <m/>
  </r>
  <r>
    <x v="1"/>
    <s v="mid May"/>
    <n v="8"/>
    <x v="9"/>
    <x v="9"/>
    <n v="4"/>
    <n v="4"/>
    <n v="32"/>
    <n v="125"/>
    <n v="97"/>
    <n v="432"/>
    <n v="2"/>
    <x v="2"/>
    <n v="0.16"/>
    <n v="2.41"/>
    <n v="13"/>
  </r>
  <r>
    <x v="1"/>
    <s v="mid May"/>
    <n v="8"/>
    <x v="12"/>
    <x v="4"/>
    <n v="4"/>
    <n v="3"/>
    <n v="32"/>
    <n v="126"/>
    <n v="96"/>
    <n v="332"/>
    <n v="2"/>
    <x v="2"/>
    <n v="0.16"/>
    <n v="3.53"/>
    <n v="13"/>
  </r>
  <r>
    <x v="1"/>
    <s v="mid May"/>
    <n v="8"/>
    <x v="8"/>
    <x v="8"/>
    <n v="4"/>
    <n v="2"/>
    <n v="32"/>
    <n v="127"/>
    <n v="33"/>
    <n v="232"/>
    <n v="2"/>
    <x v="2"/>
    <n v="0.18"/>
    <n v="1.77"/>
    <n v="15"/>
  </r>
  <r>
    <x v="1"/>
    <s v="mid May"/>
    <n v="8"/>
    <x v="15"/>
    <x v="13"/>
    <n v="4"/>
    <n v="1"/>
    <n v="32"/>
    <n v="128"/>
    <n v="32"/>
    <n v="132"/>
    <n v="2"/>
    <x v="2"/>
    <n v="0.17"/>
    <n v="3"/>
    <n v="12"/>
  </r>
  <r>
    <x v="0"/>
    <s v="mid April"/>
    <n v="1"/>
    <x v="0"/>
    <x v="0"/>
    <n v="1"/>
    <n v="1"/>
    <n v="1"/>
    <n v="1"/>
    <n v="1"/>
    <n v="101"/>
    <n v="3"/>
    <x v="3"/>
    <n v="0.48"/>
    <n v="9.09"/>
    <m/>
  </r>
  <r>
    <x v="0"/>
    <s v="mid April"/>
    <n v="1"/>
    <x v="1"/>
    <x v="1"/>
    <n v="1"/>
    <n v="2"/>
    <n v="1"/>
    <n v="2"/>
    <n v="64"/>
    <n v="201"/>
    <n v="3"/>
    <x v="3"/>
    <n v="0.51"/>
    <n v="10.6"/>
    <m/>
  </r>
  <r>
    <x v="0"/>
    <s v="mid April"/>
    <n v="1"/>
    <x v="2"/>
    <x v="2"/>
    <n v="1"/>
    <n v="3"/>
    <n v="1"/>
    <n v="3"/>
    <n v="65"/>
    <n v="301"/>
    <n v="3"/>
    <x v="3"/>
    <n v="0.53"/>
    <n v="7.39"/>
    <m/>
  </r>
  <r>
    <x v="0"/>
    <s v="mid April"/>
    <n v="1"/>
    <x v="3"/>
    <x v="3"/>
    <n v="1"/>
    <n v="4"/>
    <n v="1"/>
    <n v="4"/>
    <n v="128"/>
    <n v="401"/>
    <n v="3"/>
    <x v="3"/>
    <n v="0.59"/>
    <n v="10.69"/>
    <m/>
  </r>
  <r>
    <x v="0"/>
    <s v="mid April"/>
    <n v="1"/>
    <x v="3"/>
    <x v="3"/>
    <n v="1"/>
    <n v="4"/>
    <n v="2"/>
    <n v="5"/>
    <n v="127"/>
    <n v="402"/>
    <n v="3"/>
    <x v="3"/>
    <n v="0.51"/>
    <n v="9.57"/>
    <n v="21"/>
  </r>
  <r>
    <x v="0"/>
    <s v="mid April"/>
    <n v="1"/>
    <x v="2"/>
    <x v="2"/>
    <n v="1"/>
    <n v="3"/>
    <n v="2"/>
    <n v="6"/>
    <n v="66"/>
    <n v="302"/>
    <n v="3"/>
    <x v="3"/>
    <n v="0.51"/>
    <n v="14.51"/>
    <n v="21"/>
  </r>
  <r>
    <x v="0"/>
    <s v="mid April"/>
    <n v="1"/>
    <x v="1"/>
    <x v="1"/>
    <n v="1"/>
    <n v="2"/>
    <n v="2"/>
    <n v="7"/>
    <n v="63"/>
    <n v="202"/>
    <n v="3"/>
    <x v="3"/>
    <n v="0.55000000000000004"/>
    <n v="10.37"/>
    <n v="24"/>
  </r>
  <r>
    <x v="0"/>
    <s v="mid April"/>
    <n v="1"/>
    <x v="0"/>
    <x v="0"/>
    <n v="1"/>
    <n v="1"/>
    <n v="2"/>
    <n v="8"/>
    <n v="2"/>
    <n v="102"/>
    <n v="3"/>
    <x v="3"/>
    <n v="0.55000000000000004"/>
    <n v="8.26"/>
    <n v="21"/>
  </r>
  <r>
    <x v="0"/>
    <s v="mid April"/>
    <n v="1"/>
    <x v="4"/>
    <x v="4"/>
    <n v="1"/>
    <n v="1"/>
    <n v="3"/>
    <n v="9"/>
    <n v="3"/>
    <n v="103"/>
    <n v="3"/>
    <x v="3"/>
    <n v="0.51"/>
    <n v="8.36"/>
    <m/>
  </r>
  <r>
    <x v="0"/>
    <s v="mid April"/>
    <n v="1"/>
    <x v="5"/>
    <x v="5"/>
    <n v="1"/>
    <n v="2"/>
    <n v="3"/>
    <n v="10"/>
    <n v="62"/>
    <n v="203"/>
    <n v="3"/>
    <x v="3"/>
    <n v="0.68"/>
    <n v="6.9"/>
    <m/>
  </r>
  <r>
    <x v="0"/>
    <s v="mid April"/>
    <n v="1"/>
    <x v="6"/>
    <x v="6"/>
    <n v="1"/>
    <n v="3"/>
    <n v="3"/>
    <n v="11"/>
    <n v="67"/>
    <n v="303"/>
    <n v="3"/>
    <x v="3"/>
    <n v="0.48"/>
    <n v="7.1"/>
    <m/>
  </r>
  <r>
    <x v="0"/>
    <s v="mid April"/>
    <n v="1"/>
    <x v="7"/>
    <x v="7"/>
    <n v="1"/>
    <n v="4"/>
    <n v="3"/>
    <n v="12"/>
    <n v="126"/>
    <n v="403"/>
    <n v="3"/>
    <x v="3"/>
    <n v="0.59"/>
    <n v="10.37"/>
    <m/>
  </r>
  <r>
    <x v="0"/>
    <s v="mid April"/>
    <n v="1"/>
    <x v="7"/>
    <x v="7"/>
    <n v="1"/>
    <n v="4"/>
    <n v="4"/>
    <n v="13"/>
    <n v="125"/>
    <n v="404"/>
    <n v="3"/>
    <x v="3"/>
    <n v="0.44"/>
    <n v="8.92"/>
    <n v="24"/>
  </r>
  <r>
    <x v="0"/>
    <s v="mid April"/>
    <n v="1"/>
    <x v="6"/>
    <x v="6"/>
    <n v="1"/>
    <n v="3"/>
    <n v="4"/>
    <n v="14"/>
    <n v="68"/>
    <n v="304"/>
    <n v="3"/>
    <x v="3"/>
    <n v="0.46"/>
    <n v="10.24"/>
    <n v="19"/>
  </r>
  <r>
    <x v="0"/>
    <s v="mid April"/>
    <n v="1"/>
    <x v="5"/>
    <x v="5"/>
    <n v="1"/>
    <n v="2"/>
    <n v="4"/>
    <n v="15"/>
    <n v="61"/>
    <n v="204"/>
    <n v="3"/>
    <x v="3"/>
    <n v="0.55000000000000004"/>
    <n v="7.29"/>
    <n v="22"/>
  </r>
  <r>
    <x v="0"/>
    <s v="mid April"/>
    <n v="1"/>
    <x v="4"/>
    <x v="4"/>
    <n v="1"/>
    <n v="1"/>
    <n v="4"/>
    <n v="16"/>
    <n v="4"/>
    <n v="104"/>
    <n v="3"/>
    <x v="3"/>
    <n v="0.48"/>
    <n v="11.56"/>
    <n v="21"/>
  </r>
  <r>
    <x v="1"/>
    <s v="mid May"/>
    <n v="2"/>
    <x v="8"/>
    <x v="8"/>
    <n v="1"/>
    <n v="1"/>
    <n v="5"/>
    <n v="17"/>
    <n v="5"/>
    <n v="105"/>
    <n v="3"/>
    <x v="3"/>
    <n v="0.19"/>
    <n v="2.35"/>
    <m/>
  </r>
  <r>
    <x v="1"/>
    <s v="mid May"/>
    <n v="2"/>
    <x v="9"/>
    <x v="9"/>
    <n v="1"/>
    <n v="2"/>
    <n v="5"/>
    <n v="18"/>
    <n v="60"/>
    <n v="205"/>
    <n v="3"/>
    <x v="3"/>
    <n v="0.21"/>
    <n v="3.54"/>
    <m/>
  </r>
  <r>
    <x v="1"/>
    <s v="mid May"/>
    <n v="2"/>
    <x v="10"/>
    <x v="10"/>
    <n v="1"/>
    <n v="3"/>
    <n v="5"/>
    <n v="19"/>
    <n v="69"/>
    <n v="305"/>
    <n v="3"/>
    <x v="3"/>
    <n v="0.22"/>
    <n v="2.58"/>
    <m/>
  </r>
  <r>
    <x v="1"/>
    <s v="mid May"/>
    <n v="2"/>
    <x v="11"/>
    <x v="3"/>
    <n v="1"/>
    <n v="4"/>
    <n v="5"/>
    <n v="20"/>
    <n v="124"/>
    <n v="405"/>
    <n v="3"/>
    <x v="3"/>
    <n v="0.22"/>
    <n v="1.95"/>
    <m/>
  </r>
  <r>
    <x v="1"/>
    <s v="mid May"/>
    <n v="2"/>
    <x v="11"/>
    <x v="3"/>
    <n v="1"/>
    <n v="4"/>
    <n v="6"/>
    <n v="21"/>
    <n v="123"/>
    <n v="406"/>
    <n v="3"/>
    <x v="3"/>
    <n v="0.2"/>
    <n v="3.28"/>
    <n v="15"/>
  </r>
  <r>
    <x v="1"/>
    <s v="mid May"/>
    <n v="2"/>
    <x v="10"/>
    <x v="10"/>
    <n v="1"/>
    <n v="3"/>
    <n v="6"/>
    <n v="22"/>
    <n v="70"/>
    <n v="306"/>
    <n v="3"/>
    <x v="3"/>
    <n v="0.2"/>
    <n v="2.5099999999999998"/>
    <n v="19"/>
  </r>
  <r>
    <x v="1"/>
    <s v="mid May"/>
    <n v="2"/>
    <x v="9"/>
    <x v="9"/>
    <n v="1"/>
    <n v="2"/>
    <n v="6"/>
    <n v="23"/>
    <n v="59"/>
    <n v="206"/>
    <n v="3"/>
    <x v="3"/>
    <n v="0.19"/>
    <n v="2.4500000000000002"/>
    <n v="14"/>
  </r>
  <r>
    <x v="1"/>
    <s v="mid May"/>
    <n v="2"/>
    <x v="8"/>
    <x v="8"/>
    <n v="1"/>
    <n v="1"/>
    <n v="6"/>
    <n v="24"/>
    <n v="6"/>
    <n v="106"/>
    <n v="3"/>
    <x v="3"/>
    <n v="0.18"/>
    <n v="2.2400000000000002"/>
    <n v="14"/>
  </r>
  <r>
    <x v="1"/>
    <s v="mid May"/>
    <n v="2"/>
    <x v="12"/>
    <x v="4"/>
    <n v="1"/>
    <n v="1"/>
    <n v="7"/>
    <n v="25"/>
    <n v="7"/>
    <n v="107"/>
    <n v="3"/>
    <x v="3"/>
    <n v="0.16"/>
    <n v="0.95"/>
    <m/>
  </r>
  <r>
    <x v="1"/>
    <s v="mid May"/>
    <n v="2"/>
    <x v="13"/>
    <x v="11"/>
    <n v="1"/>
    <n v="2"/>
    <n v="7"/>
    <n v="26"/>
    <n v="58"/>
    <n v="207"/>
    <n v="3"/>
    <x v="3"/>
    <n v="0.25"/>
    <n v="6.13"/>
    <m/>
  </r>
  <r>
    <x v="1"/>
    <s v="mid May"/>
    <n v="2"/>
    <x v="14"/>
    <x v="12"/>
    <n v="1"/>
    <n v="3"/>
    <n v="7"/>
    <n v="27"/>
    <n v="71"/>
    <n v="307"/>
    <n v="3"/>
    <x v="3"/>
    <n v="0.19"/>
    <n v="3.09"/>
    <m/>
  </r>
  <r>
    <x v="1"/>
    <s v="mid May"/>
    <n v="2"/>
    <x v="15"/>
    <x v="13"/>
    <n v="1"/>
    <n v="4"/>
    <n v="7"/>
    <n v="28"/>
    <n v="122"/>
    <n v="407"/>
    <n v="3"/>
    <x v="3"/>
    <n v="0.19"/>
    <n v="2.33"/>
    <m/>
  </r>
  <r>
    <x v="1"/>
    <s v="mid May"/>
    <n v="2"/>
    <x v="15"/>
    <x v="13"/>
    <n v="1"/>
    <n v="4"/>
    <n v="8"/>
    <n v="29"/>
    <n v="121"/>
    <n v="408"/>
    <n v="3"/>
    <x v="3"/>
    <n v="0.2"/>
    <n v="5.71"/>
    <n v="19"/>
  </r>
  <r>
    <x v="1"/>
    <s v="mid May"/>
    <n v="2"/>
    <x v="14"/>
    <x v="12"/>
    <n v="1"/>
    <n v="3"/>
    <n v="8"/>
    <n v="30"/>
    <n v="72"/>
    <n v="308"/>
    <n v="3"/>
    <x v="3"/>
    <n v="0.18"/>
    <n v="2.46"/>
    <n v="17"/>
  </r>
  <r>
    <x v="1"/>
    <s v="mid May"/>
    <n v="2"/>
    <x v="13"/>
    <x v="11"/>
    <n v="1"/>
    <n v="2"/>
    <n v="8"/>
    <n v="31"/>
    <n v="57"/>
    <n v="208"/>
    <n v="3"/>
    <x v="3"/>
    <n v="0.24"/>
    <n v="3.92"/>
    <n v="15"/>
  </r>
  <r>
    <x v="1"/>
    <s v="mid May"/>
    <n v="2"/>
    <x v="12"/>
    <x v="4"/>
    <n v="1"/>
    <n v="1"/>
    <n v="8"/>
    <n v="32"/>
    <n v="8"/>
    <n v="108"/>
    <n v="3"/>
    <x v="3"/>
    <n v="0.2"/>
    <n v="1.9"/>
    <n v="17"/>
  </r>
  <r>
    <x v="0"/>
    <s v="mid April"/>
    <n v="3"/>
    <x v="1"/>
    <x v="1"/>
    <n v="2"/>
    <n v="1"/>
    <n v="9"/>
    <n v="33"/>
    <n v="9"/>
    <n v="109"/>
    <n v="3"/>
    <x v="3"/>
    <n v="0.56000000000000005"/>
    <n v="10.55"/>
    <m/>
  </r>
  <r>
    <x v="0"/>
    <s v="mid April"/>
    <n v="3"/>
    <x v="6"/>
    <x v="6"/>
    <n v="2"/>
    <n v="2"/>
    <n v="9"/>
    <n v="34"/>
    <n v="56"/>
    <n v="209"/>
    <n v="3"/>
    <x v="3"/>
    <n v="0.61"/>
    <n v="3.7"/>
    <m/>
  </r>
  <r>
    <x v="0"/>
    <s v="mid April"/>
    <n v="3"/>
    <x v="4"/>
    <x v="4"/>
    <n v="2"/>
    <n v="3"/>
    <n v="9"/>
    <n v="35"/>
    <n v="73"/>
    <n v="309"/>
    <n v="3"/>
    <x v="3"/>
    <n v="0.38"/>
    <n v="7.88"/>
    <m/>
  </r>
  <r>
    <x v="0"/>
    <s v="mid April"/>
    <n v="3"/>
    <x v="5"/>
    <x v="5"/>
    <n v="2"/>
    <n v="4"/>
    <n v="9"/>
    <n v="36"/>
    <n v="120"/>
    <n v="409"/>
    <n v="3"/>
    <x v="3"/>
    <n v="0.53"/>
    <n v="8.5299999999999994"/>
    <m/>
  </r>
  <r>
    <x v="0"/>
    <s v="mid April"/>
    <n v="3"/>
    <x v="5"/>
    <x v="5"/>
    <n v="2"/>
    <n v="4"/>
    <n v="10"/>
    <n v="37"/>
    <n v="119"/>
    <n v="410"/>
    <n v="3"/>
    <x v="3"/>
    <n v="0.49"/>
    <n v="5.39"/>
    <n v="26"/>
  </r>
  <r>
    <x v="0"/>
    <s v="mid April"/>
    <n v="3"/>
    <x v="4"/>
    <x v="4"/>
    <n v="2"/>
    <n v="3"/>
    <n v="10"/>
    <n v="38"/>
    <n v="74"/>
    <n v="310"/>
    <n v="3"/>
    <x v="3"/>
    <n v="0.43"/>
    <n v="19.88"/>
    <n v="17"/>
  </r>
  <r>
    <x v="0"/>
    <s v="mid April"/>
    <n v="3"/>
    <x v="6"/>
    <x v="6"/>
    <n v="2"/>
    <n v="2"/>
    <n v="10"/>
    <n v="39"/>
    <n v="55"/>
    <n v="210"/>
    <n v="3"/>
    <x v="3"/>
    <n v="0.55000000000000004"/>
    <n v="10.06"/>
    <n v="19"/>
  </r>
  <r>
    <x v="0"/>
    <s v="mid April"/>
    <n v="3"/>
    <x v="1"/>
    <x v="1"/>
    <n v="2"/>
    <n v="1"/>
    <n v="10"/>
    <n v="40"/>
    <n v="10"/>
    <n v="110"/>
    <n v="3"/>
    <x v="3"/>
    <n v="0.64"/>
    <n v="11.15"/>
    <n v="23"/>
  </r>
  <r>
    <x v="0"/>
    <s v="mid April"/>
    <n v="3"/>
    <x v="7"/>
    <x v="7"/>
    <n v="2"/>
    <n v="1"/>
    <n v="11"/>
    <n v="41"/>
    <n v="11"/>
    <n v="111"/>
    <n v="3"/>
    <x v="3"/>
    <n v="0.55000000000000004"/>
    <n v="6.11"/>
    <m/>
  </r>
  <r>
    <x v="0"/>
    <s v="mid April"/>
    <n v="3"/>
    <x v="3"/>
    <x v="3"/>
    <n v="2"/>
    <n v="2"/>
    <n v="11"/>
    <n v="42"/>
    <n v="54"/>
    <n v="211"/>
    <n v="3"/>
    <x v="3"/>
    <n v="0.63"/>
    <n v="9.0399999999999991"/>
    <m/>
  </r>
  <r>
    <x v="0"/>
    <s v="mid April"/>
    <n v="3"/>
    <x v="0"/>
    <x v="0"/>
    <n v="2"/>
    <n v="3"/>
    <n v="11"/>
    <n v="43"/>
    <n v="75"/>
    <n v="311"/>
    <n v="3"/>
    <x v="3"/>
    <n v="0.43"/>
    <n v="10.11"/>
    <m/>
  </r>
  <r>
    <x v="0"/>
    <s v="mid April"/>
    <n v="3"/>
    <x v="2"/>
    <x v="2"/>
    <n v="2"/>
    <n v="4"/>
    <n v="11"/>
    <n v="44"/>
    <n v="118"/>
    <n v="411"/>
    <n v="3"/>
    <x v="3"/>
    <n v="0.63"/>
    <n v="7.85"/>
    <m/>
  </r>
  <r>
    <x v="0"/>
    <s v="mid April"/>
    <n v="3"/>
    <x v="2"/>
    <x v="2"/>
    <n v="2"/>
    <n v="4"/>
    <n v="12"/>
    <n v="45"/>
    <n v="117"/>
    <n v="412"/>
    <n v="3"/>
    <x v="3"/>
    <n v="0.56999999999999995"/>
    <n v="2.59"/>
    <n v="23"/>
  </r>
  <r>
    <x v="0"/>
    <s v="mid April"/>
    <n v="3"/>
    <x v="0"/>
    <x v="0"/>
    <n v="2"/>
    <n v="3"/>
    <n v="12"/>
    <n v="46"/>
    <n v="76"/>
    <n v="312"/>
    <n v="3"/>
    <x v="3"/>
    <n v="0.49"/>
    <n v="13.32"/>
    <n v="25"/>
  </r>
  <r>
    <x v="0"/>
    <s v="mid April"/>
    <n v="3"/>
    <x v="3"/>
    <x v="3"/>
    <n v="2"/>
    <n v="2"/>
    <n v="12"/>
    <n v="47"/>
    <n v="53"/>
    <n v="212"/>
    <n v="3"/>
    <x v="3"/>
    <n v="0.57999999999999996"/>
    <n v="8.7799999999999994"/>
    <n v="24"/>
  </r>
  <r>
    <x v="0"/>
    <s v="mid April"/>
    <n v="3"/>
    <x v="7"/>
    <x v="7"/>
    <n v="2"/>
    <n v="1"/>
    <n v="12"/>
    <n v="48"/>
    <n v="12"/>
    <n v="112"/>
    <n v="3"/>
    <x v="3"/>
    <n v="0.56999999999999995"/>
    <n v="11.78"/>
    <n v="22"/>
  </r>
  <r>
    <x v="1"/>
    <s v="mid May"/>
    <n v="4"/>
    <x v="9"/>
    <x v="9"/>
    <n v="2"/>
    <n v="1"/>
    <n v="13"/>
    <n v="49"/>
    <n v="13"/>
    <n v="113"/>
    <n v="3"/>
    <x v="3"/>
    <n v="0.18"/>
    <n v="2.63"/>
    <m/>
  </r>
  <r>
    <x v="1"/>
    <s v="mid May"/>
    <n v="4"/>
    <x v="10"/>
    <x v="10"/>
    <n v="2"/>
    <n v="2"/>
    <n v="13"/>
    <n v="50"/>
    <n v="52"/>
    <n v="213"/>
    <n v="3"/>
    <x v="3"/>
    <n v="0.27"/>
    <n v="3.81"/>
    <m/>
  </r>
  <r>
    <x v="1"/>
    <s v="mid May"/>
    <n v="4"/>
    <x v="8"/>
    <x v="8"/>
    <n v="2"/>
    <n v="3"/>
    <n v="13"/>
    <n v="51"/>
    <n v="77"/>
    <n v="313"/>
    <n v="3"/>
    <x v="3"/>
    <n v="0.21"/>
    <n v="3.2"/>
    <m/>
  </r>
  <r>
    <x v="1"/>
    <s v="mid May"/>
    <n v="4"/>
    <x v="12"/>
    <x v="4"/>
    <n v="2"/>
    <n v="4"/>
    <n v="13"/>
    <n v="52"/>
    <n v="116"/>
    <n v="413"/>
    <n v="3"/>
    <x v="3"/>
    <n v="0.19"/>
    <n v="2.86"/>
    <m/>
  </r>
  <r>
    <x v="1"/>
    <s v="mid May"/>
    <n v="4"/>
    <x v="12"/>
    <x v="4"/>
    <n v="2"/>
    <n v="4"/>
    <n v="14"/>
    <n v="53"/>
    <n v="115"/>
    <n v="414"/>
    <n v="3"/>
    <x v="3"/>
    <n v="0.21"/>
    <n v="2.83"/>
    <n v="17"/>
  </r>
  <r>
    <x v="1"/>
    <s v="mid May"/>
    <n v="4"/>
    <x v="8"/>
    <x v="8"/>
    <n v="2"/>
    <n v="3"/>
    <n v="14"/>
    <n v="54"/>
    <n v="78"/>
    <n v="314"/>
    <n v="3"/>
    <x v="3"/>
    <n v="0.19"/>
    <n v="3.14"/>
    <n v="17"/>
  </r>
  <r>
    <x v="1"/>
    <s v="mid May"/>
    <n v="4"/>
    <x v="10"/>
    <x v="10"/>
    <n v="2"/>
    <n v="2"/>
    <n v="14"/>
    <n v="55"/>
    <n v="51"/>
    <n v="214"/>
    <n v="3"/>
    <x v="3"/>
    <n v="0.19"/>
    <n v="2.36"/>
    <n v="16"/>
  </r>
  <r>
    <x v="1"/>
    <s v="mid May"/>
    <n v="4"/>
    <x v="9"/>
    <x v="9"/>
    <n v="2"/>
    <n v="1"/>
    <n v="14"/>
    <n v="56"/>
    <n v="14"/>
    <n v="114"/>
    <n v="3"/>
    <x v="3"/>
    <n v="0.2"/>
    <n v="6.39"/>
    <n v="15"/>
  </r>
  <r>
    <x v="1"/>
    <s v="mid May"/>
    <n v="4"/>
    <x v="14"/>
    <x v="12"/>
    <n v="2"/>
    <n v="1"/>
    <n v="15"/>
    <n v="57"/>
    <n v="15"/>
    <n v="115"/>
    <n v="3"/>
    <x v="3"/>
    <n v="0.2"/>
    <n v="3.88"/>
    <m/>
  </r>
  <r>
    <x v="1"/>
    <s v="mid May"/>
    <n v="4"/>
    <x v="15"/>
    <x v="13"/>
    <n v="2"/>
    <n v="2"/>
    <n v="15"/>
    <n v="58"/>
    <n v="50"/>
    <n v="215"/>
    <n v="3"/>
    <x v="3"/>
    <n v="0.22"/>
    <n v="5.17"/>
    <m/>
  </r>
  <r>
    <x v="1"/>
    <s v="mid May"/>
    <n v="4"/>
    <x v="11"/>
    <x v="3"/>
    <n v="2"/>
    <n v="3"/>
    <n v="15"/>
    <n v="59"/>
    <n v="79"/>
    <n v="315"/>
    <n v="3"/>
    <x v="3"/>
    <n v="0.22"/>
    <n v="2.89"/>
    <m/>
  </r>
  <r>
    <x v="1"/>
    <s v="mid May"/>
    <n v="4"/>
    <x v="13"/>
    <x v="11"/>
    <n v="2"/>
    <n v="4"/>
    <n v="15"/>
    <n v="60"/>
    <n v="114"/>
    <n v="415"/>
    <n v="3"/>
    <x v="3"/>
    <n v="0.2"/>
    <n v="3.33"/>
    <m/>
  </r>
  <r>
    <x v="1"/>
    <s v="mid May"/>
    <n v="4"/>
    <x v="13"/>
    <x v="11"/>
    <n v="2"/>
    <n v="4"/>
    <n v="16"/>
    <n v="61"/>
    <n v="113"/>
    <n v="416"/>
    <n v="3"/>
    <x v="3"/>
    <n v="0.25"/>
    <n v="3.35"/>
    <n v="18"/>
  </r>
  <r>
    <x v="1"/>
    <s v="mid May"/>
    <n v="4"/>
    <x v="11"/>
    <x v="3"/>
    <n v="2"/>
    <n v="3"/>
    <n v="16"/>
    <n v="62"/>
    <n v="80"/>
    <n v="316"/>
    <n v="3"/>
    <x v="3"/>
    <n v="0.22"/>
    <n v="3.76"/>
    <n v="18"/>
  </r>
  <r>
    <x v="1"/>
    <s v="mid May"/>
    <n v="4"/>
    <x v="15"/>
    <x v="13"/>
    <n v="2"/>
    <n v="2"/>
    <n v="16"/>
    <n v="63"/>
    <n v="49"/>
    <n v="216"/>
    <n v="3"/>
    <x v="3"/>
    <n v="0.22"/>
    <n v="3.14"/>
    <n v="13"/>
  </r>
  <r>
    <x v="1"/>
    <s v="mid May"/>
    <n v="4"/>
    <x v="14"/>
    <x v="12"/>
    <n v="2"/>
    <n v="1"/>
    <n v="16"/>
    <n v="64"/>
    <n v="16"/>
    <n v="116"/>
    <n v="3"/>
    <x v="3"/>
    <n v="0.17"/>
    <n v="2.67"/>
    <n v="15"/>
  </r>
  <r>
    <x v="0"/>
    <s v="mid April"/>
    <n v="5"/>
    <x v="5"/>
    <x v="5"/>
    <n v="3"/>
    <n v="1"/>
    <n v="17"/>
    <n v="65"/>
    <n v="17"/>
    <n v="117"/>
    <n v="3"/>
    <x v="3"/>
    <n v="0.62"/>
    <n v="2.89"/>
    <m/>
  </r>
  <r>
    <x v="0"/>
    <s v="mid April"/>
    <n v="5"/>
    <x v="2"/>
    <x v="2"/>
    <n v="3"/>
    <n v="2"/>
    <n v="17"/>
    <n v="66"/>
    <n v="48"/>
    <n v="217"/>
    <n v="3"/>
    <x v="3"/>
    <n v="0.66"/>
    <n v="2.12"/>
    <m/>
  </r>
  <r>
    <x v="0"/>
    <s v="mid April"/>
    <n v="5"/>
    <x v="3"/>
    <x v="3"/>
    <n v="3"/>
    <n v="3"/>
    <n v="17"/>
    <n v="67"/>
    <n v="81"/>
    <n v="317"/>
    <n v="3"/>
    <x v="3"/>
    <n v="0.36"/>
    <n v="9.3000000000000007"/>
    <m/>
  </r>
  <r>
    <x v="0"/>
    <s v="mid April"/>
    <n v="5"/>
    <x v="0"/>
    <x v="0"/>
    <n v="3"/>
    <n v="4"/>
    <n v="17"/>
    <n v="68"/>
    <n v="112"/>
    <n v="417"/>
    <n v="3"/>
    <x v="3"/>
    <n v="0.56000000000000005"/>
    <n v="12.74"/>
    <m/>
  </r>
  <r>
    <x v="0"/>
    <s v="mid April"/>
    <n v="5"/>
    <x v="0"/>
    <x v="0"/>
    <n v="3"/>
    <n v="4"/>
    <n v="18"/>
    <n v="69"/>
    <n v="111"/>
    <n v="418"/>
    <n v="3"/>
    <x v="3"/>
    <n v="0.53"/>
    <n v="8.67"/>
    <n v="19"/>
  </r>
  <r>
    <x v="0"/>
    <s v="mid April"/>
    <n v="5"/>
    <x v="3"/>
    <x v="3"/>
    <n v="3"/>
    <n v="3"/>
    <n v="18"/>
    <n v="70"/>
    <n v="82"/>
    <n v="318"/>
    <n v="3"/>
    <x v="3"/>
    <n v="0.43"/>
    <n v="20.95"/>
    <n v="19"/>
  </r>
  <r>
    <x v="0"/>
    <s v="mid April"/>
    <n v="5"/>
    <x v="2"/>
    <x v="2"/>
    <n v="3"/>
    <n v="2"/>
    <n v="18"/>
    <n v="71"/>
    <n v="47"/>
    <n v="218"/>
    <n v="3"/>
    <x v="3"/>
    <n v="0.64"/>
    <n v="5.0999999999999996"/>
    <n v="20"/>
  </r>
  <r>
    <x v="0"/>
    <s v="mid April"/>
    <n v="5"/>
    <x v="5"/>
    <x v="5"/>
    <n v="3"/>
    <n v="1"/>
    <n v="18"/>
    <n v="72"/>
    <n v="18"/>
    <n v="118"/>
    <n v="3"/>
    <x v="3"/>
    <n v="0.61"/>
    <n v="9.8699999999999992"/>
    <n v="23"/>
  </r>
  <r>
    <x v="0"/>
    <s v="mid April"/>
    <n v="5"/>
    <x v="6"/>
    <x v="6"/>
    <n v="3"/>
    <n v="1"/>
    <n v="19"/>
    <n v="73"/>
    <n v="19"/>
    <n v="119"/>
    <n v="3"/>
    <x v="3"/>
    <n v="0.55000000000000004"/>
    <n v="6.37"/>
    <m/>
  </r>
  <r>
    <x v="0"/>
    <s v="mid April"/>
    <n v="5"/>
    <x v="4"/>
    <x v="4"/>
    <n v="3"/>
    <n v="2"/>
    <n v="19"/>
    <n v="74"/>
    <n v="46"/>
    <n v="219"/>
    <n v="3"/>
    <x v="3"/>
    <n v="0.69"/>
    <n v="6.61"/>
    <m/>
  </r>
  <r>
    <x v="0"/>
    <s v="mid April"/>
    <n v="5"/>
    <x v="7"/>
    <x v="7"/>
    <n v="3"/>
    <n v="3"/>
    <n v="19"/>
    <n v="75"/>
    <n v="83"/>
    <n v="319"/>
    <n v="3"/>
    <x v="3"/>
    <n v="0.3"/>
    <n v="7.14"/>
    <m/>
  </r>
  <r>
    <x v="0"/>
    <s v="mid April"/>
    <n v="5"/>
    <x v="1"/>
    <x v="1"/>
    <n v="3"/>
    <n v="4"/>
    <n v="19"/>
    <n v="76"/>
    <n v="110"/>
    <n v="419"/>
    <n v="3"/>
    <x v="3"/>
    <n v="0.69"/>
    <n v="6.89"/>
    <m/>
  </r>
  <r>
    <x v="0"/>
    <s v="mid April"/>
    <n v="5"/>
    <x v="1"/>
    <x v="1"/>
    <n v="3"/>
    <n v="4"/>
    <n v="20"/>
    <n v="77"/>
    <n v="109"/>
    <n v="420"/>
    <n v="3"/>
    <x v="3"/>
    <n v="0.6"/>
    <n v="8.35"/>
    <n v="24"/>
  </r>
  <r>
    <x v="0"/>
    <s v="mid April"/>
    <n v="5"/>
    <x v="7"/>
    <x v="7"/>
    <n v="3"/>
    <n v="3"/>
    <n v="20"/>
    <n v="78"/>
    <n v="84"/>
    <n v="320"/>
    <n v="3"/>
    <x v="3"/>
    <n v="0.39"/>
    <n v="18.7"/>
    <n v="19"/>
  </r>
  <r>
    <x v="0"/>
    <s v="mid April"/>
    <n v="5"/>
    <x v="4"/>
    <x v="4"/>
    <n v="3"/>
    <n v="2"/>
    <n v="20"/>
    <n v="79"/>
    <n v="45"/>
    <n v="220"/>
    <n v="3"/>
    <x v="3"/>
    <n v="0.62"/>
    <n v="11.17"/>
    <n v="20"/>
  </r>
  <r>
    <x v="0"/>
    <s v="mid April"/>
    <n v="5"/>
    <x v="6"/>
    <x v="6"/>
    <n v="3"/>
    <n v="1"/>
    <n v="20"/>
    <n v="80"/>
    <n v="20"/>
    <n v="120"/>
    <n v="3"/>
    <x v="3"/>
    <n v="0.56999999999999995"/>
    <n v="10.57"/>
    <n v="22"/>
  </r>
  <r>
    <x v="1"/>
    <s v="mid May"/>
    <n v="6"/>
    <x v="13"/>
    <x v="11"/>
    <n v="3"/>
    <n v="1"/>
    <n v="21"/>
    <n v="81"/>
    <n v="21"/>
    <n v="121"/>
    <n v="3"/>
    <x v="3"/>
    <n v="0.22"/>
    <n v="4.24"/>
    <m/>
  </r>
  <r>
    <x v="1"/>
    <s v="mid May"/>
    <n v="6"/>
    <x v="12"/>
    <x v="4"/>
    <n v="3"/>
    <n v="2"/>
    <n v="21"/>
    <n v="82"/>
    <n v="44"/>
    <n v="221"/>
    <n v="3"/>
    <x v="3"/>
    <n v="0.25"/>
    <n v="2.57"/>
    <m/>
  </r>
  <r>
    <x v="1"/>
    <s v="mid May"/>
    <n v="6"/>
    <x v="9"/>
    <x v="9"/>
    <n v="3"/>
    <n v="3"/>
    <n v="21"/>
    <n v="83"/>
    <n v="85"/>
    <n v="321"/>
    <n v="3"/>
    <x v="3"/>
    <n v="0.16"/>
    <n v="1.57"/>
    <m/>
  </r>
  <r>
    <x v="1"/>
    <s v="mid May"/>
    <n v="6"/>
    <x v="14"/>
    <x v="12"/>
    <n v="3"/>
    <n v="4"/>
    <n v="21"/>
    <n v="84"/>
    <n v="108"/>
    <n v="421"/>
    <n v="3"/>
    <x v="3"/>
    <n v="0.19"/>
    <n v="3.13"/>
    <m/>
  </r>
  <r>
    <x v="1"/>
    <s v="mid May"/>
    <n v="6"/>
    <x v="14"/>
    <x v="12"/>
    <n v="3"/>
    <n v="4"/>
    <n v="22"/>
    <n v="85"/>
    <n v="107"/>
    <n v="422"/>
    <n v="3"/>
    <x v="3"/>
    <n v="0.21"/>
    <n v="2.3199999999999998"/>
    <n v="17"/>
  </r>
  <r>
    <x v="1"/>
    <s v="mid May"/>
    <n v="6"/>
    <x v="9"/>
    <x v="9"/>
    <n v="3"/>
    <n v="3"/>
    <n v="22"/>
    <n v="86"/>
    <n v="86"/>
    <n v="322"/>
    <n v="3"/>
    <x v="3"/>
    <n v="0.19"/>
    <n v="4.46"/>
    <n v="15"/>
  </r>
  <r>
    <x v="1"/>
    <s v="mid May"/>
    <n v="6"/>
    <x v="12"/>
    <x v="4"/>
    <n v="3"/>
    <n v="2"/>
    <n v="22"/>
    <n v="87"/>
    <n v="43"/>
    <n v="222"/>
    <n v="3"/>
    <x v="3"/>
    <n v="0.2"/>
    <n v="1.96"/>
    <n v="18"/>
  </r>
  <r>
    <x v="1"/>
    <s v="mid May"/>
    <n v="6"/>
    <x v="13"/>
    <x v="11"/>
    <n v="3"/>
    <n v="1"/>
    <n v="22"/>
    <n v="88"/>
    <n v="22"/>
    <n v="122"/>
    <n v="3"/>
    <x v="3"/>
    <n v="0.22"/>
    <n v="3.43"/>
    <n v="15"/>
  </r>
  <r>
    <x v="1"/>
    <s v="mid May"/>
    <n v="6"/>
    <x v="10"/>
    <x v="10"/>
    <n v="3"/>
    <n v="1"/>
    <n v="23"/>
    <n v="89"/>
    <n v="23"/>
    <n v="123"/>
    <n v="3"/>
    <x v="3"/>
    <n v="0.22"/>
    <n v="3.93"/>
    <m/>
  </r>
  <r>
    <x v="1"/>
    <s v="mid May"/>
    <n v="6"/>
    <x v="11"/>
    <x v="3"/>
    <n v="3"/>
    <n v="2"/>
    <n v="23"/>
    <n v="90"/>
    <n v="42"/>
    <n v="223"/>
    <n v="3"/>
    <x v="3"/>
    <n v="0.27"/>
    <n v="4.8600000000000003"/>
    <m/>
  </r>
  <r>
    <x v="1"/>
    <s v="mid May"/>
    <n v="6"/>
    <x v="15"/>
    <x v="13"/>
    <n v="3"/>
    <n v="3"/>
    <n v="23"/>
    <n v="91"/>
    <n v="87"/>
    <n v="323"/>
    <n v="3"/>
    <x v="3"/>
    <n v="0.19"/>
    <n v="1.04"/>
    <m/>
  </r>
  <r>
    <x v="1"/>
    <s v="mid May"/>
    <n v="6"/>
    <x v="8"/>
    <x v="8"/>
    <n v="3"/>
    <n v="4"/>
    <n v="23"/>
    <n v="92"/>
    <n v="106"/>
    <n v="423"/>
    <n v="3"/>
    <x v="3"/>
    <n v="0.22"/>
    <n v="3.49"/>
    <m/>
  </r>
  <r>
    <x v="1"/>
    <s v="mid May"/>
    <n v="6"/>
    <x v="8"/>
    <x v="8"/>
    <n v="3"/>
    <n v="4"/>
    <n v="24"/>
    <n v="93"/>
    <n v="105"/>
    <n v="424"/>
    <n v="3"/>
    <x v="3"/>
    <n v="0.19"/>
    <n v="3.64"/>
    <n v="16"/>
  </r>
  <r>
    <x v="1"/>
    <s v="mid May"/>
    <n v="6"/>
    <x v="15"/>
    <x v="13"/>
    <n v="3"/>
    <n v="3"/>
    <n v="24"/>
    <n v="94"/>
    <n v="88"/>
    <n v="324"/>
    <n v="3"/>
    <x v="3"/>
    <n v="0.21"/>
    <n v="3.8"/>
    <n v="14"/>
  </r>
  <r>
    <x v="1"/>
    <s v="mid May"/>
    <n v="6"/>
    <x v="11"/>
    <x v="3"/>
    <n v="3"/>
    <n v="2"/>
    <n v="24"/>
    <n v="95"/>
    <n v="41"/>
    <n v="224"/>
    <n v="3"/>
    <x v="3"/>
    <n v="0.22"/>
    <n v="2.74"/>
    <n v="16"/>
  </r>
  <r>
    <x v="1"/>
    <s v="mid May"/>
    <n v="6"/>
    <x v="10"/>
    <x v="10"/>
    <n v="3"/>
    <n v="1"/>
    <n v="24"/>
    <n v="96"/>
    <n v="24"/>
    <n v="124"/>
    <n v="3"/>
    <x v="3"/>
    <n v="0.2"/>
    <n v="2.1800000000000002"/>
    <n v="14"/>
  </r>
  <r>
    <x v="0"/>
    <s v="mid April"/>
    <n v="7"/>
    <x v="3"/>
    <x v="3"/>
    <n v="4"/>
    <n v="1"/>
    <n v="25"/>
    <n v="97"/>
    <n v="25"/>
    <n v="125"/>
    <n v="3"/>
    <x v="3"/>
    <n v="0.56000000000000005"/>
    <n v="11.28"/>
    <m/>
  </r>
  <r>
    <x v="0"/>
    <s v="mid April"/>
    <n v="7"/>
    <x v="7"/>
    <x v="7"/>
    <n v="4"/>
    <n v="2"/>
    <n v="25"/>
    <n v="98"/>
    <n v="40"/>
    <n v="225"/>
    <n v="3"/>
    <x v="3"/>
    <n v="0.62"/>
    <n v="8.06"/>
    <m/>
  </r>
  <r>
    <x v="0"/>
    <s v="mid April"/>
    <n v="7"/>
    <x v="1"/>
    <x v="1"/>
    <n v="4"/>
    <n v="3"/>
    <n v="25"/>
    <n v="99"/>
    <n v="89"/>
    <n v="325"/>
    <n v="3"/>
    <x v="3"/>
    <n v="0.3"/>
    <n v="7.72"/>
    <m/>
  </r>
  <r>
    <x v="0"/>
    <s v="mid April"/>
    <n v="7"/>
    <x v="6"/>
    <x v="6"/>
    <n v="4"/>
    <n v="4"/>
    <n v="25"/>
    <n v="100"/>
    <n v="104"/>
    <n v="425"/>
    <n v="3"/>
    <x v="3"/>
    <n v="0.66"/>
    <n v="10.85"/>
    <m/>
  </r>
  <r>
    <x v="0"/>
    <s v="mid April"/>
    <n v="7"/>
    <x v="6"/>
    <x v="6"/>
    <n v="4"/>
    <n v="4"/>
    <n v="26"/>
    <n v="101"/>
    <n v="103"/>
    <n v="426"/>
    <n v="3"/>
    <x v="3"/>
    <n v="0.56999999999999995"/>
    <n v="6.19"/>
    <n v="21"/>
  </r>
  <r>
    <x v="0"/>
    <s v="mid April"/>
    <n v="7"/>
    <x v="1"/>
    <x v="1"/>
    <n v="4"/>
    <n v="3"/>
    <n v="26"/>
    <n v="102"/>
    <n v="90"/>
    <n v="326"/>
    <n v="3"/>
    <x v="3"/>
    <n v="0.53"/>
    <n v="19.010000000000002"/>
    <n v="23"/>
  </r>
  <r>
    <x v="0"/>
    <s v="mid April"/>
    <n v="7"/>
    <x v="7"/>
    <x v="7"/>
    <n v="4"/>
    <n v="2"/>
    <n v="26"/>
    <n v="103"/>
    <n v="39"/>
    <n v="226"/>
    <n v="3"/>
    <x v="3"/>
    <n v="0.53"/>
    <n v="8.69"/>
    <n v="26"/>
  </r>
  <r>
    <x v="0"/>
    <s v="mid April"/>
    <n v="7"/>
    <x v="3"/>
    <x v="3"/>
    <n v="4"/>
    <n v="1"/>
    <n v="26"/>
    <n v="104"/>
    <n v="26"/>
    <n v="126"/>
    <n v="3"/>
    <x v="3"/>
    <n v="0.57999999999999996"/>
    <n v="7.49"/>
    <n v="24"/>
  </r>
  <r>
    <x v="0"/>
    <s v="mid April"/>
    <n v="7"/>
    <x v="2"/>
    <x v="2"/>
    <n v="4"/>
    <n v="1"/>
    <n v="27"/>
    <n v="105"/>
    <n v="27"/>
    <n v="127"/>
    <n v="3"/>
    <x v="3"/>
    <n v="0.62"/>
    <n v="7.04"/>
    <m/>
  </r>
  <r>
    <x v="0"/>
    <s v="mid April"/>
    <n v="7"/>
    <x v="0"/>
    <x v="0"/>
    <n v="4"/>
    <n v="2"/>
    <n v="27"/>
    <n v="106"/>
    <n v="38"/>
    <n v="227"/>
    <n v="3"/>
    <x v="3"/>
    <n v="0.56999999999999995"/>
    <n v="11.87"/>
    <m/>
  </r>
  <r>
    <x v="0"/>
    <s v="mid April"/>
    <n v="7"/>
    <x v="5"/>
    <x v="5"/>
    <n v="4"/>
    <n v="3"/>
    <n v="27"/>
    <n v="107"/>
    <n v="91"/>
    <n v="327"/>
    <n v="3"/>
    <x v="3"/>
    <n v="0.41"/>
    <n v="10.27"/>
    <m/>
  </r>
  <r>
    <x v="0"/>
    <s v="mid April"/>
    <n v="7"/>
    <x v="4"/>
    <x v="4"/>
    <n v="4"/>
    <n v="4"/>
    <n v="27"/>
    <n v="108"/>
    <n v="102"/>
    <n v="427"/>
    <n v="3"/>
    <x v="3"/>
    <n v="0.67"/>
    <n v="7.66"/>
    <m/>
  </r>
  <r>
    <x v="0"/>
    <s v="mid April"/>
    <n v="7"/>
    <x v="4"/>
    <x v="4"/>
    <n v="4"/>
    <n v="4"/>
    <n v="28"/>
    <n v="109"/>
    <n v="101"/>
    <n v="428"/>
    <n v="3"/>
    <x v="3"/>
    <n v="0.57999999999999996"/>
    <n v="5.74"/>
    <n v="19"/>
  </r>
  <r>
    <x v="0"/>
    <s v="mid April"/>
    <n v="7"/>
    <x v="5"/>
    <x v="5"/>
    <n v="4"/>
    <n v="3"/>
    <n v="28"/>
    <n v="110"/>
    <n v="92"/>
    <n v="328"/>
    <n v="3"/>
    <x v="3"/>
    <n v="0.55000000000000004"/>
    <n v="4.43"/>
    <n v="24"/>
  </r>
  <r>
    <x v="0"/>
    <s v="mid April"/>
    <n v="7"/>
    <x v="0"/>
    <x v="0"/>
    <n v="4"/>
    <n v="2"/>
    <n v="28"/>
    <n v="111"/>
    <n v="37"/>
    <n v="228"/>
    <n v="3"/>
    <x v="3"/>
    <n v="0.5"/>
    <n v="10.58"/>
    <n v="17"/>
  </r>
  <r>
    <x v="0"/>
    <s v="mid April"/>
    <n v="7"/>
    <x v="2"/>
    <x v="2"/>
    <n v="4"/>
    <n v="1"/>
    <n v="28"/>
    <n v="112"/>
    <n v="28"/>
    <n v="128"/>
    <n v="3"/>
    <x v="3"/>
    <n v="0.63"/>
    <n v="13.15"/>
    <n v="27"/>
  </r>
  <r>
    <x v="1"/>
    <s v="mid May"/>
    <n v="8"/>
    <x v="11"/>
    <x v="3"/>
    <n v="4"/>
    <n v="1"/>
    <n v="29"/>
    <n v="113"/>
    <n v="29"/>
    <n v="129"/>
    <n v="3"/>
    <x v="3"/>
    <n v="0.19"/>
    <n v="1.77"/>
    <m/>
  </r>
  <r>
    <x v="1"/>
    <s v="mid May"/>
    <n v="8"/>
    <x v="14"/>
    <x v="12"/>
    <n v="4"/>
    <n v="2"/>
    <n v="29"/>
    <n v="114"/>
    <n v="36"/>
    <n v="229"/>
    <n v="3"/>
    <x v="3"/>
    <n v="0.21"/>
    <n v="3.04"/>
    <m/>
  </r>
  <r>
    <x v="1"/>
    <s v="mid May"/>
    <n v="8"/>
    <x v="13"/>
    <x v="11"/>
    <n v="4"/>
    <n v="3"/>
    <n v="29"/>
    <n v="115"/>
    <n v="93"/>
    <n v="329"/>
    <n v="3"/>
    <x v="3"/>
    <n v="0.22"/>
    <n v="3.66"/>
    <m/>
  </r>
  <r>
    <x v="1"/>
    <s v="mid May"/>
    <n v="8"/>
    <x v="10"/>
    <x v="10"/>
    <n v="4"/>
    <n v="4"/>
    <n v="29"/>
    <n v="116"/>
    <n v="100"/>
    <n v="429"/>
    <n v="3"/>
    <x v="3"/>
    <n v="0.2"/>
    <n v="3.39"/>
    <m/>
  </r>
  <r>
    <x v="1"/>
    <s v="mid May"/>
    <n v="8"/>
    <x v="10"/>
    <x v="10"/>
    <n v="4"/>
    <n v="4"/>
    <n v="30"/>
    <n v="117"/>
    <n v="99"/>
    <n v="430"/>
    <n v="3"/>
    <x v="3"/>
    <n v="0.19"/>
    <n v="2.78"/>
    <n v="12"/>
  </r>
  <r>
    <x v="1"/>
    <s v="mid May"/>
    <n v="8"/>
    <x v="13"/>
    <x v="11"/>
    <n v="4"/>
    <n v="3"/>
    <n v="30"/>
    <n v="118"/>
    <n v="94"/>
    <n v="330"/>
    <n v="3"/>
    <x v="3"/>
    <n v="0.19"/>
    <n v="3.29"/>
    <n v="18"/>
  </r>
  <r>
    <x v="1"/>
    <s v="mid May"/>
    <n v="8"/>
    <x v="14"/>
    <x v="12"/>
    <n v="4"/>
    <n v="2"/>
    <n v="30"/>
    <n v="119"/>
    <n v="35"/>
    <n v="230"/>
    <n v="3"/>
    <x v="3"/>
    <n v="0.2"/>
    <n v="3.27"/>
    <n v="17"/>
  </r>
  <r>
    <x v="1"/>
    <s v="mid May"/>
    <n v="8"/>
    <x v="11"/>
    <x v="3"/>
    <n v="4"/>
    <n v="1"/>
    <n v="30"/>
    <n v="120"/>
    <n v="30"/>
    <n v="130"/>
    <n v="3"/>
    <x v="3"/>
    <n v="0.21"/>
    <n v="2.5"/>
    <n v="17"/>
  </r>
  <r>
    <x v="1"/>
    <s v="mid May"/>
    <n v="8"/>
    <x v="15"/>
    <x v="13"/>
    <n v="4"/>
    <n v="1"/>
    <n v="31"/>
    <n v="121"/>
    <n v="31"/>
    <n v="131"/>
    <n v="3"/>
    <x v="3"/>
    <n v="0.2"/>
    <n v="2.4300000000000002"/>
    <m/>
  </r>
  <r>
    <x v="1"/>
    <s v="mid May"/>
    <n v="8"/>
    <x v="8"/>
    <x v="8"/>
    <n v="4"/>
    <n v="2"/>
    <n v="31"/>
    <n v="122"/>
    <n v="34"/>
    <n v="231"/>
    <n v="3"/>
    <x v="3"/>
    <n v="0.21"/>
    <n v="3.16"/>
    <m/>
  </r>
  <r>
    <x v="1"/>
    <s v="mid May"/>
    <n v="8"/>
    <x v="12"/>
    <x v="4"/>
    <n v="4"/>
    <n v="3"/>
    <n v="31"/>
    <n v="123"/>
    <n v="95"/>
    <n v="331"/>
    <n v="3"/>
    <x v="3"/>
    <n v="0.19"/>
    <n v="3"/>
    <m/>
  </r>
  <r>
    <x v="1"/>
    <s v="mid May"/>
    <n v="8"/>
    <x v="9"/>
    <x v="9"/>
    <n v="4"/>
    <n v="4"/>
    <n v="31"/>
    <n v="124"/>
    <n v="98"/>
    <n v="431"/>
    <n v="3"/>
    <x v="3"/>
    <n v="0.18"/>
    <n v="2.72"/>
    <m/>
  </r>
  <r>
    <x v="1"/>
    <s v="mid May"/>
    <n v="8"/>
    <x v="9"/>
    <x v="9"/>
    <n v="4"/>
    <n v="4"/>
    <n v="32"/>
    <n v="125"/>
    <n v="97"/>
    <n v="432"/>
    <n v="3"/>
    <x v="3"/>
    <n v="0.2"/>
    <n v="3.48"/>
    <n v="14"/>
  </r>
  <r>
    <x v="1"/>
    <s v="mid May"/>
    <n v="8"/>
    <x v="12"/>
    <x v="4"/>
    <n v="4"/>
    <n v="3"/>
    <n v="32"/>
    <n v="126"/>
    <n v="96"/>
    <n v="332"/>
    <n v="3"/>
    <x v="3"/>
    <n v="0.21"/>
    <n v="2.85"/>
    <n v="13"/>
  </r>
  <r>
    <x v="1"/>
    <s v="mid May"/>
    <n v="8"/>
    <x v="8"/>
    <x v="8"/>
    <n v="4"/>
    <n v="2"/>
    <n v="32"/>
    <n v="127"/>
    <n v="33"/>
    <n v="232"/>
    <n v="3"/>
    <x v="3"/>
    <n v="0.24"/>
    <n v="4.0599999999999996"/>
    <n v="19"/>
  </r>
  <r>
    <x v="1"/>
    <s v="mid May"/>
    <n v="8"/>
    <x v="15"/>
    <x v="13"/>
    <n v="4"/>
    <n v="1"/>
    <n v="32"/>
    <n v="128"/>
    <n v="32"/>
    <n v="132"/>
    <n v="3"/>
    <x v="3"/>
    <n v="0.22"/>
    <n v="3.81"/>
    <n v="19"/>
  </r>
  <r>
    <x v="0"/>
    <s v="mid April"/>
    <n v="1"/>
    <x v="0"/>
    <x v="0"/>
    <n v="1"/>
    <n v="1"/>
    <n v="1"/>
    <n v="1"/>
    <n v="1"/>
    <n v="101"/>
    <n v="4"/>
    <x v="4"/>
    <n v="0.64"/>
    <n v="7.71"/>
    <m/>
  </r>
  <r>
    <x v="0"/>
    <s v="mid April"/>
    <n v="1"/>
    <x v="1"/>
    <x v="1"/>
    <n v="1"/>
    <n v="2"/>
    <n v="1"/>
    <n v="2"/>
    <n v="64"/>
    <n v="201"/>
    <n v="4"/>
    <x v="4"/>
    <n v="0.65"/>
    <n v="5.88"/>
    <m/>
  </r>
  <r>
    <x v="0"/>
    <s v="mid April"/>
    <n v="1"/>
    <x v="2"/>
    <x v="2"/>
    <n v="1"/>
    <n v="3"/>
    <n v="1"/>
    <n v="3"/>
    <n v="65"/>
    <n v="301"/>
    <n v="4"/>
    <x v="4"/>
    <n v="0.66"/>
    <n v="4.0199999999999996"/>
    <m/>
  </r>
  <r>
    <x v="0"/>
    <s v="mid April"/>
    <n v="1"/>
    <x v="3"/>
    <x v="3"/>
    <n v="1"/>
    <n v="4"/>
    <n v="1"/>
    <n v="4"/>
    <n v="128"/>
    <n v="401"/>
    <n v="4"/>
    <x v="4"/>
    <n v="0.68"/>
    <n v="6.25"/>
    <m/>
  </r>
  <r>
    <x v="0"/>
    <s v="mid April"/>
    <n v="1"/>
    <x v="3"/>
    <x v="3"/>
    <n v="1"/>
    <n v="4"/>
    <n v="2"/>
    <n v="5"/>
    <n v="127"/>
    <n v="402"/>
    <n v="4"/>
    <x v="4"/>
    <n v="0.67"/>
    <n v="3"/>
    <n v="24"/>
  </r>
  <r>
    <x v="0"/>
    <s v="mid April"/>
    <n v="1"/>
    <x v="2"/>
    <x v="2"/>
    <n v="1"/>
    <n v="3"/>
    <n v="2"/>
    <n v="6"/>
    <n v="66"/>
    <n v="302"/>
    <n v="4"/>
    <x v="4"/>
    <n v="0.66"/>
    <n v="6.13"/>
    <n v="29"/>
  </r>
  <r>
    <x v="0"/>
    <s v="mid April"/>
    <n v="1"/>
    <x v="1"/>
    <x v="1"/>
    <n v="1"/>
    <n v="2"/>
    <n v="2"/>
    <n v="7"/>
    <n v="63"/>
    <n v="202"/>
    <n v="4"/>
    <x v="4"/>
    <n v="0.69"/>
    <n v="6"/>
    <n v="36"/>
  </r>
  <r>
    <x v="0"/>
    <s v="mid April"/>
    <n v="1"/>
    <x v="0"/>
    <x v="0"/>
    <n v="1"/>
    <n v="1"/>
    <n v="2"/>
    <n v="8"/>
    <n v="2"/>
    <n v="102"/>
    <n v="4"/>
    <x v="4"/>
    <n v="0.66"/>
    <n v="6.36"/>
    <n v="29"/>
  </r>
  <r>
    <x v="0"/>
    <s v="mid April"/>
    <n v="1"/>
    <x v="4"/>
    <x v="4"/>
    <n v="1"/>
    <n v="1"/>
    <n v="3"/>
    <n v="9"/>
    <n v="3"/>
    <n v="103"/>
    <n v="4"/>
    <x v="4"/>
    <n v="0.66"/>
    <n v="2.97"/>
    <m/>
  </r>
  <r>
    <x v="0"/>
    <s v="mid April"/>
    <n v="1"/>
    <x v="5"/>
    <x v="5"/>
    <n v="1"/>
    <n v="2"/>
    <n v="3"/>
    <n v="10"/>
    <n v="62"/>
    <n v="203"/>
    <n v="4"/>
    <x v="4"/>
    <n v="0.73"/>
    <n v="2.38"/>
    <m/>
  </r>
  <r>
    <x v="0"/>
    <s v="mid April"/>
    <n v="1"/>
    <x v="6"/>
    <x v="6"/>
    <n v="1"/>
    <n v="3"/>
    <n v="3"/>
    <n v="11"/>
    <n v="67"/>
    <n v="303"/>
    <n v="4"/>
    <x v="4"/>
    <n v="0.59"/>
    <n v="5.18"/>
    <m/>
  </r>
  <r>
    <x v="0"/>
    <s v="mid April"/>
    <n v="1"/>
    <x v="7"/>
    <x v="7"/>
    <n v="1"/>
    <n v="4"/>
    <n v="3"/>
    <n v="12"/>
    <n v="126"/>
    <n v="403"/>
    <n v="4"/>
    <x v="4"/>
    <n v="0.66"/>
    <n v="6.71"/>
    <m/>
  </r>
  <r>
    <x v="0"/>
    <s v="mid April"/>
    <n v="1"/>
    <x v="7"/>
    <x v="7"/>
    <n v="1"/>
    <n v="4"/>
    <n v="4"/>
    <n v="13"/>
    <n v="125"/>
    <n v="404"/>
    <n v="4"/>
    <x v="4"/>
    <n v="0.65"/>
    <n v="6.65"/>
    <n v="27"/>
  </r>
  <r>
    <x v="0"/>
    <s v="mid April"/>
    <n v="1"/>
    <x v="6"/>
    <x v="6"/>
    <n v="1"/>
    <n v="3"/>
    <n v="4"/>
    <n v="14"/>
    <n v="68"/>
    <n v="304"/>
    <n v="4"/>
    <x v="4"/>
    <n v="0.54"/>
    <n v="8.02"/>
    <n v="22"/>
  </r>
  <r>
    <x v="0"/>
    <s v="mid April"/>
    <n v="1"/>
    <x v="5"/>
    <x v="5"/>
    <n v="1"/>
    <n v="2"/>
    <n v="4"/>
    <n v="15"/>
    <n v="61"/>
    <n v="204"/>
    <n v="4"/>
    <x v="4"/>
    <n v="0.68"/>
    <n v="4.13"/>
    <n v="37"/>
  </r>
  <r>
    <x v="0"/>
    <s v="mid April"/>
    <n v="1"/>
    <x v="4"/>
    <x v="4"/>
    <n v="1"/>
    <n v="1"/>
    <n v="4"/>
    <n v="16"/>
    <n v="4"/>
    <n v="104"/>
    <n v="4"/>
    <x v="4"/>
    <n v="0.65"/>
    <n v="5.84"/>
    <n v="26"/>
  </r>
  <r>
    <x v="1"/>
    <s v="mid May"/>
    <n v="2"/>
    <x v="8"/>
    <x v="8"/>
    <n v="1"/>
    <n v="1"/>
    <n v="5"/>
    <n v="17"/>
    <n v="5"/>
    <n v="105"/>
    <n v="4"/>
    <x v="4"/>
    <n v="0.26"/>
    <n v="6.06"/>
    <m/>
  </r>
  <r>
    <x v="1"/>
    <s v="mid May"/>
    <n v="2"/>
    <x v="9"/>
    <x v="9"/>
    <n v="1"/>
    <n v="2"/>
    <n v="5"/>
    <n v="18"/>
    <n v="60"/>
    <n v="205"/>
    <n v="4"/>
    <x v="4"/>
    <n v="0.35"/>
    <n v="4.68"/>
    <m/>
  </r>
  <r>
    <x v="1"/>
    <s v="mid May"/>
    <n v="2"/>
    <x v="10"/>
    <x v="10"/>
    <n v="1"/>
    <n v="3"/>
    <n v="5"/>
    <n v="19"/>
    <n v="69"/>
    <n v="305"/>
    <n v="4"/>
    <x v="4"/>
    <n v="0.28000000000000003"/>
    <n v="4.38"/>
    <m/>
  </r>
  <r>
    <x v="1"/>
    <s v="mid May"/>
    <n v="2"/>
    <x v="11"/>
    <x v="3"/>
    <n v="1"/>
    <n v="4"/>
    <n v="5"/>
    <n v="20"/>
    <n v="124"/>
    <n v="405"/>
    <n v="4"/>
    <x v="4"/>
    <n v="0.3"/>
    <n v="4.54"/>
    <m/>
  </r>
  <r>
    <x v="1"/>
    <s v="mid May"/>
    <n v="2"/>
    <x v="11"/>
    <x v="3"/>
    <n v="1"/>
    <n v="4"/>
    <n v="6"/>
    <n v="21"/>
    <n v="123"/>
    <n v="406"/>
    <n v="4"/>
    <x v="4"/>
    <n v="0.33"/>
    <n v="5.59"/>
    <n v="19"/>
  </r>
  <r>
    <x v="1"/>
    <s v="mid May"/>
    <n v="2"/>
    <x v="10"/>
    <x v="10"/>
    <n v="1"/>
    <n v="3"/>
    <n v="6"/>
    <n v="22"/>
    <n v="70"/>
    <n v="306"/>
    <n v="4"/>
    <x v="4"/>
    <n v="0.3"/>
    <n v="4.32"/>
    <n v="13"/>
  </r>
  <r>
    <x v="1"/>
    <s v="mid May"/>
    <n v="2"/>
    <x v="9"/>
    <x v="9"/>
    <n v="1"/>
    <n v="2"/>
    <n v="6"/>
    <n v="23"/>
    <n v="59"/>
    <n v="206"/>
    <n v="4"/>
    <x v="4"/>
    <n v="0.34"/>
    <n v="4.28"/>
    <n v="15"/>
  </r>
  <r>
    <x v="1"/>
    <s v="mid May"/>
    <n v="2"/>
    <x v="8"/>
    <x v="8"/>
    <n v="1"/>
    <n v="1"/>
    <n v="6"/>
    <n v="24"/>
    <n v="6"/>
    <n v="106"/>
    <n v="4"/>
    <x v="4"/>
    <n v="0.27"/>
    <n v="4.54"/>
    <n v="15"/>
  </r>
  <r>
    <x v="1"/>
    <s v="mid May"/>
    <n v="2"/>
    <x v="12"/>
    <x v="4"/>
    <n v="1"/>
    <n v="1"/>
    <n v="7"/>
    <n v="25"/>
    <n v="7"/>
    <n v="107"/>
    <n v="4"/>
    <x v="4"/>
    <n v="0.26"/>
    <n v="5.4"/>
    <m/>
  </r>
  <r>
    <x v="1"/>
    <s v="mid May"/>
    <n v="2"/>
    <x v="13"/>
    <x v="11"/>
    <n v="1"/>
    <n v="2"/>
    <n v="7"/>
    <n v="26"/>
    <n v="58"/>
    <n v="207"/>
    <n v="4"/>
    <x v="4"/>
    <n v="0.39"/>
    <n v="6.14"/>
    <m/>
  </r>
  <r>
    <x v="1"/>
    <s v="mid May"/>
    <n v="2"/>
    <x v="14"/>
    <x v="12"/>
    <n v="1"/>
    <n v="3"/>
    <n v="7"/>
    <n v="27"/>
    <n v="71"/>
    <n v="307"/>
    <n v="4"/>
    <x v="4"/>
    <n v="0.25"/>
    <n v="2.4500000000000002"/>
    <m/>
  </r>
  <r>
    <x v="1"/>
    <s v="mid May"/>
    <n v="2"/>
    <x v="15"/>
    <x v="13"/>
    <n v="1"/>
    <n v="4"/>
    <n v="7"/>
    <n v="28"/>
    <n v="122"/>
    <n v="407"/>
    <n v="4"/>
    <x v="4"/>
    <n v="0.31"/>
    <n v="2.34"/>
    <m/>
  </r>
  <r>
    <x v="1"/>
    <s v="mid May"/>
    <n v="2"/>
    <x v="15"/>
    <x v="13"/>
    <n v="1"/>
    <n v="4"/>
    <n v="8"/>
    <n v="29"/>
    <n v="121"/>
    <n v="408"/>
    <n v="4"/>
    <x v="4"/>
    <n v="0.33"/>
    <n v="6.71"/>
    <n v="16"/>
  </r>
  <r>
    <x v="1"/>
    <s v="mid May"/>
    <n v="2"/>
    <x v="14"/>
    <x v="12"/>
    <n v="1"/>
    <n v="3"/>
    <n v="8"/>
    <n v="30"/>
    <n v="72"/>
    <n v="308"/>
    <n v="4"/>
    <x v="4"/>
    <n v="0.24"/>
    <n v="1.94"/>
    <n v="18"/>
  </r>
  <r>
    <x v="1"/>
    <s v="mid May"/>
    <n v="2"/>
    <x v="13"/>
    <x v="11"/>
    <n v="1"/>
    <n v="2"/>
    <n v="8"/>
    <n v="31"/>
    <n v="57"/>
    <n v="208"/>
    <n v="4"/>
    <x v="4"/>
    <n v="0.42"/>
    <n v="7.69"/>
    <n v="16"/>
  </r>
  <r>
    <x v="1"/>
    <s v="mid May"/>
    <n v="2"/>
    <x v="12"/>
    <x v="4"/>
    <n v="1"/>
    <n v="1"/>
    <n v="8"/>
    <n v="32"/>
    <n v="8"/>
    <n v="108"/>
    <n v="4"/>
    <x v="4"/>
    <n v="0.35"/>
    <n v="4.33"/>
    <n v="16"/>
  </r>
  <r>
    <x v="0"/>
    <s v="mid April"/>
    <n v="3"/>
    <x v="1"/>
    <x v="1"/>
    <n v="2"/>
    <n v="1"/>
    <n v="9"/>
    <n v="33"/>
    <n v="9"/>
    <n v="109"/>
    <n v="4"/>
    <x v="4"/>
    <n v="0.71"/>
    <n v="4.9800000000000004"/>
    <m/>
  </r>
  <r>
    <x v="0"/>
    <s v="mid April"/>
    <n v="3"/>
    <x v="6"/>
    <x v="6"/>
    <n v="2"/>
    <n v="2"/>
    <n v="9"/>
    <n v="34"/>
    <n v="56"/>
    <n v="209"/>
    <n v="4"/>
    <x v="4"/>
    <n v="0.72"/>
    <n v="3.64"/>
    <m/>
  </r>
  <r>
    <x v="0"/>
    <s v="mid April"/>
    <n v="3"/>
    <x v="4"/>
    <x v="4"/>
    <n v="2"/>
    <n v="3"/>
    <n v="9"/>
    <n v="35"/>
    <n v="73"/>
    <n v="309"/>
    <n v="4"/>
    <x v="4"/>
    <n v="0.57999999999999996"/>
    <n v="10.82"/>
    <m/>
  </r>
  <r>
    <x v="0"/>
    <s v="mid April"/>
    <n v="3"/>
    <x v="5"/>
    <x v="5"/>
    <n v="2"/>
    <n v="4"/>
    <n v="9"/>
    <n v="36"/>
    <n v="120"/>
    <n v="409"/>
    <n v="4"/>
    <x v="4"/>
    <n v="0.69"/>
    <n v="6.12"/>
    <m/>
  </r>
  <r>
    <x v="0"/>
    <s v="mid April"/>
    <n v="3"/>
    <x v="5"/>
    <x v="5"/>
    <n v="2"/>
    <n v="4"/>
    <n v="10"/>
    <n v="37"/>
    <n v="119"/>
    <n v="410"/>
    <n v="4"/>
    <x v="4"/>
    <n v="0.71"/>
    <n v="3.97"/>
    <n v="31"/>
  </r>
  <r>
    <x v="0"/>
    <s v="mid April"/>
    <n v="3"/>
    <x v="4"/>
    <x v="4"/>
    <n v="2"/>
    <n v="3"/>
    <n v="10"/>
    <n v="38"/>
    <n v="74"/>
    <n v="310"/>
    <n v="4"/>
    <x v="4"/>
    <n v="0.65"/>
    <n v="13.43"/>
    <n v="30"/>
  </r>
  <r>
    <x v="0"/>
    <s v="mid April"/>
    <n v="3"/>
    <x v="6"/>
    <x v="6"/>
    <n v="2"/>
    <n v="2"/>
    <n v="10"/>
    <n v="39"/>
    <n v="55"/>
    <n v="210"/>
    <n v="4"/>
    <x v="4"/>
    <n v="0.67"/>
    <n v="4.9800000000000004"/>
    <n v="30"/>
  </r>
  <r>
    <x v="0"/>
    <s v="mid April"/>
    <n v="3"/>
    <x v="1"/>
    <x v="1"/>
    <n v="2"/>
    <n v="1"/>
    <n v="10"/>
    <n v="40"/>
    <n v="10"/>
    <n v="110"/>
    <n v="4"/>
    <x v="4"/>
    <n v="0.72"/>
    <n v="5.68"/>
    <n v="32"/>
  </r>
  <r>
    <x v="0"/>
    <s v="mid April"/>
    <n v="3"/>
    <x v="7"/>
    <x v="7"/>
    <n v="2"/>
    <n v="1"/>
    <n v="11"/>
    <n v="41"/>
    <n v="11"/>
    <n v="111"/>
    <n v="4"/>
    <x v="4"/>
    <n v="0.73"/>
    <n v="3.13"/>
    <m/>
  </r>
  <r>
    <x v="0"/>
    <s v="mid April"/>
    <n v="3"/>
    <x v="3"/>
    <x v="3"/>
    <n v="2"/>
    <n v="2"/>
    <n v="11"/>
    <n v="42"/>
    <n v="54"/>
    <n v="211"/>
    <n v="4"/>
    <x v="4"/>
    <n v="0.77"/>
    <n v="1.9"/>
    <m/>
  </r>
  <r>
    <x v="0"/>
    <s v="mid April"/>
    <n v="3"/>
    <x v="0"/>
    <x v="0"/>
    <n v="2"/>
    <n v="3"/>
    <n v="11"/>
    <n v="43"/>
    <n v="75"/>
    <n v="311"/>
    <n v="4"/>
    <x v="4"/>
    <n v="0.6"/>
    <n v="8.25"/>
    <m/>
  </r>
  <r>
    <x v="0"/>
    <s v="mid April"/>
    <n v="3"/>
    <x v="2"/>
    <x v="2"/>
    <n v="2"/>
    <n v="4"/>
    <n v="11"/>
    <n v="44"/>
    <n v="118"/>
    <n v="411"/>
    <n v="4"/>
    <x v="4"/>
    <n v="0.7"/>
    <n v="5.91"/>
    <m/>
  </r>
  <r>
    <x v="0"/>
    <s v="mid April"/>
    <n v="3"/>
    <x v="2"/>
    <x v="2"/>
    <n v="2"/>
    <n v="4"/>
    <n v="12"/>
    <n v="45"/>
    <n v="117"/>
    <n v="412"/>
    <n v="4"/>
    <x v="4"/>
    <n v="0.71"/>
    <n v="5.13"/>
    <n v="33"/>
  </r>
  <r>
    <x v="0"/>
    <s v="mid April"/>
    <n v="3"/>
    <x v="0"/>
    <x v="0"/>
    <n v="2"/>
    <n v="3"/>
    <n v="12"/>
    <n v="46"/>
    <n v="76"/>
    <n v="312"/>
    <n v="4"/>
    <x v="4"/>
    <n v="0.66"/>
    <n v="10.7"/>
    <n v="29"/>
  </r>
  <r>
    <x v="0"/>
    <s v="mid April"/>
    <n v="3"/>
    <x v="3"/>
    <x v="3"/>
    <n v="2"/>
    <n v="2"/>
    <n v="12"/>
    <n v="47"/>
    <n v="53"/>
    <n v="212"/>
    <n v="4"/>
    <x v="4"/>
    <n v="0.74"/>
    <n v="1.36"/>
    <n v="28"/>
  </r>
  <r>
    <x v="0"/>
    <s v="mid April"/>
    <n v="3"/>
    <x v="7"/>
    <x v="7"/>
    <n v="2"/>
    <n v="1"/>
    <n v="12"/>
    <n v="48"/>
    <n v="12"/>
    <n v="112"/>
    <n v="4"/>
    <x v="4"/>
    <n v="0.7"/>
    <n v="5.83"/>
    <n v="27"/>
  </r>
  <r>
    <x v="1"/>
    <s v="mid May"/>
    <n v="4"/>
    <x v="9"/>
    <x v="9"/>
    <n v="2"/>
    <n v="1"/>
    <n v="13"/>
    <n v="49"/>
    <n v="13"/>
    <n v="113"/>
    <n v="4"/>
    <x v="4"/>
    <n v="0.34"/>
    <n v="5.61"/>
    <m/>
  </r>
  <r>
    <x v="1"/>
    <s v="mid May"/>
    <n v="4"/>
    <x v="10"/>
    <x v="10"/>
    <n v="2"/>
    <n v="2"/>
    <n v="13"/>
    <n v="50"/>
    <n v="52"/>
    <n v="213"/>
    <n v="4"/>
    <x v="4"/>
    <n v="0.45"/>
    <n v="3.5"/>
    <m/>
  </r>
  <r>
    <x v="1"/>
    <s v="mid May"/>
    <n v="4"/>
    <x v="8"/>
    <x v="8"/>
    <n v="2"/>
    <n v="3"/>
    <n v="13"/>
    <n v="51"/>
    <n v="77"/>
    <n v="313"/>
    <n v="4"/>
    <x v="4"/>
    <n v="0.3"/>
    <n v="4.3899999999999997"/>
    <m/>
  </r>
  <r>
    <x v="1"/>
    <s v="mid May"/>
    <n v="4"/>
    <x v="12"/>
    <x v="4"/>
    <n v="2"/>
    <n v="4"/>
    <n v="13"/>
    <n v="52"/>
    <n v="116"/>
    <n v="413"/>
    <n v="4"/>
    <x v="4"/>
    <n v="0.35"/>
    <n v="5.45"/>
    <m/>
  </r>
  <r>
    <x v="1"/>
    <s v="mid May"/>
    <n v="4"/>
    <x v="12"/>
    <x v="4"/>
    <n v="2"/>
    <n v="4"/>
    <n v="14"/>
    <n v="53"/>
    <n v="115"/>
    <n v="414"/>
    <n v="4"/>
    <x v="4"/>
    <n v="0.36"/>
    <n v="4.47"/>
    <n v="18"/>
  </r>
  <r>
    <x v="1"/>
    <s v="mid May"/>
    <n v="4"/>
    <x v="8"/>
    <x v="8"/>
    <n v="2"/>
    <n v="3"/>
    <n v="14"/>
    <n v="54"/>
    <n v="78"/>
    <n v="314"/>
    <n v="4"/>
    <x v="4"/>
    <n v="0.3"/>
    <n v="6.54"/>
    <n v="15"/>
  </r>
  <r>
    <x v="1"/>
    <s v="mid May"/>
    <n v="4"/>
    <x v="10"/>
    <x v="10"/>
    <n v="2"/>
    <n v="2"/>
    <n v="14"/>
    <n v="55"/>
    <n v="51"/>
    <n v="214"/>
    <n v="4"/>
    <x v="4"/>
    <n v="0.35"/>
    <n v="4.42"/>
    <n v="17"/>
  </r>
  <r>
    <x v="1"/>
    <s v="mid May"/>
    <n v="4"/>
    <x v="9"/>
    <x v="9"/>
    <n v="2"/>
    <n v="1"/>
    <n v="14"/>
    <n v="56"/>
    <n v="14"/>
    <n v="114"/>
    <n v="4"/>
    <x v="4"/>
    <n v="0.32"/>
    <n v="4.21"/>
    <n v="17"/>
  </r>
  <r>
    <x v="1"/>
    <s v="mid May"/>
    <n v="4"/>
    <x v="14"/>
    <x v="12"/>
    <n v="2"/>
    <n v="1"/>
    <n v="15"/>
    <n v="57"/>
    <n v="15"/>
    <n v="115"/>
    <n v="4"/>
    <x v="4"/>
    <n v="0.31"/>
    <n v="4.3600000000000003"/>
    <m/>
  </r>
  <r>
    <x v="1"/>
    <s v="mid May"/>
    <n v="4"/>
    <x v="15"/>
    <x v="13"/>
    <n v="2"/>
    <n v="2"/>
    <n v="15"/>
    <n v="58"/>
    <n v="50"/>
    <n v="215"/>
    <n v="4"/>
    <x v="4"/>
    <n v="0.41"/>
    <n v="10.29"/>
    <m/>
  </r>
  <r>
    <x v="1"/>
    <s v="mid May"/>
    <n v="4"/>
    <x v="11"/>
    <x v="3"/>
    <n v="2"/>
    <n v="3"/>
    <n v="15"/>
    <n v="59"/>
    <n v="79"/>
    <n v="315"/>
    <n v="4"/>
    <x v="4"/>
    <n v="0.37"/>
    <n v="4.34"/>
    <m/>
  </r>
  <r>
    <x v="1"/>
    <s v="mid May"/>
    <n v="4"/>
    <x v="13"/>
    <x v="11"/>
    <n v="2"/>
    <n v="4"/>
    <n v="15"/>
    <n v="60"/>
    <n v="114"/>
    <n v="415"/>
    <n v="4"/>
    <x v="4"/>
    <n v="0.39"/>
    <n v="6.32"/>
    <m/>
  </r>
  <r>
    <x v="1"/>
    <s v="mid May"/>
    <n v="4"/>
    <x v="13"/>
    <x v="11"/>
    <n v="2"/>
    <n v="4"/>
    <n v="16"/>
    <n v="61"/>
    <n v="113"/>
    <n v="416"/>
    <n v="4"/>
    <x v="4"/>
    <n v="0.4"/>
    <n v="5.72"/>
    <n v="15"/>
  </r>
  <r>
    <x v="1"/>
    <s v="mid May"/>
    <n v="4"/>
    <x v="11"/>
    <x v="3"/>
    <n v="2"/>
    <n v="3"/>
    <n v="16"/>
    <n v="62"/>
    <n v="80"/>
    <n v="316"/>
    <n v="4"/>
    <x v="4"/>
    <n v="0.33"/>
    <n v="5.5"/>
    <n v="18"/>
  </r>
  <r>
    <x v="1"/>
    <s v="mid May"/>
    <n v="4"/>
    <x v="15"/>
    <x v="13"/>
    <n v="2"/>
    <n v="2"/>
    <n v="16"/>
    <n v="63"/>
    <n v="49"/>
    <n v="216"/>
    <n v="4"/>
    <x v="4"/>
    <n v="0.39"/>
    <n v="3.5"/>
    <n v="18"/>
  </r>
  <r>
    <x v="1"/>
    <s v="mid May"/>
    <n v="4"/>
    <x v="14"/>
    <x v="12"/>
    <n v="2"/>
    <n v="1"/>
    <n v="16"/>
    <n v="64"/>
    <n v="16"/>
    <n v="116"/>
    <n v="4"/>
    <x v="4"/>
    <n v="0.24"/>
    <n v="3.25"/>
    <n v="15"/>
  </r>
  <r>
    <x v="0"/>
    <s v="mid April"/>
    <n v="5"/>
    <x v="5"/>
    <x v="5"/>
    <n v="3"/>
    <n v="1"/>
    <n v="17"/>
    <n v="65"/>
    <n v="17"/>
    <n v="117"/>
    <n v="4"/>
    <x v="4"/>
    <n v="0.71"/>
    <n v="2.5"/>
    <m/>
  </r>
  <r>
    <x v="0"/>
    <s v="mid April"/>
    <n v="5"/>
    <x v="2"/>
    <x v="2"/>
    <n v="3"/>
    <n v="2"/>
    <n v="17"/>
    <n v="66"/>
    <n v="48"/>
    <n v="217"/>
    <n v="4"/>
    <x v="4"/>
    <n v="0.75"/>
    <n v="4.5999999999999996"/>
    <m/>
  </r>
  <r>
    <x v="0"/>
    <s v="mid April"/>
    <n v="5"/>
    <x v="3"/>
    <x v="3"/>
    <n v="3"/>
    <n v="3"/>
    <n v="17"/>
    <n v="67"/>
    <n v="81"/>
    <n v="317"/>
    <n v="4"/>
    <x v="4"/>
    <n v="0.56999999999999995"/>
    <n v="10.61"/>
    <m/>
  </r>
  <r>
    <x v="0"/>
    <s v="mid April"/>
    <n v="5"/>
    <x v="0"/>
    <x v="0"/>
    <n v="3"/>
    <n v="4"/>
    <n v="17"/>
    <n v="68"/>
    <n v="112"/>
    <n v="417"/>
    <n v="4"/>
    <x v="4"/>
    <n v="0.69"/>
    <n v="5.64"/>
    <m/>
  </r>
  <r>
    <x v="0"/>
    <s v="mid April"/>
    <n v="5"/>
    <x v="0"/>
    <x v="0"/>
    <n v="3"/>
    <n v="4"/>
    <n v="18"/>
    <n v="69"/>
    <n v="111"/>
    <n v="418"/>
    <n v="4"/>
    <x v="4"/>
    <n v="0.69"/>
    <n v="6.17"/>
    <n v="30"/>
  </r>
  <r>
    <x v="0"/>
    <s v="mid April"/>
    <n v="5"/>
    <x v="3"/>
    <x v="3"/>
    <n v="3"/>
    <n v="3"/>
    <n v="18"/>
    <n v="70"/>
    <n v="82"/>
    <n v="318"/>
    <n v="4"/>
    <x v="4"/>
    <n v="0.65"/>
    <n v="7.97"/>
    <n v="28"/>
  </r>
  <r>
    <x v="0"/>
    <s v="mid April"/>
    <n v="5"/>
    <x v="2"/>
    <x v="2"/>
    <n v="3"/>
    <n v="2"/>
    <n v="18"/>
    <n v="71"/>
    <n v="47"/>
    <n v="218"/>
    <n v="4"/>
    <x v="4"/>
    <n v="0.74"/>
    <n v="4.8099999999999996"/>
    <n v="27"/>
  </r>
  <r>
    <x v="0"/>
    <s v="mid April"/>
    <n v="5"/>
    <x v="5"/>
    <x v="5"/>
    <n v="3"/>
    <n v="1"/>
    <n v="18"/>
    <n v="72"/>
    <n v="18"/>
    <n v="118"/>
    <n v="4"/>
    <x v="4"/>
    <n v="0.73"/>
    <n v="4.8"/>
    <n v="29"/>
  </r>
  <r>
    <x v="0"/>
    <s v="mid April"/>
    <n v="5"/>
    <x v="6"/>
    <x v="6"/>
    <n v="3"/>
    <n v="1"/>
    <n v="19"/>
    <n v="73"/>
    <n v="19"/>
    <n v="119"/>
    <n v="4"/>
    <x v="4"/>
    <n v="0.64"/>
    <n v="5.5"/>
    <m/>
  </r>
  <r>
    <x v="0"/>
    <s v="mid April"/>
    <n v="5"/>
    <x v="4"/>
    <x v="4"/>
    <n v="3"/>
    <n v="2"/>
    <n v="19"/>
    <n v="74"/>
    <n v="46"/>
    <n v="219"/>
    <n v="4"/>
    <x v="4"/>
    <n v="0.75"/>
    <n v="4.6900000000000004"/>
    <m/>
  </r>
  <r>
    <x v="0"/>
    <s v="mid April"/>
    <n v="5"/>
    <x v="7"/>
    <x v="7"/>
    <n v="3"/>
    <n v="3"/>
    <n v="19"/>
    <n v="75"/>
    <n v="83"/>
    <n v="319"/>
    <n v="4"/>
    <x v="4"/>
    <n v="0.55000000000000004"/>
    <n v="16.21"/>
    <m/>
  </r>
  <r>
    <x v="0"/>
    <s v="mid April"/>
    <n v="5"/>
    <x v="1"/>
    <x v="1"/>
    <n v="3"/>
    <n v="4"/>
    <n v="19"/>
    <n v="76"/>
    <n v="110"/>
    <n v="419"/>
    <n v="4"/>
    <x v="4"/>
    <n v="0.73"/>
    <n v="4.34"/>
    <m/>
  </r>
  <r>
    <x v="0"/>
    <s v="mid April"/>
    <n v="5"/>
    <x v="1"/>
    <x v="1"/>
    <n v="3"/>
    <n v="4"/>
    <n v="20"/>
    <n v="77"/>
    <n v="109"/>
    <n v="420"/>
    <n v="4"/>
    <x v="4"/>
    <n v="0.7"/>
    <n v="8.92"/>
    <n v="34"/>
  </r>
  <r>
    <x v="0"/>
    <s v="mid April"/>
    <n v="5"/>
    <x v="7"/>
    <x v="7"/>
    <n v="3"/>
    <n v="3"/>
    <n v="20"/>
    <n v="78"/>
    <n v="84"/>
    <n v="320"/>
    <n v="4"/>
    <x v="4"/>
    <n v="0.56000000000000005"/>
    <n v="14.91"/>
    <n v="24"/>
  </r>
  <r>
    <x v="0"/>
    <s v="mid April"/>
    <n v="5"/>
    <x v="4"/>
    <x v="4"/>
    <n v="3"/>
    <n v="2"/>
    <n v="20"/>
    <n v="79"/>
    <n v="45"/>
    <n v="220"/>
    <n v="4"/>
    <x v="4"/>
    <n v="0.73"/>
    <n v="4.4400000000000004"/>
    <n v="33"/>
  </r>
  <r>
    <x v="0"/>
    <s v="mid April"/>
    <n v="5"/>
    <x v="6"/>
    <x v="6"/>
    <n v="3"/>
    <n v="1"/>
    <n v="20"/>
    <n v="80"/>
    <n v="20"/>
    <n v="120"/>
    <n v="4"/>
    <x v="4"/>
    <n v="0.71"/>
    <n v="4.1500000000000004"/>
    <n v="26"/>
  </r>
  <r>
    <x v="1"/>
    <s v="mid May"/>
    <n v="6"/>
    <x v="13"/>
    <x v="11"/>
    <n v="3"/>
    <n v="1"/>
    <n v="21"/>
    <n v="81"/>
    <n v="21"/>
    <n v="121"/>
    <n v="4"/>
    <x v="4"/>
    <n v="0.4"/>
    <n v="7.05"/>
    <m/>
  </r>
  <r>
    <x v="1"/>
    <s v="mid May"/>
    <n v="6"/>
    <x v="12"/>
    <x v="4"/>
    <n v="3"/>
    <n v="2"/>
    <n v="21"/>
    <n v="82"/>
    <n v="44"/>
    <n v="221"/>
    <n v="4"/>
    <x v="4"/>
    <n v="0.4"/>
    <n v="5.0999999999999996"/>
    <m/>
  </r>
  <r>
    <x v="1"/>
    <s v="mid May"/>
    <n v="6"/>
    <x v="9"/>
    <x v="9"/>
    <n v="3"/>
    <n v="3"/>
    <n v="21"/>
    <n v="83"/>
    <n v="85"/>
    <n v="321"/>
    <n v="4"/>
    <x v="4"/>
    <n v="0.27"/>
    <n v="4.74"/>
    <m/>
  </r>
  <r>
    <x v="1"/>
    <s v="mid May"/>
    <n v="6"/>
    <x v="14"/>
    <x v="12"/>
    <n v="3"/>
    <n v="4"/>
    <n v="21"/>
    <n v="84"/>
    <n v="108"/>
    <n v="421"/>
    <n v="4"/>
    <x v="4"/>
    <n v="0.3"/>
    <n v="5.52"/>
    <m/>
  </r>
  <r>
    <x v="1"/>
    <s v="mid May"/>
    <n v="6"/>
    <x v="14"/>
    <x v="12"/>
    <n v="3"/>
    <n v="4"/>
    <n v="22"/>
    <n v="85"/>
    <n v="107"/>
    <n v="422"/>
    <n v="4"/>
    <x v="4"/>
    <n v="0.34"/>
    <n v="5.57"/>
    <n v="18"/>
  </r>
  <r>
    <x v="1"/>
    <s v="mid May"/>
    <n v="6"/>
    <x v="9"/>
    <x v="9"/>
    <n v="3"/>
    <n v="3"/>
    <n v="22"/>
    <n v="86"/>
    <n v="86"/>
    <n v="322"/>
    <n v="4"/>
    <x v="4"/>
    <n v="0.28000000000000003"/>
    <n v="5.09"/>
    <n v="15"/>
  </r>
  <r>
    <x v="1"/>
    <s v="mid May"/>
    <n v="6"/>
    <x v="12"/>
    <x v="4"/>
    <n v="3"/>
    <n v="2"/>
    <n v="22"/>
    <n v="87"/>
    <n v="43"/>
    <n v="222"/>
    <n v="4"/>
    <x v="4"/>
    <n v="0.36"/>
    <n v="3.16"/>
    <n v="16"/>
  </r>
  <r>
    <x v="1"/>
    <s v="mid May"/>
    <n v="6"/>
    <x v="13"/>
    <x v="11"/>
    <n v="3"/>
    <n v="1"/>
    <n v="22"/>
    <n v="88"/>
    <n v="22"/>
    <n v="122"/>
    <n v="4"/>
    <x v="4"/>
    <n v="0.39"/>
    <n v="7.72"/>
    <n v="17"/>
  </r>
  <r>
    <x v="1"/>
    <s v="mid May"/>
    <n v="6"/>
    <x v="10"/>
    <x v="10"/>
    <n v="3"/>
    <n v="1"/>
    <n v="23"/>
    <n v="89"/>
    <n v="23"/>
    <n v="123"/>
    <n v="4"/>
    <x v="4"/>
    <n v="0.34"/>
    <n v="6.28"/>
    <m/>
  </r>
  <r>
    <x v="1"/>
    <s v="mid May"/>
    <n v="6"/>
    <x v="11"/>
    <x v="3"/>
    <n v="3"/>
    <n v="2"/>
    <n v="23"/>
    <n v="90"/>
    <n v="42"/>
    <n v="223"/>
    <n v="4"/>
    <x v="4"/>
    <n v="0.43"/>
    <n v="4.8899999999999997"/>
    <m/>
  </r>
  <r>
    <x v="1"/>
    <s v="mid May"/>
    <n v="6"/>
    <x v="15"/>
    <x v="13"/>
    <n v="3"/>
    <n v="3"/>
    <n v="23"/>
    <n v="91"/>
    <n v="87"/>
    <n v="323"/>
    <n v="4"/>
    <x v="4"/>
    <n v="0.28000000000000003"/>
    <n v="6.15"/>
    <m/>
  </r>
  <r>
    <x v="1"/>
    <s v="mid May"/>
    <n v="6"/>
    <x v="8"/>
    <x v="8"/>
    <n v="3"/>
    <n v="4"/>
    <n v="23"/>
    <n v="92"/>
    <n v="106"/>
    <n v="423"/>
    <n v="4"/>
    <x v="4"/>
    <n v="0.35"/>
    <n v="5.99"/>
    <m/>
  </r>
  <r>
    <x v="1"/>
    <s v="mid May"/>
    <n v="6"/>
    <x v="8"/>
    <x v="8"/>
    <n v="3"/>
    <n v="4"/>
    <n v="24"/>
    <n v="93"/>
    <n v="105"/>
    <n v="424"/>
    <n v="4"/>
    <x v="4"/>
    <n v="0.3"/>
    <n v="5.3"/>
    <n v="17"/>
  </r>
  <r>
    <x v="1"/>
    <s v="mid May"/>
    <n v="6"/>
    <x v="15"/>
    <x v="13"/>
    <n v="3"/>
    <n v="3"/>
    <n v="24"/>
    <n v="94"/>
    <n v="88"/>
    <n v="324"/>
    <n v="4"/>
    <x v="4"/>
    <n v="0.3"/>
    <n v="8.8800000000000008"/>
    <n v="16"/>
  </r>
  <r>
    <x v="1"/>
    <s v="mid May"/>
    <n v="6"/>
    <x v="11"/>
    <x v="3"/>
    <n v="3"/>
    <n v="2"/>
    <n v="24"/>
    <n v="95"/>
    <n v="41"/>
    <n v="224"/>
    <n v="4"/>
    <x v="4"/>
    <n v="0.4"/>
    <n v="4.08"/>
    <n v="18"/>
  </r>
  <r>
    <x v="1"/>
    <s v="mid May"/>
    <n v="6"/>
    <x v="10"/>
    <x v="10"/>
    <n v="3"/>
    <n v="1"/>
    <n v="24"/>
    <n v="96"/>
    <n v="24"/>
    <n v="124"/>
    <n v="4"/>
    <x v="4"/>
    <n v="0.3"/>
    <n v="4.1500000000000004"/>
    <n v="16"/>
  </r>
  <r>
    <x v="0"/>
    <s v="mid April"/>
    <n v="7"/>
    <x v="3"/>
    <x v="3"/>
    <n v="4"/>
    <n v="1"/>
    <n v="25"/>
    <n v="97"/>
    <n v="25"/>
    <n v="125"/>
    <n v="4"/>
    <x v="4"/>
    <n v="0.73"/>
    <n v="4.2"/>
    <m/>
  </r>
  <r>
    <x v="0"/>
    <s v="mid April"/>
    <n v="7"/>
    <x v="7"/>
    <x v="7"/>
    <n v="4"/>
    <n v="2"/>
    <n v="25"/>
    <n v="98"/>
    <n v="40"/>
    <n v="225"/>
    <n v="4"/>
    <x v="4"/>
    <n v="0.72"/>
    <n v="4.45"/>
    <m/>
  </r>
  <r>
    <x v="0"/>
    <s v="mid April"/>
    <n v="7"/>
    <x v="1"/>
    <x v="1"/>
    <n v="4"/>
    <n v="3"/>
    <n v="25"/>
    <n v="99"/>
    <n v="89"/>
    <n v="325"/>
    <n v="4"/>
    <x v="4"/>
    <n v="0.6"/>
    <n v="13.38"/>
    <m/>
  </r>
  <r>
    <x v="0"/>
    <s v="mid April"/>
    <n v="7"/>
    <x v="6"/>
    <x v="6"/>
    <n v="4"/>
    <n v="4"/>
    <n v="25"/>
    <n v="100"/>
    <n v="104"/>
    <n v="425"/>
    <n v="4"/>
    <x v="4"/>
    <n v="0.71"/>
    <n v="6.21"/>
    <m/>
  </r>
  <r>
    <x v="0"/>
    <s v="mid April"/>
    <n v="7"/>
    <x v="6"/>
    <x v="6"/>
    <n v="4"/>
    <n v="4"/>
    <n v="26"/>
    <n v="101"/>
    <n v="103"/>
    <n v="426"/>
    <n v="4"/>
    <x v="4"/>
    <n v="0.69"/>
    <n v="6.85"/>
    <n v="35"/>
  </r>
  <r>
    <x v="0"/>
    <s v="mid April"/>
    <n v="7"/>
    <x v="1"/>
    <x v="1"/>
    <n v="4"/>
    <n v="3"/>
    <n v="26"/>
    <n v="102"/>
    <n v="90"/>
    <n v="326"/>
    <n v="4"/>
    <x v="4"/>
    <n v="0.61"/>
    <n v="15.82"/>
    <n v="30"/>
  </r>
  <r>
    <x v="0"/>
    <s v="mid April"/>
    <n v="7"/>
    <x v="7"/>
    <x v="7"/>
    <n v="4"/>
    <n v="2"/>
    <n v="26"/>
    <n v="103"/>
    <n v="39"/>
    <n v="226"/>
    <n v="4"/>
    <x v="4"/>
    <n v="0.71"/>
    <n v="8.4499999999999993"/>
    <n v="25"/>
  </r>
  <r>
    <x v="0"/>
    <s v="mid April"/>
    <n v="7"/>
    <x v="3"/>
    <x v="3"/>
    <n v="4"/>
    <n v="1"/>
    <n v="26"/>
    <n v="104"/>
    <n v="26"/>
    <n v="126"/>
    <n v="4"/>
    <x v="4"/>
    <n v="0.74"/>
    <n v="2.1800000000000002"/>
    <n v="28"/>
  </r>
  <r>
    <x v="0"/>
    <s v="mid April"/>
    <n v="7"/>
    <x v="2"/>
    <x v="2"/>
    <n v="4"/>
    <n v="1"/>
    <n v="27"/>
    <n v="105"/>
    <n v="27"/>
    <n v="127"/>
    <n v="4"/>
    <x v="4"/>
    <n v="0.73"/>
    <n v="3.52"/>
    <m/>
  </r>
  <r>
    <x v="0"/>
    <s v="mid April"/>
    <n v="7"/>
    <x v="0"/>
    <x v="0"/>
    <n v="4"/>
    <n v="2"/>
    <n v="27"/>
    <n v="106"/>
    <n v="38"/>
    <n v="227"/>
    <n v="4"/>
    <x v="4"/>
    <n v="0.69"/>
    <n v="10.039999999999999"/>
    <m/>
  </r>
  <r>
    <x v="0"/>
    <s v="mid April"/>
    <n v="7"/>
    <x v="5"/>
    <x v="5"/>
    <n v="4"/>
    <n v="3"/>
    <n v="27"/>
    <n v="107"/>
    <n v="91"/>
    <n v="327"/>
    <n v="4"/>
    <x v="4"/>
    <n v="0.64"/>
    <n v="9.9499999999999993"/>
    <m/>
  </r>
  <r>
    <x v="0"/>
    <s v="mid April"/>
    <n v="7"/>
    <x v="4"/>
    <x v="4"/>
    <n v="4"/>
    <n v="4"/>
    <n v="27"/>
    <n v="108"/>
    <n v="102"/>
    <n v="427"/>
    <n v="4"/>
    <x v="4"/>
    <n v="0.72"/>
    <n v="7.6"/>
    <m/>
  </r>
  <r>
    <x v="0"/>
    <s v="mid April"/>
    <n v="7"/>
    <x v="4"/>
    <x v="4"/>
    <n v="4"/>
    <n v="4"/>
    <n v="28"/>
    <n v="109"/>
    <n v="101"/>
    <n v="428"/>
    <n v="4"/>
    <x v="4"/>
    <n v="0.73"/>
    <n v="2.4900000000000002"/>
    <n v="32"/>
  </r>
  <r>
    <x v="0"/>
    <s v="mid April"/>
    <n v="7"/>
    <x v="5"/>
    <x v="5"/>
    <n v="4"/>
    <n v="3"/>
    <n v="28"/>
    <n v="110"/>
    <n v="92"/>
    <n v="328"/>
    <n v="4"/>
    <x v="4"/>
    <n v="0.67"/>
    <n v="5.34"/>
    <n v="24"/>
  </r>
  <r>
    <x v="0"/>
    <s v="mid April"/>
    <n v="7"/>
    <x v="0"/>
    <x v="0"/>
    <n v="4"/>
    <n v="2"/>
    <n v="28"/>
    <n v="111"/>
    <n v="37"/>
    <n v="228"/>
    <n v="4"/>
    <x v="4"/>
    <n v="0.68"/>
    <n v="8"/>
    <n v="22"/>
  </r>
  <r>
    <x v="0"/>
    <s v="mid April"/>
    <n v="7"/>
    <x v="2"/>
    <x v="2"/>
    <n v="4"/>
    <n v="1"/>
    <n v="28"/>
    <n v="112"/>
    <n v="28"/>
    <n v="128"/>
    <n v="4"/>
    <x v="4"/>
    <n v="0.72"/>
    <n v="9.6300000000000008"/>
    <n v="26"/>
  </r>
  <r>
    <x v="1"/>
    <s v="mid May"/>
    <n v="8"/>
    <x v="11"/>
    <x v="3"/>
    <n v="4"/>
    <n v="1"/>
    <n v="29"/>
    <n v="113"/>
    <n v="29"/>
    <n v="129"/>
    <n v="4"/>
    <x v="4"/>
    <n v="0.36"/>
    <n v="5.6"/>
    <m/>
  </r>
  <r>
    <x v="1"/>
    <s v="mid May"/>
    <n v="8"/>
    <x v="14"/>
    <x v="12"/>
    <n v="4"/>
    <n v="2"/>
    <n v="29"/>
    <n v="114"/>
    <n v="36"/>
    <n v="229"/>
    <n v="4"/>
    <x v="4"/>
    <n v="0.34"/>
    <n v="4.22"/>
    <m/>
  </r>
  <r>
    <x v="1"/>
    <s v="mid May"/>
    <n v="8"/>
    <x v="13"/>
    <x v="11"/>
    <n v="4"/>
    <n v="3"/>
    <n v="29"/>
    <n v="115"/>
    <n v="93"/>
    <n v="329"/>
    <n v="4"/>
    <x v="4"/>
    <n v="0.31"/>
    <n v="5.68"/>
    <m/>
  </r>
  <r>
    <x v="1"/>
    <s v="mid May"/>
    <n v="8"/>
    <x v="10"/>
    <x v="10"/>
    <n v="4"/>
    <n v="4"/>
    <n v="29"/>
    <n v="116"/>
    <n v="100"/>
    <n v="429"/>
    <n v="4"/>
    <x v="4"/>
    <n v="0.26"/>
    <n v="4.51"/>
    <m/>
  </r>
  <r>
    <x v="1"/>
    <s v="mid May"/>
    <n v="8"/>
    <x v="10"/>
    <x v="10"/>
    <n v="4"/>
    <n v="4"/>
    <n v="30"/>
    <n v="117"/>
    <n v="99"/>
    <n v="430"/>
    <n v="4"/>
    <x v="4"/>
    <n v="0.27"/>
    <n v="4.7699999999999996"/>
    <n v="14"/>
  </r>
  <r>
    <x v="1"/>
    <s v="mid May"/>
    <n v="8"/>
    <x v="13"/>
    <x v="11"/>
    <n v="4"/>
    <n v="3"/>
    <n v="30"/>
    <n v="118"/>
    <n v="94"/>
    <n v="330"/>
    <n v="4"/>
    <x v="4"/>
    <n v="0.3"/>
    <n v="5.39"/>
    <n v="15"/>
  </r>
  <r>
    <x v="1"/>
    <s v="mid May"/>
    <n v="8"/>
    <x v="14"/>
    <x v="12"/>
    <n v="4"/>
    <n v="2"/>
    <n v="30"/>
    <n v="119"/>
    <n v="35"/>
    <n v="230"/>
    <n v="4"/>
    <x v="4"/>
    <n v="0.28999999999999998"/>
    <n v="5.0999999999999996"/>
    <n v="19"/>
  </r>
  <r>
    <x v="1"/>
    <s v="mid May"/>
    <n v="8"/>
    <x v="11"/>
    <x v="3"/>
    <n v="4"/>
    <n v="1"/>
    <n v="30"/>
    <n v="120"/>
    <n v="30"/>
    <n v="130"/>
    <n v="4"/>
    <x v="4"/>
    <n v="0.34"/>
    <n v="5.35"/>
    <n v="23"/>
  </r>
  <r>
    <x v="1"/>
    <s v="mid May"/>
    <n v="8"/>
    <x v="15"/>
    <x v="13"/>
    <n v="4"/>
    <n v="1"/>
    <n v="31"/>
    <n v="121"/>
    <n v="31"/>
    <n v="131"/>
    <n v="4"/>
    <x v="4"/>
    <n v="0.37"/>
    <n v="4.5199999999999996"/>
    <m/>
  </r>
  <r>
    <x v="1"/>
    <s v="mid May"/>
    <n v="8"/>
    <x v="8"/>
    <x v="8"/>
    <n v="4"/>
    <n v="2"/>
    <n v="31"/>
    <n v="122"/>
    <n v="34"/>
    <n v="231"/>
    <n v="4"/>
    <x v="4"/>
    <n v="0.36"/>
    <n v="4.1900000000000004"/>
    <m/>
  </r>
  <r>
    <x v="1"/>
    <s v="mid May"/>
    <n v="8"/>
    <x v="12"/>
    <x v="4"/>
    <n v="4"/>
    <n v="3"/>
    <n v="31"/>
    <n v="123"/>
    <n v="95"/>
    <n v="331"/>
    <n v="4"/>
    <x v="4"/>
    <n v="0.26"/>
    <n v="4.4000000000000004"/>
    <m/>
  </r>
  <r>
    <x v="1"/>
    <s v="mid May"/>
    <n v="8"/>
    <x v="9"/>
    <x v="9"/>
    <n v="4"/>
    <n v="4"/>
    <n v="31"/>
    <n v="124"/>
    <n v="98"/>
    <n v="431"/>
    <n v="4"/>
    <x v="4"/>
    <n v="0.28000000000000003"/>
    <n v="3.93"/>
    <m/>
  </r>
  <r>
    <x v="1"/>
    <s v="mid May"/>
    <n v="8"/>
    <x v="9"/>
    <x v="9"/>
    <n v="4"/>
    <n v="4"/>
    <n v="32"/>
    <n v="125"/>
    <n v="97"/>
    <n v="432"/>
    <n v="4"/>
    <x v="4"/>
    <n v="0.27"/>
    <n v="5.36"/>
    <n v="14"/>
  </r>
  <r>
    <x v="1"/>
    <s v="mid May"/>
    <n v="8"/>
    <x v="12"/>
    <x v="4"/>
    <n v="4"/>
    <n v="3"/>
    <n v="32"/>
    <n v="126"/>
    <n v="96"/>
    <n v="332"/>
    <n v="4"/>
    <x v="4"/>
    <n v="0.3"/>
    <n v="4.68"/>
    <n v="18"/>
  </r>
  <r>
    <x v="1"/>
    <s v="mid May"/>
    <n v="8"/>
    <x v="8"/>
    <x v="8"/>
    <n v="4"/>
    <n v="2"/>
    <n v="32"/>
    <n v="127"/>
    <n v="33"/>
    <n v="232"/>
    <n v="4"/>
    <x v="4"/>
    <n v="0.42"/>
    <n v="5.7"/>
    <n v="20"/>
  </r>
  <r>
    <x v="1"/>
    <s v="mid May"/>
    <n v="8"/>
    <x v="15"/>
    <x v="13"/>
    <n v="4"/>
    <n v="1"/>
    <n v="32"/>
    <n v="128"/>
    <n v="32"/>
    <n v="132"/>
    <n v="4"/>
    <x v="4"/>
    <n v="0.39"/>
    <n v="6.16"/>
    <n v="14"/>
  </r>
  <r>
    <x v="0"/>
    <s v="mid April"/>
    <n v="1"/>
    <x v="0"/>
    <x v="0"/>
    <n v="1"/>
    <n v="1"/>
    <n v="1"/>
    <n v="1"/>
    <n v="1"/>
    <n v="101"/>
    <n v="5"/>
    <x v="5"/>
    <n v="0.76"/>
    <n v="3.61"/>
    <m/>
  </r>
  <r>
    <x v="0"/>
    <s v="mid April"/>
    <n v="1"/>
    <x v="1"/>
    <x v="1"/>
    <n v="1"/>
    <n v="2"/>
    <n v="1"/>
    <n v="2"/>
    <n v="64"/>
    <n v="201"/>
    <n v="5"/>
    <x v="5"/>
    <n v="0.73"/>
    <n v="6.44"/>
    <m/>
  </r>
  <r>
    <x v="0"/>
    <s v="mid April"/>
    <n v="1"/>
    <x v="2"/>
    <x v="2"/>
    <n v="1"/>
    <n v="3"/>
    <n v="1"/>
    <n v="3"/>
    <n v="65"/>
    <n v="301"/>
    <n v="5"/>
    <x v="5"/>
    <n v="0.76"/>
    <n v="4.76"/>
    <m/>
  </r>
  <r>
    <x v="0"/>
    <s v="mid April"/>
    <n v="1"/>
    <x v="3"/>
    <x v="3"/>
    <n v="1"/>
    <n v="4"/>
    <n v="1"/>
    <n v="4"/>
    <n v="128"/>
    <n v="401"/>
    <n v="5"/>
    <x v="5"/>
    <n v="0.76"/>
    <n v="6.17"/>
    <m/>
  </r>
  <r>
    <x v="0"/>
    <s v="mid April"/>
    <n v="1"/>
    <x v="3"/>
    <x v="3"/>
    <n v="1"/>
    <n v="4"/>
    <n v="2"/>
    <n v="5"/>
    <n v="127"/>
    <n v="402"/>
    <n v="5"/>
    <x v="5"/>
    <n v="0.73"/>
    <n v="8.2100000000000009"/>
    <n v="30"/>
  </r>
  <r>
    <x v="0"/>
    <s v="mid April"/>
    <n v="1"/>
    <x v="2"/>
    <x v="2"/>
    <n v="1"/>
    <n v="3"/>
    <n v="2"/>
    <n v="6"/>
    <n v="66"/>
    <n v="302"/>
    <n v="5"/>
    <x v="5"/>
    <n v="0.72"/>
    <n v="4.38"/>
    <n v="36"/>
  </r>
  <r>
    <x v="0"/>
    <s v="mid April"/>
    <n v="1"/>
    <x v="1"/>
    <x v="1"/>
    <n v="1"/>
    <n v="2"/>
    <n v="2"/>
    <n v="7"/>
    <n v="63"/>
    <n v="202"/>
    <n v="5"/>
    <x v="5"/>
    <n v="0.8"/>
    <n v="4.6500000000000004"/>
    <n v="36"/>
  </r>
  <r>
    <x v="0"/>
    <s v="mid April"/>
    <n v="1"/>
    <x v="0"/>
    <x v="0"/>
    <n v="1"/>
    <n v="1"/>
    <n v="2"/>
    <n v="8"/>
    <n v="2"/>
    <n v="102"/>
    <n v="5"/>
    <x v="5"/>
    <n v="0.76"/>
    <n v="3.78"/>
    <n v="33"/>
  </r>
  <r>
    <x v="0"/>
    <s v="mid April"/>
    <n v="1"/>
    <x v="4"/>
    <x v="4"/>
    <n v="1"/>
    <n v="1"/>
    <n v="3"/>
    <n v="9"/>
    <n v="3"/>
    <n v="103"/>
    <n v="5"/>
    <x v="5"/>
    <n v="0.72"/>
    <n v="2.93"/>
    <m/>
  </r>
  <r>
    <x v="0"/>
    <s v="mid April"/>
    <n v="1"/>
    <x v="5"/>
    <x v="5"/>
    <n v="1"/>
    <n v="2"/>
    <n v="3"/>
    <n v="10"/>
    <n v="62"/>
    <n v="203"/>
    <n v="5"/>
    <x v="5"/>
    <n v="0.84"/>
    <n v="1.81"/>
    <m/>
  </r>
  <r>
    <x v="0"/>
    <s v="mid April"/>
    <n v="1"/>
    <x v="6"/>
    <x v="6"/>
    <n v="1"/>
    <n v="3"/>
    <n v="3"/>
    <n v="11"/>
    <n v="67"/>
    <n v="303"/>
    <n v="5"/>
    <x v="5"/>
    <n v="0.65"/>
    <n v="7.25"/>
    <m/>
  </r>
  <r>
    <x v="0"/>
    <s v="mid April"/>
    <n v="1"/>
    <x v="7"/>
    <x v="7"/>
    <n v="1"/>
    <n v="4"/>
    <n v="3"/>
    <n v="12"/>
    <n v="126"/>
    <n v="403"/>
    <n v="5"/>
    <x v="5"/>
    <n v="0.73"/>
    <n v="5.0599999999999996"/>
    <m/>
  </r>
  <r>
    <x v="0"/>
    <s v="mid April"/>
    <n v="1"/>
    <x v="7"/>
    <x v="7"/>
    <n v="1"/>
    <n v="4"/>
    <n v="4"/>
    <n v="13"/>
    <n v="125"/>
    <n v="404"/>
    <n v="5"/>
    <x v="5"/>
    <n v="0.71"/>
    <n v="5.42"/>
    <n v="33"/>
  </r>
  <r>
    <x v="0"/>
    <s v="mid April"/>
    <n v="1"/>
    <x v="6"/>
    <x v="6"/>
    <n v="1"/>
    <n v="3"/>
    <n v="4"/>
    <n v="14"/>
    <n v="68"/>
    <n v="304"/>
    <n v="5"/>
    <x v="5"/>
    <n v="0.69"/>
    <n v="3.67"/>
    <n v="27"/>
  </r>
  <r>
    <x v="0"/>
    <s v="mid April"/>
    <n v="1"/>
    <x v="5"/>
    <x v="5"/>
    <n v="1"/>
    <n v="2"/>
    <n v="4"/>
    <n v="15"/>
    <n v="61"/>
    <n v="204"/>
    <n v="5"/>
    <x v="5"/>
    <n v="0.79"/>
    <n v="3.54"/>
    <n v="45"/>
  </r>
  <r>
    <x v="0"/>
    <s v="mid April"/>
    <n v="1"/>
    <x v="4"/>
    <x v="4"/>
    <n v="1"/>
    <n v="1"/>
    <n v="4"/>
    <n v="16"/>
    <n v="4"/>
    <n v="104"/>
    <n v="5"/>
    <x v="5"/>
    <n v="0.75"/>
    <n v="8.83"/>
    <n v="34"/>
  </r>
  <r>
    <x v="1"/>
    <s v="mid May"/>
    <n v="2"/>
    <x v="8"/>
    <x v="8"/>
    <n v="1"/>
    <n v="1"/>
    <n v="5"/>
    <n v="17"/>
    <n v="5"/>
    <n v="105"/>
    <n v="5"/>
    <x v="5"/>
    <n v="0.37"/>
    <n v="8.17"/>
    <m/>
  </r>
  <r>
    <x v="1"/>
    <s v="mid May"/>
    <n v="2"/>
    <x v="9"/>
    <x v="9"/>
    <n v="1"/>
    <n v="2"/>
    <n v="5"/>
    <n v="18"/>
    <n v="60"/>
    <n v="205"/>
    <n v="5"/>
    <x v="5"/>
    <n v="0.44"/>
    <n v="3.92"/>
    <m/>
  </r>
  <r>
    <x v="1"/>
    <s v="mid May"/>
    <n v="2"/>
    <x v="10"/>
    <x v="10"/>
    <n v="1"/>
    <n v="3"/>
    <n v="5"/>
    <n v="19"/>
    <n v="69"/>
    <n v="305"/>
    <n v="5"/>
    <x v="5"/>
    <n v="0.41"/>
    <n v="6.6"/>
    <m/>
  </r>
  <r>
    <x v="1"/>
    <s v="mid May"/>
    <n v="2"/>
    <x v="11"/>
    <x v="3"/>
    <n v="1"/>
    <n v="4"/>
    <n v="5"/>
    <n v="20"/>
    <n v="124"/>
    <n v="405"/>
    <n v="5"/>
    <x v="5"/>
    <n v="0.41"/>
    <n v="4.7300000000000004"/>
    <m/>
  </r>
  <r>
    <x v="1"/>
    <s v="mid May"/>
    <n v="2"/>
    <x v="11"/>
    <x v="3"/>
    <n v="1"/>
    <n v="4"/>
    <n v="6"/>
    <n v="21"/>
    <n v="123"/>
    <n v="406"/>
    <n v="5"/>
    <x v="5"/>
    <n v="0.5"/>
    <n v="9.26"/>
    <n v="24"/>
  </r>
  <r>
    <x v="1"/>
    <s v="mid May"/>
    <n v="2"/>
    <x v="10"/>
    <x v="10"/>
    <n v="1"/>
    <n v="3"/>
    <n v="6"/>
    <n v="22"/>
    <n v="70"/>
    <n v="306"/>
    <n v="5"/>
    <x v="5"/>
    <n v="0.45"/>
    <n v="5.58"/>
    <n v="19"/>
  </r>
  <r>
    <x v="1"/>
    <s v="mid May"/>
    <n v="2"/>
    <x v="9"/>
    <x v="9"/>
    <n v="1"/>
    <n v="2"/>
    <n v="6"/>
    <n v="23"/>
    <n v="59"/>
    <n v="206"/>
    <n v="5"/>
    <x v="5"/>
    <n v="0.42"/>
    <n v="5.91"/>
    <n v="21"/>
  </r>
  <r>
    <x v="1"/>
    <s v="mid May"/>
    <n v="2"/>
    <x v="8"/>
    <x v="8"/>
    <n v="1"/>
    <n v="1"/>
    <n v="6"/>
    <n v="24"/>
    <n v="6"/>
    <n v="106"/>
    <n v="5"/>
    <x v="5"/>
    <n v="0.39"/>
    <n v="8.8699999999999992"/>
    <n v="18"/>
  </r>
  <r>
    <x v="1"/>
    <s v="mid May"/>
    <n v="2"/>
    <x v="12"/>
    <x v="4"/>
    <n v="1"/>
    <n v="1"/>
    <n v="7"/>
    <n v="25"/>
    <n v="7"/>
    <n v="107"/>
    <n v="5"/>
    <x v="5"/>
    <n v="0.36"/>
    <n v="6"/>
    <m/>
  </r>
  <r>
    <x v="1"/>
    <s v="mid May"/>
    <n v="2"/>
    <x v="13"/>
    <x v="11"/>
    <n v="1"/>
    <n v="2"/>
    <n v="7"/>
    <n v="26"/>
    <n v="58"/>
    <n v="207"/>
    <n v="5"/>
    <x v="5"/>
    <n v="0.56000000000000005"/>
    <n v="9.27"/>
    <m/>
  </r>
  <r>
    <x v="1"/>
    <s v="mid May"/>
    <n v="2"/>
    <x v="14"/>
    <x v="12"/>
    <n v="1"/>
    <n v="3"/>
    <n v="7"/>
    <n v="27"/>
    <n v="71"/>
    <n v="307"/>
    <n v="5"/>
    <x v="5"/>
    <n v="0.32"/>
    <n v="3.77"/>
    <m/>
  </r>
  <r>
    <x v="1"/>
    <s v="mid May"/>
    <n v="2"/>
    <x v="15"/>
    <x v="13"/>
    <n v="1"/>
    <n v="4"/>
    <n v="7"/>
    <n v="28"/>
    <n v="122"/>
    <n v="407"/>
    <n v="5"/>
    <x v="5"/>
    <n v="0.47"/>
    <n v="5.74"/>
    <m/>
  </r>
  <r>
    <x v="1"/>
    <s v="mid May"/>
    <n v="2"/>
    <x v="15"/>
    <x v="13"/>
    <n v="1"/>
    <n v="4"/>
    <n v="8"/>
    <n v="29"/>
    <n v="121"/>
    <n v="408"/>
    <n v="5"/>
    <x v="5"/>
    <n v="0.47"/>
    <n v="10.55"/>
    <n v="24"/>
  </r>
  <r>
    <x v="1"/>
    <s v="mid May"/>
    <n v="2"/>
    <x v="14"/>
    <x v="12"/>
    <n v="1"/>
    <n v="3"/>
    <n v="8"/>
    <n v="30"/>
    <n v="72"/>
    <n v="308"/>
    <n v="5"/>
    <x v="5"/>
    <n v="0.36"/>
    <n v="5.67"/>
    <n v="20"/>
  </r>
  <r>
    <x v="1"/>
    <s v="mid May"/>
    <n v="2"/>
    <x v="13"/>
    <x v="11"/>
    <n v="1"/>
    <n v="2"/>
    <n v="8"/>
    <n v="31"/>
    <n v="57"/>
    <n v="208"/>
    <n v="5"/>
    <x v="5"/>
    <n v="0.56999999999999995"/>
    <n v="7.05"/>
    <n v="20"/>
  </r>
  <r>
    <x v="1"/>
    <s v="mid May"/>
    <n v="2"/>
    <x v="12"/>
    <x v="4"/>
    <n v="1"/>
    <n v="1"/>
    <n v="8"/>
    <n v="32"/>
    <n v="8"/>
    <n v="108"/>
    <n v="5"/>
    <x v="5"/>
    <n v="0.45"/>
    <n v="4.33"/>
    <n v="21"/>
  </r>
  <r>
    <x v="0"/>
    <s v="mid April"/>
    <n v="3"/>
    <x v="1"/>
    <x v="1"/>
    <n v="2"/>
    <n v="1"/>
    <n v="9"/>
    <n v="33"/>
    <n v="9"/>
    <n v="109"/>
    <n v="5"/>
    <x v="5"/>
    <n v="0.75"/>
    <n v="4.91"/>
    <m/>
  </r>
  <r>
    <x v="0"/>
    <s v="mid April"/>
    <n v="3"/>
    <x v="6"/>
    <x v="6"/>
    <n v="2"/>
    <n v="2"/>
    <n v="9"/>
    <n v="34"/>
    <n v="56"/>
    <n v="209"/>
    <n v="5"/>
    <x v="5"/>
    <n v="0.77"/>
    <n v="3.07"/>
    <m/>
  </r>
  <r>
    <x v="0"/>
    <s v="mid April"/>
    <n v="3"/>
    <x v="4"/>
    <x v="4"/>
    <n v="2"/>
    <n v="3"/>
    <n v="9"/>
    <n v="35"/>
    <n v="73"/>
    <n v="309"/>
    <n v="5"/>
    <x v="5"/>
    <n v="0.64"/>
    <n v="9.34"/>
    <m/>
  </r>
  <r>
    <x v="0"/>
    <s v="mid April"/>
    <n v="3"/>
    <x v="5"/>
    <x v="5"/>
    <n v="2"/>
    <n v="4"/>
    <n v="9"/>
    <n v="36"/>
    <n v="120"/>
    <n v="409"/>
    <n v="5"/>
    <x v="5"/>
    <n v="0.73"/>
    <n v="3.5"/>
    <m/>
  </r>
  <r>
    <x v="0"/>
    <s v="mid April"/>
    <n v="3"/>
    <x v="5"/>
    <x v="5"/>
    <n v="2"/>
    <n v="4"/>
    <n v="10"/>
    <n v="37"/>
    <n v="119"/>
    <n v="410"/>
    <n v="5"/>
    <x v="5"/>
    <n v="0.75"/>
    <n v="5.44"/>
    <n v="37"/>
  </r>
  <r>
    <x v="0"/>
    <s v="mid April"/>
    <n v="3"/>
    <x v="4"/>
    <x v="4"/>
    <n v="2"/>
    <n v="3"/>
    <n v="10"/>
    <n v="38"/>
    <n v="74"/>
    <n v="310"/>
    <n v="5"/>
    <x v="5"/>
    <n v="0.66"/>
    <n v="13.42"/>
    <n v="33"/>
  </r>
  <r>
    <x v="0"/>
    <s v="mid April"/>
    <n v="3"/>
    <x v="6"/>
    <x v="6"/>
    <n v="2"/>
    <n v="2"/>
    <n v="10"/>
    <n v="39"/>
    <n v="55"/>
    <n v="210"/>
    <n v="5"/>
    <x v="5"/>
    <n v="0.74"/>
    <n v="5.72"/>
    <n v="42"/>
  </r>
  <r>
    <x v="0"/>
    <s v="mid April"/>
    <n v="3"/>
    <x v="1"/>
    <x v="1"/>
    <n v="2"/>
    <n v="1"/>
    <n v="10"/>
    <n v="40"/>
    <n v="10"/>
    <n v="110"/>
    <n v="5"/>
    <x v="5"/>
    <n v="0.78"/>
    <n v="5.97"/>
    <n v="32"/>
  </r>
  <r>
    <x v="0"/>
    <s v="mid April"/>
    <n v="3"/>
    <x v="7"/>
    <x v="7"/>
    <n v="2"/>
    <n v="1"/>
    <n v="11"/>
    <n v="41"/>
    <n v="11"/>
    <n v="111"/>
    <n v="5"/>
    <x v="5"/>
    <n v="0.79"/>
    <n v="0.98"/>
    <m/>
  </r>
  <r>
    <x v="0"/>
    <s v="mid April"/>
    <n v="3"/>
    <x v="3"/>
    <x v="3"/>
    <n v="2"/>
    <n v="2"/>
    <n v="11"/>
    <n v="42"/>
    <n v="54"/>
    <n v="211"/>
    <n v="5"/>
    <x v="5"/>
    <n v="0.81"/>
    <n v="1.77"/>
    <m/>
  </r>
  <r>
    <x v="0"/>
    <s v="mid April"/>
    <n v="3"/>
    <x v="0"/>
    <x v="0"/>
    <n v="2"/>
    <n v="3"/>
    <n v="11"/>
    <n v="43"/>
    <n v="75"/>
    <n v="311"/>
    <n v="5"/>
    <x v="5"/>
    <n v="0.72"/>
    <n v="6.95"/>
    <m/>
  </r>
  <r>
    <x v="0"/>
    <s v="mid April"/>
    <n v="3"/>
    <x v="2"/>
    <x v="2"/>
    <n v="2"/>
    <n v="4"/>
    <n v="11"/>
    <n v="44"/>
    <n v="118"/>
    <n v="411"/>
    <n v="5"/>
    <x v="5"/>
    <n v="0.75"/>
    <n v="5.87"/>
    <m/>
  </r>
  <r>
    <x v="0"/>
    <s v="mid April"/>
    <n v="3"/>
    <x v="2"/>
    <x v="2"/>
    <n v="2"/>
    <n v="4"/>
    <n v="12"/>
    <n v="45"/>
    <n v="117"/>
    <n v="412"/>
    <n v="5"/>
    <x v="5"/>
    <n v="0.82"/>
    <n v="4.3099999999999996"/>
    <n v="38"/>
  </r>
  <r>
    <x v="0"/>
    <s v="mid April"/>
    <n v="3"/>
    <x v="0"/>
    <x v="0"/>
    <n v="2"/>
    <n v="3"/>
    <n v="12"/>
    <n v="46"/>
    <n v="76"/>
    <n v="312"/>
    <n v="5"/>
    <x v="5"/>
    <n v="0.73"/>
    <n v="8.31"/>
    <n v="37"/>
  </r>
  <r>
    <x v="0"/>
    <s v="mid April"/>
    <n v="3"/>
    <x v="3"/>
    <x v="3"/>
    <n v="2"/>
    <n v="2"/>
    <n v="12"/>
    <n v="47"/>
    <n v="53"/>
    <n v="212"/>
    <n v="5"/>
    <x v="5"/>
    <n v="0.83"/>
    <n v="3.35"/>
    <n v="32"/>
  </r>
  <r>
    <x v="0"/>
    <s v="mid April"/>
    <n v="3"/>
    <x v="7"/>
    <x v="7"/>
    <n v="2"/>
    <n v="1"/>
    <n v="12"/>
    <n v="48"/>
    <n v="12"/>
    <n v="112"/>
    <n v="5"/>
    <x v="5"/>
    <n v="0.79"/>
    <n v="4.16"/>
    <n v="30"/>
  </r>
  <r>
    <x v="1"/>
    <s v="mid May"/>
    <n v="4"/>
    <x v="9"/>
    <x v="9"/>
    <n v="2"/>
    <n v="1"/>
    <n v="13"/>
    <n v="49"/>
    <n v="13"/>
    <n v="113"/>
    <n v="5"/>
    <x v="5"/>
    <n v="0.42"/>
    <n v="5.83"/>
    <m/>
  </r>
  <r>
    <x v="1"/>
    <s v="mid May"/>
    <n v="4"/>
    <x v="10"/>
    <x v="10"/>
    <n v="2"/>
    <n v="2"/>
    <n v="13"/>
    <n v="50"/>
    <n v="52"/>
    <n v="213"/>
    <n v="5"/>
    <x v="5"/>
    <n v="0.55000000000000004"/>
    <n v="5.76"/>
    <m/>
  </r>
  <r>
    <x v="1"/>
    <s v="mid May"/>
    <n v="4"/>
    <x v="8"/>
    <x v="8"/>
    <n v="2"/>
    <n v="3"/>
    <n v="13"/>
    <n v="51"/>
    <n v="77"/>
    <n v="313"/>
    <n v="5"/>
    <x v="5"/>
    <n v="0.4"/>
    <n v="4.92"/>
    <m/>
  </r>
  <r>
    <x v="1"/>
    <s v="mid May"/>
    <n v="4"/>
    <x v="12"/>
    <x v="4"/>
    <n v="2"/>
    <n v="4"/>
    <n v="13"/>
    <n v="52"/>
    <n v="116"/>
    <n v="413"/>
    <n v="5"/>
    <x v="5"/>
    <n v="0.48"/>
    <n v="7.12"/>
    <m/>
  </r>
  <r>
    <x v="1"/>
    <s v="mid May"/>
    <n v="4"/>
    <x v="12"/>
    <x v="4"/>
    <n v="2"/>
    <n v="4"/>
    <n v="14"/>
    <n v="53"/>
    <n v="115"/>
    <n v="414"/>
    <n v="5"/>
    <x v="5"/>
    <n v="0.51"/>
    <n v="9.2100000000000009"/>
    <n v="24"/>
  </r>
  <r>
    <x v="1"/>
    <s v="mid May"/>
    <n v="4"/>
    <x v="8"/>
    <x v="8"/>
    <n v="2"/>
    <n v="3"/>
    <n v="14"/>
    <n v="54"/>
    <n v="78"/>
    <n v="314"/>
    <n v="5"/>
    <x v="5"/>
    <n v="0.46"/>
    <n v="6.26"/>
    <n v="19"/>
  </r>
  <r>
    <x v="1"/>
    <s v="mid May"/>
    <n v="4"/>
    <x v="10"/>
    <x v="10"/>
    <n v="2"/>
    <n v="2"/>
    <n v="14"/>
    <n v="55"/>
    <n v="51"/>
    <n v="214"/>
    <n v="5"/>
    <x v="5"/>
    <n v="0.54"/>
    <n v="4.1399999999999997"/>
    <n v="22"/>
  </r>
  <r>
    <x v="1"/>
    <s v="mid May"/>
    <n v="4"/>
    <x v="9"/>
    <x v="9"/>
    <n v="2"/>
    <n v="1"/>
    <n v="14"/>
    <n v="56"/>
    <n v="14"/>
    <n v="114"/>
    <n v="5"/>
    <x v="5"/>
    <n v="0.45"/>
    <n v="7.33"/>
    <n v="26"/>
  </r>
  <r>
    <x v="1"/>
    <s v="mid May"/>
    <n v="4"/>
    <x v="14"/>
    <x v="12"/>
    <n v="2"/>
    <n v="1"/>
    <n v="15"/>
    <n v="57"/>
    <n v="15"/>
    <n v="115"/>
    <n v="5"/>
    <x v="5"/>
    <n v="0.45"/>
    <n v="6.07"/>
    <m/>
  </r>
  <r>
    <x v="1"/>
    <s v="mid May"/>
    <n v="4"/>
    <x v="15"/>
    <x v="13"/>
    <n v="2"/>
    <n v="2"/>
    <n v="15"/>
    <n v="58"/>
    <n v="50"/>
    <n v="215"/>
    <n v="5"/>
    <x v="5"/>
    <n v="0.53"/>
    <n v="8.42"/>
    <m/>
  </r>
  <r>
    <x v="1"/>
    <s v="mid May"/>
    <n v="4"/>
    <x v="11"/>
    <x v="3"/>
    <n v="2"/>
    <n v="3"/>
    <n v="15"/>
    <n v="59"/>
    <n v="79"/>
    <n v="315"/>
    <n v="5"/>
    <x v="5"/>
    <n v="0.46"/>
    <n v="6.35"/>
    <m/>
  </r>
  <r>
    <x v="1"/>
    <s v="mid May"/>
    <n v="4"/>
    <x v="13"/>
    <x v="11"/>
    <n v="2"/>
    <n v="4"/>
    <n v="15"/>
    <n v="60"/>
    <n v="114"/>
    <n v="415"/>
    <n v="5"/>
    <x v="5"/>
    <n v="0.57999999999999996"/>
    <n v="5.43"/>
    <m/>
  </r>
  <r>
    <x v="1"/>
    <s v="mid May"/>
    <n v="4"/>
    <x v="13"/>
    <x v="11"/>
    <n v="2"/>
    <n v="4"/>
    <n v="16"/>
    <n v="61"/>
    <n v="113"/>
    <n v="416"/>
    <n v="5"/>
    <x v="5"/>
    <n v="0.56999999999999995"/>
    <n v="3.64"/>
    <n v="24"/>
  </r>
  <r>
    <x v="1"/>
    <s v="mid May"/>
    <n v="4"/>
    <x v="11"/>
    <x v="3"/>
    <n v="2"/>
    <n v="3"/>
    <n v="16"/>
    <n v="62"/>
    <n v="80"/>
    <n v="316"/>
    <n v="5"/>
    <x v="5"/>
    <n v="0.5"/>
    <n v="7.68"/>
    <n v="26"/>
  </r>
  <r>
    <x v="1"/>
    <s v="mid May"/>
    <n v="4"/>
    <x v="15"/>
    <x v="13"/>
    <n v="2"/>
    <n v="2"/>
    <n v="16"/>
    <n v="63"/>
    <n v="49"/>
    <n v="216"/>
    <n v="5"/>
    <x v="5"/>
    <n v="0.61"/>
    <n v="6.46"/>
    <n v="25"/>
  </r>
  <r>
    <x v="1"/>
    <s v="mid May"/>
    <n v="4"/>
    <x v="14"/>
    <x v="12"/>
    <n v="2"/>
    <n v="1"/>
    <n v="16"/>
    <n v="64"/>
    <n v="16"/>
    <n v="116"/>
    <n v="5"/>
    <x v="5"/>
    <n v="0.41"/>
    <n v="5.51"/>
    <n v="21"/>
  </r>
  <r>
    <x v="0"/>
    <s v="mid April"/>
    <n v="5"/>
    <x v="5"/>
    <x v="5"/>
    <n v="3"/>
    <n v="1"/>
    <n v="17"/>
    <n v="65"/>
    <n v="17"/>
    <n v="117"/>
    <n v="5"/>
    <x v="5"/>
    <n v="0.78"/>
    <n v="1.77"/>
    <m/>
  </r>
  <r>
    <x v="0"/>
    <s v="mid April"/>
    <n v="5"/>
    <x v="2"/>
    <x v="2"/>
    <n v="3"/>
    <n v="2"/>
    <n v="17"/>
    <n v="66"/>
    <n v="48"/>
    <n v="217"/>
    <n v="5"/>
    <x v="5"/>
    <n v="0.77"/>
    <n v="3.47"/>
    <m/>
  </r>
  <r>
    <x v="0"/>
    <s v="mid April"/>
    <n v="5"/>
    <x v="3"/>
    <x v="3"/>
    <n v="3"/>
    <n v="3"/>
    <n v="17"/>
    <n v="67"/>
    <n v="81"/>
    <n v="317"/>
    <n v="5"/>
    <x v="5"/>
    <n v="0.65"/>
    <n v="7.52"/>
    <m/>
  </r>
  <r>
    <x v="0"/>
    <s v="mid April"/>
    <n v="5"/>
    <x v="0"/>
    <x v="0"/>
    <n v="3"/>
    <n v="4"/>
    <n v="17"/>
    <n v="68"/>
    <n v="112"/>
    <n v="417"/>
    <n v="5"/>
    <x v="5"/>
    <n v="0.75"/>
    <n v="4.4800000000000004"/>
    <m/>
  </r>
  <r>
    <x v="0"/>
    <s v="mid April"/>
    <n v="5"/>
    <x v="0"/>
    <x v="0"/>
    <n v="3"/>
    <n v="4"/>
    <n v="18"/>
    <n v="69"/>
    <n v="111"/>
    <n v="418"/>
    <n v="5"/>
    <x v="5"/>
    <n v="0.78"/>
    <n v="5.38"/>
    <n v="37"/>
  </r>
  <r>
    <x v="0"/>
    <s v="mid April"/>
    <n v="5"/>
    <x v="3"/>
    <x v="3"/>
    <n v="3"/>
    <n v="3"/>
    <n v="18"/>
    <n v="70"/>
    <n v="82"/>
    <n v="318"/>
    <n v="5"/>
    <x v="5"/>
    <n v="0.69"/>
    <n v="14.18"/>
    <n v="35"/>
  </r>
  <r>
    <x v="0"/>
    <s v="mid April"/>
    <n v="5"/>
    <x v="2"/>
    <x v="2"/>
    <n v="3"/>
    <n v="2"/>
    <n v="18"/>
    <n v="71"/>
    <n v="47"/>
    <n v="218"/>
    <n v="5"/>
    <x v="5"/>
    <n v="0.82"/>
    <n v="4.0599999999999996"/>
    <n v="35"/>
  </r>
  <r>
    <x v="0"/>
    <s v="mid April"/>
    <n v="5"/>
    <x v="5"/>
    <x v="5"/>
    <n v="3"/>
    <n v="1"/>
    <n v="18"/>
    <n v="72"/>
    <n v="18"/>
    <n v="118"/>
    <n v="5"/>
    <x v="5"/>
    <n v="0.78"/>
    <n v="6.42"/>
    <n v="34"/>
  </r>
  <r>
    <x v="0"/>
    <s v="mid April"/>
    <n v="5"/>
    <x v="6"/>
    <x v="6"/>
    <n v="3"/>
    <n v="1"/>
    <n v="19"/>
    <n v="73"/>
    <n v="19"/>
    <n v="119"/>
    <n v="5"/>
    <x v="5"/>
    <n v="0.7"/>
    <n v="3.91"/>
    <m/>
  </r>
  <r>
    <x v="0"/>
    <s v="mid April"/>
    <n v="5"/>
    <x v="4"/>
    <x v="4"/>
    <n v="3"/>
    <n v="2"/>
    <n v="19"/>
    <n v="74"/>
    <n v="46"/>
    <n v="219"/>
    <n v="5"/>
    <x v="5"/>
    <n v="0.8"/>
    <n v="4.8"/>
    <m/>
  </r>
  <r>
    <x v="0"/>
    <s v="mid April"/>
    <n v="5"/>
    <x v="7"/>
    <x v="7"/>
    <n v="3"/>
    <n v="3"/>
    <n v="19"/>
    <n v="75"/>
    <n v="83"/>
    <n v="319"/>
    <n v="5"/>
    <x v="5"/>
    <n v="0.64"/>
    <n v="8.1"/>
    <m/>
  </r>
  <r>
    <x v="0"/>
    <s v="mid April"/>
    <n v="5"/>
    <x v="1"/>
    <x v="1"/>
    <n v="3"/>
    <n v="4"/>
    <n v="19"/>
    <n v="76"/>
    <n v="110"/>
    <n v="419"/>
    <n v="5"/>
    <x v="5"/>
    <n v="0.79"/>
    <n v="3.74"/>
    <m/>
  </r>
  <r>
    <x v="0"/>
    <s v="mid April"/>
    <n v="5"/>
    <x v="1"/>
    <x v="1"/>
    <n v="3"/>
    <n v="4"/>
    <n v="20"/>
    <n v="77"/>
    <n v="109"/>
    <n v="420"/>
    <n v="5"/>
    <x v="5"/>
    <n v="0.78"/>
    <n v="6.15"/>
    <n v="39"/>
  </r>
  <r>
    <x v="0"/>
    <s v="mid April"/>
    <n v="5"/>
    <x v="7"/>
    <x v="7"/>
    <n v="3"/>
    <n v="3"/>
    <n v="20"/>
    <n v="78"/>
    <n v="84"/>
    <n v="320"/>
    <n v="5"/>
    <x v="5"/>
    <n v="0.64"/>
    <n v="15.9"/>
    <n v="32"/>
  </r>
  <r>
    <x v="0"/>
    <s v="mid April"/>
    <n v="5"/>
    <x v="4"/>
    <x v="4"/>
    <n v="3"/>
    <n v="2"/>
    <n v="20"/>
    <n v="79"/>
    <n v="45"/>
    <n v="220"/>
    <n v="5"/>
    <x v="5"/>
    <n v="0.76"/>
    <n v="4.9400000000000004"/>
    <n v="36"/>
  </r>
  <r>
    <x v="0"/>
    <s v="mid April"/>
    <n v="5"/>
    <x v="6"/>
    <x v="6"/>
    <n v="3"/>
    <n v="1"/>
    <n v="20"/>
    <n v="80"/>
    <n v="20"/>
    <n v="120"/>
    <n v="5"/>
    <x v="5"/>
    <n v="0.76"/>
    <n v="4.53"/>
    <n v="34"/>
  </r>
  <r>
    <x v="1"/>
    <s v="mid May"/>
    <n v="6"/>
    <x v="13"/>
    <x v="11"/>
    <n v="3"/>
    <n v="1"/>
    <n v="21"/>
    <n v="81"/>
    <n v="21"/>
    <n v="121"/>
    <n v="5"/>
    <x v="5"/>
    <n v="0.5"/>
    <n v="4.67"/>
    <m/>
  </r>
  <r>
    <x v="1"/>
    <s v="mid May"/>
    <n v="6"/>
    <x v="12"/>
    <x v="4"/>
    <n v="3"/>
    <n v="2"/>
    <n v="21"/>
    <n v="82"/>
    <n v="44"/>
    <n v="221"/>
    <n v="5"/>
    <x v="5"/>
    <n v="0.61"/>
    <n v="6.51"/>
    <m/>
  </r>
  <r>
    <x v="1"/>
    <s v="mid May"/>
    <n v="6"/>
    <x v="9"/>
    <x v="9"/>
    <n v="3"/>
    <n v="3"/>
    <n v="21"/>
    <n v="83"/>
    <n v="85"/>
    <n v="321"/>
    <n v="5"/>
    <x v="5"/>
    <n v="0.34"/>
    <n v="5.93"/>
    <m/>
  </r>
  <r>
    <x v="1"/>
    <s v="mid May"/>
    <n v="6"/>
    <x v="14"/>
    <x v="12"/>
    <n v="3"/>
    <n v="4"/>
    <n v="21"/>
    <n v="84"/>
    <n v="108"/>
    <n v="421"/>
    <n v="5"/>
    <x v="5"/>
    <n v="0.42"/>
    <n v="9.43"/>
    <m/>
  </r>
  <r>
    <x v="1"/>
    <s v="mid May"/>
    <n v="6"/>
    <x v="14"/>
    <x v="12"/>
    <n v="3"/>
    <n v="4"/>
    <n v="22"/>
    <n v="85"/>
    <n v="107"/>
    <n v="422"/>
    <n v="5"/>
    <x v="5"/>
    <n v="0.5"/>
    <n v="7.63"/>
    <n v="27"/>
  </r>
  <r>
    <x v="1"/>
    <s v="mid May"/>
    <n v="6"/>
    <x v="9"/>
    <x v="9"/>
    <n v="3"/>
    <n v="3"/>
    <n v="22"/>
    <n v="86"/>
    <n v="86"/>
    <n v="322"/>
    <n v="5"/>
    <x v="5"/>
    <n v="0.4"/>
    <n v="9.4499999999999993"/>
    <n v="18"/>
  </r>
  <r>
    <x v="1"/>
    <s v="mid May"/>
    <n v="6"/>
    <x v="12"/>
    <x v="4"/>
    <n v="3"/>
    <n v="2"/>
    <n v="22"/>
    <n v="87"/>
    <n v="43"/>
    <n v="222"/>
    <n v="5"/>
    <x v="5"/>
    <n v="0.53"/>
    <n v="5.76"/>
    <n v="28"/>
  </r>
  <r>
    <x v="1"/>
    <s v="mid May"/>
    <n v="6"/>
    <x v="13"/>
    <x v="11"/>
    <n v="3"/>
    <n v="1"/>
    <n v="22"/>
    <n v="88"/>
    <n v="22"/>
    <n v="122"/>
    <n v="5"/>
    <x v="5"/>
    <n v="0.54"/>
    <n v="5.68"/>
    <n v="20"/>
  </r>
  <r>
    <x v="1"/>
    <s v="mid May"/>
    <n v="6"/>
    <x v="10"/>
    <x v="10"/>
    <n v="3"/>
    <n v="1"/>
    <n v="23"/>
    <n v="89"/>
    <n v="23"/>
    <n v="123"/>
    <n v="5"/>
    <x v="5"/>
    <n v="0.47"/>
    <n v="7.65"/>
    <m/>
  </r>
  <r>
    <x v="1"/>
    <s v="mid May"/>
    <n v="6"/>
    <x v="11"/>
    <x v="3"/>
    <n v="3"/>
    <n v="2"/>
    <n v="23"/>
    <n v="90"/>
    <n v="42"/>
    <n v="223"/>
    <n v="5"/>
    <x v="5"/>
    <n v="0.56000000000000005"/>
    <n v="6.57"/>
    <m/>
  </r>
  <r>
    <x v="1"/>
    <s v="mid May"/>
    <n v="6"/>
    <x v="15"/>
    <x v="13"/>
    <n v="3"/>
    <n v="3"/>
    <n v="23"/>
    <n v="91"/>
    <n v="87"/>
    <n v="323"/>
    <n v="5"/>
    <x v="5"/>
    <n v="0.37"/>
    <n v="8.17"/>
    <m/>
  </r>
  <r>
    <x v="1"/>
    <s v="mid May"/>
    <n v="6"/>
    <x v="8"/>
    <x v="8"/>
    <n v="3"/>
    <n v="4"/>
    <n v="23"/>
    <n v="92"/>
    <n v="106"/>
    <n v="423"/>
    <n v="5"/>
    <x v="5"/>
    <n v="0.47"/>
    <n v="6.75"/>
    <m/>
  </r>
  <r>
    <x v="1"/>
    <s v="mid May"/>
    <n v="6"/>
    <x v="8"/>
    <x v="8"/>
    <n v="3"/>
    <n v="4"/>
    <n v="24"/>
    <n v="93"/>
    <n v="105"/>
    <n v="424"/>
    <n v="5"/>
    <x v="5"/>
    <n v="0.39"/>
    <n v="6.85"/>
    <n v="25"/>
  </r>
  <r>
    <x v="1"/>
    <s v="mid May"/>
    <n v="6"/>
    <x v="15"/>
    <x v="13"/>
    <n v="3"/>
    <n v="3"/>
    <n v="24"/>
    <n v="94"/>
    <n v="88"/>
    <n v="324"/>
    <n v="5"/>
    <x v="5"/>
    <n v="0.39"/>
    <n v="9.1"/>
    <n v="23"/>
  </r>
  <r>
    <x v="1"/>
    <s v="mid May"/>
    <n v="6"/>
    <x v="11"/>
    <x v="3"/>
    <n v="3"/>
    <n v="2"/>
    <n v="24"/>
    <n v="95"/>
    <n v="41"/>
    <n v="224"/>
    <n v="5"/>
    <x v="5"/>
    <n v="0.53"/>
    <n v="6.88"/>
    <n v="25"/>
  </r>
  <r>
    <x v="1"/>
    <s v="mid May"/>
    <n v="6"/>
    <x v="10"/>
    <x v="10"/>
    <n v="3"/>
    <n v="1"/>
    <n v="24"/>
    <n v="96"/>
    <n v="24"/>
    <n v="124"/>
    <n v="5"/>
    <x v="5"/>
    <n v="0.44"/>
    <n v="5.61"/>
    <n v="26"/>
  </r>
  <r>
    <x v="0"/>
    <s v="mid April"/>
    <n v="7"/>
    <x v="3"/>
    <x v="3"/>
    <n v="4"/>
    <n v="1"/>
    <n v="25"/>
    <n v="97"/>
    <n v="25"/>
    <n v="125"/>
    <n v="5"/>
    <x v="5"/>
    <n v="0.76"/>
    <n v="3.37"/>
    <m/>
  </r>
  <r>
    <x v="0"/>
    <s v="mid April"/>
    <n v="7"/>
    <x v="7"/>
    <x v="7"/>
    <n v="4"/>
    <n v="2"/>
    <n v="25"/>
    <n v="98"/>
    <n v="40"/>
    <n v="225"/>
    <n v="5"/>
    <x v="5"/>
    <n v="0.73"/>
    <n v="5.57"/>
    <m/>
  </r>
  <r>
    <x v="0"/>
    <s v="mid April"/>
    <n v="7"/>
    <x v="1"/>
    <x v="1"/>
    <n v="4"/>
    <n v="3"/>
    <n v="25"/>
    <n v="99"/>
    <n v="89"/>
    <n v="325"/>
    <n v="5"/>
    <x v="5"/>
    <n v="0.63"/>
    <n v="9.1199999999999992"/>
    <m/>
  </r>
  <r>
    <x v="0"/>
    <s v="mid April"/>
    <n v="7"/>
    <x v="6"/>
    <x v="6"/>
    <n v="4"/>
    <n v="4"/>
    <n v="25"/>
    <n v="100"/>
    <n v="104"/>
    <n v="425"/>
    <n v="5"/>
    <x v="5"/>
    <n v="0.71"/>
    <n v="5.39"/>
    <m/>
  </r>
  <r>
    <x v="0"/>
    <s v="mid April"/>
    <n v="7"/>
    <x v="6"/>
    <x v="6"/>
    <n v="4"/>
    <n v="4"/>
    <n v="26"/>
    <n v="101"/>
    <n v="103"/>
    <n v="426"/>
    <n v="5"/>
    <x v="5"/>
    <n v="0.72"/>
    <n v="9.7799999999999994"/>
    <n v="42"/>
  </r>
  <r>
    <x v="0"/>
    <s v="mid April"/>
    <n v="7"/>
    <x v="1"/>
    <x v="1"/>
    <n v="4"/>
    <n v="3"/>
    <n v="26"/>
    <n v="102"/>
    <n v="90"/>
    <n v="326"/>
    <n v="5"/>
    <x v="5"/>
    <n v="0.63"/>
    <n v="13.7"/>
    <n v="37"/>
  </r>
  <r>
    <x v="0"/>
    <s v="mid April"/>
    <n v="7"/>
    <x v="7"/>
    <x v="7"/>
    <n v="4"/>
    <n v="2"/>
    <n v="26"/>
    <n v="103"/>
    <n v="39"/>
    <n v="226"/>
    <n v="5"/>
    <x v="5"/>
    <n v="0.77"/>
    <n v="6.61"/>
    <n v="29"/>
  </r>
  <r>
    <x v="0"/>
    <s v="mid April"/>
    <n v="7"/>
    <x v="3"/>
    <x v="3"/>
    <n v="4"/>
    <n v="1"/>
    <n v="26"/>
    <n v="104"/>
    <n v="26"/>
    <n v="126"/>
    <n v="5"/>
    <x v="5"/>
    <n v="0.79"/>
    <n v="3.71"/>
    <n v="33"/>
  </r>
  <r>
    <x v="0"/>
    <s v="mid April"/>
    <n v="7"/>
    <x v="2"/>
    <x v="2"/>
    <n v="4"/>
    <n v="1"/>
    <n v="27"/>
    <n v="105"/>
    <n v="27"/>
    <n v="127"/>
    <n v="5"/>
    <x v="5"/>
    <n v="0.76"/>
    <n v="1.77"/>
    <m/>
  </r>
  <r>
    <x v="0"/>
    <s v="mid April"/>
    <n v="7"/>
    <x v="0"/>
    <x v="0"/>
    <n v="4"/>
    <n v="2"/>
    <n v="27"/>
    <n v="106"/>
    <n v="38"/>
    <n v="227"/>
    <n v="5"/>
    <x v="5"/>
    <n v="0.7"/>
    <n v="9.84"/>
    <m/>
  </r>
  <r>
    <x v="0"/>
    <s v="mid April"/>
    <n v="7"/>
    <x v="5"/>
    <x v="5"/>
    <n v="4"/>
    <n v="3"/>
    <n v="27"/>
    <n v="107"/>
    <n v="91"/>
    <n v="327"/>
    <n v="5"/>
    <x v="5"/>
    <n v="0.64"/>
    <n v="7.44"/>
    <m/>
  </r>
  <r>
    <x v="0"/>
    <s v="mid April"/>
    <n v="7"/>
    <x v="4"/>
    <x v="4"/>
    <n v="4"/>
    <n v="4"/>
    <n v="27"/>
    <n v="108"/>
    <n v="102"/>
    <n v="427"/>
    <n v="5"/>
    <x v="5"/>
    <n v="0.74"/>
    <n v="6.05"/>
    <m/>
  </r>
  <r>
    <x v="0"/>
    <s v="mid April"/>
    <n v="7"/>
    <x v="4"/>
    <x v="4"/>
    <n v="4"/>
    <n v="4"/>
    <n v="28"/>
    <n v="109"/>
    <n v="101"/>
    <n v="428"/>
    <n v="5"/>
    <x v="5"/>
    <n v="0.78"/>
    <n v="2.92"/>
    <n v="38"/>
  </r>
  <r>
    <x v="0"/>
    <s v="mid April"/>
    <n v="7"/>
    <x v="5"/>
    <x v="5"/>
    <n v="4"/>
    <n v="3"/>
    <n v="28"/>
    <n v="110"/>
    <n v="92"/>
    <n v="328"/>
    <n v="5"/>
    <x v="5"/>
    <n v="0.68"/>
    <n v="5.25"/>
    <n v="28"/>
  </r>
  <r>
    <x v="0"/>
    <s v="mid April"/>
    <n v="7"/>
    <x v="0"/>
    <x v="0"/>
    <n v="4"/>
    <n v="2"/>
    <n v="28"/>
    <n v="111"/>
    <n v="37"/>
    <n v="228"/>
    <n v="5"/>
    <x v="5"/>
    <n v="0.75"/>
    <n v="7.37"/>
    <n v="35"/>
  </r>
  <r>
    <x v="0"/>
    <s v="mid April"/>
    <n v="7"/>
    <x v="2"/>
    <x v="2"/>
    <n v="4"/>
    <n v="1"/>
    <n v="28"/>
    <n v="112"/>
    <n v="28"/>
    <n v="128"/>
    <n v="5"/>
    <x v="5"/>
    <n v="0.75"/>
    <n v="11.28"/>
    <n v="37"/>
  </r>
  <r>
    <x v="1"/>
    <s v="mid May"/>
    <n v="8"/>
    <x v="11"/>
    <x v="3"/>
    <n v="4"/>
    <n v="1"/>
    <n v="29"/>
    <n v="113"/>
    <n v="29"/>
    <n v="129"/>
    <n v="5"/>
    <x v="5"/>
    <n v="0.46"/>
    <n v="3.43"/>
    <m/>
  </r>
  <r>
    <x v="1"/>
    <s v="mid May"/>
    <n v="8"/>
    <x v="14"/>
    <x v="12"/>
    <n v="4"/>
    <n v="2"/>
    <n v="29"/>
    <n v="114"/>
    <n v="36"/>
    <n v="229"/>
    <n v="5"/>
    <x v="5"/>
    <n v="0.45"/>
    <n v="5.9"/>
    <m/>
  </r>
  <r>
    <x v="1"/>
    <s v="mid May"/>
    <n v="8"/>
    <x v="13"/>
    <x v="11"/>
    <n v="4"/>
    <n v="3"/>
    <n v="29"/>
    <n v="115"/>
    <n v="93"/>
    <n v="329"/>
    <n v="5"/>
    <x v="5"/>
    <n v="0.38"/>
    <n v="7.1"/>
    <m/>
  </r>
  <r>
    <x v="1"/>
    <s v="mid May"/>
    <n v="8"/>
    <x v="10"/>
    <x v="10"/>
    <n v="4"/>
    <n v="4"/>
    <n v="29"/>
    <n v="116"/>
    <n v="100"/>
    <n v="429"/>
    <n v="5"/>
    <x v="5"/>
    <n v="0.34"/>
    <n v="7.14"/>
    <m/>
  </r>
  <r>
    <x v="1"/>
    <s v="mid May"/>
    <n v="8"/>
    <x v="10"/>
    <x v="10"/>
    <n v="4"/>
    <n v="4"/>
    <n v="30"/>
    <n v="117"/>
    <n v="99"/>
    <n v="430"/>
    <n v="5"/>
    <x v="5"/>
    <n v="0.38"/>
    <n v="6.78"/>
    <n v="23"/>
  </r>
  <r>
    <x v="1"/>
    <s v="mid May"/>
    <n v="8"/>
    <x v="13"/>
    <x v="11"/>
    <n v="4"/>
    <n v="3"/>
    <n v="30"/>
    <n v="118"/>
    <n v="94"/>
    <n v="330"/>
    <n v="5"/>
    <x v="5"/>
    <n v="0.38"/>
    <n v="5.43"/>
    <n v="17"/>
  </r>
  <r>
    <x v="1"/>
    <s v="mid May"/>
    <n v="8"/>
    <x v="14"/>
    <x v="12"/>
    <n v="4"/>
    <n v="2"/>
    <n v="30"/>
    <n v="119"/>
    <n v="35"/>
    <n v="230"/>
    <n v="5"/>
    <x v="5"/>
    <n v="0.44"/>
    <n v="6.63"/>
    <n v="24"/>
  </r>
  <r>
    <x v="1"/>
    <s v="mid May"/>
    <n v="8"/>
    <x v="11"/>
    <x v="3"/>
    <n v="4"/>
    <n v="1"/>
    <n v="30"/>
    <n v="120"/>
    <n v="30"/>
    <n v="130"/>
    <n v="5"/>
    <x v="5"/>
    <n v="0.5"/>
    <n v="4.84"/>
    <n v="28"/>
  </r>
  <r>
    <x v="1"/>
    <s v="mid May"/>
    <n v="8"/>
    <x v="15"/>
    <x v="13"/>
    <n v="4"/>
    <n v="1"/>
    <n v="31"/>
    <n v="121"/>
    <n v="31"/>
    <n v="131"/>
    <n v="5"/>
    <x v="5"/>
    <n v="0.48"/>
    <n v="7.09"/>
    <m/>
  </r>
  <r>
    <x v="1"/>
    <s v="mid May"/>
    <n v="8"/>
    <x v="8"/>
    <x v="8"/>
    <n v="4"/>
    <n v="2"/>
    <n v="31"/>
    <n v="122"/>
    <n v="34"/>
    <n v="231"/>
    <n v="5"/>
    <x v="5"/>
    <n v="0.49"/>
    <n v="10.33"/>
    <m/>
  </r>
  <r>
    <x v="1"/>
    <s v="mid May"/>
    <n v="8"/>
    <x v="12"/>
    <x v="4"/>
    <n v="4"/>
    <n v="3"/>
    <n v="31"/>
    <n v="123"/>
    <n v="95"/>
    <n v="331"/>
    <n v="5"/>
    <x v="5"/>
    <n v="0.28999999999999998"/>
    <n v="3.28"/>
    <m/>
  </r>
  <r>
    <x v="1"/>
    <s v="mid May"/>
    <n v="8"/>
    <x v="9"/>
    <x v="9"/>
    <n v="4"/>
    <n v="4"/>
    <n v="31"/>
    <n v="124"/>
    <n v="98"/>
    <n v="431"/>
    <n v="5"/>
    <x v="5"/>
    <n v="0.35"/>
    <n v="7.74"/>
    <m/>
  </r>
  <r>
    <x v="1"/>
    <s v="mid May"/>
    <n v="8"/>
    <x v="9"/>
    <x v="9"/>
    <n v="4"/>
    <n v="4"/>
    <n v="32"/>
    <n v="125"/>
    <n v="97"/>
    <n v="432"/>
    <n v="5"/>
    <x v="5"/>
    <n v="0.37"/>
    <n v="6.38"/>
    <n v="18"/>
  </r>
  <r>
    <x v="1"/>
    <s v="mid May"/>
    <n v="8"/>
    <x v="12"/>
    <x v="4"/>
    <n v="4"/>
    <n v="3"/>
    <n v="32"/>
    <n v="126"/>
    <n v="96"/>
    <n v="332"/>
    <n v="5"/>
    <x v="5"/>
    <n v="0.42"/>
    <n v="5.45"/>
    <n v="24"/>
  </r>
  <r>
    <x v="1"/>
    <s v="mid May"/>
    <n v="8"/>
    <x v="8"/>
    <x v="8"/>
    <n v="4"/>
    <n v="2"/>
    <n v="32"/>
    <n v="127"/>
    <n v="33"/>
    <n v="232"/>
    <n v="5"/>
    <x v="5"/>
    <n v="0.6"/>
    <n v="6.59"/>
    <n v="23"/>
  </r>
  <r>
    <x v="1"/>
    <s v="mid May"/>
    <n v="8"/>
    <x v="15"/>
    <x v="13"/>
    <n v="4"/>
    <n v="1"/>
    <n v="32"/>
    <n v="128"/>
    <n v="32"/>
    <n v="132"/>
    <n v="5"/>
    <x v="5"/>
    <n v="0.51"/>
    <n v="9.58"/>
    <n v="22"/>
  </r>
  <r>
    <x v="0"/>
    <s v="mid April"/>
    <n v="1"/>
    <x v="0"/>
    <x v="0"/>
    <n v="1"/>
    <n v="1"/>
    <n v="1"/>
    <n v="1"/>
    <n v="1"/>
    <n v="101"/>
    <n v="6"/>
    <x v="6"/>
    <n v="0.78"/>
    <n v="3.33"/>
    <m/>
  </r>
  <r>
    <x v="0"/>
    <s v="mid April"/>
    <n v="1"/>
    <x v="1"/>
    <x v="1"/>
    <n v="1"/>
    <n v="2"/>
    <n v="1"/>
    <n v="2"/>
    <n v="64"/>
    <n v="201"/>
    <n v="6"/>
    <x v="6"/>
    <n v="0.83"/>
    <n v="4.21"/>
    <m/>
  </r>
  <r>
    <x v="0"/>
    <s v="mid April"/>
    <n v="1"/>
    <x v="2"/>
    <x v="2"/>
    <n v="1"/>
    <n v="3"/>
    <n v="1"/>
    <n v="3"/>
    <n v="65"/>
    <n v="301"/>
    <n v="6"/>
    <x v="6"/>
    <n v="0.82"/>
    <n v="4.87"/>
    <m/>
  </r>
  <r>
    <x v="0"/>
    <s v="mid April"/>
    <n v="1"/>
    <x v="3"/>
    <x v="3"/>
    <n v="1"/>
    <n v="4"/>
    <n v="1"/>
    <n v="4"/>
    <n v="128"/>
    <n v="401"/>
    <n v="6"/>
    <x v="6"/>
    <n v="0.8"/>
    <n v="4.92"/>
    <m/>
  </r>
  <r>
    <x v="0"/>
    <s v="mid April"/>
    <n v="1"/>
    <x v="3"/>
    <x v="3"/>
    <n v="1"/>
    <n v="4"/>
    <n v="2"/>
    <n v="5"/>
    <n v="127"/>
    <n v="402"/>
    <n v="6"/>
    <x v="6"/>
    <n v="0.77"/>
    <n v="4.84"/>
    <n v="39"/>
  </r>
  <r>
    <x v="0"/>
    <s v="mid April"/>
    <n v="1"/>
    <x v="2"/>
    <x v="2"/>
    <n v="1"/>
    <n v="3"/>
    <n v="2"/>
    <n v="6"/>
    <n v="66"/>
    <n v="302"/>
    <n v="6"/>
    <x v="6"/>
    <n v="0.73"/>
    <n v="6.12"/>
    <n v="43"/>
  </r>
  <r>
    <x v="0"/>
    <s v="mid April"/>
    <n v="1"/>
    <x v="1"/>
    <x v="1"/>
    <n v="1"/>
    <n v="2"/>
    <n v="2"/>
    <n v="7"/>
    <n v="63"/>
    <n v="202"/>
    <n v="6"/>
    <x v="6"/>
    <n v="0.78"/>
    <n v="5.45"/>
    <n v="48"/>
  </r>
  <r>
    <x v="0"/>
    <s v="mid April"/>
    <n v="1"/>
    <x v="0"/>
    <x v="0"/>
    <n v="1"/>
    <n v="1"/>
    <n v="2"/>
    <n v="8"/>
    <n v="2"/>
    <n v="102"/>
    <n v="6"/>
    <x v="6"/>
    <n v="0.77"/>
    <n v="3.86"/>
    <n v="41"/>
  </r>
  <r>
    <x v="0"/>
    <s v="mid April"/>
    <n v="1"/>
    <x v="4"/>
    <x v="4"/>
    <n v="1"/>
    <n v="1"/>
    <n v="3"/>
    <n v="9"/>
    <n v="3"/>
    <n v="103"/>
    <n v="6"/>
    <x v="6"/>
    <n v="0.78"/>
    <n v="4.5"/>
    <m/>
  </r>
  <r>
    <x v="0"/>
    <s v="mid April"/>
    <n v="1"/>
    <x v="5"/>
    <x v="5"/>
    <n v="1"/>
    <n v="2"/>
    <n v="3"/>
    <n v="10"/>
    <n v="62"/>
    <n v="203"/>
    <n v="6"/>
    <x v="6"/>
    <n v="0.85"/>
    <n v="2.0099999999999998"/>
    <m/>
  </r>
  <r>
    <x v="0"/>
    <s v="mid April"/>
    <n v="1"/>
    <x v="6"/>
    <x v="6"/>
    <n v="1"/>
    <n v="3"/>
    <n v="3"/>
    <n v="11"/>
    <n v="67"/>
    <n v="303"/>
    <n v="6"/>
    <x v="6"/>
    <n v="0.74"/>
    <n v="5.39"/>
    <m/>
  </r>
  <r>
    <x v="0"/>
    <s v="mid April"/>
    <n v="1"/>
    <x v="7"/>
    <x v="7"/>
    <n v="1"/>
    <n v="4"/>
    <n v="3"/>
    <n v="12"/>
    <n v="126"/>
    <n v="403"/>
    <n v="6"/>
    <x v="6"/>
    <n v="0.79"/>
    <n v="2.79"/>
    <m/>
  </r>
  <r>
    <x v="0"/>
    <s v="mid April"/>
    <n v="1"/>
    <x v="7"/>
    <x v="7"/>
    <n v="1"/>
    <n v="4"/>
    <n v="4"/>
    <n v="13"/>
    <n v="125"/>
    <n v="404"/>
    <n v="6"/>
    <x v="6"/>
    <n v="0.76"/>
    <n v="4.2699999999999996"/>
    <n v="45"/>
  </r>
  <r>
    <x v="0"/>
    <s v="mid April"/>
    <n v="1"/>
    <x v="6"/>
    <x v="6"/>
    <n v="1"/>
    <n v="3"/>
    <n v="4"/>
    <n v="14"/>
    <n v="68"/>
    <n v="304"/>
    <n v="6"/>
    <x v="6"/>
    <n v="0.66"/>
    <n v="5.74"/>
    <n v="39"/>
  </r>
  <r>
    <x v="0"/>
    <s v="mid April"/>
    <n v="1"/>
    <x v="5"/>
    <x v="5"/>
    <n v="1"/>
    <n v="2"/>
    <n v="4"/>
    <n v="15"/>
    <n v="61"/>
    <n v="204"/>
    <n v="6"/>
    <x v="6"/>
    <n v="0.8"/>
    <n v="4.6100000000000003"/>
    <n v="48"/>
  </r>
  <r>
    <x v="0"/>
    <s v="mid April"/>
    <n v="1"/>
    <x v="4"/>
    <x v="4"/>
    <n v="1"/>
    <n v="1"/>
    <n v="4"/>
    <n v="16"/>
    <n v="4"/>
    <n v="104"/>
    <n v="6"/>
    <x v="6"/>
    <n v="0.73"/>
    <n v="5.88"/>
    <n v="41"/>
  </r>
  <r>
    <x v="1"/>
    <s v="mid May"/>
    <n v="2"/>
    <x v="8"/>
    <x v="8"/>
    <n v="1"/>
    <n v="1"/>
    <n v="5"/>
    <n v="17"/>
    <n v="5"/>
    <n v="105"/>
    <n v="6"/>
    <x v="6"/>
    <n v="0.49"/>
    <n v="7.76"/>
    <m/>
  </r>
  <r>
    <x v="1"/>
    <s v="mid May"/>
    <n v="2"/>
    <x v="9"/>
    <x v="9"/>
    <n v="1"/>
    <n v="2"/>
    <n v="5"/>
    <n v="18"/>
    <n v="60"/>
    <n v="205"/>
    <n v="6"/>
    <x v="6"/>
    <n v="0.62"/>
    <n v="13.2"/>
    <m/>
  </r>
  <r>
    <x v="1"/>
    <s v="mid May"/>
    <n v="2"/>
    <x v="10"/>
    <x v="10"/>
    <n v="1"/>
    <n v="3"/>
    <n v="5"/>
    <n v="19"/>
    <n v="69"/>
    <n v="305"/>
    <n v="6"/>
    <x v="6"/>
    <n v="0.56999999999999995"/>
    <n v="5.77"/>
    <m/>
  </r>
  <r>
    <x v="1"/>
    <s v="mid May"/>
    <n v="2"/>
    <x v="11"/>
    <x v="3"/>
    <n v="1"/>
    <n v="4"/>
    <n v="5"/>
    <n v="20"/>
    <n v="124"/>
    <n v="405"/>
    <n v="6"/>
    <x v="6"/>
    <n v="0.62"/>
    <n v="5.52"/>
    <m/>
  </r>
  <r>
    <x v="1"/>
    <s v="mid May"/>
    <n v="2"/>
    <x v="11"/>
    <x v="3"/>
    <n v="1"/>
    <n v="4"/>
    <n v="6"/>
    <n v="21"/>
    <n v="123"/>
    <n v="406"/>
    <n v="6"/>
    <x v="6"/>
    <n v="0.6"/>
    <n v="8.91"/>
    <n v="34"/>
  </r>
  <r>
    <x v="1"/>
    <s v="mid May"/>
    <n v="2"/>
    <x v="10"/>
    <x v="10"/>
    <n v="1"/>
    <n v="3"/>
    <n v="6"/>
    <n v="22"/>
    <n v="70"/>
    <n v="306"/>
    <n v="6"/>
    <x v="6"/>
    <n v="0.53"/>
    <n v="5.75"/>
    <n v="23"/>
  </r>
  <r>
    <x v="1"/>
    <s v="mid May"/>
    <n v="2"/>
    <x v="9"/>
    <x v="9"/>
    <n v="1"/>
    <n v="2"/>
    <n v="6"/>
    <n v="23"/>
    <n v="59"/>
    <n v="206"/>
    <n v="6"/>
    <x v="6"/>
    <n v="0.57999999999999996"/>
    <n v="7.54"/>
    <n v="28"/>
  </r>
  <r>
    <x v="1"/>
    <s v="mid May"/>
    <n v="2"/>
    <x v="8"/>
    <x v="8"/>
    <n v="1"/>
    <n v="1"/>
    <n v="6"/>
    <n v="24"/>
    <n v="6"/>
    <n v="106"/>
    <n v="6"/>
    <x v="6"/>
    <n v="0.43"/>
    <n v="8.1199999999999992"/>
    <n v="23"/>
  </r>
  <r>
    <x v="1"/>
    <s v="mid May"/>
    <n v="2"/>
    <x v="12"/>
    <x v="4"/>
    <n v="1"/>
    <n v="1"/>
    <n v="7"/>
    <n v="25"/>
    <n v="7"/>
    <n v="107"/>
    <n v="6"/>
    <x v="6"/>
    <n v="0.45"/>
    <n v="6.83"/>
    <m/>
  </r>
  <r>
    <x v="1"/>
    <s v="mid May"/>
    <n v="2"/>
    <x v="13"/>
    <x v="11"/>
    <n v="1"/>
    <n v="2"/>
    <n v="7"/>
    <n v="26"/>
    <n v="58"/>
    <n v="207"/>
    <n v="6"/>
    <x v="6"/>
    <n v="0.69"/>
    <n v="7.86"/>
    <m/>
  </r>
  <r>
    <x v="1"/>
    <s v="mid May"/>
    <n v="2"/>
    <x v="14"/>
    <x v="12"/>
    <n v="1"/>
    <n v="3"/>
    <n v="7"/>
    <n v="27"/>
    <n v="71"/>
    <n v="307"/>
    <n v="6"/>
    <x v="6"/>
    <n v="0.51"/>
    <n v="6.6"/>
    <m/>
  </r>
  <r>
    <x v="1"/>
    <s v="mid May"/>
    <n v="2"/>
    <x v="15"/>
    <x v="13"/>
    <n v="1"/>
    <n v="4"/>
    <n v="7"/>
    <n v="28"/>
    <n v="122"/>
    <n v="407"/>
    <n v="6"/>
    <x v="6"/>
    <n v="0.62"/>
    <n v="5.99"/>
    <m/>
  </r>
  <r>
    <x v="1"/>
    <s v="mid May"/>
    <n v="2"/>
    <x v="15"/>
    <x v="13"/>
    <n v="1"/>
    <n v="4"/>
    <n v="8"/>
    <n v="29"/>
    <n v="121"/>
    <n v="408"/>
    <n v="6"/>
    <x v="6"/>
    <n v="0.61"/>
    <n v="11.42"/>
    <n v="33"/>
  </r>
  <r>
    <x v="1"/>
    <s v="mid May"/>
    <n v="2"/>
    <x v="14"/>
    <x v="12"/>
    <n v="1"/>
    <n v="3"/>
    <n v="8"/>
    <n v="30"/>
    <n v="72"/>
    <n v="308"/>
    <n v="6"/>
    <x v="6"/>
    <n v="0.49"/>
    <n v="6.2"/>
    <n v="30"/>
  </r>
  <r>
    <x v="1"/>
    <s v="mid May"/>
    <n v="2"/>
    <x v="13"/>
    <x v="11"/>
    <n v="1"/>
    <n v="2"/>
    <n v="8"/>
    <n v="31"/>
    <n v="57"/>
    <n v="208"/>
    <n v="6"/>
    <x v="6"/>
    <n v="0.69"/>
    <n v="5.7"/>
    <n v="31"/>
  </r>
  <r>
    <x v="1"/>
    <s v="mid May"/>
    <n v="2"/>
    <x v="12"/>
    <x v="4"/>
    <n v="1"/>
    <n v="1"/>
    <n v="8"/>
    <n v="32"/>
    <n v="8"/>
    <n v="108"/>
    <n v="6"/>
    <x v="6"/>
    <n v="0.54"/>
    <n v="5.81"/>
    <n v="27"/>
  </r>
  <r>
    <x v="0"/>
    <s v="mid April"/>
    <n v="3"/>
    <x v="1"/>
    <x v="1"/>
    <n v="2"/>
    <n v="1"/>
    <n v="9"/>
    <n v="33"/>
    <n v="9"/>
    <n v="109"/>
    <n v="6"/>
    <x v="6"/>
    <n v="0.73"/>
    <n v="9.9"/>
    <m/>
  </r>
  <r>
    <x v="0"/>
    <s v="mid April"/>
    <n v="3"/>
    <x v="6"/>
    <x v="6"/>
    <n v="2"/>
    <n v="2"/>
    <n v="9"/>
    <n v="34"/>
    <n v="56"/>
    <n v="209"/>
    <n v="6"/>
    <x v="6"/>
    <n v="0.8"/>
    <n v="3.42"/>
    <m/>
  </r>
  <r>
    <x v="0"/>
    <s v="mid April"/>
    <n v="3"/>
    <x v="4"/>
    <x v="4"/>
    <n v="2"/>
    <n v="3"/>
    <n v="9"/>
    <n v="35"/>
    <n v="73"/>
    <n v="309"/>
    <n v="6"/>
    <x v="6"/>
    <n v="0.75"/>
    <n v="3.71"/>
    <m/>
  </r>
  <r>
    <x v="0"/>
    <s v="mid April"/>
    <n v="3"/>
    <x v="5"/>
    <x v="5"/>
    <n v="2"/>
    <n v="4"/>
    <n v="9"/>
    <n v="36"/>
    <n v="120"/>
    <n v="409"/>
    <n v="6"/>
    <x v="6"/>
    <n v="0.81"/>
    <n v="2.91"/>
    <m/>
  </r>
  <r>
    <x v="0"/>
    <s v="mid April"/>
    <n v="3"/>
    <x v="5"/>
    <x v="5"/>
    <n v="2"/>
    <n v="4"/>
    <n v="10"/>
    <n v="37"/>
    <n v="119"/>
    <n v="410"/>
    <n v="6"/>
    <x v="6"/>
    <n v="0.75"/>
    <n v="3.74"/>
    <n v="42"/>
  </r>
  <r>
    <x v="0"/>
    <s v="mid April"/>
    <n v="3"/>
    <x v="4"/>
    <x v="4"/>
    <n v="2"/>
    <n v="3"/>
    <n v="10"/>
    <n v="38"/>
    <n v="74"/>
    <n v="310"/>
    <n v="6"/>
    <x v="6"/>
    <n v="0.72"/>
    <n v="7.46"/>
    <n v="43"/>
  </r>
  <r>
    <x v="0"/>
    <s v="mid April"/>
    <n v="3"/>
    <x v="6"/>
    <x v="6"/>
    <n v="2"/>
    <n v="2"/>
    <n v="10"/>
    <n v="39"/>
    <n v="55"/>
    <n v="210"/>
    <n v="6"/>
    <x v="6"/>
    <n v="0.76"/>
    <n v="4.49"/>
    <n v="46"/>
  </r>
  <r>
    <x v="0"/>
    <s v="mid April"/>
    <n v="3"/>
    <x v="1"/>
    <x v="1"/>
    <n v="2"/>
    <n v="1"/>
    <n v="10"/>
    <n v="40"/>
    <n v="10"/>
    <n v="110"/>
    <n v="6"/>
    <x v="6"/>
    <n v="0.76"/>
    <n v="5.0999999999999996"/>
    <n v="42"/>
  </r>
  <r>
    <x v="0"/>
    <s v="mid April"/>
    <n v="3"/>
    <x v="7"/>
    <x v="7"/>
    <n v="2"/>
    <n v="1"/>
    <n v="11"/>
    <n v="41"/>
    <n v="11"/>
    <n v="111"/>
    <n v="6"/>
    <x v="6"/>
    <n v="0.82"/>
    <n v="2.04"/>
    <m/>
  </r>
  <r>
    <x v="0"/>
    <s v="mid April"/>
    <n v="3"/>
    <x v="3"/>
    <x v="3"/>
    <n v="2"/>
    <n v="2"/>
    <n v="11"/>
    <n v="42"/>
    <n v="54"/>
    <n v="211"/>
    <n v="6"/>
    <x v="6"/>
    <n v="0.84"/>
    <n v="1.92"/>
    <m/>
  </r>
  <r>
    <x v="0"/>
    <s v="mid April"/>
    <n v="3"/>
    <x v="0"/>
    <x v="0"/>
    <n v="2"/>
    <n v="3"/>
    <n v="11"/>
    <n v="43"/>
    <n v="75"/>
    <n v="311"/>
    <n v="6"/>
    <x v="6"/>
    <n v="0.75"/>
    <n v="8.01"/>
    <m/>
  </r>
  <r>
    <x v="0"/>
    <s v="mid April"/>
    <n v="3"/>
    <x v="2"/>
    <x v="2"/>
    <n v="2"/>
    <n v="4"/>
    <n v="11"/>
    <n v="44"/>
    <n v="118"/>
    <n v="411"/>
    <n v="6"/>
    <x v="6"/>
    <n v="0.77"/>
    <n v="2.5299999999999998"/>
    <m/>
  </r>
  <r>
    <x v="0"/>
    <s v="mid April"/>
    <n v="3"/>
    <x v="2"/>
    <x v="2"/>
    <n v="2"/>
    <n v="4"/>
    <n v="12"/>
    <n v="45"/>
    <n v="117"/>
    <n v="412"/>
    <n v="6"/>
    <x v="6"/>
    <n v="0.81"/>
    <n v="3.71"/>
    <n v="43"/>
  </r>
  <r>
    <x v="0"/>
    <s v="mid April"/>
    <n v="3"/>
    <x v="0"/>
    <x v="0"/>
    <n v="2"/>
    <n v="3"/>
    <n v="12"/>
    <n v="46"/>
    <n v="76"/>
    <n v="312"/>
    <n v="6"/>
    <x v="6"/>
    <n v="0.71"/>
    <n v="5.69"/>
    <n v="41"/>
  </r>
  <r>
    <x v="0"/>
    <s v="mid April"/>
    <n v="3"/>
    <x v="3"/>
    <x v="3"/>
    <n v="2"/>
    <n v="2"/>
    <n v="12"/>
    <n v="47"/>
    <n v="53"/>
    <n v="212"/>
    <n v="6"/>
    <x v="6"/>
    <n v="0.78"/>
    <n v="6.75"/>
    <n v="46"/>
  </r>
  <r>
    <x v="0"/>
    <s v="mid April"/>
    <n v="3"/>
    <x v="7"/>
    <x v="7"/>
    <n v="2"/>
    <n v="1"/>
    <n v="12"/>
    <n v="48"/>
    <n v="12"/>
    <n v="112"/>
    <n v="6"/>
    <x v="6"/>
    <n v="0.78"/>
    <n v="3.43"/>
    <n v="44"/>
  </r>
  <r>
    <x v="1"/>
    <s v="mid May"/>
    <n v="4"/>
    <x v="9"/>
    <x v="9"/>
    <n v="2"/>
    <n v="1"/>
    <n v="13"/>
    <n v="49"/>
    <n v="13"/>
    <n v="113"/>
    <n v="6"/>
    <x v="6"/>
    <n v="0.55000000000000004"/>
    <n v="4.3899999999999997"/>
    <m/>
  </r>
  <r>
    <x v="1"/>
    <s v="mid May"/>
    <n v="4"/>
    <x v="10"/>
    <x v="10"/>
    <n v="2"/>
    <n v="2"/>
    <n v="13"/>
    <n v="50"/>
    <n v="52"/>
    <n v="213"/>
    <n v="6"/>
    <x v="6"/>
    <n v="0.71"/>
    <n v="2.9"/>
    <m/>
  </r>
  <r>
    <x v="1"/>
    <s v="mid May"/>
    <n v="4"/>
    <x v="8"/>
    <x v="8"/>
    <n v="2"/>
    <n v="3"/>
    <n v="13"/>
    <n v="51"/>
    <n v="77"/>
    <n v="313"/>
    <n v="6"/>
    <x v="6"/>
    <n v="0.56999999999999995"/>
    <n v="5.04"/>
    <m/>
  </r>
  <r>
    <x v="1"/>
    <s v="mid May"/>
    <n v="4"/>
    <x v="12"/>
    <x v="4"/>
    <n v="2"/>
    <n v="4"/>
    <n v="13"/>
    <n v="52"/>
    <n v="116"/>
    <n v="413"/>
    <n v="6"/>
    <x v="6"/>
    <n v="0.6"/>
    <n v="7.53"/>
    <m/>
  </r>
  <r>
    <x v="1"/>
    <s v="mid May"/>
    <n v="4"/>
    <x v="12"/>
    <x v="4"/>
    <n v="2"/>
    <n v="4"/>
    <n v="14"/>
    <n v="53"/>
    <n v="115"/>
    <n v="414"/>
    <n v="6"/>
    <x v="6"/>
    <n v="0.6"/>
    <n v="3.95"/>
    <n v="31"/>
  </r>
  <r>
    <x v="1"/>
    <s v="mid May"/>
    <n v="4"/>
    <x v="8"/>
    <x v="8"/>
    <n v="2"/>
    <n v="3"/>
    <n v="14"/>
    <n v="54"/>
    <n v="78"/>
    <n v="314"/>
    <n v="6"/>
    <x v="6"/>
    <n v="0.56999999999999995"/>
    <n v="7.31"/>
    <n v="30"/>
  </r>
  <r>
    <x v="1"/>
    <s v="mid May"/>
    <n v="4"/>
    <x v="10"/>
    <x v="10"/>
    <n v="2"/>
    <n v="2"/>
    <n v="14"/>
    <n v="55"/>
    <n v="51"/>
    <n v="214"/>
    <n v="6"/>
    <x v="6"/>
    <n v="0.64"/>
    <n v="6.55"/>
    <n v="33"/>
  </r>
  <r>
    <x v="1"/>
    <s v="mid May"/>
    <n v="4"/>
    <x v="9"/>
    <x v="9"/>
    <n v="2"/>
    <n v="1"/>
    <n v="14"/>
    <n v="56"/>
    <n v="14"/>
    <n v="114"/>
    <n v="6"/>
    <x v="6"/>
    <n v="0.56999999999999995"/>
    <n v="8.91"/>
    <n v="31"/>
  </r>
  <r>
    <x v="1"/>
    <s v="mid May"/>
    <n v="4"/>
    <x v="14"/>
    <x v="12"/>
    <n v="2"/>
    <n v="1"/>
    <n v="15"/>
    <n v="57"/>
    <n v="15"/>
    <n v="115"/>
    <n v="6"/>
    <x v="6"/>
    <n v="0.57999999999999996"/>
    <n v="3.27"/>
    <m/>
  </r>
  <r>
    <x v="1"/>
    <s v="mid May"/>
    <n v="4"/>
    <x v="15"/>
    <x v="13"/>
    <n v="2"/>
    <n v="2"/>
    <n v="15"/>
    <n v="58"/>
    <n v="50"/>
    <n v="215"/>
    <n v="6"/>
    <x v="6"/>
    <n v="0.69"/>
    <n v="6.94"/>
    <m/>
  </r>
  <r>
    <x v="1"/>
    <s v="mid May"/>
    <n v="4"/>
    <x v="11"/>
    <x v="3"/>
    <n v="2"/>
    <n v="3"/>
    <n v="15"/>
    <n v="59"/>
    <n v="79"/>
    <n v="315"/>
    <n v="6"/>
    <x v="6"/>
    <n v="0.66"/>
    <n v="5.04"/>
    <m/>
  </r>
  <r>
    <x v="1"/>
    <s v="mid May"/>
    <n v="4"/>
    <x v="13"/>
    <x v="11"/>
    <n v="2"/>
    <n v="4"/>
    <n v="15"/>
    <n v="60"/>
    <n v="114"/>
    <n v="415"/>
    <n v="6"/>
    <x v="6"/>
    <n v="0.7"/>
    <n v="5.28"/>
    <m/>
  </r>
  <r>
    <x v="1"/>
    <s v="mid May"/>
    <n v="4"/>
    <x v="13"/>
    <x v="11"/>
    <n v="2"/>
    <n v="4"/>
    <n v="16"/>
    <n v="61"/>
    <n v="113"/>
    <n v="416"/>
    <n v="6"/>
    <x v="6"/>
    <n v="0.67"/>
    <n v="5.19"/>
    <n v="30"/>
  </r>
  <r>
    <x v="1"/>
    <s v="mid May"/>
    <n v="4"/>
    <x v="11"/>
    <x v="3"/>
    <n v="2"/>
    <n v="3"/>
    <n v="16"/>
    <n v="62"/>
    <n v="80"/>
    <n v="316"/>
    <n v="6"/>
    <x v="6"/>
    <n v="0.62"/>
    <n v="4.24"/>
    <n v="33"/>
  </r>
  <r>
    <x v="1"/>
    <s v="mid May"/>
    <n v="4"/>
    <x v="15"/>
    <x v="13"/>
    <n v="2"/>
    <n v="2"/>
    <n v="16"/>
    <n v="63"/>
    <n v="49"/>
    <n v="216"/>
    <n v="6"/>
    <x v="6"/>
    <n v="0.67"/>
    <n v="4.9800000000000004"/>
    <n v="32"/>
  </r>
  <r>
    <x v="1"/>
    <s v="mid May"/>
    <n v="4"/>
    <x v="14"/>
    <x v="12"/>
    <n v="2"/>
    <n v="1"/>
    <n v="16"/>
    <n v="64"/>
    <n v="16"/>
    <n v="116"/>
    <n v="6"/>
    <x v="6"/>
    <n v="0.48"/>
    <n v="7.68"/>
    <n v="28"/>
  </r>
  <r>
    <x v="0"/>
    <s v="mid April"/>
    <n v="5"/>
    <x v="5"/>
    <x v="5"/>
    <n v="3"/>
    <n v="1"/>
    <n v="17"/>
    <n v="65"/>
    <n v="17"/>
    <n v="117"/>
    <n v="6"/>
    <x v="6"/>
    <n v="0.8"/>
    <n v="3.8"/>
    <m/>
  </r>
  <r>
    <x v="0"/>
    <s v="mid April"/>
    <n v="5"/>
    <x v="2"/>
    <x v="2"/>
    <n v="3"/>
    <n v="2"/>
    <n v="17"/>
    <n v="66"/>
    <n v="48"/>
    <n v="217"/>
    <n v="6"/>
    <x v="6"/>
    <n v="0.8"/>
    <n v="4.17"/>
    <m/>
  </r>
  <r>
    <x v="0"/>
    <s v="mid April"/>
    <n v="5"/>
    <x v="3"/>
    <x v="3"/>
    <n v="3"/>
    <n v="3"/>
    <n v="17"/>
    <n v="67"/>
    <n v="81"/>
    <n v="317"/>
    <n v="6"/>
    <x v="6"/>
    <n v="0.73"/>
    <n v="5.32"/>
    <m/>
  </r>
  <r>
    <x v="0"/>
    <s v="mid April"/>
    <n v="5"/>
    <x v="0"/>
    <x v="0"/>
    <n v="3"/>
    <n v="4"/>
    <n v="17"/>
    <n v="68"/>
    <n v="112"/>
    <n v="417"/>
    <n v="6"/>
    <x v="6"/>
    <n v="0.77"/>
    <n v="3.91"/>
    <m/>
  </r>
  <r>
    <x v="0"/>
    <s v="mid April"/>
    <n v="5"/>
    <x v="0"/>
    <x v="0"/>
    <n v="3"/>
    <n v="4"/>
    <n v="18"/>
    <n v="69"/>
    <n v="111"/>
    <n v="418"/>
    <n v="6"/>
    <x v="6"/>
    <n v="0.77"/>
    <n v="3.82"/>
    <n v="41"/>
  </r>
  <r>
    <x v="0"/>
    <s v="mid April"/>
    <n v="5"/>
    <x v="3"/>
    <x v="3"/>
    <n v="3"/>
    <n v="3"/>
    <n v="18"/>
    <n v="70"/>
    <n v="82"/>
    <n v="318"/>
    <n v="6"/>
    <x v="6"/>
    <n v="0.77"/>
    <n v="5.28"/>
    <n v="45"/>
  </r>
  <r>
    <x v="0"/>
    <s v="mid April"/>
    <n v="5"/>
    <x v="2"/>
    <x v="2"/>
    <n v="3"/>
    <n v="2"/>
    <n v="18"/>
    <n v="71"/>
    <n v="47"/>
    <n v="218"/>
    <n v="6"/>
    <x v="6"/>
    <n v="0.79"/>
    <n v="7.89"/>
    <n v="42"/>
  </r>
  <r>
    <x v="0"/>
    <s v="mid April"/>
    <n v="5"/>
    <x v="5"/>
    <x v="5"/>
    <n v="3"/>
    <n v="1"/>
    <n v="18"/>
    <n v="72"/>
    <n v="18"/>
    <n v="118"/>
    <n v="6"/>
    <x v="6"/>
    <n v="0.76"/>
    <n v="4.93"/>
    <n v="41"/>
  </r>
  <r>
    <x v="0"/>
    <s v="mid April"/>
    <n v="5"/>
    <x v="6"/>
    <x v="6"/>
    <n v="3"/>
    <n v="1"/>
    <n v="19"/>
    <n v="73"/>
    <n v="19"/>
    <n v="119"/>
    <n v="6"/>
    <x v="6"/>
    <n v="0.74"/>
    <n v="3.68"/>
    <m/>
  </r>
  <r>
    <x v="0"/>
    <s v="mid April"/>
    <n v="5"/>
    <x v="4"/>
    <x v="4"/>
    <n v="3"/>
    <n v="2"/>
    <n v="19"/>
    <n v="74"/>
    <n v="46"/>
    <n v="219"/>
    <n v="6"/>
    <x v="6"/>
    <n v="0.81"/>
    <n v="5.46"/>
    <m/>
  </r>
  <r>
    <x v="0"/>
    <s v="mid April"/>
    <n v="5"/>
    <x v="7"/>
    <x v="7"/>
    <n v="3"/>
    <n v="3"/>
    <n v="19"/>
    <n v="75"/>
    <n v="83"/>
    <n v="319"/>
    <n v="6"/>
    <x v="6"/>
    <n v="0.66"/>
    <n v="14.46"/>
    <m/>
  </r>
  <r>
    <x v="0"/>
    <s v="mid April"/>
    <n v="5"/>
    <x v="1"/>
    <x v="1"/>
    <n v="3"/>
    <n v="4"/>
    <n v="19"/>
    <n v="76"/>
    <n v="110"/>
    <n v="419"/>
    <n v="6"/>
    <x v="6"/>
    <n v="0.75"/>
    <n v="5.22"/>
    <m/>
  </r>
  <r>
    <x v="0"/>
    <s v="mid April"/>
    <n v="5"/>
    <x v="1"/>
    <x v="1"/>
    <n v="3"/>
    <n v="4"/>
    <n v="20"/>
    <n v="77"/>
    <n v="109"/>
    <n v="420"/>
    <n v="6"/>
    <x v="6"/>
    <n v="0.74"/>
    <n v="7.05"/>
    <n v="48"/>
  </r>
  <r>
    <x v="0"/>
    <s v="mid April"/>
    <n v="5"/>
    <x v="7"/>
    <x v="7"/>
    <n v="3"/>
    <n v="3"/>
    <n v="20"/>
    <n v="78"/>
    <n v="84"/>
    <n v="320"/>
    <n v="6"/>
    <x v="6"/>
    <n v="0.68"/>
    <n v="10.65"/>
    <n v="42"/>
  </r>
  <r>
    <x v="0"/>
    <s v="mid April"/>
    <n v="5"/>
    <x v="4"/>
    <x v="4"/>
    <n v="3"/>
    <n v="2"/>
    <n v="20"/>
    <n v="79"/>
    <n v="45"/>
    <n v="220"/>
    <n v="6"/>
    <x v="6"/>
    <n v="0.71"/>
    <n v="5.24"/>
    <n v="43"/>
  </r>
  <r>
    <x v="0"/>
    <s v="mid April"/>
    <n v="5"/>
    <x v="6"/>
    <x v="6"/>
    <n v="3"/>
    <n v="1"/>
    <n v="20"/>
    <n v="80"/>
    <n v="20"/>
    <n v="120"/>
    <n v="6"/>
    <x v="6"/>
    <n v="0.71"/>
    <n v="6.87"/>
    <n v="46"/>
  </r>
  <r>
    <x v="1"/>
    <s v="mid May"/>
    <n v="6"/>
    <x v="13"/>
    <x v="11"/>
    <n v="3"/>
    <n v="1"/>
    <n v="21"/>
    <n v="81"/>
    <n v="21"/>
    <n v="121"/>
    <n v="6"/>
    <x v="6"/>
    <n v="0.64"/>
    <n v="5.61"/>
    <m/>
  </r>
  <r>
    <x v="1"/>
    <s v="mid May"/>
    <n v="6"/>
    <x v="12"/>
    <x v="4"/>
    <n v="3"/>
    <n v="2"/>
    <n v="21"/>
    <n v="82"/>
    <n v="44"/>
    <n v="221"/>
    <n v="6"/>
    <x v="6"/>
    <n v="0.66"/>
    <n v="3.81"/>
    <m/>
  </r>
  <r>
    <x v="1"/>
    <s v="mid May"/>
    <n v="6"/>
    <x v="9"/>
    <x v="9"/>
    <n v="3"/>
    <n v="3"/>
    <n v="21"/>
    <n v="83"/>
    <n v="85"/>
    <n v="321"/>
    <n v="6"/>
    <x v="6"/>
    <n v="0.47"/>
    <n v="5.69"/>
    <m/>
  </r>
  <r>
    <x v="1"/>
    <s v="mid May"/>
    <n v="6"/>
    <x v="14"/>
    <x v="12"/>
    <n v="3"/>
    <n v="4"/>
    <n v="21"/>
    <n v="84"/>
    <n v="108"/>
    <n v="421"/>
    <n v="6"/>
    <x v="6"/>
    <n v="0.6"/>
    <n v="10.09"/>
    <m/>
  </r>
  <r>
    <x v="1"/>
    <s v="mid May"/>
    <n v="6"/>
    <x v="14"/>
    <x v="12"/>
    <n v="3"/>
    <n v="4"/>
    <n v="22"/>
    <n v="85"/>
    <n v="107"/>
    <n v="422"/>
    <n v="6"/>
    <x v="6"/>
    <n v="0.61"/>
    <n v="7.29"/>
    <n v="31"/>
  </r>
  <r>
    <x v="1"/>
    <s v="mid May"/>
    <n v="6"/>
    <x v="9"/>
    <x v="9"/>
    <n v="3"/>
    <n v="3"/>
    <n v="22"/>
    <n v="86"/>
    <n v="86"/>
    <n v="322"/>
    <n v="6"/>
    <x v="6"/>
    <n v="0.49"/>
    <n v="9.0399999999999991"/>
    <n v="27"/>
  </r>
  <r>
    <x v="1"/>
    <s v="mid May"/>
    <n v="6"/>
    <x v="12"/>
    <x v="4"/>
    <n v="3"/>
    <n v="2"/>
    <n v="22"/>
    <n v="87"/>
    <n v="43"/>
    <n v="222"/>
    <n v="6"/>
    <x v="6"/>
    <n v="0.67"/>
    <n v="7.11"/>
    <n v="36"/>
  </r>
  <r>
    <x v="1"/>
    <s v="mid May"/>
    <n v="6"/>
    <x v="13"/>
    <x v="11"/>
    <n v="3"/>
    <n v="1"/>
    <n v="22"/>
    <n v="88"/>
    <n v="22"/>
    <n v="122"/>
    <n v="6"/>
    <x v="6"/>
    <n v="0.64"/>
    <n v="3.7"/>
    <n v="27"/>
  </r>
  <r>
    <x v="1"/>
    <s v="mid May"/>
    <n v="6"/>
    <x v="10"/>
    <x v="10"/>
    <n v="3"/>
    <n v="1"/>
    <n v="23"/>
    <n v="89"/>
    <n v="23"/>
    <n v="123"/>
    <n v="6"/>
    <x v="6"/>
    <n v="0.56999999999999995"/>
    <n v="5.26"/>
    <m/>
  </r>
  <r>
    <x v="1"/>
    <s v="mid May"/>
    <n v="6"/>
    <x v="11"/>
    <x v="3"/>
    <n v="3"/>
    <n v="2"/>
    <n v="23"/>
    <n v="90"/>
    <n v="42"/>
    <n v="223"/>
    <n v="6"/>
    <x v="6"/>
    <n v="0.7"/>
    <n v="5.85"/>
    <m/>
  </r>
  <r>
    <x v="1"/>
    <s v="mid May"/>
    <n v="6"/>
    <x v="15"/>
    <x v="13"/>
    <n v="3"/>
    <n v="3"/>
    <n v="23"/>
    <n v="91"/>
    <n v="87"/>
    <n v="323"/>
    <n v="6"/>
    <x v="6"/>
    <n v="0.57999999999999996"/>
    <n v="7.88"/>
    <m/>
  </r>
  <r>
    <x v="1"/>
    <s v="mid May"/>
    <n v="6"/>
    <x v="8"/>
    <x v="8"/>
    <n v="3"/>
    <n v="4"/>
    <n v="23"/>
    <n v="92"/>
    <n v="106"/>
    <n v="423"/>
    <n v="6"/>
    <x v="6"/>
    <n v="0.64"/>
    <n v="5.08"/>
    <m/>
  </r>
  <r>
    <x v="1"/>
    <s v="mid May"/>
    <n v="6"/>
    <x v="8"/>
    <x v="8"/>
    <n v="3"/>
    <n v="4"/>
    <n v="24"/>
    <n v="93"/>
    <n v="105"/>
    <n v="424"/>
    <n v="6"/>
    <x v="6"/>
    <n v="0.46"/>
    <n v="9.32"/>
    <n v="34"/>
  </r>
  <r>
    <x v="1"/>
    <s v="mid May"/>
    <n v="6"/>
    <x v="15"/>
    <x v="13"/>
    <n v="3"/>
    <n v="3"/>
    <n v="24"/>
    <n v="94"/>
    <n v="88"/>
    <n v="324"/>
    <n v="6"/>
    <x v="6"/>
    <n v="0.45"/>
    <n v="7.1"/>
    <n v="31"/>
  </r>
  <r>
    <x v="1"/>
    <s v="mid May"/>
    <n v="6"/>
    <x v="11"/>
    <x v="3"/>
    <n v="3"/>
    <n v="2"/>
    <n v="24"/>
    <n v="95"/>
    <n v="41"/>
    <n v="224"/>
    <n v="6"/>
    <x v="6"/>
    <n v="0.62"/>
    <n v="3.54"/>
    <n v="37"/>
  </r>
  <r>
    <x v="1"/>
    <s v="mid May"/>
    <n v="6"/>
    <x v="10"/>
    <x v="10"/>
    <n v="3"/>
    <n v="1"/>
    <n v="24"/>
    <n v="96"/>
    <n v="24"/>
    <n v="124"/>
    <n v="6"/>
    <x v="6"/>
    <n v="0.51"/>
    <n v="5.74"/>
    <n v="32"/>
  </r>
  <r>
    <x v="0"/>
    <s v="mid April"/>
    <n v="7"/>
    <x v="3"/>
    <x v="3"/>
    <n v="4"/>
    <n v="1"/>
    <n v="25"/>
    <n v="97"/>
    <n v="25"/>
    <n v="125"/>
    <n v="6"/>
    <x v="6"/>
    <n v="0.78"/>
    <n v="3.14"/>
    <m/>
  </r>
  <r>
    <x v="0"/>
    <s v="mid April"/>
    <n v="7"/>
    <x v="7"/>
    <x v="7"/>
    <n v="4"/>
    <n v="2"/>
    <n v="25"/>
    <n v="98"/>
    <n v="40"/>
    <n v="225"/>
    <n v="6"/>
    <x v="6"/>
    <n v="0.78"/>
    <n v="3.93"/>
    <m/>
  </r>
  <r>
    <x v="0"/>
    <s v="mid April"/>
    <n v="7"/>
    <x v="1"/>
    <x v="1"/>
    <n v="4"/>
    <n v="3"/>
    <n v="25"/>
    <n v="99"/>
    <n v="89"/>
    <n v="325"/>
    <n v="6"/>
    <x v="6"/>
    <n v="0.7"/>
    <n v="5.85"/>
    <m/>
  </r>
  <r>
    <x v="0"/>
    <s v="mid April"/>
    <n v="7"/>
    <x v="6"/>
    <x v="6"/>
    <n v="4"/>
    <n v="4"/>
    <n v="25"/>
    <n v="100"/>
    <n v="104"/>
    <n v="425"/>
    <n v="6"/>
    <x v="6"/>
    <n v="0.72"/>
    <n v="7.26"/>
    <m/>
  </r>
  <r>
    <x v="0"/>
    <s v="mid April"/>
    <n v="7"/>
    <x v="6"/>
    <x v="6"/>
    <n v="4"/>
    <n v="4"/>
    <n v="26"/>
    <n v="101"/>
    <n v="103"/>
    <n v="426"/>
    <n v="6"/>
    <x v="6"/>
    <n v="0.7"/>
    <n v="5.59"/>
    <n v="50"/>
  </r>
  <r>
    <x v="0"/>
    <s v="mid April"/>
    <n v="7"/>
    <x v="1"/>
    <x v="1"/>
    <n v="4"/>
    <n v="3"/>
    <n v="26"/>
    <n v="102"/>
    <n v="90"/>
    <n v="326"/>
    <n v="6"/>
    <x v="6"/>
    <n v="0.65"/>
    <n v="11.28"/>
    <n v="44"/>
  </r>
  <r>
    <x v="0"/>
    <s v="mid April"/>
    <n v="7"/>
    <x v="7"/>
    <x v="7"/>
    <n v="4"/>
    <n v="2"/>
    <n v="26"/>
    <n v="103"/>
    <n v="39"/>
    <n v="226"/>
    <n v="6"/>
    <x v="6"/>
    <n v="0.73"/>
    <n v="7.58"/>
    <n v="38"/>
  </r>
  <r>
    <x v="0"/>
    <s v="mid April"/>
    <n v="7"/>
    <x v="3"/>
    <x v="3"/>
    <n v="4"/>
    <n v="1"/>
    <n v="26"/>
    <n v="104"/>
    <n v="26"/>
    <n v="126"/>
    <n v="6"/>
    <x v="6"/>
    <n v="0.75"/>
    <n v="3.28"/>
    <n v="42"/>
  </r>
  <r>
    <x v="0"/>
    <s v="mid April"/>
    <n v="7"/>
    <x v="2"/>
    <x v="2"/>
    <n v="4"/>
    <n v="1"/>
    <n v="27"/>
    <n v="105"/>
    <n v="27"/>
    <n v="127"/>
    <n v="6"/>
    <x v="6"/>
    <n v="0.78"/>
    <n v="2.91"/>
    <m/>
  </r>
  <r>
    <x v="0"/>
    <s v="mid April"/>
    <n v="7"/>
    <x v="0"/>
    <x v="0"/>
    <n v="4"/>
    <n v="2"/>
    <n v="27"/>
    <n v="106"/>
    <n v="38"/>
    <n v="227"/>
    <n v="6"/>
    <x v="6"/>
    <n v="0.75"/>
    <n v="10.050000000000001"/>
    <m/>
  </r>
  <r>
    <x v="0"/>
    <s v="mid April"/>
    <n v="7"/>
    <x v="5"/>
    <x v="5"/>
    <n v="4"/>
    <n v="3"/>
    <n v="27"/>
    <n v="107"/>
    <n v="91"/>
    <n v="327"/>
    <n v="6"/>
    <x v="6"/>
    <n v="0.74"/>
    <n v="3.47"/>
    <m/>
  </r>
  <r>
    <x v="0"/>
    <s v="mid April"/>
    <n v="7"/>
    <x v="4"/>
    <x v="4"/>
    <n v="4"/>
    <n v="4"/>
    <n v="27"/>
    <n v="108"/>
    <n v="102"/>
    <n v="427"/>
    <n v="6"/>
    <x v="6"/>
    <n v="0.73"/>
    <n v="7.34"/>
    <m/>
  </r>
  <r>
    <x v="0"/>
    <s v="mid April"/>
    <n v="7"/>
    <x v="4"/>
    <x v="4"/>
    <n v="4"/>
    <n v="4"/>
    <n v="28"/>
    <n v="109"/>
    <n v="101"/>
    <n v="428"/>
    <n v="6"/>
    <x v="6"/>
    <n v="0.74"/>
    <n v="4.2"/>
    <n v="50"/>
  </r>
  <r>
    <x v="0"/>
    <s v="mid April"/>
    <n v="7"/>
    <x v="5"/>
    <x v="5"/>
    <n v="4"/>
    <n v="3"/>
    <n v="28"/>
    <n v="110"/>
    <n v="92"/>
    <n v="328"/>
    <n v="6"/>
    <x v="6"/>
    <n v="0.66"/>
    <n v="6.63"/>
    <n v="33"/>
  </r>
  <r>
    <x v="0"/>
    <s v="mid April"/>
    <n v="7"/>
    <x v="0"/>
    <x v="0"/>
    <n v="4"/>
    <n v="2"/>
    <n v="28"/>
    <n v="111"/>
    <n v="37"/>
    <n v="228"/>
    <n v="6"/>
    <x v="6"/>
    <n v="0.72"/>
    <n v="7.37"/>
    <n v="40"/>
  </r>
  <r>
    <x v="0"/>
    <s v="mid April"/>
    <n v="7"/>
    <x v="2"/>
    <x v="2"/>
    <n v="4"/>
    <n v="1"/>
    <n v="28"/>
    <n v="112"/>
    <n v="28"/>
    <n v="128"/>
    <n v="6"/>
    <x v="6"/>
    <n v="0.7"/>
    <n v="11.71"/>
    <n v="38"/>
  </r>
  <r>
    <x v="1"/>
    <s v="mid May"/>
    <n v="8"/>
    <x v="11"/>
    <x v="3"/>
    <n v="4"/>
    <n v="1"/>
    <n v="29"/>
    <n v="113"/>
    <n v="29"/>
    <n v="129"/>
    <n v="6"/>
    <x v="6"/>
    <n v="0.57999999999999996"/>
    <n v="4.9800000000000004"/>
    <m/>
  </r>
  <r>
    <x v="1"/>
    <s v="mid May"/>
    <n v="8"/>
    <x v="14"/>
    <x v="12"/>
    <n v="4"/>
    <n v="2"/>
    <n v="29"/>
    <n v="114"/>
    <n v="36"/>
    <n v="229"/>
    <n v="6"/>
    <x v="6"/>
    <n v="0.59"/>
    <n v="7.22"/>
    <m/>
  </r>
  <r>
    <x v="1"/>
    <s v="mid May"/>
    <n v="8"/>
    <x v="13"/>
    <x v="11"/>
    <n v="4"/>
    <n v="3"/>
    <n v="29"/>
    <n v="115"/>
    <n v="93"/>
    <n v="329"/>
    <n v="6"/>
    <x v="6"/>
    <n v="0.44"/>
    <n v="5.21"/>
    <m/>
  </r>
  <r>
    <x v="1"/>
    <s v="mid May"/>
    <n v="8"/>
    <x v="10"/>
    <x v="10"/>
    <n v="4"/>
    <n v="4"/>
    <n v="29"/>
    <n v="116"/>
    <n v="100"/>
    <n v="429"/>
    <n v="6"/>
    <x v="6"/>
    <n v="0.48"/>
    <n v="7.95"/>
    <m/>
  </r>
  <r>
    <x v="1"/>
    <s v="mid May"/>
    <n v="8"/>
    <x v="10"/>
    <x v="10"/>
    <n v="4"/>
    <n v="4"/>
    <n v="30"/>
    <n v="117"/>
    <n v="99"/>
    <n v="430"/>
    <n v="6"/>
    <x v="6"/>
    <n v="0.41"/>
    <n v="7.76"/>
    <n v="20"/>
  </r>
  <r>
    <x v="1"/>
    <s v="mid May"/>
    <n v="8"/>
    <x v="13"/>
    <x v="11"/>
    <n v="4"/>
    <n v="3"/>
    <n v="30"/>
    <n v="118"/>
    <n v="94"/>
    <n v="330"/>
    <n v="6"/>
    <x v="6"/>
    <n v="0.46"/>
    <n v="8.42"/>
    <n v="24"/>
  </r>
  <r>
    <x v="1"/>
    <s v="mid May"/>
    <n v="8"/>
    <x v="14"/>
    <x v="12"/>
    <n v="4"/>
    <n v="2"/>
    <n v="30"/>
    <n v="119"/>
    <n v="35"/>
    <n v="230"/>
    <n v="6"/>
    <x v="6"/>
    <n v="0.49"/>
    <n v="8.43"/>
    <n v="33"/>
  </r>
  <r>
    <x v="1"/>
    <s v="mid May"/>
    <n v="8"/>
    <x v="11"/>
    <x v="3"/>
    <n v="4"/>
    <n v="1"/>
    <n v="30"/>
    <n v="120"/>
    <n v="30"/>
    <n v="130"/>
    <n v="6"/>
    <x v="6"/>
    <n v="0.57999999999999996"/>
    <n v="6.89"/>
    <n v="37"/>
  </r>
  <r>
    <x v="1"/>
    <s v="mid May"/>
    <n v="8"/>
    <x v="15"/>
    <x v="13"/>
    <n v="4"/>
    <n v="1"/>
    <n v="31"/>
    <n v="121"/>
    <n v="31"/>
    <n v="131"/>
    <n v="6"/>
    <x v="6"/>
    <n v="0.62"/>
    <n v="9.23"/>
    <m/>
  </r>
  <r>
    <x v="1"/>
    <s v="mid May"/>
    <n v="8"/>
    <x v="8"/>
    <x v="8"/>
    <n v="4"/>
    <n v="2"/>
    <n v="31"/>
    <n v="122"/>
    <n v="34"/>
    <n v="231"/>
    <n v="6"/>
    <x v="6"/>
    <n v="0.62"/>
    <n v="6.45"/>
    <m/>
  </r>
  <r>
    <x v="1"/>
    <s v="mid May"/>
    <n v="8"/>
    <x v="12"/>
    <x v="4"/>
    <n v="4"/>
    <n v="3"/>
    <n v="31"/>
    <n v="123"/>
    <n v="95"/>
    <n v="331"/>
    <n v="6"/>
    <x v="6"/>
    <n v="0.42"/>
    <n v="4.5199999999999996"/>
    <m/>
  </r>
  <r>
    <x v="1"/>
    <s v="mid May"/>
    <n v="8"/>
    <x v="9"/>
    <x v="9"/>
    <n v="4"/>
    <n v="4"/>
    <n v="31"/>
    <n v="124"/>
    <n v="98"/>
    <n v="431"/>
    <n v="6"/>
    <x v="6"/>
    <n v="0.47"/>
    <n v="5.9"/>
    <m/>
  </r>
  <r>
    <x v="1"/>
    <s v="mid May"/>
    <n v="8"/>
    <x v="9"/>
    <x v="9"/>
    <n v="4"/>
    <n v="4"/>
    <n v="32"/>
    <n v="125"/>
    <n v="97"/>
    <n v="432"/>
    <n v="6"/>
    <x v="6"/>
    <n v="0.51"/>
    <n v="3.61"/>
    <n v="24"/>
  </r>
  <r>
    <x v="1"/>
    <s v="mid May"/>
    <n v="8"/>
    <x v="12"/>
    <x v="4"/>
    <n v="4"/>
    <n v="3"/>
    <n v="32"/>
    <n v="126"/>
    <n v="96"/>
    <n v="332"/>
    <n v="6"/>
    <x v="6"/>
    <n v="0.52"/>
    <n v="5.78"/>
    <n v="33"/>
  </r>
  <r>
    <x v="1"/>
    <s v="mid May"/>
    <n v="8"/>
    <x v="8"/>
    <x v="8"/>
    <n v="4"/>
    <n v="2"/>
    <n v="32"/>
    <n v="127"/>
    <n v="33"/>
    <n v="232"/>
    <n v="6"/>
    <x v="6"/>
    <n v="0.64"/>
    <n v="5.8"/>
    <n v="33"/>
  </r>
  <r>
    <x v="1"/>
    <s v="mid May"/>
    <n v="8"/>
    <x v="15"/>
    <x v="13"/>
    <n v="4"/>
    <n v="1"/>
    <n v="32"/>
    <n v="128"/>
    <n v="32"/>
    <n v="132"/>
    <n v="6"/>
    <x v="6"/>
    <n v="0.56999999999999995"/>
    <n v="3.96"/>
    <n v="29"/>
  </r>
  <r>
    <x v="0"/>
    <s v="mid April"/>
    <n v="1"/>
    <x v="0"/>
    <x v="0"/>
    <n v="1"/>
    <n v="1"/>
    <n v="1"/>
    <n v="1"/>
    <n v="1"/>
    <n v="101"/>
    <n v="7"/>
    <x v="7"/>
    <n v="0.81"/>
    <n v="5.21"/>
    <m/>
  </r>
  <r>
    <x v="0"/>
    <s v="mid April"/>
    <n v="1"/>
    <x v="1"/>
    <x v="1"/>
    <n v="1"/>
    <n v="2"/>
    <n v="1"/>
    <n v="2"/>
    <n v="64"/>
    <n v="201"/>
    <n v="7"/>
    <x v="7"/>
    <n v="0.83"/>
    <n v="7.72"/>
    <m/>
  </r>
  <r>
    <x v="0"/>
    <s v="mid April"/>
    <n v="1"/>
    <x v="2"/>
    <x v="2"/>
    <n v="1"/>
    <n v="3"/>
    <n v="1"/>
    <n v="3"/>
    <n v="65"/>
    <n v="301"/>
    <n v="7"/>
    <x v="7"/>
    <n v="0.84"/>
    <n v="4.96"/>
    <m/>
  </r>
  <r>
    <x v="0"/>
    <s v="mid April"/>
    <n v="1"/>
    <x v="3"/>
    <x v="3"/>
    <n v="1"/>
    <n v="4"/>
    <n v="1"/>
    <n v="4"/>
    <n v="128"/>
    <n v="401"/>
    <n v="7"/>
    <x v="7"/>
    <n v="0.84"/>
    <n v="4.99"/>
    <m/>
  </r>
  <r>
    <x v="0"/>
    <s v="mid April"/>
    <n v="1"/>
    <x v="3"/>
    <x v="3"/>
    <n v="1"/>
    <n v="4"/>
    <n v="2"/>
    <n v="5"/>
    <n v="127"/>
    <n v="402"/>
    <n v="7"/>
    <x v="7"/>
    <n v="0.86"/>
    <n v="1.73"/>
    <n v="52"/>
  </r>
  <r>
    <x v="0"/>
    <s v="mid April"/>
    <n v="1"/>
    <x v="2"/>
    <x v="2"/>
    <n v="1"/>
    <n v="3"/>
    <n v="2"/>
    <n v="6"/>
    <n v="66"/>
    <n v="302"/>
    <n v="7"/>
    <x v="7"/>
    <n v="0.86"/>
    <n v="3.51"/>
    <n v="56"/>
  </r>
  <r>
    <x v="0"/>
    <s v="mid April"/>
    <n v="1"/>
    <x v="1"/>
    <x v="1"/>
    <n v="1"/>
    <n v="2"/>
    <n v="2"/>
    <n v="7"/>
    <n v="63"/>
    <n v="202"/>
    <n v="7"/>
    <x v="7"/>
    <n v="0.87"/>
    <n v="1.76"/>
    <n v="61"/>
  </r>
  <r>
    <x v="0"/>
    <s v="mid April"/>
    <n v="1"/>
    <x v="0"/>
    <x v="0"/>
    <n v="1"/>
    <n v="1"/>
    <n v="2"/>
    <n v="8"/>
    <n v="2"/>
    <n v="102"/>
    <n v="7"/>
    <x v="7"/>
    <n v="0.86"/>
    <n v="1.69"/>
    <n v="54"/>
  </r>
  <r>
    <x v="0"/>
    <s v="mid April"/>
    <n v="1"/>
    <x v="4"/>
    <x v="4"/>
    <n v="1"/>
    <n v="1"/>
    <n v="3"/>
    <n v="9"/>
    <n v="3"/>
    <n v="103"/>
    <n v="7"/>
    <x v="7"/>
    <n v="0.81"/>
    <n v="3.44"/>
    <m/>
  </r>
  <r>
    <x v="0"/>
    <s v="mid April"/>
    <n v="1"/>
    <x v="5"/>
    <x v="5"/>
    <n v="1"/>
    <n v="2"/>
    <n v="3"/>
    <n v="10"/>
    <n v="62"/>
    <n v="203"/>
    <n v="7"/>
    <x v="7"/>
    <n v="0.89"/>
    <n v="1.48"/>
    <m/>
  </r>
  <r>
    <x v="0"/>
    <s v="mid April"/>
    <n v="1"/>
    <x v="6"/>
    <x v="6"/>
    <n v="1"/>
    <n v="3"/>
    <n v="3"/>
    <n v="11"/>
    <n v="67"/>
    <n v="303"/>
    <n v="7"/>
    <x v="7"/>
    <n v="0.76"/>
    <n v="6.07"/>
    <m/>
  </r>
  <r>
    <x v="0"/>
    <s v="mid April"/>
    <n v="1"/>
    <x v="7"/>
    <x v="7"/>
    <n v="1"/>
    <n v="4"/>
    <n v="3"/>
    <n v="12"/>
    <n v="126"/>
    <n v="403"/>
    <n v="7"/>
    <x v="7"/>
    <n v="0.77"/>
    <n v="5.26"/>
    <m/>
  </r>
  <r>
    <x v="0"/>
    <s v="mid April"/>
    <n v="1"/>
    <x v="7"/>
    <x v="7"/>
    <n v="1"/>
    <n v="4"/>
    <n v="4"/>
    <n v="13"/>
    <n v="125"/>
    <n v="404"/>
    <n v="7"/>
    <x v="7"/>
    <n v="0.86"/>
    <n v="2.35"/>
    <n v="57"/>
  </r>
  <r>
    <x v="0"/>
    <s v="mid April"/>
    <n v="1"/>
    <x v="6"/>
    <x v="6"/>
    <n v="1"/>
    <n v="3"/>
    <n v="4"/>
    <n v="14"/>
    <n v="68"/>
    <n v="304"/>
    <n v="7"/>
    <x v="7"/>
    <n v="0.83"/>
    <n v="3.14"/>
    <n v="48"/>
  </r>
  <r>
    <x v="0"/>
    <s v="mid April"/>
    <n v="1"/>
    <x v="5"/>
    <x v="5"/>
    <n v="1"/>
    <n v="2"/>
    <n v="4"/>
    <n v="15"/>
    <n v="61"/>
    <n v="204"/>
    <n v="7"/>
    <x v="7"/>
    <n v="0.85"/>
    <n v="3.89"/>
    <n v="63"/>
  </r>
  <r>
    <x v="0"/>
    <s v="mid April"/>
    <n v="1"/>
    <x v="4"/>
    <x v="4"/>
    <n v="1"/>
    <n v="1"/>
    <n v="4"/>
    <n v="16"/>
    <n v="4"/>
    <n v="104"/>
    <n v="7"/>
    <x v="7"/>
    <n v="0.83"/>
    <n v="1.88"/>
    <n v="56"/>
  </r>
  <r>
    <x v="1"/>
    <s v="mid May"/>
    <n v="2"/>
    <x v="8"/>
    <x v="8"/>
    <n v="1"/>
    <n v="1"/>
    <n v="5"/>
    <n v="17"/>
    <n v="5"/>
    <n v="105"/>
    <n v="7"/>
    <x v="7"/>
    <n v="0.6"/>
    <n v="10.14"/>
    <m/>
  </r>
  <r>
    <x v="1"/>
    <s v="mid May"/>
    <n v="2"/>
    <x v="9"/>
    <x v="9"/>
    <n v="1"/>
    <n v="2"/>
    <n v="5"/>
    <n v="18"/>
    <n v="60"/>
    <n v="205"/>
    <n v="7"/>
    <x v="7"/>
    <n v="0.71"/>
    <n v="7.81"/>
    <m/>
  </r>
  <r>
    <x v="1"/>
    <s v="mid May"/>
    <n v="2"/>
    <x v="10"/>
    <x v="10"/>
    <n v="1"/>
    <n v="3"/>
    <n v="5"/>
    <n v="19"/>
    <n v="69"/>
    <n v="305"/>
    <n v="7"/>
    <x v="7"/>
    <n v="0.61"/>
    <n v="3.78"/>
    <m/>
  </r>
  <r>
    <x v="1"/>
    <s v="mid May"/>
    <n v="2"/>
    <x v="11"/>
    <x v="3"/>
    <n v="1"/>
    <n v="4"/>
    <n v="5"/>
    <n v="20"/>
    <n v="124"/>
    <n v="405"/>
    <n v="7"/>
    <x v="7"/>
    <n v="0.65"/>
    <n v="6.47"/>
    <m/>
  </r>
  <r>
    <x v="1"/>
    <s v="mid May"/>
    <n v="2"/>
    <x v="11"/>
    <x v="3"/>
    <n v="1"/>
    <n v="4"/>
    <n v="6"/>
    <n v="21"/>
    <n v="123"/>
    <n v="406"/>
    <n v="7"/>
    <x v="7"/>
    <n v="0.8"/>
    <n v="2.5099999999999998"/>
    <n v="51"/>
  </r>
  <r>
    <x v="1"/>
    <s v="mid May"/>
    <n v="2"/>
    <x v="10"/>
    <x v="10"/>
    <n v="1"/>
    <n v="3"/>
    <n v="6"/>
    <n v="22"/>
    <n v="70"/>
    <n v="306"/>
    <n v="7"/>
    <x v="7"/>
    <n v="0.71"/>
    <n v="5.47"/>
    <n v="41"/>
  </r>
  <r>
    <x v="1"/>
    <s v="mid May"/>
    <n v="2"/>
    <x v="9"/>
    <x v="9"/>
    <n v="1"/>
    <n v="2"/>
    <n v="6"/>
    <n v="23"/>
    <n v="59"/>
    <n v="206"/>
    <n v="7"/>
    <x v="7"/>
    <n v="0.75"/>
    <n v="5.96"/>
    <n v="38"/>
  </r>
  <r>
    <x v="1"/>
    <s v="mid May"/>
    <n v="2"/>
    <x v="8"/>
    <x v="8"/>
    <n v="1"/>
    <n v="1"/>
    <n v="6"/>
    <n v="24"/>
    <n v="6"/>
    <n v="106"/>
    <n v="7"/>
    <x v="7"/>
    <n v="0.63"/>
    <n v="5.66"/>
    <n v="36"/>
  </r>
  <r>
    <x v="1"/>
    <s v="mid May"/>
    <n v="2"/>
    <x v="12"/>
    <x v="4"/>
    <n v="1"/>
    <n v="1"/>
    <n v="7"/>
    <n v="25"/>
    <n v="7"/>
    <n v="107"/>
    <n v="7"/>
    <x v="7"/>
    <n v="0.59"/>
    <n v="8.1199999999999992"/>
    <m/>
  </r>
  <r>
    <x v="1"/>
    <s v="mid May"/>
    <n v="2"/>
    <x v="13"/>
    <x v="11"/>
    <n v="1"/>
    <n v="2"/>
    <n v="7"/>
    <n v="26"/>
    <n v="58"/>
    <n v="207"/>
    <n v="7"/>
    <x v="7"/>
    <n v="0.76"/>
    <n v="5.91"/>
    <m/>
  </r>
  <r>
    <x v="1"/>
    <s v="mid May"/>
    <n v="2"/>
    <x v="14"/>
    <x v="12"/>
    <n v="1"/>
    <n v="3"/>
    <n v="7"/>
    <n v="27"/>
    <n v="71"/>
    <n v="307"/>
    <n v="7"/>
    <x v="7"/>
    <n v="0.65"/>
    <n v="8.02"/>
    <m/>
  </r>
  <r>
    <x v="1"/>
    <s v="mid May"/>
    <n v="2"/>
    <x v="15"/>
    <x v="13"/>
    <n v="1"/>
    <n v="4"/>
    <n v="7"/>
    <n v="28"/>
    <n v="122"/>
    <n v="407"/>
    <n v="7"/>
    <x v="7"/>
    <n v="0.7"/>
    <n v="3.66"/>
    <m/>
  </r>
  <r>
    <x v="1"/>
    <s v="mid May"/>
    <n v="2"/>
    <x v="15"/>
    <x v="13"/>
    <n v="1"/>
    <n v="4"/>
    <n v="8"/>
    <n v="29"/>
    <n v="121"/>
    <n v="408"/>
    <n v="7"/>
    <x v="7"/>
    <n v="0.77"/>
    <n v="6.89"/>
    <n v="47"/>
  </r>
  <r>
    <x v="1"/>
    <s v="mid May"/>
    <n v="2"/>
    <x v="14"/>
    <x v="12"/>
    <n v="1"/>
    <n v="3"/>
    <n v="8"/>
    <n v="30"/>
    <n v="72"/>
    <n v="308"/>
    <n v="7"/>
    <x v="7"/>
    <n v="0.72"/>
    <n v="6.25"/>
    <n v="41"/>
  </r>
  <r>
    <x v="1"/>
    <s v="mid May"/>
    <n v="2"/>
    <x v="13"/>
    <x v="11"/>
    <n v="1"/>
    <n v="2"/>
    <n v="8"/>
    <n v="31"/>
    <n v="57"/>
    <n v="208"/>
    <n v="7"/>
    <x v="7"/>
    <n v="0.8"/>
    <n v="3.71"/>
    <n v="42"/>
  </r>
  <r>
    <x v="1"/>
    <s v="mid May"/>
    <n v="2"/>
    <x v="12"/>
    <x v="4"/>
    <n v="1"/>
    <n v="1"/>
    <n v="8"/>
    <n v="32"/>
    <n v="8"/>
    <n v="108"/>
    <n v="7"/>
    <x v="7"/>
    <n v="0.72"/>
    <n v="3.26"/>
    <n v="40"/>
  </r>
  <r>
    <x v="0"/>
    <s v="mid April"/>
    <n v="3"/>
    <x v="1"/>
    <x v="1"/>
    <n v="2"/>
    <n v="1"/>
    <n v="9"/>
    <n v="33"/>
    <n v="9"/>
    <n v="109"/>
    <n v="7"/>
    <x v="7"/>
    <n v="0.79"/>
    <n v="4.95"/>
    <m/>
  </r>
  <r>
    <x v="0"/>
    <s v="mid April"/>
    <n v="3"/>
    <x v="6"/>
    <x v="6"/>
    <n v="2"/>
    <n v="2"/>
    <n v="9"/>
    <n v="34"/>
    <n v="56"/>
    <n v="209"/>
    <n v="7"/>
    <x v="7"/>
    <n v="0.83"/>
    <n v="3.12"/>
    <m/>
  </r>
  <r>
    <x v="0"/>
    <s v="mid April"/>
    <n v="3"/>
    <x v="4"/>
    <x v="4"/>
    <n v="2"/>
    <n v="3"/>
    <n v="9"/>
    <n v="35"/>
    <n v="73"/>
    <n v="309"/>
    <n v="7"/>
    <x v="7"/>
    <n v="0.77"/>
    <n v="5.64"/>
    <m/>
  </r>
  <r>
    <x v="0"/>
    <s v="mid April"/>
    <n v="3"/>
    <x v="5"/>
    <x v="5"/>
    <n v="2"/>
    <n v="4"/>
    <n v="9"/>
    <n v="36"/>
    <n v="120"/>
    <n v="409"/>
    <n v="7"/>
    <x v="7"/>
    <n v="0.81"/>
    <n v="2.5499999999999998"/>
    <m/>
  </r>
  <r>
    <x v="0"/>
    <s v="mid April"/>
    <n v="3"/>
    <x v="5"/>
    <x v="5"/>
    <n v="2"/>
    <n v="4"/>
    <n v="10"/>
    <n v="37"/>
    <n v="119"/>
    <n v="410"/>
    <n v="7"/>
    <x v="7"/>
    <n v="0.84"/>
    <n v="2.67"/>
    <n v="55"/>
  </r>
  <r>
    <x v="0"/>
    <s v="mid April"/>
    <n v="3"/>
    <x v="4"/>
    <x v="4"/>
    <n v="2"/>
    <n v="3"/>
    <n v="10"/>
    <n v="38"/>
    <n v="74"/>
    <n v="310"/>
    <n v="7"/>
    <x v="7"/>
    <n v="0.85"/>
    <n v="2.4"/>
    <n v="60"/>
  </r>
  <r>
    <x v="0"/>
    <s v="mid April"/>
    <n v="3"/>
    <x v="6"/>
    <x v="6"/>
    <n v="2"/>
    <n v="2"/>
    <n v="10"/>
    <n v="39"/>
    <n v="55"/>
    <n v="210"/>
    <n v="7"/>
    <x v="7"/>
    <n v="0.86"/>
    <n v="1.92"/>
    <n v="62"/>
  </r>
  <r>
    <x v="0"/>
    <s v="mid April"/>
    <n v="3"/>
    <x v="1"/>
    <x v="1"/>
    <n v="2"/>
    <n v="1"/>
    <n v="10"/>
    <n v="40"/>
    <n v="10"/>
    <n v="110"/>
    <n v="7"/>
    <x v="7"/>
    <n v="0.82"/>
    <n v="3.48"/>
    <n v="57"/>
  </r>
  <r>
    <x v="0"/>
    <s v="mid April"/>
    <n v="3"/>
    <x v="7"/>
    <x v="7"/>
    <n v="2"/>
    <n v="1"/>
    <n v="11"/>
    <n v="41"/>
    <n v="11"/>
    <n v="111"/>
    <n v="7"/>
    <x v="7"/>
    <n v="0.84"/>
    <n v="3.02"/>
    <m/>
  </r>
  <r>
    <x v="0"/>
    <s v="mid April"/>
    <n v="3"/>
    <x v="3"/>
    <x v="3"/>
    <n v="2"/>
    <n v="2"/>
    <n v="11"/>
    <n v="42"/>
    <n v="54"/>
    <n v="211"/>
    <n v="7"/>
    <x v="7"/>
    <n v="0.87"/>
    <n v="2"/>
    <m/>
  </r>
  <r>
    <x v="0"/>
    <s v="mid April"/>
    <n v="3"/>
    <x v="0"/>
    <x v="0"/>
    <n v="2"/>
    <n v="3"/>
    <n v="11"/>
    <n v="43"/>
    <n v="75"/>
    <n v="311"/>
    <n v="7"/>
    <x v="7"/>
    <n v="0.82"/>
    <n v="3.31"/>
    <m/>
  </r>
  <r>
    <x v="0"/>
    <s v="mid April"/>
    <n v="3"/>
    <x v="2"/>
    <x v="2"/>
    <n v="2"/>
    <n v="4"/>
    <n v="11"/>
    <n v="44"/>
    <n v="118"/>
    <n v="411"/>
    <n v="7"/>
    <x v="7"/>
    <n v="0.81"/>
    <n v="4.01"/>
    <m/>
  </r>
  <r>
    <x v="0"/>
    <s v="mid April"/>
    <n v="3"/>
    <x v="2"/>
    <x v="2"/>
    <n v="2"/>
    <n v="4"/>
    <n v="12"/>
    <n v="45"/>
    <n v="117"/>
    <n v="412"/>
    <n v="7"/>
    <x v="7"/>
    <n v="0.88"/>
    <n v="1.86"/>
    <n v="62"/>
  </r>
  <r>
    <x v="0"/>
    <s v="mid April"/>
    <n v="3"/>
    <x v="0"/>
    <x v="0"/>
    <n v="2"/>
    <n v="3"/>
    <n v="12"/>
    <n v="46"/>
    <n v="76"/>
    <n v="312"/>
    <n v="7"/>
    <x v="7"/>
    <n v="0.82"/>
    <n v="2.5499999999999998"/>
    <n v="54"/>
  </r>
  <r>
    <x v="0"/>
    <s v="mid April"/>
    <n v="3"/>
    <x v="3"/>
    <x v="3"/>
    <n v="2"/>
    <n v="2"/>
    <n v="12"/>
    <n v="47"/>
    <n v="53"/>
    <n v="212"/>
    <n v="7"/>
    <x v="7"/>
    <n v="0.87"/>
    <n v="2.2400000000000002"/>
    <n v="57"/>
  </r>
  <r>
    <x v="0"/>
    <s v="mid April"/>
    <n v="3"/>
    <x v="7"/>
    <x v="7"/>
    <n v="2"/>
    <n v="1"/>
    <n v="12"/>
    <n v="48"/>
    <n v="12"/>
    <n v="112"/>
    <n v="7"/>
    <x v="7"/>
    <n v="0.86"/>
    <n v="2.06"/>
    <n v="54"/>
  </r>
  <r>
    <x v="1"/>
    <s v="mid May"/>
    <n v="4"/>
    <x v="9"/>
    <x v="9"/>
    <n v="2"/>
    <n v="1"/>
    <n v="13"/>
    <n v="49"/>
    <n v="13"/>
    <n v="113"/>
    <n v="7"/>
    <x v="7"/>
    <n v="0.7"/>
    <n v="6.02"/>
    <m/>
  </r>
  <r>
    <x v="1"/>
    <s v="mid May"/>
    <n v="4"/>
    <x v="10"/>
    <x v="10"/>
    <n v="2"/>
    <n v="2"/>
    <n v="13"/>
    <n v="50"/>
    <n v="52"/>
    <n v="213"/>
    <n v="7"/>
    <x v="7"/>
    <n v="0.8"/>
    <n v="2.2200000000000002"/>
    <m/>
  </r>
  <r>
    <x v="1"/>
    <s v="mid May"/>
    <n v="4"/>
    <x v="8"/>
    <x v="8"/>
    <n v="2"/>
    <n v="3"/>
    <n v="13"/>
    <n v="51"/>
    <n v="77"/>
    <n v="313"/>
    <n v="7"/>
    <x v="7"/>
    <n v="0.7"/>
    <n v="5.83"/>
    <m/>
  </r>
  <r>
    <x v="1"/>
    <s v="mid May"/>
    <n v="4"/>
    <x v="12"/>
    <x v="4"/>
    <n v="2"/>
    <n v="4"/>
    <n v="13"/>
    <n v="52"/>
    <n v="116"/>
    <n v="413"/>
    <n v="7"/>
    <x v="7"/>
    <n v="0.7"/>
    <n v="5.92"/>
    <m/>
  </r>
  <r>
    <x v="1"/>
    <s v="mid May"/>
    <n v="4"/>
    <x v="12"/>
    <x v="4"/>
    <n v="2"/>
    <n v="4"/>
    <n v="14"/>
    <n v="53"/>
    <n v="115"/>
    <n v="414"/>
    <n v="7"/>
    <x v="7"/>
    <n v="0.8"/>
    <n v="2.92"/>
    <n v="44"/>
  </r>
  <r>
    <x v="1"/>
    <s v="mid May"/>
    <n v="4"/>
    <x v="8"/>
    <x v="8"/>
    <n v="2"/>
    <n v="3"/>
    <n v="14"/>
    <n v="54"/>
    <n v="78"/>
    <n v="314"/>
    <n v="7"/>
    <x v="7"/>
    <n v="0.73"/>
    <n v="6.4"/>
    <n v="41"/>
  </r>
  <r>
    <x v="1"/>
    <s v="mid May"/>
    <n v="4"/>
    <x v="10"/>
    <x v="10"/>
    <n v="2"/>
    <n v="2"/>
    <n v="14"/>
    <n v="55"/>
    <n v="51"/>
    <n v="214"/>
    <n v="7"/>
    <x v="7"/>
    <n v="0.83"/>
    <n v="3.09"/>
    <n v="46"/>
  </r>
  <r>
    <x v="1"/>
    <s v="mid May"/>
    <n v="4"/>
    <x v="9"/>
    <x v="9"/>
    <n v="2"/>
    <n v="1"/>
    <n v="14"/>
    <n v="56"/>
    <n v="14"/>
    <n v="114"/>
    <n v="7"/>
    <x v="7"/>
    <n v="0.73"/>
    <n v="9.77"/>
    <n v="45"/>
  </r>
  <r>
    <x v="1"/>
    <s v="mid May"/>
    <n v="4"/>
    <x v="14"/>
    <x v="12"/>
    <n v="2"/>
    <n v="1"/>
    <n v="15"/>
    <n v="57"/>
    <n v="15"/>
    <n v="115"/>
    <n v="7"/>
    <x v="7"/>
    <n v="0.69"/>
    <n v="6.95"/>
    <m/>
  </r>
  <r>
    <x v="1"/>
    <s v="mid May"/>
    <n v="4"/>
    <x v="15"/>
    <x v="13"/>
    <n v="2"/>
    <n v="2"/>
    <n v="15"/>
    <n v="58"/>
    <n v="50"/>
    <n v="215"/>
    <n v="7"/>
    <x v="7"/>
    <n v="0.8"/>
    <n v="4.4400000000000004"/>
    <m/>
  </r>
  <r>
    <x v="1"/>
    <s v="mid May"/>
    <n v="4"/>
    <x v="11"/>
    <x v="3"/>
    <n v="2"/>
    <n v="3"/>
    <n v="15"/>
    <n v="59"/>
    <n v="79"/>
    <n v="315"/>
    <n v="7"/>
    <x v="7"/>
    <n v="0.75"/>
    <n v="3.77"/>
    <m/>
  </r>
  <r>
    <x v="1"/>
    <s v="mid May"/>
    <n v="4"/>
    <x v="13"/>
    <x v="11"/>
    <n v="2"/>
    <n v="4"/>
    <n v="15"/>
    <n v="60"/>
    <n v="114"/>
    <n v="415"/>
    <n v="7"/>
    <x v="7"/>
    <n v="0.77"/>
    <n v="4.93"/>
    <m/>
  </r>
  <r>
    <x v="1"/>
    <s v="mid May"/>
    <n v="4"/>
    <x v="13"/>
    <x v="11"/>
    <n v="2"/>
    <n v="4"/>
    <n v="16"/>
    <n v="61"/>
    <n v="113"/>
    <n v="416"/>
    <n v="7"/>
    <x v="7"/>
    <n v="0.83"/>
    <n v="3.28"/>
    <n v="43"/>
  </r>
  <r>
    <x v="1"/>
    <s v="mid May"/>
    <n v="4"/>
    <x v="11"/>
    <x v="3"/>
    <n v="2"/>
    <n v="3"/>
    <n v="16"/>
    <n v="62"/>
    <n v="80"/>
    <n v="316"/>
    <n v="7"/>
    <x v="7"/>
    <n v="0.79"/>
    <n v="3.14"/>
    <n v="51"/>
  </r>
  <r>
    <x v="1"/>
    <s v="mid May"/>
    <n v="4"/>
    <x v="15"/>
    <x v="13"/>
    <n v="2"/>
    <n v="2"/>
    <n v="16"/>
    <n v="63"/>
    <n v="49"/>
    <n v="216"/>
    <n v="7"/>
    <x v="7"/>
    <n v="0.83"/>
    <n v="3.37"/>
    <n v="50"/>
  </r>
  <r>
    <x v="1"/>
    <s v="mid May"/>
    <n v="4"/>
    <x v="14"/>
    <x v="12"/>
    <n v="2"/>
    <n v="1"/>
    <n v="16"/>
    <n v="64"/>
    <n v="16"/>
    <n v="116"/>
    <n v="7"/>
    <x v="7"/>
    <n v="0.62"/>
    <n v="5.29"/>
    <n v="34"/>
  </r>
  <r>
    <x v="0"/>
    <s v="mid April"/>
    <n v="5"/>
    <x v="5"/>
    <x v="5"/>
    <n v="3"/>
    <n v="1"/>
    <n v="17"/>
    <n v="65"/>
    <n v="17"/>
    <n v="117"/>
    <n v="7"/>
    <x v="7"/>
    <n v="0.84"/>
    <n v="2.39"/>
    <m/>
  </r>
  <r>
    <x v="0"/>
    <s v="mid April"/>
    <n v="5"/>
    <x v="2"/>
    <x v="2"/>
    <n v="3"/>
    <n v="2"/>
    <n v="17"/>
    <n v="66"/>
    <n v="48"/>
    <n v="217"/>
    <n v="7"/>
    <x v="7"/>
    <n v="0.84"/>
    <n v="2.65"/>
    <m/>
  </r>
  <r>
    <x v="0"/>
    <s v="mid April"/>
    <n v="5"/>
    <x v="3"/>
    <x v="3"/>
    <n v="3"/>
    <n v="3"/>
    <n v="17"/>
    <n v="67"/>
    <n v="81"/>
    <n v="317"/>
    <n v="7"/>
    <x v="7"/>
    <n v="0.8"/>
    <n v="4.9800000000000004"/>
    <m/>
  </r>
  <r>
    <x v="0"/>
    <s v="mid April"/>
    <n v="5"/>
    <x v="0"/>
    <x v="0"/>
    <n v="3"/>
    <n v="4"/>
    <n v="17"/>
    <n v="68"/>
    <n v="112"/>
    <n v="417"/>
    <n v="7"/>
    <x v="7"/>
    <n v="0.84"/>
    <n v="3.16"/>
    <m/>
  </r>
  <r>
    <x v="0"/>
    <s v="mid April"/>
    <n v="5"/>
    <x v="0"/>
    <x v="0"/>
    <n v="3"/>
    <n v="4"/>
    <n v="18"/>
    <n v="69"/>
    <n v="111"/>
    <n v="418"/>
    <n v="7"/>
    <x v="7"/>
    <n v="0.85"/>
    <n v="3.11"/>
    <n v="55"/>
  </r>
  <r>
    <x v="0"/>
    <s v="mid April"/>
    <n v="5"/>
    <x v="3"/>
    <x v="3"/>
    <n v="3"/>
    <n v="3"/>
    <n v="18"/>
    <n v="70"/>
    <n v="82"/>
    <n v="318"/>
    <n v="7"/>
    <x v="7"/>
    <n v="0.86"/>
    <n v="1.96"/>
    <n v="53"/>
  </r>
  <r>
    <x v="0"/>
    <s v="mid April"/>
    <n v="5"/>
    <x v="2"/>
    <x v="2"/>
    <n v="3"/>
    <n v="2"/>
    <n v="18"/>
    <n v="71"/>
    <n v="47"/>
    <n v="218"/>
    <n v="7"/>
    <x v="7"/>
    <n v="0.86"/>
    <n v="3.16"/>
    <n v="62"/>
  </r>
  <r>
    <x v="0"/>
    <s v="mid April"/>
    <n v="5"/>
    <x v="5"/>
    <x v="5"/>
    <n v="3"/>
    <n v="1"/>
    <n v="18"/>
    <n v="72"/>
    <n v="18"/>
    <n v="118"/>
    <n v="7"/>
    <x v="7"/>
    <n v="0.84"/>
    <n v="2.85"/>
    <n v="58"/>
  </r>
  <r>
    <x v="0"/>
    <s v="mid April"/>
    <n v="5"/>
    <x v="6"/>
    <x v="6"/>
    <n v="3"/>
    <n v="1"/>
    <n v="19"/>
    <n v="73"/>
    <n v="19"/>
    <n v="119"/>
    <n v="7"/>
    <x v="7"/>
    <n v="0.79"/>
    <n v="2.88"/>
    <m/>
  </r>
  <r>
    <x v="0"/>
    <s v="mid April"/>
    <n v="5"/>
    <x v="4"/>
    <x v="4"/>
    <n v="3"/>
    <n v="2"/>
    <n v="19"/>
    <n v="74"/>
    <n v="46"/>
    <n v="219"/>
    <n v="7"/>
    <x v="7"/>
    <n v="0.83"/>
    <n v="4"/>
    <m/>
  </r>
  <r>
    <x v="0"/>
    <s v="mid April"/>
    <n v="5"/>
    <x v="7"/>
    <x v="7"/>
    <n v="3"/>
    <n v="3"/>
    <n v="19"/>
    <n v="75"/>
    <n v="83"/>
    <n v="319"/>
    <n v="7"/>
    <x v="7"/>
    <n v="0.74"/>
    <n v="8.51"/>
    <m/>
  </r>
  <r>
    <x v="0"/>
    <s v="mid April"/>
    <n v="5"/>
    <x v="1"/>
    <x v="1"/>
    <n v="3"/>
    <n v="4"/>
    <n v="19"/>
    <n v="76"/>
    <n v="110"/>
    <n v="419"/>
    <n v="7"/>
    <x v="7"/>
    <n v="0.79"/>
    <n v="4.8"/>
    <m/>
  </r>
  <r>
    <x v="0"/>
    <s v="mid April"/>
    <n v="5"/>
    <x v="1"/>
    <x v="1"/>
    <n v="3"/>
    <n v="4"/>
    <n v="20"/>
    <n v="77"/>
    <n v="109"/>
    <n v="420"/>
    <n v="7"/>
    <x v="7"/>
    <n v="0.81"/>
    <n v="6.73"/>
    <n v="66"/>
  </r>
  <r>
    <x v="0"/>
    <s v="mid April"/>
    <n v="5"/>
    <x v="7"/>
    <x v="7"/>
    <n v="3"/>
    <n v="3"/>
    <n v="20"/>
    <n v="78"/>
    <n v="84"/>
    <n v="320"/>
    <n v="7"/>
    <x v="7"/>
    <n v="0.82"/>
    <n v="4.58"/>
    <n v="51"/>
  </r>
  <r>
    <x v="0"/>
    <s v="mid April"/>
    <n v="5"/>
    <x v="4"/>
    <x v="4"/>
    <n v="3"/>
    <n v="2"/>
    <n v="20"/>
    <n v="79"/>
    <n v="45"/>
    <n v="220"/>
    <n v="7"/>
    <x v="7"/>
    <n v="0.84"/>
    <n v="2.92"/>
    <n v="62"/>
  </r>
  <r>
    <x v="0"/>
    <s v="mid April"/>
    <n v="5"/>
    <x v="6"/>
    <x v="6"/>
    <n v="3"/>
    <n v="1"/>
    <n v="20"/>
    <n v="80"/>
    <n v="20"/>
    <n v="120"/>
    <n v="7"/>
    <x v="7"/>
    <n v="0.83"/>
    <n v="2.91"/>
    <n v="59"/>
  </r>
  <r>
    <x v="1"/>
    <s v="mid May"/>
    <n v="6"/>
    <x v="13"/>
    <x v="11"/>
    <n v="3"/>
    <n v="1"/>
    <n v="21"/>
    <n v="81"/>
    <n v="21"/>
    <n v="121"/>
    <n v="7"/>
    <x v="7"/>
    <n v="0.76"/>
    <n v="3"/>
    <m/>
  </r>
  <r>
    <x v="1"/>
    <s v="mid May"/>
    <n v="6"/>
    <x v="12"/>
    <x v="4"/>
    <n v="3"/>
    <n v="2"/>
    <n v="21"/>
    <n v="82"/>
    <n v="44"/>
    <n v="221"/>
    <n v="7"/>
    <x v="7"/>
    <n v="0.77"/>
    <n v="4.21"/>
    <m/>
  </r>
  <r>
    <x v="1"/>
    <s v="mid May"/>
    <n v="6"/>
    <x v="9"/>
    <x v="9"/>
    <n v="3"/>
    <n v="3"/>
    <n v="21"/>
    <n v="83"/>
    <n v="85"/>
    <n v="321"/>
    <n v="7"/>
    <x v="7"/>
    <n v="0.64"/>
    <n v="1.95"/>
    <m/>
  </r>
  <r>
    <x v="1"/>
    <s v="mid May"/>
    <n v="6"/>
    <x v="14"/>
    <x v="12"/>
    <n v="3"/>
    <n v="4"/>
    <n v="21"/>
    <n v="84"/>
    <n v="108"/>
    <n v="421"/>
    <n v="7"/>
    <x v="7"/>
    <n v="0.72"/>
    <n v="8.7100000000000009"/>
    <m/>
  </r>
  <r>
    <x v="1"/>
    <s v="mid May"/>
    <n v="6"/>
    <x v="14"/>
    <x v="12"/>
    <n v="3"/>
    <n v="4"/>
    <n v="22"/>
    <n v="85"/>
    <n v="107"/>
    <n v="422"/>
    <n v="7"/>
    <x v="7"/>
    <n v="0.8"/>
    <n v="4.3099999999999996"/>
    <n v="44"/>
  </r>
  <r>
    <x v="1"/>
    <s v="mid May"/>
    <n v="6"/>
    <x v="9"/>
    <x v="9"/>
    <n v="3"/>
    <n v="3"/>
    <n v="22"/>
    <n v="86"/>
    <n v="86"/>
    <n v="322"/>
    <n v="7"/>
    <x v="7"/>
    <n v="0.74"/>
    <n v="5.32"/>
    <n v="32"/>
  </r>
  <r>
    <x v="1"/>
    <s v="mid May"/>
    <n v="6"/>
    <x v="12"/>
    <x v="4"/>
    <n v="3"/>
    <n v="2"/>
    <n v="22"/>
    <n v="87"/>
    <n v="43"/>
    <n v="222"/>
    <n v="7"/>
    <x v="7"/>
    <n v="0.79"/>
    <n v="3.48"/>
    <n v="48"/>
  </r>
  <r>
    <x v="1"/>
    <s v="mid May"/>
    <n v="6"/>
    <x v="13"/>
    <x v="11"/>
    <n v="3"/>
    <n v="1"/>
    <n v="22"/>
    <n v="88"/>
    <n v="22"/>
    <n v="122"/>
    <n v="7"/>
    <x v="7"/>
    <n v="0.78"/>
    <n v="4.6399999999999997"/>
    <n v="37"/>
  </r>
  <r>
    <x v="1"/>
    <s v="mid May"/>
    <n v="6"/>
    <x v="10"/>
    <x v="10"/>
    <n v="3"/>
    <n v="1"/>
    <n v="23"/>
    <n v="89"/>
    <n v="23"/>
    <n v="123"/>
    <n v="7"/>
    <x v="7"/>
    <n v="0.66"/>
    <n v="3.88"/>
    <m/>
  </r>
  <r>
    <x v="1"/>
    <s v="mid May"/>
    <n v="6"/>
    <x v="11"/>
    <x v="3"/>
    <n v="3"/>
    <n v="2"/>
    <n v="23"/>
    <n v="90"/>
    <n v="42"/>
    <n v="223"/>
    <n v="7"/>
    <x v="7"/>
    <n v="0.77"/>
    <n v="6.76"/>
    <m/>
  </r>
  <r>
    <x v="1"/>
    <s v="mid May"/>
    <n v="6"/>
    <x v="15"/>
    <x v="13"/>
    <n v="3"/>
    <n v="3"/>
    <n v="23"/>
    <n v="91"/>
    <n v="87"/>
    <n v="323"/>
    <n v="7"/>
    <x v="7"/>
    <n v="0.63"/>
    <n v="8.66"/>
    <m/>
  </r>
  <r>
    <x v="1"/>
    <s v="mid May"/>
    <n v="6"/>
    <x v="8"/>
    <x v="8"/>
    <n v="3"/>
    <n v="4"/>
    <n v="23"/>
    <n v="92"/>
    <n v="106"/>
    <n v="423"/>
    <n v="7"/>
    <x v="7"/>
    <n v="0.72"/>
    <n v="3.96"/>
    <m/>
  </r>
  <r>
    <x v="1"/>
    <s v="mid May"/>
    <n v="6"/>
    <x v="8"/>
    <x v="8"/>
    <n v="3"/>
    <n v="4"/>
    <n v="24"/>
    <n v="93"/>
    <n v="105"/>
    <n v="424"/>
    <n v="7"/>
    <x v="7"/>
    <n v="0.68"/>
    <n v="8.4700000000000006"/>
    <n v="45"/>
  </r>
  <r>
    <x v="1"/>
    <s v="mid May"/>
    <n v="6"/>
    <x v="15"/>
    <x v="13"/>
    <n v="3"/>
    <n v="3"/>
    <n v="24"/>
    <n v="94"/>
    <n v="88"/>
    <n v="324"/>
    <n v="7"/>
    <x v="7"/>
    <n v="0.71"/>
    <n v="5.81"/>
    <n v="42"/>
  </r>
  <r>
    <x v="1"/>
    <s v="mid May"/>
    <n v="6"/>
    <x v="11"/>
    <x v="3"/>
    <n v="3"/>
    <n v="2"/>
    <n v="24"/>
    <n v="95"/>
    <n v="41"/>
    <n v="224"/>
    <n v="7"/>
    <x v="7"/>
    <n v="0.82"/>
    <n v="2"/>
    <n v="48"/>
  </r>
  <r>
    <x v="1"/>
    <s v="mid May"/>
    <n v="6"/>
    <x v="10"/>
    <x v="10"/>
    <n v="3"/>
    <n v="1"/>
    <n v="24"/>
    <n v="96"/>
    <n v="24"/>
    <n v="124"/>
    <n v="7"/>
    <x v="7"/>
    <n v="0.73"/>
    <n v="3.75"/>
    <n v="47"/>
  </r>
  <r>
    <x v="0"/>
    <s v="mid April"/>
    <n v="7"/>
    <x v="3"/>
    <x v="3"/>
    <n v="4"/>
    <n v="1"/>
    <n v="25"/>
    <n v="97"/>
    <n v="25"/>
    <n v="125"/>
    <n v="7"/>
    <x v="7"/>
    <n v="0.85"/>
    <n v="3.08"/>
    <m/>
  </r>
  <r>
    <x v="0"/>
    <s v="mid April"/>
    <n v="7"/>
    <x v="7"/>
    <x v="7"/>
    <n v="4"/>
    <n v="2"/>
    <n v="25"/>
    <n v="98"/>
    <n v="40"/>
    <n v="225"/>
    <n v="7"/>
    <x v="7"/>
    <n v="0.82"/>
    <n v="2.4700000000000002"/>
    <m/>
  </r>
  <r>
    <x v="0"/>
    <s v="mid April"/>
    <n v="7"/>
    <x v="1"/>
    <x v="1"/>
    <n v="4"/>
    <n v="3"/>
    <n v="25"/>
    <n v="99"/>
    <n v="89"/>
    <n v="325"/>
    <n v="7"/>
    <x v="7"/>
    <n v="0.73"/>
    <n v="6.19"/>
    <m/>
  </r>
  <r>
    <x v="0"/>
    <s v="mid April"/>
    <n v="7"/>
    <x v="6"/>
    <x v="6"/>
    <n v="4"/>
    <n v="4"/>
    <n v="25"/>
    <n v="100"/>
    <n v="104"/>
    <n v="425"/>
    <n v="7"/>
    <x v="7"/>
    <n v="0.79"/>
    <n v="6.58"/>
    <m/>
  </r>
  <r>
    <x v="0"/>
    <s v="mid April"/>
    <n v="7"/>
    <x v="6"/>
    <x v="6"/>
    <n v="4"/>
    <n v="4"/>
    <n v="26"/>
    <n v="101"/>
    <n v="103"/>
    <n v="426"/>
    <n v="7"/>
    <x v="7"/>
    <n v="0.83"/>
    <n v="3.97"/>
    <n v="63"/>
  </r>
  <r>
    <x v="0"/>
    <s v="mid April"/>
    <n v="7"/>
    <x v="1"/>
    <x v="1"/>
    <n v="4"/>
    <n v="3"/>
    <n v="26"/>
    <n v="102"/>
    <n v="90"/>
    <n v="326"/>
    <n v="7"/>
    <x v="7"/>
    <n v="0.74"/>
    <n v="8.4600000000000009"/>
    <n v="56"/>
  </r>
  <r>
    <x v="0"/>
    <s v="mid April"/>
    <n v="7"/>
    <x v="7"/>
    <x v="7"/>
    <n v="4"/>
    <n v="2"/>
    <n v="26"/>
    <n v="103"/>
    <n v="39"/>
    <n v="226"/>
    <n v="7"/>
    <x v="7"/>
    <n v="0.84"/>
    <n v="3.64"/>
    <n v="50"/>
  </r>
  <r>
    <x v="0"/>
    <s v="mid April"/>
    <n v="7"/>
    <x v="3"/>
    <x v="3"/>
    <n v="4"/>
    <n v="1"/>
    <n v="26"/>
    <n v="104"/>
    <n v="26"/>
    <n v="126"/>
    <n v="7"/>
    <x v="7"/>
    <n v="0.87"/>
    <n v="1.64"/>
    <n v="54"/>
  </r>
  <r>
    <x v="0"/>
    <s v="mid April"/>
    <n v="7"/>
    <x v="2"/>
    <x v="2"/>
    <n v="4"/>
    <n v="1"/>
    <n v="27"/>
    <n v="105"/>
    <n v="27"/>
    <n v="127"/>
    <n v="7"/>
    <x v="7"/>
    <n v="0.81"/>
    <n v="2.88"/>
    <m/>
  </r>
  <r>
    <x v="0"/>
    <s v="mid April"/>
    <n v="7"/>
    <x v="0"/>
    <x v="0"/>
    <n v="4"/>
    <n v="2"/>
    <n v="27"/>
    <n v="106"/>
    <n v="38"/>
    <n v="227"/>
    <n v="7"/>
    <x v="7"/>
    <n v="0.76"/>
    <n v="12.06"/>
    <m/>
  </r>
  <r>
    <x v="0"/>
    <s v="mid April"/>
    <n v="7"/>
    <x v="5"/>
    <x v="5"/>
    <n v="4"/>
    <n v="3"/>
    <n v="27"/>
    <n v="107"/>
    <n v="91"/>
    <n v="327"/>
    <n v="7"/>
    <x v="7"/>
    <n v="0.77"/>
    <n v="2.12"/>
    <m/>
  </r>
  <r>
    <x v="0"/>
    <s v="mid April"/>
    <n v="7"/>
    <x v="4"/>
    <x v="4"/>
    <n v="4"/>
    <n v="4"/>
    <n v="27"/>
    <n v="108"/>
    <n v="102"/>
    <n v="427"/>
    <n v="7"/>
    <x v="7"/>
    <n v="0.75"/>
    <n v="6.84"/>
    <m/>
  </r>
  <r>
    <x v="0"/>
    <s v="mid April"/>
    <n v="7"/>
    <x v="4"/>
    <x v="4"/>
    <n v="4"/>
    <n v="4"/>
    <n v="28"/>
    <n v="109"/>
    <n v="101"/>
    <n v="428"/>
    <n v="7"/>
    <x v="7"/>
    <n v="0.87"/>
    <n v="0.83"/>
    <n v="61"/>
  </r>
  <r>
    <x v="0"/>
    <s v="mid April"/>
    <n v="7"/>
    <x v="5"/>
    <x v="5"/>
    <n v="4"/>
    <n v="3"/>
    <n v="28"/>
    <n v="110"/>
    <n v="92"/>
    <n v="328"/>
    <n v="7"/>
    <x v="7"/>
    <n v="0.79"/>
    <n v="5.04"/>
    <n v="48"/>
  </r>
  <r>
    <x v="0"/>
    <s v="mid April"/>
    <n v="7"/>
    <x v="0"/>
    <x v="0"/>
    <n v="4"/>
    <n v="2"/>
    <n v="28"/>
    <n v="111"/>
    <n v="37"/>
    <n v="228"/>
    <n v="7"/>
    <x v="7"/>
    <n v="0.83"/>
    <n v="4.53"/>
    <n v="52"/>
  </r>
  <r>
    <x v="0"/>
    <s v="mid April"/>
    <n v="7"/>
    <x v="2"/>
    <x v="2"/>
    <n v="4"/>
    <n v="1"/>
    <n v="28"/>
    <n v="112"/>
    <n v="28"/>
    <n v="128"/>
    <n v="7"/>
    <x v="7"/>
    <n v="0.85"/>
    <n v="3.35"/>
    <n v="58"/>
  </r>
  <r>
    <x v="1"/>
    <s v="mid May"/>
    <n v="8"/>
    <x v="11"/>
    <x v="3"/>
    <n v="4"/>
    <n v="1"/>
    <n v="29"/>
    <n v="113"/>
    <n v="29"/>
    <n v="129"/>
    <n v="7"/>
    <x v="7"/>
    <n v="0.68"/>
    <n v="5.72"/>
    <m/>
  </r>
  <r>
    <x v="1"/>
    <s v="mid May"/>
    <n v="8"/>
    <x v="14"/>
    <x v="12"/>
    <n v="4"/>
    <n v="2"/>
    <n v="29"/>
    <n v="114"/>
    <n v="36"/>
    <n v="229"/>
    <n v="7"/>
    <x v="7"/>
    <n v="0.76"/>
    <n v="4.83"/>
    <m/>
  </r>
  <r>
    <x v="1"/>
    <s v="mid May"/>
    <n v="8"/>
    <x v="13"/>
    <x v="11"/>
    <n v="4"/>
    <n v="3"/>
    <n v="29"/>
    <n v="115"/>
    <n v="93"/>
    <n v="329"/>
    <n v="7"/>
    <x v="7"/>
    <n v="0.62"/>
    <n v="7.45"/>
    <m/>
  </r>
  <r>
    <x v="1"/>
    <s v="mid May"/>
    <n v="8"/>
    <x v="10"/>
    <x v="10"/>
    <n v="4"/>
    <n v="4"/>
    <n v="29"/>
    <n v="116"/>
    <n v="100"/>
    <n v="429"/>
    <n v="7"/>
    <x v="7"/>
    <n v="0.59"/>
    <n v="10.66"/>
    <m/>
  </r>
  <r>
    <x v="1"/>
    <s v="mid May"/>
    <n v="8"/>
    <x v="10"/>
    <x v="10"/>
    <n v="4"/>
    <n v="4"/>
    <n v="30"/>
    <n v="117"/>
    <n v="99"/>
    <n v="430"/>
    <n v="7"/>
    <x v="7"/>
    <n v="0.62"/>
    <n v="7.91"/>
    <n v="38"/>
  </r>
  <r>
    <x v="1"/>
    <s v="mid May"/>
    <n v="8"/>
    <x v="13"/>
    <x v="11"/>
    <n v="4"/>
    <n v="3"/>
    <n v="30"/>
    <n v="118"/>
    <n v="94"/>
    <n v="330"/>
    <n v="7"/>
    <x v="7"/>
    <n v="0.7"/>
    <n v="5.53"/>
    <n v="41"/>
  </r>
  <r>
    <x v="1"/>
    <s v="mid May"/>
    <n v="8"/>
    <x v="14"/>
    <x v="12"/>
    <n v="4"/>
    <n v="2"/>
    <n v="30"/>
    <n v="119"/>
    <n v="35"/>
    <n v="230"/>
    <n v="7"/>
    <x v="7"/>
    <n v="0.74"/>
    <n v="5.44"/>
    <n v="44"/>
  </r>
  <r>
    <x v="1"/>
    <s v="mid May"/>
    <n v="8"/>
    <x v="11"/>
    <x v="3"/>
    <n v="4"/>
    <n v="1"/>
    <n v="30"/>
    <n v="120"/>
    <n v="30"/>
    <n v="130"/>
    <n v="7"/>
    <x v="7"/>
    <n v="0.77"/>
    <n v="4.24"/>
    <n v="50"/>
  </r>
  <r>
    <x v="1"/>
    <s v="mid May"/>
    <n v="8"/>
    <x v="15"/>
    <x v="13"/>
    <n v="4"/>
    <n v="1"/>
    <n v="31"/>
    <n v="121"/>
    <n v="31"/>
    <n v="131"/>
    <n v="7"/>
    <x v="7"/>
    <n v="0.72"/>
    <n v="5.48"/>
    <m/>
  </r>
  <r>
    <x v="1"/>
    <s v="mid May"/>
    <n v="8"/>
    <x v="8"/>
    <x v="8"/>
    <n v="4"/>
    <n v="2"/>
    <n v="31"/>
    <n v="122"/>
    <n v="34"/>
    <n v="231"/>
    <n v="7"/>
    <x v="7"/>
    <n v="0.74"/>
    <n v="7.56"/>
    <m/>
  </r>
  <r>
    <x v="1"/>
    <s v="mid May"/>
    <n v="8"/>
    <x v="12"/>
    <x v="4"/>
    <n v="4"/>
    <n v="3"/>
    <n v="31"/>
    <n v="123"/>
    <n v="95"/>
    <n v="331"/>
    <n v="7"/>
    <x v="7"/>
    <n v="0.56000000000000005"/>
    <n v="3.78"/>
    <m/>
  </r>
  <r>
    <x v="1"/>
    <s v="mid May"/>
    <n v="8"/>
    <x v="9"/>
    <x v="9"/>
    <n v="4"/>
    <n v="4"/>
    <n v="31"/>
    <n v="124"/>
    <n v="98"/>
    <n v="431"/>
    <n v="7"/>
    <x v="7"/>
    <n v="0.63"/>
    <n v="6.2"/>
    <m/>
  </r>
  <r>
    <x v="1"/>
    <s v="mid May"/>
    <n v="8"/>
    <x v="9"/>
    <x v="9"/>
    <n v="4"/>
    <n v="4"/>
    <n v="32"/>
    <n v="125"/>
    <n v="97"/>
    <n v="432"/>
    <n v="7"/>
    <x v="7"/>
    <n v="0.72"/>
    <n v="5.61"/>
    <n v="38"/>
  </r>
  <r>
    <x v="1"/>
    <s v="mid May"/>
    <n v="8"/>
    <x v="12"/>
    <x v="4"/>
    <n v="4"/>
    <n v="3"/>
    <n v="32"/>
    <n v="126"/>
    <n v="96"/>
    <n v="332"/>
    <n v="7"/>
    <x v="7"/>
    <n v="0.67"/>
    <n v="4.5"/>
    <n v="41"/>
  </r>
  <r>
    <x v="1"/>
    <s v="mid May"/>
    <n v="8"/>
    <x v="8"/>
    <x v="8"/>
    <n v="4"/>
    <n v="2"/>
    <n v="32"/>
    <n v="127"/>
    <n v="33"/>
    <n v="232"/>
    <n v="7"/>
    <x v="7"/>
    <n v="0.82"/>
    <n v="2.62"/>
    <n v="44"/>
  </r>
  <r>
    <x v="1"/>
    <s v="mid May"/>
    <n v="8"/>
    <x v="15"/>
    <x v="13"/>
    <n v="4"/>
    <n v="1"/>
    <n v="32"/>
    <n v="128"/>
    <n v="32"/>
    <n v="132"/>
    <n v="7"/>
    <x v="7"/>
    <n v="0.78"/>
    <n v="2.71"/>
    <n v="42"/>
  </r>
  <r>
    <x v="0"/>
    <s v="mid April"/>
    <n v="1"/>
    <x v="0"/>
    <x v="0"/>
    <n v="1"/>
    <n v="1"/>
    <n v="1"/>
    <n v="1"/>
    <n v="1"/>
    <n v="101"/>
    <n v="8"/>
    <x v="8"/>
    <n v="0.81"/>
    <n v="4.46"/>
    <m/>
  </r>
  <r>
    <x v="0"/>
    <s v="mid April"/>
    <n v="1"/>
    <x v="1"/>
    <x v="1"/>
    <n v="1"/>
    <n v="2"/>
    <n v="1"/>
    <n v="2"/>
    <n v="64"/>
    <n v="201"/>
    <n v="8"/>
    <x v="8"/>
    <n v="0.85"/>
    <n v="2.13"/>
    <m/>
  </r>
  <r>
    <x v="0"/>
    <s v="mid April"/>
    <n v="1"/>
    <x v="2"/>
    <x v="2"/>
    <n v="1"/>
    <n v="3"/>
    <n v="1"/>
    <n v="3"/>
    <n v="65"/>
    <n v="301"/>
    <n v="8"/>
    <x v="8"/>
    <n v="0.84"/>
    <n v="2.2400000000000002"/>
    <m/>
  </r>
  <r>
    <x v="0"/>
    <s v="mid April"/>
    <n v="1"/>
    <x v="3"/>
    <x v="3"/>
    <n v="1"/>
    <n v="4"/>
    <n v="1"/>
    <n v="4"/>
    <n v="128"/>
    <n v="401"/>
    <n v="8"/>
    <x v="8"/>
    <n v="0.84"/>
    <n v="2.92"/>
    <m/>
  </r>
  <r>
    <x v="0"/>
    <s v="mid April"/>
    <n v="1"/>
    <x v="3"/>
    <x v="3"/>
    <n v="1"/>
    <n v="4"/>
    <n v="2"/>
    <n v="5"/>
    <n v="127"/>
    <n v="402"/>
    <n v="8"/>
    <x v="8"/>
    <n v="0.83"/>
    <n v="1.25"/>
    <n v="64"/>
  </r>
  <r>
    <x v="0"/>
    <s v="mid April"/>
    <n v="1"/>
    <x v="2"/>
    <x v="2"/>
    <n v="1"/>
    <n v="3"/>
    <n v="2"/>
    <n v="6"/>
    <n v="66"/>
    <n v="302"/>
    <n v="8"/>
    <x v="8"/>
    <n v="0.84"/>
    <n v="2.5"/>
    <n v="74"/>
  </r>
  <r>
    <x v="0"/>
    <s v="mid April"/>
    <n v="1"/>
    <x v="1"/>
    <x v="1"/>
    <n v="1"/>
    <n v="2"/>
    <n v="2"/>
    <n v="7"/>
    <n v="63"/>
    <n v="202"/>
    <n v="8"/>
    <x v="8"/>
    <n v="0.86"/>
    <n v="2.41"/>
    <n v="78"/>
  </r>
  <r>
    <x v="0"/>
    <s v="mid April"/>
    <n v="1"/>
    <x v="0"/>
    <x v="0"/>
    <n v="1"/>
    <n v="1"/>
    <n v="2"/>
    <n v="8"/>
    <n v="2"/>
    <n v="102"/>
    <n v="8"/>
    <x v="8"/>
    <n v="0.84"/>
    <n v="2.41"/>
    <n v="71"/>
  </r>
  <r>
    <x v="0"/>
    <s v="mid April"/>
    <n v="1"/>
    <x v="4"/>
    <x v="4"/>
    <n v="1"/>
    <n v="1"/>
    <n v="3"/>
    <n v="9"/>
    <n v="3"/>
    <n v="103"/>
    <n v="8"/>
    <x v="8"/>
    <n v="0.82"/>
    <n v="2.68"/>
    <m/>
  </r>
  <r>
    <x v="0"/>
    <s v="mid April"/>
    <n v="1"/>
    <x v="5"/>
    <x v="5"/>
    <n v="1"/>
    <n v="2"/>
    <n v="3"/>
    <n v="10"/>
    <n v="62"/>
    <n v="203"/>
    <n v="8"/>
    <x v="8"/>
    <n v="0.88"/>
    <n v="1.2"/>
    <m/>
  </r>
  <r>
    <x v="0"/>
    <s v="mid April"/>
    <n v="1"/>
    <x v="6"/>
    <x v="6"/>
    <n v="1"/>
    <n v="3"/>
    <n v="3"/>
    <n v="11"/>
    <n v="67"/>
    <n v="303"/>
    <n v="8"/>
    <x v="8"/>
    <n v="0.78"/>
    <n v="6.35"/>
    <m/>
  </r>
  <r>
    <x v="0"/>
    <s v="mid April"/>
    <n v="1"/>
    <x v="7"/>
    <x v="7"/>
    <n v="1"/>
    <n v="4"/>
    <n v="3"/>
    <n v="12"/>
    <n v="126"/>
    <n v="403"/>
    <n v="8"/>
    <x v="8"/>
    <n v="0.82"/>
    <n v="1.83"/>
    <m/>
  </r>
  <r>
    <x v="0"/>
    <s v="mid April"/>
    <n v="1"/>
    <x v="7"/>
    <x v="7"/>
    <n v="1"/>
    <n v="4"/>
    <n v="4"/>
    <n v="13"/>
    <n v="125"/>
    <n v="404"/>
    <n v="8"/>
    <x v="8"/>
    <n v="0.83"/>
    <n v="2.1800000000000002"/>
    <n v="70"/>
  </r>
  <r>
    <x v="0"/>
    <s v="mid April"/>
    <n v="1"/>
    <x v="6"/>
    <x v="6"/>
    <n v="1"/>
    <n v="3"/>
    <n v="4"/>
    <n v="14"/>
    <n v="68"/>
    <n v="304"/>
    <n v="8"/>
    <x v="8"/>
    <n v="0.81"/>
    <n v="2.12"/>
    <n v="68"/>
  </r>
  <r>
    <x v="0"/>
    <s v="mid April"/>
    <n v="1"/>
    <x v="5"/>
    <x v="5"/>
    <n v="1"/>
    <n v="2"/>
    <n v="4"/>
    <n v="15"/>
    <n v="61"/>
    <n v="204"/>
    <n v="8"/>
    <x v="8"/>
    <n v="0.86"/>
    <n v="3.76"/>
    <n v="71"/>
  </r>
  <r>
    <x v="0"/>
    <s v="mid April"/>
    <n v="1"/>
    <x v="4"/>
    <x v="4"/>
    <n v="1"/>
    <n v="1"/>
    <n v="4"/>
    <n v="16"/>
    <n v="4"/>
    <n v="104"/>
    <n v="8"/>
    <x v="8"/>
    <n v="0.83"/>
    <n v="3.43"/>
    <n v="68"/>
  </r>
  <r>
    <x v="1"/>
    <s v="mid May"/>
    <n v="2"/>
    <x v="8"/>
    <x v="8"/>
    <n v="1"/>
    <n v="1"/>
    <n v="5"/>
    <n v="17"/>
    <n v="5"/>
    <n v="105"/>
    <n v="8"/>
    <x v="8"/>
    <n v="0.69"/>
    <n v="6.64"/>
    <m/>
  </r>
  <r>
    <x v="1"/>
    <s v="mid May"/>
    <n v="2"/>
    <x v="9"/>
    <x v="9"/>
    <n v="1"/>
    <n v="2"/>
    <n v="5"/>
    <n v="18"/>
    <n v="60"/>
    <n v="205"/>
    <n v="8"/>
    <x v="8"/>
    <n v="0.77"/>
    <n v="6.76"/>
    <m/>
  </r>
  <r>
    <x v="1"/>
    <s v="mid May"/>
    <n v="2"/>
    <x v="10"/>
    <x v="10"/>
    <n v="1"/>
    <n v="3"/>
    <n v="5"/>
    <n v="19"/>
    <n v="69"/>
    <n v="305"/>
    <n v="8"/>
    <x v="8"/>
    <n v="0.75"/>
    <n v="5.39"/>
    <m/>
  </r>
  <r>
    <x v="1"/>
    <s v="mid May"/>
    <n v="2"/>
    <x v="11"/>
    <x v="3"/>
    <n v="1"/>
    <n v="4"/>
    <n v="5"/>
    <n v="20"/>
    <n v="124"/>
    <n v="405"/>
    <n v="8"/>
    <x v="8"/>
    <n v="0.76"/>
    <n v="5.95"/>
    <m/>
  </r>
  <r>
    <x v="1"/>
    <s v="mid May"/>
    <n v="2"/>
    <x v="11"/>
    <x v="3"/>
    <n v="1"/>
    <n v="4"/>
    <n v="6"/>
    <n v="21"/>
    <n v="123"/>
    <n v="406"/>
    <n v="8"/>
    <x v="8"/>
    <n v="0.83"/>
    <n v="2.2200000000000002"/>
    <n v="61"/>
  </r>
  <r>
    <x v="1"/>
    <s v="mid May"/>
    <n v="2"/>
    <x v="10"/>
    <x v="10"/>
    <n v="1"/>
    <n v="3"/>
    <n v="6"/>
    <n v="22"/>
    <n v="70"/>
    <n v="306"/>
    <n v="8"/>
    <x v="8"/>
    <n v="0.78"/>
    <n v="2.38"/>
    <n v="58"/>
  </r>
  <r>
    <x v="1"/>
    <s v="mid May"/>
    <n v="2"/>
    <x v="9"/>
    <x v="9"/>
    <n v="1"/>
    <n v="2"/>
    <n v="6"/>
    <n v="23"/>
    <n v="59"/>
    <n v="206"/>
    <n v="8"/>
    <x v="8"/>
    <n v="0.81"/>
    <n v="2.83"/>
    <n v="59"/>
  </r>
  <r>
    <x v="1"/>
    <s v="mid May"/>
    <n v="2"/>
    <x v="8"/>
    <x v="8"/>
    <n v="1"/>
    <n v="1"/>
    <n v="6"/>
    <n v="24"/>
    <n v="6"/>
    <n v="106"/>
    <n v="8"/>
    <x v="8"/>
    <n v="0.7"/>
    <n v="5.97"/>
    <n v="53"/>
  </r>
  <r>
    <x v="1"/>
    <s v="mid May"/>
    <n v="2"/>
    <x v="12"/>
    <x v="4"/>
    <n v="1"/>
    <n v="1"/>
    <n v="7"/>
    <n v="25"/>
    <n v="7"/>
    <n v="107"/>
    <n v="8"/>
    <x v="8"/>
    <n v="0.67"/>
    <n v="3.97"/>
    <m/>
  </r>
  <r>
    <x v="1"/>
    <s v="mid May"/>
    <n v="2"/>
    <x v="13"/>
    <x v="11"/>
    <n v="1"/>
    <n v="2"/>
    <n v="7"/>
    <n v="26"/>
    <n v="58"/>
    <n v="207"/>
    <n v="8"/>
    <x v="8"/>
    <n v="0.81"/>
    <n v="4.01"/>
    <m/>
  </r>
  <r>
    <x v="1"/>
    <s v="mid May"/>
    <n v="2"/>
    <x v="14"/>
    <x v="12"/>
    <n v="1"/>
    <n v="3"/>
    <n v="7"/>
    <n v="27"/>
    <n v="71"/>
    <n v="307"/>
    <n v="8"/>
    <x v="8"/>
    <n v="0.71"/>
    <n v="6.85"/>
    <m/>
  </r>
  <r>
    <x v="1"/>
    <s v="mid May"/>
    <n v="2"/>
    <x v="15"/>
    <x v="13"/>
    <n v="1"/>
    <n v="4"/>
    <n v="7"/>
    <n v="28"/>
    <n v="122"/>
    <n v="407"/>
    <n v="8"/>
    <x v="8"/>
    <n v="0.78"/>
    <n v="5.13"/>
    <m/>
  </r>
  <r>
    <x v="1"/>
    <s v="mid May"/>
    <n v="2"/>
    <x v="15"/>
    <x v="13"/>
    <n v="1"/>
    <n v="4"/>
    <n v="8"/>
    <n v="29"/>
    <n v="121"/>
    <n v="408"/>
    <n v="8"/>
    <x v="8"/>
    <n v="0.77"/>
    <n v="4.5199999999999996"/>
    <n v="61"/>
  </r>
  <r>
    <x v="1"/>
    <s v="mid May"/>
    <n v="2"/>
    <x v="14"/>
    <x v="12"/>
    <n v="1"/>
    <n v="3"/>
    <n v="8"/>
    <n v="30"/>
    <n v="72"/>
    <n v="308"/>
    <n v="8"/>
    <x v="8"/>
    <n v="0.77"/>
    <n v="4.72"/>
    <n v="58"/>
  </r>
  <r>
    <x v="1"/>
    <s v="mid May"/>
    <n v="2"/>
    <x v="13"/>
    <x v="11"/>
    <n v="1"/>
    <n v="2"/>
    <n v="8"/>
    <n v="31"/>
    <n v="57"/>
    <n v="208"/>
    <n v="8"/>
    <x v="8"/>
    <n v="0.81"/>
    <n v="3.41"/>
    <n v="55"/>
  </r>
  <r>
    <x v="1"/>
    <s v="mid May"/>
    <n v="2"/>
    <x v="12"/>
    <x v="4"/>
    <n v="1"/>
    <n v="1"/>
    <n v="8"/>
    <n v="32"/>
    <n v="8"/>
    <n v="108"/>
    <n v="8"/>
    <x v="8"/>
    <n v="0.71"/>
    <n v="4.6500000000000004"/>
    <n v="54"/>
  </r>
  <r>
    <x v="0"/>
    <s v="mid April"/>
    <n v="3"/>
    <x v="1"/>
    <x v="1"/>
    <n v="2"/>
    <n v="1"/>
    <n v="9"/>
    <n v="33"/>
    <n v="9"/>
    <n v="109"/>
    <n v="8"/>
    <x v="8"/>
    <n v="0.82"/>
    <n v="2.64"/>
    <m/>
  </r>
  <r>
    <x v="0"/>
    <s v="mid April"/>
    <n v="3"/>
    <x v="6"/>
    <x v="6"/>
    <n v="2"/>
    <n v="2"/>
    <n v="9"/>
    <n v="34"/>
    <n v="56"/>
    <n v="209"/>
    <n v="8"/>
    <x v="8"/>
    <n v="0.84"/>
    <n v="1.83"/>
    <m/>
  </r>
  <r>
    <x v="0"/>
    <s v="mid April"/>
    <n v="3"/>
    <x v="4"/>
    <x v="4"/>
    <n v="2"/>
    <n v="3"/>
    <n v="9"/>
    <n v="35"/>
    <n v="73"/>
    <n v="309"/>
    <n v="8"/>
    <x v="8"/>
    <n v="0.82"/>
    <n v="3.89"/>
    <m/>
  </r>
  <r>
    <x v="0"/>
    <s v="mid April"/>
    <n v="3"/>
    <x v="5"/>
    <x v="5"/>
    <n v="2"/>
    <n v="4"/>
    <n v="9"/>
    <n v="36"/>
    <n v="120"/>
    <n v="409"/>
    <n v="8"/>
    <x v="8"/>
    <n v="0.84"/>
    <n v="2.0299999999999998"/>
    <m/>
  </r>
  <r>
    <x v="0"/>
    <s v="mid April"/>
    <n v="3"/>
    <x v="5"/>
    <x v="5"/>
    <n v="2"/>
    <n v="4"/>
    <n v="10"/>
    <n v="37"/>
    <n v="119"/>
    <n v="410"/>
    <n v="8"/>
    <x v="8"/>
    <n v="0.84"/>
    <n v="2.62"/>
    <n v="69"/>
  </r>
  <r>
    <x v="0"/>
    <s v="mid April"/>
    <n v="3"/>
    <x v="4"/>
    <x v="4"/>
    <n v="2"/>
    <n v="3"/>
    <n v="10"/>
    <n v="38"/>
    <n v="74"/>
    <n v="310"/>
    <n v="8"/>
    <x v="8"/>
    <n v="0.84"/>
    <n v="1.75"/>
    <n v="67"/>
  </r>
  <r>
    <x v="0"/>
    <s v="mid April"/>
    <n v="3"/>
    <x v="6"/>
    <x v="6"/>
    <n v="2"/>
    <n v="2"/>
    <n v="10"/>
    <n v="39"/>
    <n v="55"/>
    <n v="210"/>
    <n v="8"/>
    <x v="8"/>
    <n v="0.84"/>
    <n v="1.8"/>
    <n v="73"/>
  </r>
  <r>
    <x v="0"/>
    <s v="mid April"/>
    <n v="3"/>
    <x v="1"/>
    <x v="1"/>
    <n v="2"/>
    <n v="1"/>
    <n v="10"/>
    <n v="40"/>
    <n v="10"/>
    <n v="110"/>
    <n v="8"/>
    <x v="8"/>
    <n v="0.81"/>
    <n v="4.3899999999999997"/>
    <n v="75"/>
  </r>
  <r>
    <x v="0"/>
    <s v="mid April"/>
    <n v="3"/>
    <x v="7"/>
    <x v="7"/>
    <n v="2"/>
    <n v="1"/>
    <n v="11"/>
    <n v="41"/>
    <n v="11"/>
    <n v="111"/>
    <n v="8"/>
    <x v="8"/>
    <n v="0.82"/>
    <n v="4.29"/>
    <m/>
  </r>
  <r>
    <x v="0"/>
    <s v="mid April"/>
    <n v="3"/>
    <x v="3"/>
    <x v="3"/>
    <n v="2"/>
    <n v="2"/>
    <n v="11"/>
    <n v="42"/>
    <n v="54"/>
    <n v="211"/>
    <n v="8"/>
    <x v="8"/>
    <n v="0.86"/>
    <n v="2.06"/>
    <m/>
  </r>
  <r>
    <x v="0"/>
    <s v="mid April"/>
    <n v="3"/>
    <x v="0"/>
    <x v="0"/>
    <n v="2"/>
    <n v="3"/>
    <n v="11"/>
    <n v="43"/>
    <n v="75"/>
    <n v="311"/>
    <n v="8"/>
    <x v="8"/>
    <n v="0.81"/>
    <n v="5.05"/>
    <m/>
  </r>
  <r>
    <x v="0"/>
    <s v="mid April"/>
    <n v="3"/>
    <x v="2"/>
    <x v="2"/>
    <n v="2"/>
    <n v="4"/>
    <n v="11"/>
    <n v="44"/>
    <n v="118"/>
    <n v="411"/>
    <n v="8"/>
    <x v="8"/>
    <n v="0.83"/>
    <n v="2.5"/>
    <m/>
  </r>
  <r>
    <x v="0"/>
    <s v="mid April"/>
    <n v="3"/>
    <x v="2"/>
    <x v="2"/>
    <n v="2"/>
    <n v="4"/>
    <n v="12"/>
    <n v="45"/>
    <n v="117"/>
    <n v="412"/>
    <n v="8"/>
    <x v="8"/>
    <n v="0.88"/>
    <n v="1.72"/>
    <n v="81"/>
  </r>
  <r>
    <x v="0"/>
    <s v="mid April"/>
    <n v="3"/>
    <x v="0"/>
    <x v="0"/>
    <n v="2"/>
    <n v="3"/>
    <n v="12"/>
    <n v="46"/>
    <n v="76"/>
    <n v="312"/>
    <n v="8"/>
    <x v="8"/>
    <n v="0.83"/>
    <n v="3.24"/>
    <n v="73"/>
  </r>
  <r>
    <x v="0"/>
    <s v="mid April"/>
    <n v="3"/>
    <x v="3"/>
    <x v="3"/>
    <n v="2"/>
    <n v="2"/>
    <n v="12"/>
    <n v="47"/>
    <n v="53"/>
    <n v="212"/>
    <n v="8"/>
    <x v="8"/>
    <n v="0.87"/>
    <n v="1.19"/>
    <n v="68"/>
  </r>
  <r>
    <x v="0"/>
    <s v="mid April"/>
    <n v="3"/>
    <x v="7"/>
    <x v="7"/>
    <n v="2"/>
    <n v="1"/>
    <n v="12"/>
    <n v="48"/>
    <n v="12"/>
    <n v="112"/>
    <n v="8"/>
    <x v="8"/>
    <n v="0.83"/>
    <n v="2.79"/>
    <n v="66"/>
  </r>
  <r>
    <x v="1"/>
    <s v="mid May"/>
    <n v="4"/>
    <x v="9"/>
    <x v="9"/>
    <n v="2"/>
    <n v="1"/>
    <n v="13"/>
    <n v="49"/>
    <n v="13"/>
    <n v="113"/>
    <n v="8"/>
    <x v="8"/>
    <n v="0.76"/>
    <n v="4.8899999999999997"/>
    <m/>
  </r>
  <r>
    <x v="1"/>
    <s v="mid May"/>
    <n v="4"/>
    <x v="10"/>
    <x v="10"/>
    <n v="2"/>
    <n v="2"/>
    <n v="13"/>
    <n v="50"/>
    <n v="52"/>
    <n v="213"/>
    <n v="8"/>
    <x v="8"/>
    <n v="0.82"/>
    <n v="2.11"/>
    <m/>
  </r>
  <r>
    <x v="1"/>
    <s v="mid May"/>
    <n v="4"/>
    <x v="8"/>
    <x v="8"/>
    <n v="2"/>
    <n v="3"/>
    <n v="13"/>
    <n v="51"/>
    <n v="77"/>
    <n v="313"/>
    <n v="8"/>
    <x v="8"/>
    <n v="0.73"/>
    <n v="5.53"/>
    <m/>
  </r>
  <r>
    <x v="1"/>
    <s v="mid May"/>
    <n v="4"/>
    <x v="12"/>
    <x v="4"/>
    <n v="2"/>
    <n v="4"/>
    <n v="13"/>
    <n v="52"/>
    <n v="116"/>
    <n v="413"/>
    <n v="8"/>
    <x v="8"/>
    <n v="0.76"/>
    <n v="4.9000000000000004"/>
    <m/>
  </r>
  <r>
    <x v="1"/>
    <s v="mid May"/>
    <n v="4"/>
    <x v="12"/>
    <x v="4"/>
    <n v="2"/>
    <n v="4"/>
    <n v="14"/>
    <n v="53"/>
    <n v="115"/>
    <n v="414"/>
    <n v="8"/>
    <x v="8"/>
    <n v="0.81"/>
    <n v="3.59"/>
    <n v="55"/>
  </r>
  <r>
    <x v="1"/>
    <s v="mid May"/>
    <n v="4"/>
    <x v="8"/>
    <x v="8"/>
    <n v="2"/>
    <n v="3"/>
    <n v="14"/>
    <n v="54"/>
    <n v="78"/>
    <n v="314"/>
    <n v="8"/>
    <x v="8"/>
    <n v="0.77"/>
    <n v="4.87"/>
    <n v="55"/>
  </r>
  <r>
    <x v="1"/>
    <s v="mid May"/>
    <n v="4"/>
    <x v="10"/>
    <x v="10"/>
    <n v="2"/>
    <n v="2"/>
    <n v="14"/>
    <n v="55"/>
    <n v="51"/>
    <n v="214"/>
    <n v="8"/>
    <x v="8"/>
    <n v="0.83"/>
    <n v="2.27"/>
    <n v="63"/>
  </r>
  <r>
    <x v="1"/>
    <s v="mid May"/>
    <n v="4"/>
    <x v="9"/>
    <x v="9"/>
    <n v="2"/>
    <n v="1"/>
    <n v="14"/>
    <n v="56"/>
    <n v="14"/>
    <n v="114"/>
    <n v="8"/>
    <x v="8"/>
    <n v="0.79"/>
    <n v="2.36"/>
    <n v="55"/>
  </r>
  <r>
    <x v="1"/>
    <s v="mid May"/>
    <n v="4"/>
    <x v="14"/>
    <x v="12"/>
    <n v="2"/>
    <n v="1"/>
    <n v="15"/>
    <n v="57"/>
    <n v="15"/>
    <n v="115"/>
    <n v="8"/>
    <x v="8"/>
    <n v="0.71"/>
    <n v="5.44"/>
    <m/>
  </r>
  <r>
    <x v="1"/>
    <s v="mid May"/>
    <n v="4"/>
    <x v="15"/>
    <x v="13"/>
    <n v="2"/>
    <n v="2"/>
    <n v="15"/>
    <n v="58"/>
    <n v="50"/>
    <n v="215"/>
    <n v="8"/>
    <x v="8"/>
    <n v="0.79"/>
    <n v="3.29"/>
    <m/>
  </r>
  <r>
    <x v="1"/>
    <s v="mid May"/>
    <n v="4"/>
    <x v="11"/>
    <x v="3"/>
    <n v="2"/>
    <n v="3"/>
    <n v="15"/>
    <n v="59"/>
    <n v="79"/>
    <n v="315"/>
    <n v="8"/>
    <x v="8"/>
    <n v="0.78"/>
    <n v="3.14"/>
    <m/>
  </r>
  <r>
    <x v="1"/>
    <s v="mid May"/>
    <n v="4"/>
    <x v="13"/>
    <x v="11"/>
    <n v="2"/>
    <n v="4"/>
    <n v="15"/>
    <n v="60"/>
    <n v="114"/>
    <n v="415"/>
    <n v="8"/>
    <x v="8"/>
    <n v="0.81"/>
    <n v="3.78"/>
    <m/>
  </r>
  <r>
    <x v="1"/>
    <s v="mid May"/>
    <n v="4"/>
    <x v="13"/>
    <x v="11"/>
    <n v="2"/>
    <n v="4"/>
    <n v="16"/>
    <n v="61"/>
    <n v="113"/>
    <n v="416"/>
    <n v="8"/>
    <x v="8"/>
    <n v="0.84"/>
    <n v="2.4500000000000002"/>
    <n v="53"/>
  </r>
  <r>
    <x v="1"/>
    <s v="mid May"/>
    <n v="4"/>
    <x v="11"/>
    <x v="3"/>
    <n v="2"/>
    <n v="3"/>
    <n v="16"/>
    <n v="62"/>
    <n v="80"/>
    <n v="316"/>
    <n v="8"/>
    <x v="8"/>
    <n v="0.81"/>
    <n v="2.19"/>
    <n v="59"/>
  </r>
  <r>
    <x v="1"/>
    <s v="mid May"/>
    <n v="4"/>
    <x v="15"/>
    <x v="13"/>
    <n v="2"/>
    <n v="2"/>
    <n v="16"/>
    <n v="63"/>
    <n v="49"/>
    <n v="216"/>
    <n v="8"/>
    <x v="8"/>
    <n v="0.82"/>
    <n v="1.91"/>
    <n v="57"/>
  </r>
  <r>
    <x v="1"/>
    <s v="mid May"/>
    <n v="4"/>
    <x v="14"/>
    <x v="12"/>
    <n v="2"/>
    <n v="1"/>
    <n v="16"/>
    <n v="64"/>
    <n v="16"/>
    <n v="116"/>
    <n v="8"/>
    <x v="8"/>
    <n v="0.69"/>
    <n v="6.95"/>
    <n v="47"/>
  </r>
  <r>
    <x v="0"/>
    <s v="mid April"/>
    <n v="5"/>
    <x v="5"/>
    <x v="5"/>
    <n v="3"/>
    <n v="1"/>
    <n v="17"/>
    <n v="65"/>
    <n v="17"/>
    <n v="117"/>
    <n v="8"/>
    <x v="8"/>
    <n v="0.84"/>
    <n v="4.1100000000000003"/>
    <m/>
  </r>
  <r>
    <x v="0"/>
    <s v="mid April"/>
    <n v="5"/>
    <x v="2"/>
    <x v="2"/>
    <n v="3"/>
    <n v="2"/>
    <n v="17"/>
    <n v="66"/>
    <n v="48"/>
    <n v="217"/>
    <n v="8"/>
    <x v="8"/>
    <n v="0.85"/>
    <n v="2.88"/>
    <m/>
  </r>
  <r>
    <x v="0"/>
    <s v="mid April"/>
    <n v="5"/>
    <x v="3"/>
    <x v="3"/>
    <n v="3"/>
    <n v="3"/>
    <n v="17"/>
    <n v="67"/>
    <n v="81"/>
    <n v="317"/>
    <n v="8"/>
    <x v="8"/>
    <n v="0.82"/>
    <n v="1.21"/>
    <m/>
  </r>
  <r>
    <x v="0"/>
    <s v="mid April"/>
    <n v="5"/>
    <x v="0"/>
    <x v="0"/>
    <n v="3"/>
    <n v="4"/>
    <n v="17"/>
    <n v="68"/>
    <n v="112"/>
    <n v="417"/>
    <n v="8"/>
    <x v="8"/>
    <n v="0.83"/>
    <n v="2.1"/>
    <m/>
  </r>
  <r>
    <x v="0"/>
    <s v="mid April"/>
    <n v="5"/>
    <x v="0"/>
    <x v="0"/>
    <n v="3"/>
    <n v="4"/>
    <n v="18"/>
    <n v="69"/>
    <n v="111"/>
    <n v="418"/>
    <n v="8"/>
    <x v="8"/>
    <n v="0.85"/>
    <n v="2.56"/>
    <n v="59"/>
  </r>
  <r>
    <x v="0"/>
    <s v="mid April"/>
    <n v="5"/>
    <x v="3"/>
    <x v="3"/>
    <n v="3"/>
    <n v="3"/>
    <n v="18"/>
    <n v="70"/>
    <n v="82"/>
    <n v="318"/>
    <n v="8"/>
    <x v="8"/>
    <n v="0.85"/>
    <n v="1.27"/>
    <n v="63"/>
  </r>
  <r>
    <x v="0"/>
    <s v="mid April"/>
    <n v="5"/>
    <x v="2"/>
    <x v="2"/>
    <n v="3"/>
    <n v="2"/>
    <n v="18"/>
    <n v="71"/>
    <n v="47"/>
    <n v="218"/>
    <n v="8"/>
    <x v="8"/>
    <n v="0.83"/>
    <n v="9.6300000000000008"/>
    <n v="78"/>
  </r>
  <r>
    <x v="0"/>
    <s v="mid April"/>
    <n v="5"/>
    <x v="5"/>
    <x v="5"/>
    <n v="3"/>
    <n v="1"/>
    <n v="18"/>
    <n v="72"/>
    <n v="18"/>
    <n v="118"/>
    <n v="8"/>
    <x v="8"/>
    <n v="0.85"/>
    <n v="2.31"/>
    <n v="71"/>
  </r>
  <r>
    <x v="0"/>
    <s v="mid April"/>
    <n v="5"/>
    <x v="6"/>
    <x v="6"/>
    <n v="3"/>
    <n v="1"/>
    <n v="19"/>
    <n v="73"/>
    <n v="19"/>
    <n v="119"/>
    <n v="8"/>
    <x v="8"/>
    <n v="0.83"/>
    <n v="2.56"/>
    <m/>
  </r>
  <r>
    <x v="0"/>
    <s v="mid April"/>
    <n v="5"/>
    <x v="4"/>
    <x v="4"/>
    <n v="3"/>
    <n v="2"/>
    <n v="19"/>
    <n v="74"/>
    <n v="46"/>
    <n v="219"/>
    <n v="8"/>
    <x v="8"/>
    <n v="0.84"/>
    <n v="3.6"/>
    <m/>
  </r>
  <r>
    <x v="0"/>
    <s v="mid April"/>
    <n v="5"/>
    <x v="7"/>
    <x v="7"/>
    <n v="3"/>
    <n v="3"/>
    <n v="19"/>
    <n v="75"/>
    <n v="83"/>
    <n v="319"/>
    <n v="8"/>
    <x v="8"/>
    <n v="0.8"/>
    <n v="5.26"/>
    <m/>
  </r>
  <r>
    <x v="0"/>
    <s v="mid April"/>
    <n v="5"/>
    <x v="1"/>
    <x v="1"/>
    <n v="3"/>
    <n v="4"/>
    <n v="19"/>
    <n v="76"/>
    <n v="110"/>
    <n v="419"/>
    <n v="8"/>
    <x v="8"/>
    <n v="0.83"/>
    <n v="2.72"/>
    <m/>
  </r>
  <r>
    <x v="0"/>
    <s v="mid April"/>
    <n v="5"/>
    <x v="1"/>
    <x v="1"/>
    <n v="3"/>
    <n v="4"/>
    <n v="20"/>
    <n v="77"/>
    <n v="109"/>
    <n v="420"/>
    <n v="8"/>
    <x v="8"/>
    <n v="0.81"/>
    <n v="3.72"/>
    <n v="81"/>
  </r>
  <r>
    <x v="0"/>
    <s v="mid April"/>
    <n v="5"/>
    <x v="7"/>
    <x v="7"/>
    <n v="3"/>
    <n v="3"/>
    <n v="20"/>
    <n v="78"/>
    <n v="84"/>
    <n v="320"/>
    <n v="8"/>
    <x v="8"/>
    <n v="0.82"/>
    <n v="3.01"/>
    <n v="61"/>
  </r>
  <r>
    <x v="0"/>
    <s v="mid April"/>
    <n v="5"/>
    <x v="4"/>
    <x v="4"/>
    <n v="3"/>
    <n v="2"/>
    <n v="20"/>
    <n v="79"/>
    <n v="45"/>
    <n v="220"/>
    <n v="8"/>
    <x v="8"/>
    <n v="0.84"/>
    <n v="2.33"/>
    <n v="70"/>
  </r>
  <r>
    <x v="0"/>
    <s v="mid April"/>
    <n v="5"/>
    <x v="6"/>
    <x v="6"/>
    <n v="3"/>
    <n v="1"/>
    <n v="20"/>
    <n v="80"/>
    <n v="20"/>
    <n v="120"/>
    <n v="8"/>
    <x v="8"/>
    <n v="0.78"/>
    <n v="8.4499999999999993"/>
    <n v="63"/>
  </r>
  <r>
    <x v="1"/>
    <s v="mid May"/>
    <n v="6"/>
    <x v="13"/>
    <x v="11"/>
    <n v="3"/>
    <n v="1"/>
    <n v="21"/>
    <n v="81"/>
    <n v="21"/>
    <n v="121"/>
    <n v="8"/>
    <x v="8"/>
    <n v="0.79"/>
    <n v="2.58"/>
    <m/>
  </r>
  <r>
    <x v="1"/>
    <s v="mid May"/>
    <n v="6"/>
    <x v="12"/>
    <x v="4"/>
    <n v="3"/>
    <n v="2"/>
    <n v="21"/>
    <n v="82"/>
    <n v="44"/>
    <n v="221"/>
    <n v="8"/>
    <x v="8"/>
    <n v="0.78"/>
    <n v="5.7"/>
    <m/>
  </r>
  <r>
    <x v="1"/>
    <s v="mid May"/>
    <n v="6"/>
    <x v="9"/>
    <x v="9"/>
    <n v="3"/>
    <n v="3"/>
    <n v="21"/>
    <n v="83"/>
    <n v="85"/>
    <n v="321"/>
    <n v="8"/>
    <x v="8"/>
    <n v="0.68"/>
    <n v="3.76"/>
    <m/>
  </r>
  <r>
    <x v="1"/>
    <s v="mid May"/>
    <n v="6"/>
    <x v="14"/>
    <x v="12"/>
    <n v="3"/>
    <n v="4"/>
    <n v="21"/>
    <n v="84"/>
    <n v="108"/>
    <n v="421"/>
    <n v="8"/>
    <x v="8"/>
    <n v="0.74"/>
    <n v="6.48"/>
    <m/>
  </r>
  <r>
    <x v="1"/>
    <s v="mid May"/>
    <n v="6"/>
    <x v="14"/>
    <x v="12"/>
    <n v="3"/>
    <n v="4"/>
    <n v="22"/>
    <n v="85"/>
    <n v="107"/>
    <n v="422"/>
    <n v="8"/>
    <x v="8"/>
    <n v="0.81"/>
    <n v="2.98"/>
    <n v="52"/>
  </r>
  <r>
    <x v="1"/>
    <s v="mid May"/>
    <n v="6"/>
    <x v="9"/>
    <x v="9"/>
    <n v="3"/>
    <n v="3"/>
    <n v="22"/>
    <n v="86"/>
    <n v="86"/>
    <n v="322"/>
    <n v="8"/>
    <x v="8"/>
    <n v="0.73"/>
    <n v="2.75"/>
    <n v="45"/>
  </r>
  <r>
    <x v="1"/>
    <s v="mid May"/>
    <n v="6"/>
    <x v="12"/>
    <x v="4"/>
    <n v="3"/>
    <n v="2"/>
    <n v="22"/>
    <n v="87"/>
    <n v="43"/>
    <n v="222"/>
    <n v="8"/>
    <x v="8"/>
    <n v="0.79"/>
    <n v="3.72"/>
    <n v="59"/>
  </r>
  <r>
    <x v="1"/>
    <s v="mid May"/>
    <n v="6"/>
    <x v="13"/>
    <x v="11"/>
    <n v="3"/>
    <n v="1"/>
    <n v="22"/>
    <n v="88"/>
    <n v="22"/>
    <n v="122"/>
    <n v="8"/>
    <x v="8"/>
    <n v="0.81"/>
    <n v="2.0699999999999998"/>
    <n v="55"/>
  </r>
  <r>
    <x v="1"/>
    <s v="mid May"/>
    <n v="6"/>
    <x v="10"/>
    <x v="10"/>
    <n v="3"/>
    <n v="1"/>
    <n v="23"/>
    <n v="89"/>
    <n v="23"/>
    <n v="123"/>
    <n v="8"/>
    <x v="8"/>
    <n v="0.73"/>
    <n v="5.44"/>
    <m/>
  </r>
  <r>
    <x v="1"/>
    <s v="mid May"/>
    <n v="6"/>
    <x v="11"/>
    <x v="3"/>
    <n v="3"/>
    <n v="2"/>
    <n v="23"/>
    <n v="90"/>
    <n v="42"/>
    <n v="223"/>
    <n v="8"/>
    <x v="8"/>
    <n v="0.79"/>
    <n v="5.36"/>
    <m/>
  </r>
  <r>
    <x v="1"/>
    <s v="mid May"/>
    <n v="6"/>
    <x v="15"/>
    <x v="13"/>
    <n v="3"/>
    <n v="3"/>
    <n v="23"/>
    <n v="91"/>
    <n v="87"/>
    <n v="323"/>
    <n v="8"/>
    <x v="8"/>
    <n v="0.68"/>
    <n v="4.3600000000000003"/>
    <m/>
  </r>
  <r>
    <x v="1"/>
    <s v="mid May"/>
    <n v="6"/>
    <x v="8"/>
    <x v="8"/>
    <n v="3"/>
    <n v="4"/>
    <n v="23"/>
    <n v="92"/>
    <n v="106"/>
    <n v="423"/>
    <n v="8"/>
    <x v="8"/>
    <n v="0.77"/>
    <n v="4.97"/>
    <m/>
  </r>
  <r>
    <x v="1"/>
    <s v="mid May"/>
    <n v="6"/>
    <x v="8"/>
    <x v="8"/>
    <n v="3"/>
    <n v="4"/>
    <n v="24"/>
    <n v="93"/>
    <n v="105"/>
    <n v="424"/>
    <n v="8"/>
    <x v="8"/>
    <n v="0.75"/>
    <n v="6.46"/>
    <n v="54"/>
  </r>
  <r>
    <x v="1"/>
    <s v="mid May"/>
    <n v="6"/>
    <x v="15"/>
    <x v="13"/>
    <n v="3"/>
    <n v="3"/>
    <n v="24"/>
    <n v="94"/>
    <n v="88"/>
    <n v="324"/>
    <n v="8"/>
    <x v="8"/>
    <n v="0.7"/>
    <n v="3.71"/>
    <n v="56"/>
  </r>
  <r>
    <x v="1"/>
    <s v="mid May"/>
    <n v="6"/>
    <x v="11"/>
    <x v="3"/>
    <n v="3"/>
    <n v="2"/>
    <n v="24"/>
    <n v="95"/>
    <n v="41"/>
    <n v="224"/>
    <n v="8"/>
    <x v="8"/>
    <n v="0.82"/>
    <n v="3.42"/>
    <n v="59"/>
  </r>
  <r>
    <x v="1"/>
    <s v="mid May"/>
    <n v="6"/>
    <x v="10"/>
    <x v="10"/>
    <n v="3"/>
    <n v="1"/>
    <n v="24"/>
    <n v="96"/>
    <n v="24"/>
    <n v="124"/>
    <n v="8"/>
    <x v="8"/>
    <n v="0.8"/>
    <n v="2.8"/>
    <n v="61"/>
  </r>
  <r>
    <x v="0"/>
    <s v="mid April"/>
    <n v="7"/>
    <x v="3"/>
    <x v="3"/>
    <n v="4"/>
    <n v="1"/>
    <n v="25"/>
    <n v="97"/>
    <n v="25"/>
    <n v="125"/>
    <n v="8"/>
    <x v="8"/>
    <n v="0.84"/>
    <n v="2.4300000000000002"/>
    <m/>
  </r>
  <r>
    <x v="0"/>
    <s v="mid April"/>
    <n v="7"/>
    <x v="7"/>
    <x v="7"/>
    <n v="4"/>
    <n v="2"/>
    <n v="25"/>
    <n v="98"/>
    <n v="40"/>
    <n v="225"/>
    <n v="8"/>
    <x v="8"/>
    <n v="0.8"/>
    <n v="4.38"/>
    <m/>
  </r>
  <r>
    <x v="0"/>
    <s v="mid April"/>
    <n v="7"/>
    <x v="1"/>
    <x v="1"/>
    <n v="4"/>
    <n v="3"/>
    <n v="25"/>
    <n v="99"/>
    <n v="89"/>
    <n v="325"/>
    <n v="8"/>
    <x v="8"/>
    <n v="0.72"/>
    <n v="8.7100000000000009"/>
    <m/>
  </r>
  <r>
    <x v="0"/>
    <s v="mid April"/>
    <n v="7"/>
    <x v="6"/>
    <x v="6"/>
    <n v="4"/>
    <n v="4"/>
    <n v="25"/>
    <n v="100"/>
    <n v="104"/>
    <n v="425"/>
    <n v="8"/>
    <x v="8"/>
    <n v="0.77"/>
    <n v="5.13"/>
    <m/>
  </r>
  <r>
    <x v="0"/>
    <s v="mid April"/>
    <n v="7"/>
    <x v="6"/>
    <x v="6"/>
    <n v="4"/>
    <n v="4"/>
    <n v="26"/>
    <n v="101"/>
    <n v="103"/>
    <n v="426"/>
    <n v="8"/>
    <x v="8"/>
    <n v="0.76"/>
    <n v="6.1"/>
    <n v="71"/>
  </r>
  <r>
    <x v="0"/>
    <s v="mid April"/>
    <n v="7"/>
    <x v="1"/>
    <x v="1"/>
    <n v="4"/>
    <n v="3"/>
    <n v="26"/>
    <n v="102"/>
    <n v="90"/>
    <n v="326"/>
    <n v="8"/>
    <x v="8"/>
    <n v="0.74"/>
    <n v="7.2"/>
    <n v="72"/>
  </r>
  <r>
    <x v="0"/>
    <s v="mid April"/>
    <n v="7"/>
    <x v="7"/>
    <x v="7"/>
    <n v="4"/>
    <n v="2"/>
    <n v="26"/>
    <n v="103"/>
    <n v="39"/>
    <n v="226"/>
    <n v="8"/>
    <x v="8"/>
    <n v="0.82"/>
    <n v="3.06"/>
    <n v="59"/>
  </r>
  <r>
    <x v="0"/>
    <s v="mid April"/>
    <n v="7"/>
    <x v="3"/>
    <x v="3"/>
    <n v="4"/>
    <n v="1"/>
    <n v="26"/>
    <n v="104"/>
    <n v="26"/>
    <n v="126"/>
    <n v="8"/>
    <x v="8"/>
    <n v="0.86"/>
    <n v="1.72"/>
    <n v="64"/>
  </r>
  <r>
    <x v="0"/>
    <s v="mid April"/>
    <n v="7"/>
    <x v="2"/>
    <x v="2"/>
    <n v="4"/>
    <n v="1"/>
    <n v="27"/>
    <n v="105"/>
    <n v="27"/>
    <n v="127"/>
    <n v="8"/>
    <x v="8"/>
    <n v="0.84"/>
    <n v="2.5"/>
    <m/>
  </r>
  <r>
    <x v="0"/>
    <s v="mid April"/>
    <n v="7"/>
    <x v="0"/>
    <x v="0"/>
    <n v="4"/>
    <n v="2"/>
    <n v="27"/>
    <n v="106"/>
    <n v="38"/>
    <n v="227"/>
    <n v="8"/>
    <x v="8"/>
    <n v="0.78"/>
    <n v="7.81"/>
    <m/>
  </r>
  <r>
    <x v="0"/>
    <s v="mid April"/>
    <n v="7"/>
    <x v="5"/>
    <x v="5"/>
    <n v="4"/>
    <n v="3"/>
    <n v="27"/>
    <n v="107"/>
    <n v="91"/>
    <n v="327"/>
    <n v="8"/>
    <x v="8"/>
    <n v="0.81"/>
    <n v="2.75"/>
    <m/>
  </r>
  <r>
    <x v="0"/>
    <s v="mid April"/>
    <n v="7"/>
    <x v="4"/>
    <x v="4"/>
    <n v="4"/>
    <n v="4"/>
    <n v="27"/>
    <n v="108"/>
    <n v="102"/>
    <n v="427"/>
    <n v="8"/>
    <x v="8"/>
    <n v="0.8"/>
    <n v="4.33"/>
    <m/>
  </r>
  <r>
    <x v="0"/>
    <s v="mid April"/>
    <n v="7"/>
    <x v="4"/>
    <x v="4"/>
    <n v="4"/>
    <n v="4"/>
    <n v="28"/>
    <n v="109"/>
    <n v="101"/>
    <n v="428"/>
    <n v="8"/>
    <x v="8"/>
    <n v="0.86"/>
    <n v="1.27"/>
    <n v="70"/>
  </r>
  <r>
    <x v="0"/>
    <s v="mid April"/>
    <n v="7"/>
    <x v="5"/>
    <x v="5"/>
    <n v="4"/>
    <n v="3"/>
    <n v="28"/>
    <n v="110"/>
    <n v="92"/>
    <n v="328"/>
    <n v="8"/>
    <x v="8"/>
    <n v="0.84"/>
    <n v="1.62"/>
    <n v="63"/>
  </r>
  <r>
    <x v="0"/>
    <s v="mid April"/>
    <n v="7"/>
    <x v="0"/>
    <x v="0"/>
    <n v="4"/>
    <n v="2"/>
    <n v="28"/>
    <n v="111"/>
    <n v="37"/>
    <n v="228"/>
    <n v="8"/>
    <x v="8"/>
    <n v="0.83"/>
    <n v="4.1900000000000004"/>
    <n v="66"/>
  </r>
  <r>
    <x v="0"/>
    <s v="mid April"/>
    <n v="7"/>
    <x v="2"/>
    <x v="2"/>
    <n v="4"/>
    <n v="1"/>
    <n v="28"/>
    <n v="112"/>
    <n v="28"/>
    <n v="128"/>
    <n v="8"/>
    <x v="8"/>
    <n v="0.83"/>
    <n v="2.2400000000000002"/>
    <n v="75"/>
  </r>
  <r>
    <x v="1"/>
    <s v="mid May"/>
    <n v="8"/>
    <x v="11"/>
    <x v="3"/>
    <n v="4"/>
    <n v="1"/>
    <n v="29"/>
    <n v="113"/>
    <n v="29"/>
    <n v="129"/>
    <n v="8"/>
    <x v="8"/>
    <n v="0.75"/>
    <n v="3.22"/>
    <m/>
  </r>
  <r>
    <x v="1"/>
    <s v="mid May"/>
    <n v="8"/>
    <x v="14"/>
    <x v="12"/>
    <n v="4"/>
    <n v="2"/>
    <n v="29"/>
    <n v="114"/>
    <n v="36"/>
    <n v="229"/>
    <n v="8"/>
    <x v="8"/>
    <n v="0.79"/>
    <n v="4.3099999999999996"/>
    <m/>
  </r>
  <r>
    <x v="1"/>
    <s v="mid May"/>
    <n v="8"/>
    <x v="13"/>
    <x v="11"/>
    <n v="4"/>
    <n v="3"/>
    <n v="29"/>
    <n v="115"/>
    <n v="93"/>
    <n v="329"/>
    <n v="8"/>
    <x v="8"/>
    <n v="0.63"/>
    <n v="4.7699999999999996"/>
    <m/>
  </r>
  <r>
    <x v="1"/>
    <s v="mid May"/>
    <n v="8"/>
    <x v="10"/>
    <x v="10"/>
    <n v="4"/>
    <n v="4"/>
    <n v="29"/>
    <n v="116"/>
    <n v="100"/>
    <n v="429"/>
    <n v="8"/>
    <x v="8"/>
    <n v="0.69"/>
    <n v="7.56"/>
    <m/>
  </r>
  <r>
    <x v="1"/>
    <s v="mid May"/>
    <n v="8"/>
    <x v="10"/>
    <x v="10"/>
    <n v="4"/>
    <n v="4"/>
    <n v="30"/>
    <n v="117"/>
    <n v="99"/>
    <n v="430"/>
    <n v="8"/>
    <x v="8"/>
    <n v="0.72"/>
    <n v="4.9800000000000004"/>
    <n v="48"/>
  </r>
  <r>
    <x v="1"/>
    <s v="mid May"/>
    <n v="8"/>
    <x v="13"/>
    <x v="11"/>
    <n v="4"/>
    <n v="3"/>
    <n v="30"/>
    <n v="118"/>
    <n v="94"/>
    <n v="330"/>
    <n v="8"/>
    <x v="8"/>
    <n v="0.68"/>
    <n v="4.8099999999999996"/>
    <n v="50"/>
  </r>
  <r>
    <x v="1"/>
    <s v="mid May"/>
    <n v="8"/>
    <x v="14"/>
    <x v="12"/>
    <n v="4"/>
    <n v="2"/>
    <n v="30"/>
    <n v="119"/>
    <n v="35"/>
    <n v="230"/>
    <n v="8"/>
    <x v="8"/>
    <n v="0.75"/>
    <n v="6.08"/>
    <n v="55"/>
  </r>
  <r>
    <x v="1"/>
    <s v="mid May"/>
    <n v="8"/>
    <x v="11"/>
    <x v="3"/>
    <n v="4"/>
    <n v="1"/>
    <n v="30"/>
    <n v="120"/>
    <n v="30"/>
    <n v="130"/>
    <n v="8"/>
    <x v="8"/>
    <n v="0.77"/>
    <n v="4.72"/>
    <n v="58"/>
  </r>
  <r>
    <x v="1"/>
    <s v="mid May"/>
    <n v="8"/>
    <x v="15"/>
    <x v="13"/>
    <n v="4"/>
    <n v="1"/>
    <n v="31"/>
    <n v="121"/>
    <n v="31"/>
    <n v="131"/>
    <n v="8"/>
    <x v="8"/>
    <n v="0.75"/>
    <n v="3.08"/>
    <m/>
  </r>
  <r>
    <x v="1"/>
    <s v="mid May"/>
    <n v="8"/>
    <x v="8"/>
    <x v="8"/>
    <n v="4"/>
    <n v="2"/>
    <n v="31"/>
    <n v="122"/>
    <n v="34"/>
    <n v="231"/>
    <n v="8"/>
    <x v="8"/>
    <n v="0.78"/>
    <n v="4.8499999999999996"/>
    <m/>
  </r>
  <r>
    <x v="1"/>
    <s v="mid May"/>
    <n v="8"/>
    <x v="12"/>
    <x v="4"/>
    <n v="4"/>
    <n v="3"/>
    <n v="31"/>
    <n v="123"/>
    <n v="95"/>
    <n v="331"/>
    <n v="8"/>
    <x v="8"/>
    <n v="0.61"/>
    <n v="4.62"/>
    <m/>
  </r>
  <r>
    <x v="1"/>
    <s v="mid May"/>
    <n v="8"/>
    <x v="9"/>
    <x v="9"/>
    <n v="4"/>
    <n v="4"/>
    <n v="31"/>
    <n v="124"/>
    <n v="98"/>
    <n v="431"/>
    <n v="8"/>
    <x v="8"/>
    <n v="0.72"/>
    <n v="5.48"/>
    <m/>
  </r>
  <r>
    <x v="1"/>
    <s v="mid May"/>
    <n v="8"/>
    <x v="9"/>
    <x v="9"/>
    <n v="4"/>
    <n v="4"/>
    <n v="32"/>
    <n v="125"/>
    <n v="97"/>
    <n v="432"/>
    <n v="8"/>
    <x v="8"/>
    <n v="0.75"/>
    <n v="4.5199999999999996"/>
    <n v="50"/>
  </r>
  <r>
    <x v="1"/>
    <s v="mid May"/>
    <n v="8"/>
    <x v="12"/>
    <x v="4"/>
    <n v="4"/>
    <n v="3"/>
    <n v="32"/>
    <n v="126"/>
    <n v="96"/>
    <n v="332"/>
    <n v="8"/>
    <x v="8"/>
    <n v="0.67"/>
    <n v="5.14"/>
    <n v="55"/>
  </r>
  <r>
    <x v="1"/>
    <s v="mid May"/>
    <n v="8"/>
    <x v="8"/>
    <x v="8"/>
    <n v="4"/>
    <n v="2"/>
    <n v="32"/>
    <n v="127"/>
    <n v="33"/>
    <n v="232"/>
    <n v="8"/>
    <x v="8"/>
    <n v="0.82"/>
    <n v="3.05"/>
    <n v="55"/>
  </r>
  <r>
    <x v="1"/>
    <s v="mid May"/>
    <n v="8"/>
    <x v="15"/>
    <x v="13"/>
    <n v="4"/>
    <n v="1"/>
    <n v="32"/>
    <n v="128"/>
    <n v="32"/>
    <n v="132"/>
    <n v="8"/>
    <x v="8"/>
    <n v="0.76"/>
    <n v="3.03"/>
    <n v="53"/>
  </r>
  <r>
    <x v="0"/>
    <s v="mid April"/>
    <n v="1"/>
    <x v="0"/>
    <x v="0"/>
    <n v="1"/>
    <n v="1"/>
    <n v="1"/>
    <n v="1"/>
    <n v="1"/>
    <n v="101"/>
    <n v="9"/>
    <x v="9"/>
    <n v="0.81"/>
    <n v="2.0099999999999998"/>
    <m/>
  </r>
  <r>
    <x v="0"/>
    <s v="mid April"/>
    <n v="1"/>
    <x v="1"/>
    <x v="1"/>
    <n v="1"/>
    <n v="2"/>
    <n v="1"/>
    <n v="2"/>
    <n v="64"/>
    <n v="201"/>
    <n v="9"/>
    <x v="9"/>
    <n v="0.84"/>
    <n v="1.27"/>
    <m/>
  </r>
  <r>
    <x v="0"/>
    <s v="mid April"/>
    <n v="1"/>
    <x v="2"/>
    <x v="2"/>
    <n v="1"/>
    <n v="3"/>
    <n v="1"/>
    <n v="3"/>
    <n v="65"/>
    <n v="301"/>
    <n v="9"/>
    <x v="9"/>
    <n v="0.85"/>
    <n v="1.89"/>
    <m/>
  </r>
  <r>
    <x v="0"/>
    <s v="mid April"/>
    <n v="1"/>
    <x v="3"/>
    <x v="3"/>
    <n v="1"/>
    <n v="4"/>
    <n v="1"/>
    <n v="4"/>
    <n v="128"/>
    <n v="401"/>
    <n v="9"/>
    <x v="9"/>
    <n v="0.84"/>
    <n v="1.77"/>
    <m/>
  </r>
  <r>
    <x v="0"/>
    <s v="mid April"/>
    <n v="1"/>
    <x v="3"/>
    <x v="3"/>
    <n v="1"/>
    <n v="4"/>
    <n v="2"/>
    <n v="5"/>
    <n v="127"/>
    <n v="402"/>
    <n v="9"/>
    <x v="9"/>
    <n v="0.85"/>
    <n v="0.38"/>
    <m/>
  </r>
  <r>
    <x v="0"/>
    <s v="mid April"/>
    <n v="1"/>
    <x v="2"/>
    <x v="2"/>
    <n v="1"/>
    <n v="3"/>
    <n v="2"/>
    <n v="6"/>
    <n v="66"/>
    <n v="302"/>
    <n v="9"/>
    <x v="9"/>
    <n v="0.86"/>
    <n v="1.51"/>
    <m/>
  </r>
  <r>
    <x v="0"/>
    <s v="mid April"/>
    <n v="1"/>
    <x v="1"/>
    <x v="1"/>
    <n v="1"/>
    <n v="2"/>
    <n v="2"/>
    <n v="7"/>
    <n v="63"/>
    <n v="202"/>
    <n v="9"/>
    <x v="9"/>
    <n v="0.85"/>
    <n v="1.6"/>
    <m/>
  </r>
  <r>
    <x v="0"/>
    <s v="mid April"/>
    <n v="1"/>
    <x v="0"/>
    <x v="0"/>
    <n v="1"/>
    <n v="1"/>
    <n v="2"/>
    <n v="8"/>
    <n v="2"/>
    <n v="102"/>
    <n v="9"/>
    <x v="9"/>
    <n v="0.82"/>
    <n v="2.2599999999999998"/>
    <m/>
  </r>
  <r>
    <x v="0"/>
    <s v="mid April"/>
    <n v="1"/>
    <x v="4"/>
    <x v="4"/>
    <n v="1"/>
    <n v="1"/>
    <n v="3"/>
    <n v="9"/>
    <n v="3"/>
    <n v="103"/>
    <n v="9"/>
    <x v="9"/>
    <n v="0.83"/>
    <n v="1.1599999999999999"/>
    <m/>
  </r>
  <r>
    <x v="0"/>
    <s v="mid April"/>
    <n v="1"/>
    <x v="5"/>
    <x v="5"/>
    <n v="1"/>
    <n v="2"/>
    <n v="3"/>
    <n v="10"/>
    <n v="62"/>
    <n v="203"/>
    <n v="9"/>
    <x v="9"/>
    <n v="0.86"/>
    <n v="1.58"/>
    <m/>
  </r>
  <r>
    <x v="0"/>
    <s v="mid April"/>
    <n v="1"/>
    <x v="6"/>
    <x v="6"/>
    <n v="1"/>
    <n v="3"/>
    <n v="3"/>
    <n v="11"/>
    <n v="67"/>
    <n v="303"/>
    <n v="9"/>
    <x v="9"/>
    <n v="0.79"/>
    <n v="2.99"/>
    <m/>
  </r>
  <r>
    <x v="0"/>
    <s v="mid April"/>
    <n v="1"/>
    <x v="7"/>
    <x v="7"/>
    <n v="1"/>
    <n v="4"/>
    <n v="3"/>
    <n v="12"/>
    <n v="126"/>
    <n v="403"/>
    <n v="9"/>
    <x v="9"/>
    <n v="0.83"/>
    <n v="2.33"/>
    <m/>
  </r>
  <r>
    <x v="0"/>
    <s v="mid April"/>
    <n v="1"/>
    <x v="7"/>
    <x v="7"/>
    <n v="1"/>
    <n v="4"/>
    <n v="4"/>
    <n v="13"/>
    <n v="125"/>
    <n v="404"/>
    <n v="9"/>
    <x v="9"/>
    <n v="0.84"/>
    <n v="0.89"/>
    <m/>
  </r>
  <r>
    <x v="0"/>
    <s v="mid April"/>
    <n v="1"/>
    <x v="6"/>
    <x v="6"/>
    <n v="1"/>
    <n v="3"/>
    <n v="4"/>
    <n v="14"/>
    <n v="68"/>
    <n v="304"/>
    <n v="9"/>
    <x v="9"/>
    <n v="0.78"/>
    <n v="1.72"/>
    <m/>
  </r>
  <r>
    <x v="0"/>
    <s v="mid April"/>
    <n v="1"/>
    <x v="5"/>
    <x v="5"/>
    <n v="1"/>
    <n v="2"/>
    <n v="4"/>
    <n v="15"/>
    <n v="61"/>
    <n v="204"/>
    <n v="9"/>
    <x v="9"/>
    <n v="0.86"/>
    <n v="2.2599999999999998"/>
    <m/>
  </r>
  <r>
    <x v="0"/>
    <s v="mid April"/>
    <n v="1"/>
    <x v="4"/>
    <x v="4"/>
    <n v="1"/>
    <n v="1"/>
    <n v="4"/>
    <n v="16"/>
    <n v="4"/>
    <n v="104"/>
    <n v="9"/>
    <x v="9"/>
    <n v="0.84"/>
    <n v="2.04"/>
    <m/>
  </r>
  <r>
    <x v="1"/>
    <s v="mid May"/>
    <n v="2"/>
    <x v="8"/>
    <x v="8"/>
    <n v="1"/>
    <n v="1"/>
    <n v="5"/>
    <n v="17"/>
    <n v="5"/>
    <n v="105"/>
    <n v="9"/>
    <x v="9"/>
    <n v="0.77"/>
    <n v="3.98"/>
    <m/>
  </r>
  <r>
    <x v="1"/>
    <s v="mid May"/>
    <n v="2"/>
    <x v="9"/>
    <x v="9"/>
    <n v="1"/>
    <n v="2"/>
    <n v="5"/>
    <n v="18"/>
    <n v="60"/>
    <n v="205"/>
    <n v="9"/>
    <x v="9"/>
    <n v="0.84"/>
    <n v="4.16"/>
    <m/>
  </r>
  <r>
    <x v="1"/>
    <s v="mid May"/>
    <n v="2"/>
    <x v="10"/>
    <x v="10"/>
    <n v="1"/>
    <n v="3"/>
    <n v="5"/>
    <n v="19"/>
    <n v="69"/>
    <n v="305"/>
    <n v="9"/>
    <x v="9"/>
    <n v="0.82"/>
    <n v="1.77"/>
    <m/>
  </r>
  <r>
    <x v="1"/>
    <s v="mid May"/>
    <n v="2"/>
    <x v="11"/>
    <x v="3"/>
    <n v="1"/>
    <n v="4"/>
    <n v="5"/>
    <n v="20"/>
    <n v="124"/>
    <n v="405"/>
    <n v="9"/>
    <x v="9"/>
    <n v="0.82"/>
    <n v="2.82"/>
    <m/>
  </r>
  <r>
    <x v="1"/>
    <s v="mid May"/>
    <n v="2"/>
    <x v="11"/>
    <x v="3"/>
    <n v="1"/>
    <n v="4"/>
    <n v="6"/>
    <n v="21"/>
    <n v="123"/>
    <n v="406"/>
    <n v="9"/>
    <x v="9"/>
    <n v="0.84"/>
    <n v="1.51"/>
    <m/>
  </r>
  <r>
    <x v="1"/>
    <s v="mid May"/>
    <n v="2"/>
    <x v="10"/>
    <x v="10"/>
    <n v="1"/>
    <n v="3"/>
    <n v="6"/>
    <n v="22"/>
    <n v="70"/>
    <n v="306"/>
    <n v="9"/>
    <x v="9"/>
    <n v="0.83"/>
    <n v="0.95"/>
    <m/>
  </r>
  <r>
    <x v="1"/>
    <s v="mid May"/>
    <n v="2"/>
    <x v="9"/>
    <x v="9"/>
    <n v="1"/>
    <n v="2"/>
    <n v="6"/>
    <n v="23"/>
    <n v="59"/>
    <n v="206"/>
    <n v="9"/>
    <x v="9"/>
    <n v="0.84"/>
    <n v="2.15"/>
    <m/>
  </r>
  <r>
    <x v="1"/>
    <s v="mid May"/>
    <n v="2"/>
    <x v="8"/>
    <x v="8"/>
    <n v="1"/>
    <n v="1"/>
    <n v="6"/>
    <n v="24"/>
    <n v="6"/>
    <n v="106"/>
    <n v="9"/>
    <x v="9"/>
    <n v="0.79"/>
    <n v="1.92"/>
    <m/>
  </r>
  <r>
    <x v="1"/>
    <s v="mid May"/>
    <n v="2"/>
    <x v="12"/>
    <x v="4"/>
    <n v="1"/>
    <n v="1"/>
    <n v="7"/>
    <n v="25"/>
    <n v="7"/>
    <n v="107"/>
    <n v="9"/>
    <x v="9"/>
    <n v="0.71"/>
    <n v="3.08"/>
    <m/>
  </r>
  <r>
    <x v="1"/>
    <s v="mid May"/>
    <n v="2"/>
    <x v="13"/>
    <x v="11"/>
    <n v="1"/>
    <n v="2"/>
    <n v="7"/>
    <n v="26"/>
    <n v="58"/>
    <n v="207"/>
    <n v="9"/>
    <x v="9"/>
    <n v="0.83"/>
    <n v="3.76"/>
    <m/>
  </r>
  <r>
    <x v="1"/>
    <s v="mid May"/>
    <n v="2"/>
    <x v="14"/>
    <x v="12"/>
    <n v="1"/>
    <n v="3"/>
    <n v="7"/>
    <n v="27"/>
    <n v="71"/>
    <n v="307"/>
    <n v="9"/>
    <x v="9"/>
    <n v="0.78"/>
    <n v="6.22"/>
    <m/>
  </r>
  <r>
    <x v="1"/>
    <s v="mid May"/>
    <n v="2"/>
    <x v="15"/>
    <x v="13"/>
    <n v="1"/>
    <n v="4"/>
    <n v="7"/>
    <n v="28"/>
    <n v="122"/>
    <n v="407"/>
    <n v="9"/>
    <x v="9"/>
    <n v="0.81"/>
    <n v="2.33"/>
    <m/>
  </r>
  <r>
    <x v="1"/>
    <s v="mid May"/>
    <n v="2"/>
    <x v="15"/>
    <x v="13"/>
    <n v="1"/>
    <n v="4"/>
    <n v="8"/>
    <n v="29"/>
    <n v="121"/>
    <n v="408"/>
    <n v="9"/>
    <x v="9"/>
    <n v="0.82"/>
    <n v="2.88"/>
    <m/>
  </r>
  <r>
    <x v="1"/>
    <s v="mid May"/>
    <n v="2"/>
    <x v="14"/>
    <x v="12"/>
    <n v="1"/>
    <n v="3"/>
    <n v="8"/>
    <n v="30"/>
    <n v="72"/>
    <n v="308"/>
    <n v="9"/>
    <x v="9"/>
    <n v="0.83"/>
    <n v="3.48"/>
    <m/>
  </r>
  <r>
    <x v="1"/>
    <s v="mid May"/>
    <n v="2"/>
    <x v="13"/>
    <x v="11"/>
    <n v="1"/>
    <n v="2"/>
    <n v="8"/>
    <n v="31"/>
    <n v="57"/>
    <n v="208"/>
    <n v="9"/>
    <x v="9"/>
    <n v="0.84"/>
    <n v="2.31"/>
    <m/>
  </r>
  <r>
    <x v="1"/>
    <s v="mid May"/>
    <n v="2"/>
    <x v="12"/>
    <x v="4"/>
    <n v="1"/>
    <n v="1"/>
    <n v="8"/>
    <n v="32"/>
    <n v="8"/>
    <n v="108"/>
    <n v="9"/>
    <x v="9"/>
    <n v="0.74"/>
    <n v="3.05"/>
    <m/>
  </r>
  <r>
    <x v="0"/>
    <s v="mid April"/>
    <n v="3"/>
    <x v="1"/>
    <x v="1"/>
    <n v="2"/>
    <n v="1"/>
    <n v="9"/>
    <n v="33"/>
    <n v="9"/>
    <n v="109"/>
    <n v="9"/>
    <x v="9"/>
    <n v="0.82"/>
    <n v="2.42"/>
    <m/>
  </r>
  <r>
    <x v="0"/>
    <s v="mid April"/>
    <n v="3"/>
    <x v="6"/>
    <x v="6"/>
    <n v="2"/>
    <n v="2"/>
    <n v="9"/>
    <n v="34"/>
    <n v="56"/>
    <n v="209"/>
    <n v="9"/>
    <x v="9"/>
    <n v="0.82"/>
    <n v="1.56"/>
    <m/>
  </r>
  <r>
    <x v="0"/>
    <s v="mid April"/>
    <n v="3"/>
    <x v="4"/>
    <x v="4"/>
    <n v="2"/>
    <n v="3"/>
    <n v="9"/>
    <n v="35"/>
    <n v="73"/>
    <n v="309"/>
    <n v="9"/>
    <x v="9"/>
    <n v="0.84"/>
    <n v="1.58"/>
    <m/>
  </r>
  <r>
    <x v="0"/>
    <s v="mid April"/>
    <n v="3"/>
    <x v="5"/>
    <x v="5"/>
    <n v="2"/>
    <n v="4"/>
    <n v="9"/>
    <n v="36"/>
    <n v="120"/>
    <n v="409"/>
    <n v="9"/>
    <x v="9"/>
    <n v="0.84"/>
    <n v="1.9"/>
    <m/>
  </r>
  <r>
    <x v="0"/>
    <s v="mid April"/>
    <n v="3"/>
    <x v="5"/>
    <x v="5"/>
    <n v="2"/>
    <n v="4"/>
    <n v="10"/>
    <n v="37"/>
    <n v="119"/>
    <n v="410"/>
    <n v="9"/>
    <x v="9"/>
    <n v="0.86"/>
    <n v="2.19"/>
    <m/>
  </r>
  <r>
    <x v="0"/>
    <s v="mid April"/>
    <n v="3"/>
    <x v="4"/>
    <x v="4"/>
    <n v="2"/>
    <n v="3"/>
    <n v="10"/>
    <n v="38"/>
    <n v="74"/>
    <n v="310"/>
    <n v="9"/>
    <x v="9"/>
    <n v="0.86"/>
    <n v="2.29"/>
    <m/>
  </r>
  <r>
    <x v="0"/>
    <s v="mid April"/>
    <n v="3"/>
    <x v="6"/>
    <x v="6"/>
    <n v="2"/>
    <n v="2"/>
    <n v="10"/>
    <n v="39"/>
    <n v="55"/>
    <n v="210"/>
    <n v="9"/>
    <x v="9"/>
    <n v="0.83"/>
    <n v="1.4"/>
    <m/>
  </r>
  <r>
    <x v="0"/>
    <s v="mid April"/>
    <n v="3"/>
    <x v="1"/>
    <x v="1"/>
    <n v="2"/>
    <n v="1"/>
    <n v="10"/>
    <n v="40"/>
    <n v="10"/>
    <n v="110"/>
    <n v="9"/>
    <x v="9"/>
    <n v="0.84"/>
    <n v="2"/>
    <m/>
  </r>
  <r>
    <x v="0"/>
    <s v="mid April"/>
    <n v="3"/>
    <x v="7"/>
    <x v="7"/>
    <n v="2"/>
    <n v="1"/>
    <n v="11"/>
    <n v="41"/>
    <n v="11"/>
    <n v="111"/>
    <n v="9"/>
    <x v="9"/>
    <n v="0.82"/>
    <n v="3.14"/>
    <m/>
  </r>
  <r>
    <x v="0"/>
    <s v="mid April"/>
    <n v="3"/>
    <x v="3"/>
    <x v="3"/>
    <n v="2"/>
    <n v="2"/>
    <n v="11"/>
    <n v="42"/>
    <n v="54"/>
    <n v="211"/>
    <n v="9"/>
    <x v="9"/>
    <n v="0.86"/>
    <n v="1.36"/>
    <m/>
  </r>
  <r>
    <x v="0"/>
    <s v="mid April"/>
    <n v="3"/>
    <x v="0"/>
    <x v="0"/>
    <n v="2"/>
    <n v="3"/>
    <n v="11"/>
    <n v="43"/>
    <n v="75"/>
    <n v="311"/>
    <n v="9"/>
    <x v="9"/>
    <n v="0.83"/>
    <n v="3.02"/>
    <m/>
  </r>
  <r>
    <x v="0"/>
    <s v="mid April"/>
    <n v="3"/>
    <x v="2"/>
    <x v="2"/>
    <n v="2"/>
    <n v="4"/>
    <n v="11"/>
    <n v="44"/>
    <n v="118"/>
    <n v="411"/>
    <n v="9"/>
    <x v="9"/>
    <n v="0.85"/>
    <n v="1.72"/>
    <m/>
  </r>
  <r>
    <x v="0"/>
    <s v="mid April"/>
    <n v="3"/>
    <x v="2"/>
    <x v="2"/>
    <n v="2"/>
    <n v="4"/>
    <n v="12"/>
    <n v="45"/>
    <n v="117"/>
    <n v="412"/>
    <n v="9"/>
    <x v="9"/>
    <n v="0.87"/>
    <n v="1.28"/>
    <m/>
  </r>
  <r>
    <x v="0"/>
    <s v="mid April"/>
    <n v="3"/>
    <x v="0"/>
    <x v="0"/>
    <n v="2"/>
    <n v="3"/>
    <n v="12"/>
    <n v="46"/>
    <n v="76"/>
    <n v="312"/>
    <n v="9"/>
    <x v="9"/>
    <n v="0.83"/>
    <n v="3.15"/>
    <m/>
  </r>
  <r>
    <x v="0"/>
    <s v="mid April"/>
    <n v="3"/>
    <x v="3"/>
    <x v="3"/>
    <n v="2"/>
    <n v="2"/>
    <n v="12"/>
    <n v="47"/>
    <n v="53"/>
    <n v="212"/>
    <n v="9"/>
    <x v="9"/>
    <n v="0.87"/>
    <n v="1.1299999999999999"/>
    <m/>
  </r>
  <r>
    <x v="0"/>
    <s v="mid April"/>
    <n v="3"/>
    <x v="7"/>
    <x v="7"/>
    <n v="2"/>
    <n v="1"/>
    <n v="12"/>
    <n v="48"/>
    <n v="12"/>
    <n v="112"/>
    <n v="9"/>
    <x v="9"/>
    <n v="0.81"/>
    <n v="2.0699999999999998"/>
    <m/>
  </r>
  <r>
    <x v="1"/>
    <s v="mid May"/>
    <n v="4"/>
    <x v="9"/>
    <x v="9"/>
    <n v="2"/>
    <n v="1"/>
    <n v="13"/>
    <n v="49"/>
    <n v="13"/>
    <n v="113"/>
    <n v="9"/>
    <x v="9"/>
    <n v="0.81"/>
    <n v="7.44"/>
    <m/>
  </r>
  <r>
    <x v="1"/>
    <s v="mid May"/>
    <n v="4"/>
    <x v="10"/>
    <x v="10"/>
    <n v="2"/>
    <n v="2"/>
    <n v="13"/>
    <n v="50"/>
    <n v="52"/>
    <n v="213"/>
    <n v="9"/>
    <x v="9"/>
    <n v="0.83"/>
    <n v="1.56"/>
    <m/>
  </r>
  <r>
    <x v="1"/>
    <s v="mid May"/>
    <n v="4"/>
    <x v="8"/>
    <x v="8"/>
    <n v="2"/>
    <n v="3"/>
    <n v="13"/>
    <n v="51"/>
    <n v="77"/>
    <n v="313"/>
    <n v="9"/>
    <x v="9"/>
    <n v="0.81"/>
    <n v="4.1100000000000003"/>
    <m/>
  </r>
  <r>
    <x v="1"/>
    <s v="mid May"/>
    <n v="4"/>
    <x v="12"/>
    <x v="4"/>
    <n v="2"/>
    <n v="4"/>
    <n v="13"/>
    <n v="52"/>
    <n v="116"/>
    <n v="413"/>
    <n v="9"/>
    <x v="9"/>
    <n v="0.81"/>
    <n v="3.16"/>
    <m/>
  </r>
  <r>
    <x v="1"/>
    <s v="mid May"/>
    <n v="4"/>
    <x v="12"/>
    <x v="4"/>
    <n v="2"/>
    <n v="4"/>
    <n v="14"/>
    <n v="53"/>
    <n v="115"/>
    <n v="414"/>
    <n v="9"/>
    <x v="9"/>
    <n v="0.86"/>
    <n v="1.1299999999999999"/>
    <m/>
  </r>
  <r>
    <x v="1"/>
    <s v="mid May"/>
    <n v="4"/>
    <x v="8"/>
    <x v="8"/>
    <n v="2"/>
    <n v="3"/>
    <n v="14"/>
    <n v="54"/>
    <n v="78"/>
    <n v="314"/>
    <n v="9"/>
    <x v="9"/>
    <n v="0.84"/>
    <n v="2.99"/>
    <m/>
  </r>
  <r>
    <x v="1"/>
    <s v="mid May"/>
    <n v="4"/>
    <x v="10"/>
    <x v="10"/>
    <n v="2"/>
    <n v="2"/>
    <n v="14"/>
    <n v="55"/>
    <n v="51"/>
    <n v="214"/>
    <n v="9"/>
    <x v="9"/>
    <n v="0.85"/>
    <n v="1.81"/>
    <m/>
  </r>
  <r>
    <x v="1"/>
    <s v="mid May"/>
    <n v="4"/>
    <x v="9"/>
    <x v="9"/>
    <n v="2"/>
    <n v="1"/>
    <n v="14"/>
    <n v="56"/>
    <n v="14"/>
    <n v="114"/>
    <n v="9"/>
    <x v="9"/>
    <n v="0.84"/>
    <n v="2.08"/>
    <m/>
  </r>
  <r>
    <x v="1"/>
    <s v="mid May"/>
    <n v="4"/>
    <x v="14"/>
    <x v="12"/>
    <n v="2"/>
    <n v="1"/>
    <n v="15"/>
    <n v="57"/>
    <n v="15"/>
    <n v="115"/>
    <n v="9"/>
    <x v="9"/>
    <n v="0.79"/>
    <n v="3.32"/>
    <m/>
  </r>
  <r>
    <x v="1"/>
    <s v="mid May"/>
    <n v="4"/>
    <x v="15"/>
    <x v="13"/>
    <n v="2"/>
    <n v="2"/>
    <n v="15"/>
    <n v="58"/>
    <n v="50"/>
    <n v="215"/>
    <n v="9"/>
    <x v="9"/>
    <n v="0.8"/>
    <n v="2.4"/>
    <m/>
  </r>
  <r>
    <x v="1"/>
    <s v="mid May"/>
    <n v="4"/>
    <x v="11"/>
    <x v="3"/>
    <n v="2"/>
    <n v="3"/>
    <n v="15"/>
    <n v="59"/>
    <n v="79"/>
    <n v="315"/>
    <n v="9"/>
    <x v="9"/>
    <n v="0.8"/>
    <n v="3.58"/>
    <m/>
  </r>
  <r>
    <x v="1"/>
    <s v="mid May"/>
    <n v="4"/>
    <x v="13"/>
    <x v="11"/>
    <n v="2"/>
    <n v="4"/>
    <n v="15"/>
    <n v="60"/>
    <n v="114"/>
    <n v="415"/>
    <n v="9"/>
    <x v="9"/>
    <n v="0.84"/>
    <n v="2.89"/>
    <m/>
  </r>
  <r>
    <x v="1"/>
    <s v="mid May"/>
    <n v="4"/>
    <x v="13"/>
    <x v="11"/>
    <n v="2"/>
    <n v="4"/>
    <n v="16"/>
    <n v="61"/>
    <n v="113"/>
    <n v="416"/>
    <n v="9"/>
    <x v="9"/>
    <n v="0.85"/>
    <n v="3.24"/>
    <m/>
  </r>
  <r>
    <x v="1"/>
    <s v="mid May"/>
    <n v="4"/>
    <x v="11"/>
    <x v="3"/>
    <n v="2"/>
    <n v="3"/>
    <n v="16"/>
    <n v="62"/>
    <n v="80"/>
    <n v="316"/>
    <n v="9"/>
    <x v="9"/>
    <n v="0.82"/>
    <n v="1.5"/>
    <m/>
  </r>
  <r>
    <x v="1"/>
    <s v="mid May"/>
    <n v="4"/>
    <x v="15"/>
    <x v="13"/>
    <n v="2"/>
    <n v="2"/>
    <n v="16"/>
    <n v="63"/>
    <n v="49"/>
    <n v="216"/>
    <n v="9"/>
    <x v="9"/>
    <n v="0.82"/>
    <n v="2.44"/>
    <m/>
  </r>
  <r>
    <x v="1"/>
    <s v="mid May"/>
    <n v="4"/>
    <x v="14"/>
    <x v="12"/>
    <n v="2"/>
    <n v="1"/>
    <n v="16"/>
    <n v="64"/>
    <n v="16"/>
    <n v="116"/>
    <n v="9"/>
    <x v="9"/>
    <n v="0.78"/>
    <n v="3.41"/>
    <m/>
  </r>
  <r>
    <x v="0"/>
    <s v="mid April"/>
    <n v="5"/>
    <x v="5"/>
    <x v="5"/>
    <n v="3"/>
    <n v="1"/>
    <n v="17"/>
    <n v="65"/>
    <n v="17"/>
    <n v="117"/>
    <n v="9"/>
    <x v="9"/>
    <n v="0.84"/>
    <n v="2.0499999999999998"/>
    <m/>
  </r>
  <r>
    <x v="0"/>
    <s v="mid April"/>
    <n v="5"/>
    <x v="2"/>
    <x v="2"/>
    <n v="3"/>
    <n v="2"/>
    <n v="17"/>
    <n v="66"/>
    <n v="48"/>
    <n v="217"/>
    <n v="9"/>
    <x v="9"/>
    <n v="0.85"/>
    <n v="1.6"/>
    <m/>
  </r>
  <r>
    <x v="0"/>
    <s v="mid April"/>
    <n v="5"/>
    <x v="3"/>
    <x v="3"/>
    <n v="3"/>
    <n v="3"/>
    <n v="17"/>
    <n v="67"/>
    <n v="81"/>
    <n v="317"/>
    <n v="9"/>
    <x v="9"/>
    <n v="0.84"/>
    <n v="3.12"/>
    <m/>
  </r>
  <r>
    <x v="0"/>
    <s v="mid April"/>
    <n v="5"/>
    <x v="0"/>
    <x v="0"/>
    <n v="3"/>
    <n v="4"/>
    <n v="17"/>
    <n v="68"/>
    <n v="112"/>
    <n v="417"/>
    <n v="9"/>
    <x v="9"/>
    <n v="0.85"/>
    <n v="1.54"/>
    <m/>
  </r>
  <r>
    <x v="0"/>
    <s v="mid April"/>
    <n v="5"/>
    <x v="0"/>
    <x v="0"/>
    <n v="3"/>
    <n v="4"/>
    <n v="18"/>
    <n v="69"/>
    <n v="111"/>
    <n v="418"/>
    <n v="9"/>
    <x v="9"/>
    <n v="0.84"/>
    <n v="2.4500000000000002"/>
    <m/>
  </r>
  <r>
    <x v="0"/>
    <s v="mid April"/>
    <n v="5"/>
    <x v="3"/>
    <x v="3"/>
    <n v="3"/>
    <n v="3"/>
    <n v="18"/>
    <n v="70"/>
    <n v="82"/>
    <n v="318"/>
    <n v="9"/>
    <x v="9"/>
    <n v="0.84"/>
    <n v="3"/>
    <m/>
  </r>
  <r>
    <x v="0"/>
    <s v="mid April"/>
    <n v="5"/>
    <x v="2"/>
    <x v="2"/>
    <n v="3"/>
    <n v="2"/>
    <n v="18"/>
    <n v="71"/>
    <n v="47"/>
    <n v="218"/>
    <n v="9"/>
    <x v="9"/>
    <n v="0.85"/>
    <n v="1.77"/>
    <m/>
  </r>
  <r>
    <x v="0"/>
    <s v="mid April"/>
    <n v="5"/>
    <x v="5"/>
    <x v="5"/>
    <n v="3"/>
    <n v="1"/>
    <n v="18"/>
    <n v="72"/>
    <n v="18"/>
    <n v="118"/>
    <n v="9"/>
    <x v="9"/>
    <n v="0.84"/>
    <n v="2.0699999999999998"/>
    <m/>
  </r>
  <r>
    <x v="0"/>
    <s v="mid April"/>
    <n v="5"/>
    <x v="6"/>
    <x v="6"/>
    <n v="3"/>
    <n v="1"/>
    <n v="19"/>
    <n v="73"/>
    <n v="19"/>
    <n v="119"/>
    <n v="9"/>
    <x v="9"/>
    <n v="0.8"/>
    <n v="3.57"/>
    <m/>
  </r>
  <r>
    <x v="0"/>
    <s v="mid April"/>
    <n v="5"/>
    <x v="4"/>
    <x v="4"/>
    <n v="3"/>
    <n v="2"/>
    <n v="19"/>
    <n v="74"/>
    <n v="46"/>
    <n v="219"/>
    <n v="9"/>
    <x v="9"/>
    <n v="0.85"/>
    <n v="1.8"/>
    <m/>
  </r>
  <r>
    <x v="0"/>
    <s v="mid April"/>
    <n v="5"/>
    <x v="7"/>
    <x v="7"/>
    <n v="3"/>
    <n v="3"/>
    <n v="19"/>
    <n v="75"/>
    <n v="83"/>
    <n v="319"/>
    <n v="9"/>
    <x v="9"/>
    <n v="0.81"/>
    <n v="4.03"/>
    <m/>
  </r>
  <r>
    <x v="0"/>
    <s v="mid April"/>
    <n v="5"/>
    <x v="1"/>
    <x v="1"/>
    <n v="3"/>
    <n v="4"/>
    <n v="19"/>
    <n v="76"/>
    <n v="110"/>
    <n v="419"/>
    <n v="9"/>
    <x v="9"/>
    <n v="0.85"/>
    <n v="1.41"/>
    <m/>
  </r>
  <r>
    <x v="0"/>
    <s v="mid April"/>
    <n v="5"/>
    <x v="1"/>
    <x v="1"/>
    <n v="3"/>
    <n v="4"/>
    <n v="20"/>
    <n v="77"/>
    <n v="109"/>
    <n v="420"/>
    <n v="9"/>
    <x v="9"/>
    <n v="0.84"/>
    <n v="2.39"/>
    <m/>
  </r>
  <r>
    <x v="0"/>
    <s v="mid April"/>
    <n v="5"/>
    <x v="7"/>
    <x v="7"/>
    <n v="3"/>
    <n v="3"/>
    <n v="20"/>
    <n v="78"/>
    <n v="84"/>
    <n v="320"/>
    <n v="9"/>
    <x v="9"/>
    <n v="0.75"/>
    <n v="16.61"/>
    <m/>
  </r>
  <r>
    <x v="0"/>
    <s v="mid April"/>
    <n v="5"/>
    <x v="4"/>
    <x v="4"/>
    <n v="3"/>
    <n v="2"/>
    <n v="20"/>
    <n v="79"/>
    <n v="45"/>
    <n v="220"/>
    <n v="9"/>
    <x v="9"/>
    <n v="0.83"/>
    <n v="2.1"/>
    <m/>
  </r>
  <r>
    <x v="0"/>
    <s v="mid April"/>
    <n v="5"/>
    <x v="6"/>
    <x v="6"/>
    <n v="3"/>
    <n v="1"/>
    <n v="20"/>
    <n v="80"/>
    <n v="20"/>
    <n v="120"/>
    <n v="9"/>
    <x v="9"/>
    <n v="0.8"/>
    <n v="4.37"/>
    <m/>
  </r>
  <r>
    <x v="1"/>
    <s v="mid May"/>
    <n v="6"/>
    <x v="13"/>
    <x v="11"/>
    <n v="3"/>
    <n v="1"/>
    <n v="21"/>
    <n v="81"/>
    <n v="21"/>
    <n v="121"/>
    <n v="9"/>
    <x v="9"/>
    <n v="0.83"/>
    <n v="1.33"/>
    <m/>
  </r>
  <r>
    <x v="1"/>
    <s v="mid May"/>
    <n v="6"/>
    <x v="12"/>
    <x v="4"/>
    <n v="3"/>
    <n v="2"/>
    <n v="21"/>
    <n v="82"/>
    <n v="44"/>
    <n v="221"/>
    <n v="9"/>
    <x v="9"/>
    <n v="0.82"/>
    <n v="3.15"/>
    <m/>
  </r>
  <r>
    <x v="1"/>
    <s v="mid May"/>
    <n v="6"/>
    <x v="9"/>
    <x v="9"/>
    <n v="3"/>
    <n v="3"/>
    <n v="21"/>
    <n v="83"/>
    <n v="85"/>
    <n v="321"/>
    <n v="9"/>
    <x v="9"/>
    <n v="0.77"/>
    <n v="3.44"/>
    <m/>
  </r>
  <r>
    <x v="1"/>
    <s v="mid May"/>
    <n v="6"/>
    <x v="14"/>
    <x v="12"/>
    <n v="3"/>
    <n v="4"/>
    <n v="21"/>
    <n v="84"/>
    <n v="108"/>
    <n v="421"/>
    <n v="9"/>
    <x v="9"/>
    <n v="0.83"/>
    <n v="3.38"/>
    <m/>
  </r>
  <r>
    <x v="1"/>
    <s v="mid May"/>
    <n v="6"/>
    <x v="14"/>
    <x v="12"/>
    <n v="3"/>
    <n v="4"/>
    <n v="22"/>
    <n v="85"/>
    <n v="107"/>
    <n v="422"/>
    <n v="9"/>
    <x v="9"/>
    <n v="0.85"/>
    <n v="1.29"/>
    <m/>
  </r>
  <r>
    <x v="1"/>
    <s v="mid May"/>
    <n v="6"/>
    <x v="9"/>
    <x v="9"/>
    <n v="3"/>
    <n v="3"/>
    <n v="22"/>
    <n v="86"/>
    <n v="86"/>
    <n v="322"/>
    <n v="9"/>
    <x v="9"/>
    <n v="0.79"/>
    <n v="2.79"/>
    <m/>
  </r>
  <r>
    <x v="1"/>
    <s v="mid May"/>
    <n v="6"/>
    <x v="12"/>
    <x v="4"/>
    <n v="3"/>
    <n v="2"/>
    <n v="22"/>
    <n v="87"/>
    <n v="43"/>
    <n v="222"/>
    <n v="9"/>
    <x v="9"/>
    <n v="0.82"/>
    <n v="1.27"/>
    <m/>
  </r>
  <r>
    <x v="1"/>
    <s v="mid May"/>
    <n v="6"/>
    <x v="13"/>
    <x v="11"/>
    <n v="3"/>
    <n v="1"/>
    <n v="22"/>
    <n v="88"/>
    <n v="22"/>
    <n v="122"/>
    <n v="9"/>
    <x v="9"/>
    <n v="0.83"/>
    <n v="3.63"/>
    <m/>
  </r>
  <r>
    <x v="1"/>
    <s v="mid May"/>
    <n v="6"/>
    <x v="10"/>
    <x v="10"/>
    <n v="3"/>
    <n v="1"/>
    <n v="23"/>
    <n v="89"/>
    <n v="23"/>
    <n v="123"/>
    <n v="9"/>
    <x v="9"/>
    <n v="0.82"/>
    <n v="1.59"/>
    <m/>
  </r>
  <r>
    <x v="1"/>
    <s v="mid May"/>
    <n v="6"/>
    <x v="11"/>
    <x v="3"/>
    <n v="3"/>
    <n v="2"/>
    <n v="23"/>
    <n v="90"/>
    <n v="42"/>
    <n v="223"/>
    <n v="9"/>
    <x v="9"/>
    <n v="0.8"/>
    <n v="2.7"/>
    <m/>
  </r>
  <r>
    <x v="1"/>
    <s v="mid May"/>
    <n v="6"/>
    <x v="15"/>
    <x v="13"/>
    <n v="3"/>
    <n v="3"/>
    <n v="23"/>
    <n v="91"/>
    <n v="87"/>
    <n v="323"/>
    <n v="9"/>
    <x v="9"/>
    <n v="0.74"/>
    <n v="1.92"/>
    <m/>
  </r>
  <r>
    <x v="1"/>
    <s v="mid May"/>
    <n v="6"/>
    <x v="8"/>
    <x v="8"/>
    <n v="3"/>
    <n v="4"/>
    <n v="23"/>
    <n v="92"/>
    <n v="106"/>
    <n v="423"/>
    <n v="9"/>
    <x v="9"/>
    <n v="0.84"/>
    <n v="1.69"/>
    <m/>
  </r>
  <r>
    <x v="1"/>
    <s v="mid May"/>
    <n v="6"/>
    <x v="8"/>
    <x v="8"/>
    <n v="3"/>
    <n v="4"/>
    <n v="24"/>
    <n v="93"/>
    <n v="105"/>
    <n v="424"/>
    <n v="9"/>
    <x v="9"/>
    <n v="0.83"/>
    <n v="2.64"/>
    <m/>
  </r>
  <r>
    <x v="1"/>
    <s v="mid May"/>
    <n v="6"/>
    <x v="15"/>
    <x v="13"/>
    <n v="3"/>
    <n v="3"/>
    <n v="24"/>
    <n v="94"/>
    <n v="88"/>
    <n v="324"/>
    <n v="9"/>
    <x v="9"/>
    <n v="0.73"/>
    <n v="3.08"/>
    <m/>
  </r>
  <r>
    <x v="1"/>
    <s v="mid May"/>
    <n v="6"/>
    <x v="11"/>
    <x v="3"/>
    <n v="3"/>
    <n v="2"/>
    <n v="24"/>
    <n v="95"/>
    <n v="41"/>
    <n v="224"/>
    <n v="9"/>
    <x v="9"/>
    <n v="0.82"/>
    <n v="2.4300000000000002"/>
    <m/>
  </r>
  <r>
    <x v="1"/>
    <s v="mid May"/>
    <n v="6"/>
    <x v="10"/>
    <x v="10"/>
    <n v="3"/>
    <n v="1"/>
    <n v="24"/>
    <n v="96"/>
    <n v="24"/>
    <n v="124"/>
    <n v="9"/>
    <x v="9"/>
    <n v="0.84"/>
    <n v="1.67"/>
    <m/>
  </r>
  <r>
    <x v="0"/>
    <s v="mid April"/>
    <n v="7"/>
    <x v="3"/>
    <x v="3"/>
    <n v="4"/>
    <n v="1"/>
    <n v="25"/>
    <n v="97"/>
    <n v="25"/>
    <n v="125"/>
    <n v="9"/>
    <x v="9"/>
    <n v="0.85"/>
    <n v="2.25"/>
    <m/>
  </r>
  <r>
    <x v="0"/>
    <s v="mid April"/>
    <n v="7"/>
    <x v="7"/>
    <x v="7"/>
    <n v="4"/>
    <n v="2"/>
    <n v="25"/>
    <n v="98"/>
    <n v="40"/>
    <n v="225"/>
    <n v="9"/>
    <x v="9"/>
    <n v="0.81"/>
    <n v="1.79"/>
    <m/>
  </r>
  <r>
    <x v="0"/>
    <s v="mid April"/>
    <n v="7"/>
    <x v="1"/>
    <x v="1"/>
    <n v="4"/>
    <n v="3"/>
    <n v="25"/>
    <n v="99"/>
    <n v="89"/>
    <n v="325"/>
    <n v="9"/>
    <x v="9"/>
    <n v="0.77"/>
    <n v="4.4800000000000004"/>
    <m/>
  </r>
  <r>
    <x v="0"/>
    <s v="mid April"/>
    <n v="7"/>
    <x v="6"/>
    <x v="6"/>
    <n v="4"/>
    <n v="4"/>
    <n v="25"/>
    <n v="100"/>
    <n v="104"/>
    <n v="425"/>
    <n v="9"/>
    <x v="9"/>
    <n v="0.79"/>
    <n v="2.72"/>
    <m/>
  </r>
  <r>
    <x v="0"/>
    <s v="mid April"/>
    <n v="7"/>
    <x v="6"/>
    <x v="6"/>
    <n v="4"/>
    <n v="4"/>
    <n v="26"/>
    <n v="101"/>
    <n v="103"/>
    <n v="426"/>
    <n v="9"/>
    <x v="9"/>
    <n v="0.77"/>
    <n v="2.4500000000000002"/>
    <m/>
  </r>
  <r>
    <x v="0"/>
    <s v="mid April"/>
    <n v="7"/>
    <x v="1"/>
    <x v="1"/>
    <n v="4"/>
    <n v="3"/>
    <n v="26"/>
    <n v="102"/>
    <n v="90"/>
    <n v="326"/>
    <n v="9"/>
    <x v="9"/>
    <n v="0.84"/>
    <n v="2.86"/>
    <m/>
  </r>
  <r>
    <x v="0"/>
    <s v="mid April"/>
    <n v="7"/>
    <x v="7"/>
    <x v="7"/>
    <n v="4"/>
    <n v="2"/>
    <n v="26"/>
    <n v="103"/>
    <n v="39"/>
    <n v="226"/>
    <n v="9"/>
    <x v="9"/>
    <n v="0.82"/>
    <n v="4"/>
    <m/>
  </r>
  <r>
    <x v="0"/>
    <s v="mid April"/>
    <n v="7"/>
    <x v="3"/>
    <x v="3"/>
    <n v="4"/>
    <n v="1"/>
    <n v="26"/>
    <n v="104"/>
    <n v="26"/>
    <n v="126"/>
    <n v="9"/>
    <x v="9"/>
    <n v="0.86"/>
    <n v="1.35"/>
    <m/>
  </r>
  <r>
    <x v="0"/>
    <s v="mid April"/>
    <n v="7"/>
    <x v="2"/>
    <x v="2"/>
    <n v="4"/>
    <n v="1"/>
    <n v="27"/>
    <n v="105"/>
    <n v="27"/>
    <n v="127"/>
    <n v="9"/>
    <x v="9"/>
    <n v="0.83"/>
    <n v="2.4900000000000002"/>
    <m/>
  </r>
  <r>
    <x v="0"/>
    <s v="mid April"/>
    <n v="7"/>
    <x v="0"/>
    <x v="0"/>
    <n v="4"/>
    <n v="2"/>
    <n v="27"/>
    <n v="106"/>
    <n v="38"/>
    <n v="227"/>
    <n v="9"/>
    <x v="9"/>
    <n v="0.81"/>
    <n v="6.06"/>
    <m/>
  </r>
  <r>
    <x v="0"/>
    <s v="mid April"/>
    <n v="7"/>
    <x v="5"/>
    <x v="5"/>
    <n v="4"/>
    <n v="3"/>
    <n v="27"/>
    <n v="107"/>
    <n v="91"/>
    <n v="327"/>
    <n v="9"/>
    <x v="9"/>
    <n v="0.84"/>
    <n v="0.9"/>
    <m/>
  </r>
  <r>
    <x v="0"/>
    <s v="mid April"/>
    <n v="7"/>
    <x v="4"/>
    <x v="4"/>
    <n v="4"/>
    <n v="4"/>
    <n v="27"/>
    <n v="108"/>
    <n v="102"/>
    <n v="427"/>
    <n v="9"/>
    <x v="9"/>
    <n v="0.84"/>
    <n v="2.2400000000000002"/>
    <m/>
  </r>
  <r>
    <x v="0"/>
    <s v="mid April"/>
    <n v="7"/>
    <x v="4"/>
    <x v="4"/>
    <n v="4"/>
    <n v="4"/>
    <n v="28"/>
    <n v="109"/>
    <n v="101"/>
    <n v="428"/>
    <n v="9"/>
    <x v="9"/>
    <n v="0.87"/>
    <n v="2.12"/>
    <m/>
  </r>
  <r>
    <x v="0"/>
    <s v="mid April"/>
    <n v="7"/>
    <x v="5"/>
    <x v="5"/>
    <n v="4"/>
    <n v="3"/>
    <n v="28"/>
    <n v="110"/>
    <n v="92"/>
    <n v="328"/>
    <n v="9"/>
    <x v="9"/>
    <n v="0.84"/>
    <n v="1.39"/>
    <m/>
  </r>
  <r>
    <x v="0"/>
    <s v="mid April"/>
    <n v="7"/>
    <x v="0"/>
    <x v="0"/>
    <n v="4"/>
    <n v="2"/>
    <n v="28"/>
    <n v="111"/>
    <n v="37"/>
    <n v="228"/>
    <n v="9"/>
    <x v="9"/>
    <n v="0.81"/>
    <n v="1.51"/>
    <m/>
  </r>
  <r>
    <x v="0"/>
    <s v="mid April"/>
    <n v="7"/>
    <x v="2"/>
    <x v="2"/>
    <n v="4"/>
    <n v="1"/>
    <n v="28"/>
    <n v="112"/>
    <n v="28"/>
    <n v="128"/>
    <n v="9"/>
    <x v="9"/>
    <n v="0.83"/>
    <n v="3.13"/>
    <m/>
  </r>
  <r>
    <x v="1"/>
    <s v="mid May"/>
    <n v="8"/>
    <x v="11"/>
    <x v="3"/>
    <n v="4"/>
    <n v="1"/>
    <n v="29"/>
    <n v="113"/>
    <n v="29"/>
    <n v="129"/>
    <n v="9"/>
    <x v="9"/>
    <n v="0.75"/>
    <n v="5.67"/>
    <m/>
  </r>
  <r>
    <x v="1"/>
    <s v="mid May"/>
    <n v="8"/>
    <x v="14"/>
    <x v="12"/>
    <n v="4"/>
    <n v="2"/>
    <n v="29"/>
    <n v="114"/>
    <n v="36"/>
    <n v="229"/>
    <n v="9"/>
    <x v="9"/>
    <n v="0.82"/>
    <n v="2.42"/>
    <m/>
  </r>
  <r>
    <x v="1"/>
    <s v="mid May"/>
    <n v="8"/>
    <x v="13"/>
    <x v="11"/>
    <n v="4"/>
    <n v="3"/>
    <n v="29"/>
    <n v="115"/>
    <n v="93"/>
    <n v="329"/>
    <n v="9"/>
    <x v="9"/>
    <n v="0.73"/>
    <n v="3.77"/>
    <m/>
  </r>
  <r>
    <x v="1"/>
    <s v="mid May"/>
    <n v="8"/>
    <x v="10"/>
    <x v="10"/>
    <n v="4"/>
    <n v="4"/>
    <n v="29"/>
    <n v="116"/>
    <n v="100"/>
    <n v="429"/>
    <n v="9"/>
    <x v="9"/>
    <n v="0.81"/>
    <n v="2.84"/>
    <m/>
  </r>
  <r>
    <x v="1"/>
    <s v="mid May"/>
    <n v="8"/>
    <x v="10"/>
    <x v="10"/>
    <n v="4"/>
    <n v="4"/>
    <n v="30"/>
    <n v="117"/>
    <n v="99"/>
    <n v="430"/>
    <n v="9"/>
    <x v="9"/>
    <n v="0.83"/>
    <n v="2.56"/>
    <m/>
  </r>
  <r>
    <x v="1"/>
    <s v="mid May"/>
    <n v="8"/>
    <x v="13"/>
    <x v="11"/>
    <n v="4"/>
    <n v="3"/>
    <n v="30"/>
    <n v="118"/>
    <n v="94"/>
    <n v="330"/>
    <n v="9"/>
    <x v="9"/>
    <n v="0.77"/>
    <n v="3.95"/>
    <m/>
  </r>
  <r>
    <x v="1"/>
    <s v="mid May"/>
    <n v="8"/>
    <x v="14"/>
    <x v="12"/>
    <n v="4"/>
    <n v="2"/>
    <n v="30"/>
    <n v="119"/>
    <n v="35"/>
    <n v="230"/>
    <n v="9"/>
    <x v="9"/>
    <n v="0.82"/>
    <n v="3.25"/>
    <m/>
  </r>
  <r>
    <x v="1"/>
    <s v="mid May"/>
    <n v="8"/>
    <x v="11"/>
    <x v="3"/>
    <n v="4"/>
    <n v="1"/>
    <n v="30"/>
    <n v="120"/>
    <n v="30"/>
    <n v="130"/>
    <n v="9"/>
    <x v="9"/>
    <n v="0.77"/>
    <n v="3.39"/>
    <m/>
  </r>
  <r>
    <x v="1"/>
    <s v="mid May"/>
    <n v="8"/>
    <x v="15"/>
    <x v="13"/>
    <n v="4"/>
    <n v="1"/>
    <n v="31"/>
    <n v="121"/>
    <n v="31"/>
    <n v="131"/>
    <n v="9"/>
    <x v="9"/>
    <n v="0.75"/>
    <n v="2.83"/>
    <m/>
  </r>
  <r>
    <x v="1"/>
    <s v="mid May"/>
    <n v="8"/>
    <x v="8"/>
    <x v="8"/>
    <n v="4"/>
    <n v="2"/>
    <n v="31"/>
    <n v="122"/>
    <n v="34"/>
    <n v="231"/>
    <n v="9"/>
    <x v="9"/>
    <n v="0.83"/>
    <n v="2.54"/>
    <m/>
  </r>
  <r>
    <x v="1"/>
    <s v="mid May"/>
    <n v="8"/>
    <x v="12"/>
    <x v="4"/>
    <n v="4"/>
    <n v="3"/>
    <n v="31"/>
    <n v="123"/>
    <n v="95"/>
    <n v="331"/>
    <n v="9"/>
    <x v="9"/>
    <n v="0.72"/>
    <n v="3.5"/>
    <m/>
  </r>
  <r>
    <x v="1"/>
    <s v="mid May"/>
    <n v="8"/>
    <x v="9"/>
    <x v="9"/>
    <n v="4"/>
    <n v="4"/>
    <n v="31"/>
    <n v="124"/>
    <n v="98"/>
    <n v="431"/>
    <n v="9"/>
    <x v="9"/>
    <n v="0.83"/>
    <n v="2.87"/>
    <m/>
  </r>
  <r>
    <x v="1"/>
    <s v="mid May"/>
    <n v="8"/>
    <x v="9"/>
    <x v="9"/>
    <n v="4"/>
    <n v="4"/>
    <n v="32"/>
    <n v="125"/>
    <n v="97"/>
    <n v="432"/>
    <n v="9"/>
    <x v="9"/>
    <n v="0.84"/>
    <n v="2.2999999999999998"/>
    <m/>
  </r>
  <r>
    <x v="1"/>
    <s v="mid May"/>
    <n v="8"/>
    <x v="12"/>
    <x v="4"/>
    <n v="4"/>
    <n v="3"/>
    <n v="32"/>
    <n v="126"/>
    <n v="96"/>
    <n v="332"/>
    <n v="9"/>
    <x v="9"/>
    <n v="0.78"/>
    <n v="3.34"/>
    <m/>
  </r>
  <r>
    <x v="1"/>
    <s v="mid May"/>
    <n v="8"/>
    <x v="8"/>
    <x v="8"/>
    <n v="4"/>
    <n v="2"/>
    <n v="32"/>
    <n v="127"/>
    <n v="33"/>
    <n v="232"/>
    <n v="9"/>
    <x v="9"/>
    <n v="0.84"/>
    <n v="2.54"/>
    <m/>
  </r>
  <r>
    <x v="1"/>
    <s v="mid May"/>
    <n v="8"/>
    <x v="15"/>
    <x v="13"/>
    <n v="4"/>
    <n v="1"/>
    <n v="32"/>
    <n v="128"/>
    <n v="32"/>
    <n v="132"/>
    <n v="9"/>
    <x v="9"/>
    <n v="0.78"/>
    <n v="5"/>
    <m/>
  </r>
  <r>
    <x v="0"/>
    <s v="mid April"/>
    <n v="1"/>
    <x v="0"/>
    <x v="0"/>
    <n v="1"/>
    <n v="1"/>
    <n v="1"/>
    <n v="1"/>
    <n v="1"/>
    <n v="101"/>
    <n v="10"/>
    <x v="10"/>
    <n v="0.45"/>
    <n v="4.6100000000000003"/>
    <m/>
  </r>
  <r>
    <x v="0"/>
    <s v="mid April"/>
    <n v="1"/>
    <x v="1"/>
    <x v="1"/>
    <n v="1"/>
    <n v="2"/>
    <n v="1"/>
    <n v="2"/>
    <n v="64"/>
    <n v="201"/>
    <n v="10"/>
    <x v="10"/>
    <n v="0.38"/>
    <n v="3.44"/>
    <m/>
  </r>
  <r>
    <x v="0"/>
    <s v="mid April"/>
    <n v="1"/>
    <x v="2"/>
    <x v="2"/>
    <n v="1"/>
    <n v="3"/>
    <n v="1"/>
    <n v="3"/>
    <n v="65"/>
    <n v="301"/>
    <n v="10"/>
    <x v="10"/>
    <n v="0.44"/>
    <n v="5.37"/>
    <m/>
  </r>
  <r>
    <x v="0"/>
    <s v="mid April"/>
    <n v="1"/>
    <x v="3"/>
    <x v="3"/>
    <n v="1"/>
    <n v="4"/>
    <n v="1"/>
    <n v="4"/>
    <n v="128"/>
    <n v="401"/>
    <n v="10"/>
    <x v="10"/>
    <n v="0.55000000000000004"/>
    <n v="6.06"/>
    <m/>
  </r>
  <r>
    <x v="0"/>
    <s v="mid April"/>
    <n v="1"/>
    <x v="3"/>
    <x v="3"/>
    <n v="1"/>
    <n v="4"/>
    <n v="2"/>
    <n v="5"/>
    <n v="127"/>
    <n v="402"/>
    <n v="10"/>
    <x v="10"/>
    <n v="0.53"/>
    <n v="3.85"/>
    <m/>
  </r>
  <r>
    <x v="0"/>
    <s v="mid April"/>
    <n v="1"/>
    <x v="2"/>
    <x v="2"/>
    <n v="1"/>
    <n v="3"/>
    <n v="2"/>
    <n v="6"/>
    <n v="66"/>
    <n v="302"/>
    <n v="10"/>
    <x v="10"/>
    <n v="0.56999999999999995"/>
    <n v="3.6"/>
    <m/>
  </r>
  <r>
    <x v="0"/>
    <s v="mid April"/>
    <n v="1"/>
    <x v="1"/>
    <x v="1"/>
    <n v="1"/>
    <n v="2"/>
    <n v="2"/>
    <n v="7"/>
    <n v="63"/>
    <n v="202"/>
    <n v="10"/>
    <x v="10"/>
    <n v="0.4"/>
    <n v="3.01"/>
    <m/>
  </r>
  <r>
    <x v="0"/>
    <s v="mid April"/>
    <n v="1"/>
    <x v="0"/>
    <x v="0"/>
    <n v="1"/>
    <n v="1"/>
    <n v="2"/>
    <n v="8"/>
    <n v="2"/>
    <n v="102"/>
    <n v="10"/>
    <x v="10"/>
    <n v="0.45"/>
    <n v="8.99"/>
    <m/>
  </r>
  <r>
    <x v="0"/>
    <s v="mid April"/>
    <n v="1"/>
    <x v="4"/>
    <x v="4"/>
    <n v="1"/>
    <n v="1"/>
    <n v="3"/>
    <n v="9"/>
    <n v="3"/>
    <n v="103"/>
    <n v="10"/>
    <x v="10"/>
    <n v="0.45"/>
    <n v="5.65"/>
    <m/>
  </r>
  <r>
    <x v="0"/>
    <s v="mid April"/>
    <n v="1"/>
    <x v="5"/>
    <x v="5"/>
    <n v="1"/>
    <n v="2"/>
    <n v="3"/>
    <n v="10"/>
    <n v="62"/>
    <n v="203"/>
    <n v="10"/>
    <x v="10"/>
    <n v="0.39"/>
    <n v="4.53"/>
    <m/>
  </r>
  <r>
    <x v="0"/>
    <s v="mid April"/>
    <n v="1"/>
    <x v="6"/>
    <x v="6"/>
    <n v="1"/>
    <n v="3"/>
    <n v="3"/>
    <n v="11"/>
    <n v="67"/>
    <n v="303"/>
    <n v="10"/>
    <x v="10"/>
    <n v="0.36"/>
    <n v="3.41"/>
    <m/>
  </r>
  <r>
    <x v="0"/>
    <s v="mid April"/>
    <n v="1"/>
    <x v="7"/>
    <x v="7"/>
    <n v="1"/>
    <n v="4"/>
    <n v="3"/>
    <n v="12"/>
    <n v="126"/>
    <n v="403"/>
    <n v="10"/>
    <x v="10"/>
    <n v="0.55000000000000004"/>
    <n v="4.6500000000000004"/>
    <m/>
  </r>
  <r>
    <x v="0"/>
    <s v="mid April"/>
    <n v="1"/>
    <x v="7"/>
    <x v="7"/>
    <n v="1"/>
    <n v="4"/>
    <n v="4"/>
    <n v="13"/>
    <n v="125"/>
    <n v="404"/>
    <n v="10"/>
    <x v="10"/>
    <n v="0.55000000000000004"/>
    <n v="5.13"/>
    <m/>
  </r>
  <r>
    <x v="0"/>
    <s v="mid April"/>
    <n v="1"/>
    <x v="6"/>
    <x v="6"/>
    <n v="1"/>
    <n v="3"/>
    <n v="4"/>
    <n v="14"/>
    <n v="68"/>
    <n v="304"/>
    <n v="10"/>
    <x v="10"/>
    <n v="0.4"/>
    <n v="3.53"/>
    <m/>
  </r>
  <r>
    <x v="0"/>
    <s v="mid April"/>
    <n v="1"/>
    <x v="5"/>
    <x v="5"/>
    <n v="1"/>
    <n v="2"/>
    <n v="4"/>
    <n v="15"/>
    <n v="61"/>
    <n v="204"/>
    <n v="10"/>
    <x v="10"/>
    <n v="0.46"/>
    <n v="2.76"/>
    <m/>
  </r>
  <r>
    <x v="0"/>
    <s v="mid April"/>
    <n v="1"/>
    <x v="4"/>
    <x v="4"/>
    <n v="1"/>
    <n v="1"/>
    <n v="4"/>
    <n v="16"/>
    <n v="4"/>
    <n v="104"/>
    <n v="10"/>
    <x v="10"/>
    <n v="0.42"/>
    <n v="10.25"/>
    <m/>
  </r>
  <r>
    <x v="1"/>
    <s v="mid May"/>
    <n v="2"/>
    <x v="8"/>
    <x v="8"/>
    <n v="1"/>
    <n v="1"/>
    <n v="5"/>
    <n v="17"/>
    <n v="5"/>
    <n v="105"/>
    <n v="10"/>
    <x v="10"/>
    <n v="0.51"/>
    <n v="6.08"/>
    <m/>
  </r>
  <r>
    <x v="1"/>
    <s v="mid May"/>
    <n v="2"/>
    <x v="9"/>
    <x v="9"/>
    <n v="1"/>
    <n v="2"/>
    <n v="5"/>
    <n v="18"/>
    <n v="60"/>
    <n v="205"/>
    <n v="10"/>
    <x v="10"/>
    <n v="0.56000000000000005"/>
    <n v="3.74"/>
    <m/>
  </r>
  <r>
    <x v="1"/>
    <s v="mid May"/>
    <n v="2"/>
    <x v="10"/>
    <x v="10"/>
    <n v="1"/>
    <n v="3"/>
    <n v="5"/>
    <n v="19"/>
    <n v="69"/>
    <n v="305"/>
    <n v="10"/>
    <x v="10"/>
    <n v="0.57999999999999996"/>
    <n v="4.9000000000000004"/>
    <m/>
  </r>
  <r>
    <x v="1"/>
    <s v="mid May"/>
    <n v="2"/>
    <x v="11"/>
    <x v="3"/>
    <n v="1"/>
    <n v="4"/>
    <n v="5"/>
    <n v="20"/>
    <n v="124"/>
    <n v="405"/>
    <n v="10"/>
    <x v="10"/>
    <n v="0.56999999999999995"/>
    <n v="4.5"/>
    <m/>
  </r>
  <r>
    <x v="1"/>
    <s v="mid May"/>
    <n v="2"/>
    <x v="11"/>
    <x v="3"/>
    <n v="1"/>
    <n v="4"/>
    <n v="6"/>
    <n v="21"/>
    <n v="123"/>
    <n v="406"/>
    <n v="10"/>
    <x v="10"/>
    <n v="0.53"/>
    <n v="8.0299999999999994"/>
    <m/>
  </r>
  <r>
    <x v="1"/>
    <s v="mid May"/>
    <n v="2"/>
    <x v="10"/>
    <x v="10"/>
    <n v="1"/>
    <n v="3"/>
    <n v="6"/>
    <n v="22"/>
    <n v="70"/>
    <n v="306"/>
    <n v="10"/>
    <x v="10"/>
    <n v="0.49"/>
    <n v="4.47"/>
    <m/>
  </r>
  <r>
    <x v="1"/>
    <s v="mid May"/>
    <n v="2"/>
    <x v="9"/>
    <x v="9"/>
    <n v="1"/>
    <n v="2"/>
    <n v="6"/>
    <n v="23"/>
    <n v="59"/>
    <n v="206"/>
    <n v="10"/>
    <x v="10"/>
    <n v="0.48"/>
    <n v="3.31"/>
    <m/>
  </r>
  <r>
    <x v="1"/>
    <s v="mid May"/>
    <n v="2"/>
    <x v="8"/>
    <x v="8"/>
    <n v="1"/>
    <n v="1"/>
    <n v="6"/>
    <n v="24"/>
    <n v="6"/>
    <n v="106"/>
    <n v="10"/>
    <x v="10"/>
    <n v="0.5"/>
    <n v="4.6399999999999997"/>
    <m/>
  </r>
  <r>
    <x v="1"/>
    <s v="mid May"/>
    <n v="2"/>
    <x v="12"/>
    <x v="4"/>
    <n v="1"/>
    <n v="1"/>
    <n v="7"/>
    <n v="25"/>
    <n v="7"/>
    <n v="107"/>
    <n v="10"/>
    <x v="10"/>
    <n v="0.45"/>
    <n v="4.7699999999999996"/>
    <m/>
  </r>
  <r>
    <x v="1"/>
    <s v="mid May"/>
    <n v="2"/>
    <x v="13"/>
    <x v="11"/>
    <n v="1"/>
    <n v="2"/>
    <n v="7"/>
    <n v="26"/>
    <n v="58"/>
    <n v="207"/>
    <n v="10"/>
    <x v="10"/>
    <n v="0.48"/>
    <n v="4.9800000000000004"/>
    <m/>
  </r>
  <r>
    <x v="1"/>
    <s v="mid May"/>
    <n v="2"/>
    <x v="14"/>
    <x v="12"/>
    <n v="1"/>
    <n v="3"/>
    <n v="7"/>
    <n v="27"/>
    <n v="71"/>
    <n v="307"/>
    <n v="10"/>
    <x v="10"/>
    <n v="0.56999999999999995"/>
    <n v="5.57"/>
    <m/>
  </r>
  <r>
    <x v="1"/>
    <s v="mid May"/>
    <n v="2"/>
    <x v="15"/>
    <x v="13"/>
    <n v="1"/>
    <n v="4"/>
    <n v="7"/>
    <n v="28"/>
    <n v="122"/>
    <n v="407"/>
    <n v="10"/>
    <x v="10"/>
    <n v="0.43"/>
    <n v="6.03"/>
    <m/>
  </r>
  <r>
    <x v="1"/>
    <s v="mid May"/>
    <n v="2"/>
    <x v="15"/>
    <x v="13"/>
    <n v="1"/>
    <n v="4"/>
    <n v="8"/>
    <n v="29"/>
    <n v="121"/>
    <n v="408"/>
    <n v="10"/>
    <x v="10"/>
    <n v="0.41"/>
    <n v="3.56"/>
    <m/>
  </r>
  <r>
    <x v="1"/>
    <s v="mid May"/>
    <n v="2"/>
    <x v="14"/>
    <x v="12"/>
    <n v="1"/>
    <n v="3"/>
    <n v="8"/>
    <n v="30"/>
    <n v="72"/>
    <n v="308"/>
    <n v="10"/>
    <x v="10"/>
    <n v="0.56000000000000005"/>
    <n v="4.16"/>
    <m/>
  </r>
  <r>
    <x v="1"/>
    <s v="mid May"/>
    <n v="2"/>
    <x v="13"/>
    <x v="11"/>
    <n v="1"/>
    <n v="2"/>
    <n v="8"/>
    <n v="31"/>
    <n v="57"/>
    <n v="208"/>
    <n v="10"/>
    <x v="10"/>
    <n v="0.42"/>
    <n v="3.67"/>
    <m/>
  </r>
  <r>
    <x v="1"/>
    <s v="mid May"/>
    <n v="2"/>
    <x v="12"/>
    <x v="4"/>
    <n v="1"/>
    <n v="1"/>
    <n v="8"/>
    <n v="32"/>
    <n v="8"/>
    <n v="108"/>
    <n v="10"/>
    <x v="10"/>
    <n v="0.4"/>
    <n v="6.04"/>
    <m/>
  </r>
  <r>
    <x v="0"/>
    <s v="mid April"/>
    <n v="3"/>
    <x v="1"/>
    <x v="1"/>
    <n v="2"/>
    <n v="1"/>
    <n v="9"/>
    <n v="33"/>
    <n v="9"/>
    <n v="109"/>
    <n v="10"/>
    <x v="10"/>
    <n v="0.44"/>
    <n v="5.43"/>
    <m/>
  </r>
  <r>
    <x v="0"/>
    <s v="mid April"/>
    <n v="3"/>
    <x v="6"/>
    <x v="6"/>
    <n v="2"/>
    <n v="2"/>
    <n v="9"/>
    <n v="34"/>
    <n v="56"/>
    <n v="209"/>
    <n v="10"/>
    <x v="10"/>
    <n v="0.41"/>
    <n v="2.74"/>
    <m/>
  </r>
  <r>
    <x v="0"/>
    <s v="mid April"/>
    <n v="3"/>
    <x v="4"/>
    <x v="4"/>
    <n v="2"/>
    <n v="3"/>
    <n v="9"/>
    <n v="35"/>
    <n v="73"/>
    <n v="309"/>
    <n v="10"/>
    <x v="10"/>
    <n v="0.47"/>
    <n v="1.68"/>
    <m/>
  </r>
  <r>
    <x v="0"/>
    <s v="mid April"/>
    <n v="3"/>
    <x v="5"/>
    <x v="5"/>
    <n v="2"/>
    <n v="4"/>
    <n v="9"/>
    <n v="36"/>
    <n v="120"/>
    <n v="409"/>
    <n v="10"/>
    <x v="10"/>
    <n v="0.46"/>
    <n v="5.83"/>
    <m/>
  </r>
  <r>
    <x v="0"/>
    <s v="mid April"/>
    <n v="3"/>
    <x v="5"/>
    <x v="5"/>
    <n v="2"/>
    <n v="4"/>
    <n v="10"/>
    <n v="37"/>
    <n v="119"/>
    <n v="410"/>
    <n v="10"/>
    <x v="10"/>
    <n v="0.43"/>
    <n v="2.93"/>
    <m/>
  </r>
  <r>
    <x v="0"/>
    <s v="mid April"/>
    <n v="3"/>
    <x v="4"/>
    <x v="4"/>
    <n v="2"/>
    <n v="3"/>
    <n v="10"/>
    <n v="38"/>
    <n v="74"/>
    <n v="310"/>
    <n v="10"/>
    <x v="10"/>
    <n v="0.59"/>
    <n v="10.37"/>
    <m/>
  </r>
  <r>
    <x v="0"/>
    <s v="mid April"/>
    <n v="3"/>
    <x v="6"/>
    <x v="6"/>
    <n v="2"/>
    <n v="2"/>
    <n v="10"/>
    <n v="39"/>
    <n v="55"/>
    <n v="210"/>
    <n v="10"/>
    <x v="10"/>
    <n v="0.36"/>
    <n v="2"/>
    <m/>
  </r>
  <r>
    <x v="0"/>
    <s v="mid April"/>
    <n v="3"/>
    <x v="1"/>
    <x v="1"/>
    <n v="2"/>
    <n v="1"/>
    <n v="10"/>
    <n v="40"/>
    <n v="10"/>
    <n v="110"/>
    <n v="10"/>
    <x v="10"/>
    <n v="0.48"/>
    <n v="4.97"/>
    <m/>
  </r>
  <r>
    <x v="0"/>
    <s v="mid April"/>
    <n v="3"/>
    <x v="7"/>
    <x v="7"/>
    <n v="2"/>
    <n v="1"/>
    <n v="11"/>
    <n v="41"/>
    <n v="11"/>
    <n v="111"/>
    <n v="10"/>
    <x v="10"/>
    <n v="0.45"/>
    <n v="6.44"/>
    <m/>
  </r>
  <r>
    <x v="0"/>
    <s v="mid April"/>
    <n v="3"/>
    <x v="3"/>
    <x v="3"/>
    <n v="2"/>
    <n v="2"/>
    <n v="11"/>
    <n v="42"/>
    <n v="54"/>
    <n v="211"/>
    <n v="10"/>
    <x v="10"/>
    <n v="0.46"/>
    <n v="2.5099999999999998"/>
    <m/>
  </r>
  <r>
    <x v="0"/>
    <s v="mid April"/>
    <n v="3"/>
    <x v="0"/>
    <x v="0"/>
    <n v="2"/>
    <n v="3"/>
    <n v="11"/>
    <n v="43"/>
    <n v="75"/>
    <n v="311"/>
    <n v="10"/>
    <x v="10"/>
    <n v="0.37"/>
    <n v="3.52"/>
    <m/>
  </r>
  <r>
    <x v="0"/>
    <s v="mid April"/>
    <n v="3"/>
    <x v="2"/>
    <x v="2"/>
    <n v="2"/>
    <n v="4"/>
    <n v="11"/>
    <n v="44"/>
    <n v="118"/>
    <n v="411"/>
    <n v="10"/>
    <x v="10"/>
    <n v="0.47"/>
    <n v="3.92"/>
    <m/>
  </r>
  <r>
    <x v="0"/>
    <s v="mid April"/>
    <n v="3"/>
    <x v="2"/>
    <x v="2"/>
    <n v="2"/>
    <n v="4"/>
    <n v="12"/>
    <n v="45"/>
    <n v="117"/>
    <n v="412"/>
    <n v="10"/>
    <x v="10"/>
    <n v="0.47"/>
    <n v="2.91"/>
    <m/>
  </r>
  <r>
    <x v="0"/>
    <s v="mid April"/>
    <n v="3"/>
    <x v="0"/>
    <x v="0"/>
    <n v="2"/>
    <n v="3"/>
    <n v="12"/>
    <n v="46"/>
    <n v="76"/>
    <n v="312"/>
    <n v="10"/>
    <x v="10"/>
    <n v="0.47"/>
    <n v="11.29"/>
    <m/>
  </r>
  <r>
    <x v="0"/>
    <s v="mid April"/>
    <n v="3"/>
    <x v="3"/>
    <x v="3"/>
    <n v="2"/>
    <n v="2"/>
    <n v="12"/>
    <n v="47"/>
    <n v="53"/>
    <n v="212"/>
    <n v="10"/>
    <x v="10"/>
    <n v="0.46"/>
    <n v="4.75"/>
    <m/>
  </r>
  <r>
    <x v="0"/>
    <s v="mid April"/>
    <n v="3"/>
    <x v="7"/>
    <x v="7"/>
    <n v="2"/>
    <n v="1"/>
    <n v="12"/>
    <n v="48"/>
    <n v="12"/>
    <n v="112"/>
    <n v="10"/>
    <x v="10"/>
    <n v="0.37"/>
    <n v="3.58"/>
    <m/>
  </r>
  <r>
    <x v="1"/>
    <s v="mid May"/>
    <n v="4"/>
    <x v="9"/>
    <x v="9"/>
    <n v="2"/>
    <n v="1"/>
    <n v="13"/>
    <n v="49"/>
    <n v="13"/>
    <n v="113"/>
    <n v="10"/>
    <x v="10"/>
    <n v="0.5"/>
    <n v="5.95"/>
    <m/>
  </r>
  <r>
    <x v="1"/>
    <s v="mid May"/>
    <n v="4"/>
    <x v="10"/>
    <x v="10"/>
    <n v="2"/>
    <n v="2"/>
    <n v="13"/>
    <n v="50"/>
    <n v="52"/>
    <n v="213"/>
    <n v="10"/>
    <x v="10"/>
    <n v="0.5"/>
    <n v="2.6"/>
    <m/>
  </r>
  <r>
    <x v="1"/>
    <s v="mid May"/>
    <n v="4"/>
    <x v="8"/>
    <x v="8"/>
    <n v="2"/>
    <n v="3"/>
    <n v="13"/>
    <n v="51"/>
    <n v="77"/>
    <n v="313"/>
    <n v="10"/>
    <x v="10"/>
    <n v="0.56000000000000005"/>
    <n v="3.54"/>
    <m/>
  </r>
  <r>
    <x v="1"/>
    <s v="mid May"/>
    <n v="4"/>
    <x v="12"/>
    <x v="4"/>
    <n v="2"/>
    <n v="4"/>
    <n v="13"/>
    <n v="52"/>
    <n v="116"/>
    <n v="413"/>
    <n v="10"/>
    <x v="10"/>
    <n v="0.53"/>
    <n v="3.91"/>
    <m/>
  </r>
  <r>
    <x v="1"/>
    <s v="mid May"/>
    <n v="4"/>
    <x v="12"/>
    <x v="4"/>
    <n v="2"/>
    <n v="4"/>
    <n v="14"/>
    <n v="53"/>
    <n v="115"/>
    <n v="414"/>
    <n v="10"/>
    <x v="10"/>
    <n v="0.47"/>
    <n v="3.21"/>
    <m/>
  </r>
  <r>
    <x v="1"/>
    <s v="mid May"/>
    <n v="4"/>
    <x v="8"/>
    <x v="8"/>
    <n v="2"/>
    <n v="3"/>
    <n v="14"/>
    <n v="54"/>
    <n v="78"/>
    <n v="314"/>
    <n v="10"/>
    <x v="10"/>
    <n v="0.52"/>
    <n v="3.98"/>
    <m/>
  </r>
  <r>
    <x v="1"/>
    <s v="mid May"/>
    <n v="4"/>
    <x v="10"/>
    <x v="10"/>
    <n v="2"/>
    <n v="2"/>
    <n v="14"/>
    <n v="55"/>
    <n v="51"/>
    <n v="214"/>
    <n v="10"/>
    <x v="10"/>
    <n v="0.48"/>
    <n v="4.32"/>
    <m/>
  </r>
  <r>
    <x v="1"/>
    <s v="mid May"/>
    <n v="4"/>
    <x v="9"/>
    <x v="9"/>
    <n v="2"/>
    <n v="1"/>
    <n v="14"/>
    <n v="56"/>
    <n v="14"/>
    <n v="114"/>
    <n v="10"/>
    <x v="10"/>
    <n v="0.5"/>
    <n v="3.25"/>
    <m/>
  </r>
  <r>
    <x v="1"/>
    <s v="mid May"/>
    <n v="4"/>
    <x v="14"/>
    <x v="12"/>
    <n v="2"/>
    <n v="1"/>
    <n v="15"/>
    <n v="57"/>
    <n v="15"/>
    <n v="115"/>
    <n v="10"/>
    <x v="10"/>
    <n v="0.51"/>
    <n v="4.22"/>
    <m/>
  </r>
  <r>
    <x v="1"/>
    <s v="mid May"/>
    <n v="4"/>
    <x v="15"/>
    <x v="13"/>
    <n v="2"/>
    <n v="2"/>
    <n v="15"/>
    <n v="58"/>
    <n v="50"/>
    <n v="215"/>
    <n v="10"/>
    <x v="10"/>
    <n v="0.42"/>
    <n v="5.28"/>
    <m/>
  </r>
  <r>
    <x v="1"/>
    <s v="mid May"/>
    <n v="4"/>
    <x v="11"/>
    <x v="3"/>
    <n v="2"/>
    <n v="3"/>
    <n v="15"/>
    <n v="59"/>
    <n v="79"/>
    <n v="315"/>
    <n v="10"/>
    <x v="10"/>
    <n v="0.51"/>
    <n v="6.38"/>
    <m/>
  </r>
  <r>
    <x v="1"/>
    <s v="mid May"/>
    <n v="4"/>
    <x v="13"/>
    <x v="11"/>
    <n v="2"/>
    <n v="4"/>
    <n v="15"/>
    <n v="60"/>
    <n v="114"/>
    <n v="415"/>
    <n v="10"/>
    <x v="10"/>
    <n v="0.5"/>
    <n v="4.84"/>
    <m/>
  </r>
  <r>
    <x v="1"/>
    <s v="mid May"/>
    <n v="4"/>
    <x v="13"/>
    <x v="11"/>
    <n v="2"/>
    <n v="4"/>
    <n v="16"/>
    <n v="61"/>
    <n v="113"/>
    <n v="416"/>
    <n v="10"/>
    <x v="10"/>
    <n v="0.43"/>
    <n v="2.34"/>
    <m/>
  </r>
  <r>
    <x v="1"/>
    <s v="mid May"/>
    <n v="4"/>
    <x v="11"/>
    <x v="3"/>
    <n v="2"/>
    <n v="3"/>
    <n v="16"/>
    <n v="62"/>
    <n v="80"/>
    <n v="316"/>
    <n v="10"/>
    <x v="10"/>
    <n v="0.49"/>
    <n v="4.76"/>
    <m/>
  </r>
  <r>
    <x v="1"/>
    <s v="mid May"/>
    <n v="4"/>
    <x v="15"/>
    <x v="13"/>
    <n v="2"/>
    <n v="2"/>
    <n v="16"/>
    <n v="63"/>
    <n v="49"/>
    <n v="216"/>
    <n v="10"/>
    <x v="10"/>
    <n v="0.37"/>
    <n v="3.62"/>
    <m/>
  </r>
  <r>
    <x v="1"/>
    <s v="mid May"/>
    <n v="4"/>
    <x v="14"/>
    <x v="12"/>
    <n v="2"/>
    <n v="1"/>
    <n v="16"/>
    <n v="64"/>
    <n v="16"/>
    <n v="116"/>
    <n v="10"/>
    <x v="10"/>
    <n v="0.56000000000000005"/>
    <n v="3.27"/>
    <m/>
  </r>
  <r>
    <x v="0"/>
    <s v="mid April"/>
    <n v="5"/>
    <x v="5"/>
    <x v="5"/>
    <n v="3"/>
    <n v="1"/>
    <n v="17"/>
    <n v="65"/>
    <n v="17"/>
    <n v="117"/>
    <n v="10"/>
    <x v="10"/>
    <n v="0.4"/>
    <n v="3.56"/>
    <m/>
  </r>
  <r>
    <x v="0"/>
    <s v="mid April"/>
    <n v="5"/>
    <x v="2"/>
    <x v="2"/>
    <n v="3"/>
    <n v="2"/>
    <n v="17"/>
    <n v="66"/>
    <n v="48"/>
    <n v="217"/>
    <n v="10"/>
    <x v="10"/>
    <n v="0.37"/>
    <n v="2.38"/>
    <m/>
  </r>
  <r>
    <x v="0"/>
    <s v="mid April"/>
    <n v="5"/>
    <x v="3"/>
    <x v="3"/>
    <n v="3"/>
    <n v="3"/>
    <n v="17"/>
    <n v="67"/>
    <n v="81"/>
    <n v="317"/>
    <n v="10"/>
    <x v="10"/>
    <n v="0.5"/>
    <n v="6"/>
    <m/>
  </r>
  <r>
    <x v="0"/>
    <s v="mid April"/>
    <n v="5"/>
    <x v="0"/>
    <x v="0"/>
    <n v="3"/>
    <n v="4"/>
    <n v="17"/>
    <n v="68"/>
    <n v="112"/>
    <n v="417"/>
    <n v="10"/>
    <x v="10"/>
    <n v="0.54"/>
    <n v="8.81"/>
    <m/>
  </r>
  <r>
    <x v="0"/>
    <s v="mid April"/>
    <n v="5"/>
    <x v="0"/>
    <x v="0"/>
    <n v="3"/>
    <n v="4"/>
    <n v="18"/>
    <n v="69"/>
    <n v="111"/>
    <n v="418"/>
    <n v="10"/>
    <x v="10"/>
    <n v="0.48"/>
    <n v="5.79"/>
    <m/>
  </r>
  <r>
    <x v="0"/>
    <s v="mid April"/>
    <n v="5"/>
    <x v="3"/>
    <x v="3"/>
    <n v="3"/>
    <n v="3"/>
    <n v="18"/>
    <n v="70"/>
    <n v="82"/>
    <n v="318"/>
    <n v="10"/>
    <x v="10"/>
    <n v="0.41"/>
    <n v="2.4900000000000002"/>
    <m/>
  </r>
  <r>
    <x v="0"/>
    <s v="mid April"/>
    <n v="5"/>
    <x v="2"/>
    <x v="2"/>
    <n v="3"/>
    <n v="2"/>
    <n v="18"/>
    <n v="71"/>
    <n v="47"/>
    <n v="218"/>
    <n v="10"/>
    <x v="10"/>
    <n v="0.38"/>
    <n v="1.72"/>
    <m/>
  </r>
  <r>
    <x v="0"/>
    <s v="mid April"/>
    <n v="5"/>
    <x v="5"/>
    <x v="5"/>
    <n v="3"/>
    <n v="1"/>
    <n v="18"/>
    <n v="72"/>
    <n v="18"/>
    <n v="118"/>
    <n v="10"/>
    <x v="10"/>
    <n v="0.41"/>
    <n v="7.16"/>
    <m/>
  </r>
  <r>
    <x v="0"/>
    <s v="mid April"/>
    <n v="5"/>
    <x v="6"/>
    <x v="6"/>
    <n v="3"/>
    <n v="1"/>
    <n v="19"/>
    <n v="73"/>
    <n v="19"/>
    <n v="119"/>
    <n v="10"/>
    <x v="10"/>
    <n v="0.42"/>
    <n v="4.18"/>
    <m/>
  </r>
  <r>
    <x v="0"/>
    <s v="mid April"/>
    <n v="5"/>
    <x v="4"/>
    <x v="4"/>
    <n v="3"/>
    <n v="2"/>
    <n v="19"/>
    <n v="74"/>
    <n v="46"/>
    <n v="219"/>
    <n v="10"/>
    <x v="10"/>
    <n v="0.45"/>
    <n v="3.55"/>
    <m/>
  </r>
  <r>
    <x v="0"/>
    <s v="mid April"/>
    <n v="5"/>
    <x v="7"/>
    <x v="7"/>
    <n v="3"/>
    <n v="3"/>
    <n v="19"/>
    <n v="75"/>
    <n v="83"/>
    <n v="319"/>
    <n v="10"/>
    <x v="10"/>
    <n v="0.37"/>
    <n v="3.54"/>
    <m/>
  </r>
  <r>
    <x v="0"/>
    <s v="mid April"/>
    <n v="5"/>
    <x v="1"/>
    <x v="1"/>
    <n v="3"/>
    <n v="4"/>
    <n v="19"/>
    <n v="76"/>
    <n v="110"/>
    <n v="419"/>
    <n v="10"/>
    <x v="10"/>
    <n v="0.53"/>
    <n v="5.42"/>
    <m/>
  </r>
  <r>
    <x v="0"/>
    <s v="mid April"/>
    <n v="5"/>
    <x v="1"/>
    <x v="1"/>
    <n v="3"/>
    <n v="4"/>
    <n v="20"/>
    <n v="77"/>
    <n v="109"/>
    <n v="420"/>
    <n v="10"/>
    <x v="10"/>
    <n v="0.44"/>
    <n v="7.21"/>
    <m/>
  </r>
  <r>
    <x v="0"/>
    <s v="mid April"/>
    <n v="5"/>
    <x v="7"/>
    <x v="7"/>
    <n v="3"/>
    <n v="3"/>
    <n v="20"/>
    <n v="78"/>
    <n v="84"/>
    <n v="320"/>
    <n v="10"/>
    <x v="10"/>
    <n v="0.34"/>
    <n v="3.08"/>
    <m/>
  </r>
  <r>
    <x v="0"/>
    <s v="mid April"/>
    <n v="5"/>
    <x v="4"/>
    <x v="4"/>
    <n v="3"/>
    <n v="2"/>
    <n v="20"/>
    <n v="79"/>
    <n v="45"/>
    <n v="220"/>
    <n v="10"/>
    <x v="10"/>
    <n v="0.41"/>
    <n v="4.0199999999999996"/>
    <m/>
  </r>
  <r>
    <x v="0"/>
    <s v="mid April"/>
    <n v="5"/>
    <x v="6"/>
    <x v="6"/>
    <n v="3"/>
    <n v="1"/>
    <n v="20"/>
    <n v="80"/>
    <n v="20"/>
    <n v="120"/>
    <n v="10"/>
    <x v="10"/>
    <n v="0.35"/>
    <n v="8.73"/>
    <m/>
  </r>
  <r>
    <x v="1"/>
    <s v="mid May"/>
    <n v="6"/>
    <x v="13"/>
    <x v="11"/>
    <n v="3"/>
    <n v="1"/>
    <n v="21"/>
    <n v="81"/>
    <n v="21"/>
    <n v="121"/>
    <n v="10"/>
    <x v="10"/>
    <n v="0.42"/>
    <n v="3.21"/>
    <m/>
  </r>
  <r>
    <x v="1"/>
    <s v="mid May"/>
    <n v="6"/>
    <x v="12"/>
    <x v="4"/>
    <n v="3"/>
    <n v="2"/>
    <n v="21"/>
    <n v="82"/>
    <n v="44"/>
    <n v="221"/>
    <n v="10"/>
    <x v="10"/>
    <n v="0.41"/>
    <n v="4.6399999999999997"/>
    <m/>
  </r>
  <r>
    <x v="1"/>
    <s v="mid May"/>
    <n v="6"/>
    <x v="9"/>
    <x v="9"/>
    <n v="3"/>
    <n v="3"/>
    <n v="21"/>
    <n v="83"/>
    <n v="85"/>
    <n v="321"/>
    <n v="10"/>
    <x v="10"/>
    <n v="0.35"/>
    <n v="3.65"/>
    <m/>
  </r>
  <r>
    <x v="1"/>
    <s v="mid May"/>
    <n v="6"/>
    <x v="14"/>
    <x v="12"/>
    <n v="3"/>
    <n v="4"/>
    <n v="21"/>
    <n v="84"/>
    <n v="108"/>
    <n v="421"/>
    <n v="10"/>
    <x v="10"/>
    <n v="0.6"/>
    <n v="4.1100000000000003"/>
    <m/>
  </r>
  <r>
    <x v="1"/>
    <s v="mid May"/>
    <n v="6"/>
    <x v="14"/>
    <x v="12"/>
    <n v="3"/>
    <n v="4"/>
    <n v="22"/>
    <n v="85"/>
    <n v="107"/>
    <n v="422"/>
    <n v="10"/>
    <x v="10"/>
    <n v="0.56000000000000005"/>
    <n v="1.68"/>
    <m/>
  </r>
  <r>
    <x v="1"/>
    <s v="mid May"/>
    <n v="6"/>
    <x v="9"/>
    <x v="9"/>
    <n v="3"/>
    <n v="3"/>
    <n v="22"/>
    <n v="86"/>
    <n v="86"/>
    <n v="322"/>
    <n v="10"/>
    <x v="10"/>
    <n v="0.33"/>
    <n v="2.48"/>
    <m/>
  </r>
  <r>
    <x v="1"/>
    <s v="mid May"/>
    <n v="6"/>
    <x v="12"/>
    <x v="4"/>
    <n v="3"/>
    <n v="2"/>
    <n v="22"/>
    <n v="87"/>
    <n v="43"/>
    <n v="222"/>
    <n v="10"/>
    <x v="10"/>
    <n v="0.39"/>
    <n v="2.66"/>
    <m/>
  </r>
  <r>
    <x v="1"/>
    <s v="mid May"/>
    <n v="6"/>
    <x v="13"/>
    <x v="11"/>
    <n v="3"/>
    <n v="1"/>
    <n v="22"/>
    <n v="88"/>
    <n v="22"/>
    <n v="122"/>
    <n v="10"/>
    <x v="10"/>
    <n v="0.44"/>
    <n v="4.47"/>
    <m/>
  </r>
  <r>
    <x v="1"/>
    <s v="mid May"/>
    <n v="6"/>
    <x v="10"/>
    <x v="10"/>
    <n v="3"/>
    <n v="1"/>
    <n v="23"/>
    <n v="89"/>
    <n v="23"/>
    <n v="123"/>
    <n v="10"/>
    <x v="10"/>
    <n v="0.59"/>
    <n v="4.95"/>
    <m/>
  </r>
  <r>
    <x v="1"/>
    <s v="mid May"/>
    <n v="6"/>
    <x v="11"/>
    <x v="3"/>
    <n v="3"/>
    <n v="2"/>
    <n v="23"/>
    <n v="90"/>
    <n v="42"/>
    <n v="223"/>
    <n v="10"/>
    <x v="10"/>
    <n v="0.46"/>
    <n v="2.29"/>
    <m/>
  </r>
  <r>
    <x v="1"/>
    <s v="mid May"/>
    <n v="6"/>
    <x v="15"/>
    <x v="13"/>
    <n v="3"/>
    <n v="3"/>
    <n v="23"/>
    <n v="91"/>
    <n v="87"/>
    <n v="323"/>
    <n v="10"/>
    <x v="10"/>
    <n v="0.32"/>
    <n v="1.95"/>
    <m/>
  </r>
  <r>
    <x v="1"/>
    <s v="mid May"/>
    <n v="6"/>
    <x v="8"/>
    <x v="8"/>
    <n v="3"/>
    <n v="4"/>
    <n v="23"/>
    <n v="92"/>
    <n v="106"/>
    <n v="423"/>
    <n v="10"/>
    <x v="10"/>
    <n v="0.55000000000000004"/>
    <n v="2.1800000000000002"/>
    <m/>
  </r>
  <r>
    <x v="1"/>
    <s v="mid May"/>
    <n v="6"/>
    <x v="8"/>
    <x v="8"/>
    <n v="3"/>
    <n v="4"/>
    <n v="24"/>
    <n v="93"/>
    <n v="105"/>
    <n v="424"/>
    <n v="10"/>
    <x v="10"/>
    <n v="0.52"/>
    <n v="4.28"/>
    <m/>
  </r>
  <r>
    <x v="1"/>
    <s v="mid May"/>
    <n v="6"/>
    <x v="15"/>
    <x v="13"/>
    <n v="3"/>
    <n v="3"/>
    <n v="24"/>
    <n v="94"/>
    <n v="88"/>
    <n v="324"/>
    <n v="10"/>
    <x v="10"/>
    <n v="0.28999999999999998"/>
    <n v="2.76"/>
    <m/>
  </r>
  <r>
    <x v="1"/>
    <s v="mid May"/>
    <n v="6"/>
    <x v="11"/>
    <x v="3"/>
    <n v="3"/>
    <n v="2"/>
    <n v="24"/>
    <n v="95"/>
    <n v="41"/>
    <n v="224"/>
    <n v="10"/>
    <x v="10"/>
    <n v="0.41"/>
    <n v="3.36"/>
    <m/>
  </r>
  <r>
    <x v="1"/>
    <s v="mid May"/>
    <n v="6"/>
    <x v="10"/>
    <x v="10"/>
    <n v="3"/>
    <n v="1"/>
    <n v="24"/>
    <n v="96"/>
    <n v="24"/>
    <n v="124"/>
    <n v="10"/>
    <x v="10"/>
    <n v="0.55000000000000004"/>
    <n v="5.88"/>
    <m/>
  </r>
  <r>
    <x v="0"/>
    <s v="mid April"/>
    <n v="7"/>
    <x v="3"/>
    <x v="3"/>
    <n v="4"/>
    <n v="1"/>
    <n v="25"/>
    <n v="97"/>
    <n v="25"/>
    <n v="125"/>
    <n v="10"/>
    <x v="10"/>
    <n v="0.46"/>
    <n v="3.85"/>
    <m/>
  </r>
  <r>
    <x v="0"/>
    <s v="mid April"/>
    <n v="7"/>
    <x v="7"/>
    <x v="7"/>
    <n v="4"/>
    <n v="2"/>
    <n v="25"/>
    <n v="98"/>
    <n v="40"/>
    <n v="225"/>
    <n v="10"/>
    <x v="10"/>
    <n v="0.32"/>
    <n v="3.66"/>
    <m/>
  </r>
  <r>
    <x v="0"/>
    <s v="mid April"/>
    <n v="7"/>
    <x v="1"/>
    <x v="1"/>
    <n v="4"/>
    <n v="3"/>
    <n v="25"/>
    <n v="99"/>
    <n v="89"/>
    <n v="325"/>
    <n v="10"/>
    <x v="10"/>
    <n v="0.34"/>
    <n v="4.47"/>
    <m/>
  </r>
  <r>
    <x v="0"/>
    <s v="mid April"/>
    <n v="7"/>
    <x v="6"/>
    <x v="6"/>
    <n v="4"/>
    <n v="4"/>
    <n v="25"/>
    <n v="100"/>
    <n v="104"/>
    <n v="425"/>
    <n v="10"/>
    <x v="10"/>
    <n v="0.34"/>
    <n v="1.91"/>
    <m/>
  </r>
  <r>
    <x v="0"/>
    <s v="mid April"/>
    <n v="7"/>
    <x v="6"/>
    <x v="6"/>
    <n v="4"/>
    <n v="4"/>
    <n v="26"/>
    <n v="101"/>
    <n v="103"/>
    <n v="426"/>
    <n v="10"/>
    <x v="10"/>
    <n v="0.31"/>
    <n v="2.58"/>
    <m/>
  </r>
  <r>
    <x v="0"/>
    <s v="mid April"/>
    <n v="7"/>
    <x v="1"/>
    <x v="1"/>
    <n v="4"/>
    <n v="3"/>
    <n v="26"/>
    <n v="102"/>
    <n v="90"/>
    <n v="326"/>
    <n v="10"/>
    <x v="10"/>
    <n v="0.33"/>
    <n v="3.34"/>
    <m/>
  </r>
  <r>
    <x v="0"/>
    <s v="mid April"/>
    <n v="7"/>
    <x v="7"/>
    <x v="7"/>
    <n v="4"/>
    <n v="2"/>
    <n v="26"/>
    <n v="103"/>
    <n v="39"/>
    <n v="226"/>
    <n v="10"/>
    <x v="10"/>
    <n v="0.34"/>
    <n v="2.42"/>
    <m/>
  </r>
  <r>
    <x v="0"/>
    <s v="mid April"/>
    <n v="7"/>
    <x v="3"/>
    <x v="3"/>
    <n v="4"/>
    <n v="1"/>
    <n v="26"/>
    <n v="104"/>
    <n v="26"/>
    <n v="126"/>
    <n v="10"/>
    <x v="10"/>
    <n v="0.42"/>
    <n v="6.35"/>
    <m/>
  </r>
  <r>
    <x v="0"/>
    <s v="mid April"/>
    <n v="7"/>
    <x v="2"/>
    <x v="2"/>
    <n v="4"/>
    <n v="1"/>
    <n v="27"/>
    <n v="105"/>
    <n v="27"/>
    <n v="127"/>
    <n v="10"/>
    <x v="10"/>
    <n v="0.4"/>
    <n v="2.67"/>
    <m/>
  </r>
  <r>
    <x v="0"/>
    <s v="mid April"/>
    <n v="7"/>
    <x v="0"/>
    <x v="0"/>
    <n v="4"/>
    <n v="2"/>
    <n v="27"/>
    <n v="106"/>
    <n v="38"/>
    <n v="227"/>
    <n v="10"/>
    <x v="10"/>
    <n v="0.37"/>
    <n v="2.5"/>
    <m/>
  </r>
  <r>
    <x v="0"/>
    <s v="mid April"/>
    <n v="7"/>
    <x v="5"/>
    <x v="5"/>
    <n v="4"/>
    <n v="3"/>
    <n v="27"/>
    <n v="107"/>
    <n v="91"/>
    <n v="327"/>
    <n v="10"/>
    <x v="10"/>
    <n v="0.52"/>
    <n v="4.9400000000000004"/>
    <m/>
  </r>
  <r>
    <x v="0"/>
    <s v="mid April"/>
    <n v="7"/>
    <x v="4"/>
    <x v="4"/>
    <n v="4"/>
    <n v="4"/>
    <n v="27"/>
    <n v="108"/>
    <n v="102"/>
    <n v="427"/>
    <n v="10"/>
    <x v="10"/>
    <n v="0.49"/>
    <n v="8.1199999999999992"/>
    <m/>
  </r>
  <r>
    <x v="0"/>
    <s v="mid April"/>
    <n v="7"/>
    <x v="4"/>
    <x v="4"/>
    <n v="4"/>
    <n v="4"/>
    <n v="28"/>
    <n v="109"/>
    <n v="101"/>
    <n v="428"/>
    <n v="10"/>
    <x v="10"/>
    <n v="0.68"/>
    <n v="6.01"/>
    <m/>
  </r>
  <r>
    <x v="0"/>
    <s v="mid April"/>
    <n v="7"/>
    <x v="5"/>
    <x v="5"/>
    <n v="4"/>
    <n v="3"/>
    <n v="28"/>
    <n v="110"/>
    <n v="92"/>
    <n v="328"/>
    <n v="10"/>
    <x v="10"/>
    <n v="0.57999999999999996"/>
    <n v="7.6"/>
    <m/>
  </r>
  <r>
    <x v="0"/>
    <s v="mid April"/>
    <n v="7"/>
    <x v="0"/>
    <x v="0"/>
    <n v="4"/>
    <n v="2"/>
    <n v="28"/>
    <n v="111"/>
    <n v="37"/>
    <n v="228"/>
    <n v="10"/>
    <x v="10"/>
    <n v="0.39"/>
    <n v="3.58"/>
    <m/>
  </r>
  <r>
    <x v="0"/>
    <s v="mid April"/>
    <n v="7"/>
    <x v="2"/>
    <x v="2"/>
    <n v="4"/>
    <n v="1"/>
    <n v="28"/>
    <n v="112"/>
    <n v="28"/>
    <n v="128"/>
    <n v="10"/>
    <x v="10"/>
    <n v="0.37"/>
    <n v="1.71"/>
    <m/>
  </r>
  <r>
    <x v="1"/>
    <s v="mid May"/>
    <n v="8"/>
    <x v="11"/>
    <x v="3"/>
    <n v="4"/>
    <n v="1"/>
    <n v="29"/>
    <n v="113"/>
    <n v="29"/>
    <n v="129"/>
    <n v="10"/>
    <x v="10"/>
    <n v="0.4"/>
    <n v="7.52"/>
    <m/>
  </r>
  <r>
    <x v="1"/>
    <s v="mid May"/>
    <n v="8"/>
    <x v="14"/>
    <x v="12"/>
    <n v="4"/>
    <n v="2"/>
    <n v="29"/>
    <n v="114"/>
    <n v="36"/>
    <n v="229"/>
    <n v="10"/>
    <x v="10"/>
    <n v="0.47"/>
    <n v="4.8"/>
    <m/>
  </r>
  <r>
    <x v="1"/>
    <s v="mid May"/>
    <n v="8"/>
    <x v="13"/>
    <x v="11"/>
    <n v="4"/>
    <n v="3"/>
    <n v="29"/>
    <n v="115"/>
    <n v="93"/>
    <n v="329"/>
    <n v="10"/>
    <x v="10"/>
    <n v="0.51"/>
    <n v="2.4"/>
    <m/>
  </r>
  <r>
    <x v="1"/>
    <s v="mid May"/>
    <n v="8"/>
    <x v="10"/>
    <x v="10"/>
    <n v="4"/>
    <n v="4"/>
    <n v="29"/>
    <n v="116"/>
    <n v="100"/>
    <n v="429"/>
    <n v="10"/>
    <x v="10"/>
    <n v="0.69"/>
    <n v="2.2400000000000002"/>
    <m/>
  </r>
  <r>
    <x v="1"/>
    <s v="mid May"/>
    <n v="8"/>
    <x v="10"/>
    <x v="10"/>
    <n v="4"/>
    <n v="4"/>
    <n v="30"/>
    <n v="117"/>
    <n v="99"/>
    <n v="430"/>
    <n v="10"/>
    <x v="10"/>
    <n v="0.66"/>
    <n v="2.27"/>
    <m/>
  </r>
  <r>
    <x v="1"/>
    <s v="mid May"/>
    <n v="8"/>
    <x v="13"/>
    <x v="11"/>
    <n v="4"/>
    <n v="3"/>
    <n v="30"/>
    <n v="118"/>
    <n v="94"/>
    <n v="330"/>
    <n v="10"/>
    <x v="10"/>
    <n v="0.47"/>
    <n v="5.39"/>
    <m/>
  </r>
  <r>
    <x v="1"/>
    <s v="mid May"/>
    <n v="8"/>
    <x v="14"/>
    <x v="12"/>
    <n v="4"/>
    <n v="2"/>
    <n v="30"/>
    <n v="119"/>
    <n v="35"/>
    <n v="230"/>
    <n v="10"/>
    <x v="10"/>
    <n v="0.47"/>
    <n v="3.5"/>
    <m/>
  </r>
  <r>
    <x v="1"/>
    <s v="mid May"/>
    <n v="8"/>
    <x v="11"/>
    <x v="3"/>
    <n v="4"/>
    <n v="1"/>
    <n v="30"/>
    <n v="120"/>
    <n v="30"/>
    <n v="130"/>
    <n v="10"/>
    <x v="10"/>
    <n v="0.41"/>
    <n v="5.01"/>
    <m/>
  </r>
  <r>
    <x v="1"/>
    <s v="mid May"/>
    <n v="8"/>
    <x v="15"/>
    <x v="13"/>
    <n v="4"/>
    <n v="1"/>
    <n v="31"/>
    <n v="121"/>
    <n v="31"/>
    <n v="131"/>
    <n v="10"/>
    <x v="10"/>
    <n v="0.39"/>
    <n v="4.12"/>
    <m/>
  </r>
  <r>
    <x v="1"/>
    <s v="mid May"/>
    <n v="8"/>
    <x v="8"/>
    <x v="8"/>
    <n v="4"/>
    <n v="2"/>
    <n v="31"/>
    <n v="122"/>
    <n v="34"/>
    <n v="231"/>
    <n v="10"/>
    <x v="10"/>
    <n v="0.5"/>
    <n v="4.24"/>
    <m/>
  </r>
  <r>
    <x v="1"/>
    <s v="mid May"/>
    <n v="8"/>
    <x v="12"/>
    <x v="4"/>
    <n v="4"/>
    <n v="3"/>
    <n v="31"/>
    <n v="123"/>
    <n v="95"/>
    <n v="331"/>
    <n v="10"/>
    <x v="10"/>
    <n v="0.54"/>
    <n v="4.3099999999999996"/>
    <m/>
  </r>
  <r>
    <x v="1"/>
    <s v="mid May"/>
    <n v="8"/>
    <x v="9"/>
    <x v="9"/>
    <n v="4"/>
    <n v="4"/>
    <n v="31"/>
    <n v="124"/>
    <n v="98"/>
    <n v="431"/>
    <n v="10"/>
    <x v="10"/>
    <n v="0.65"/>
    <n v="2.15"/>
    <m/>
  </r>
  <r>
    <x v="1"/>
    <s v="mid May"/>
    <n v="8"/>
    <x v="9"/>
    <x v="9"/>
    <n v="4"/>
    <n v="4"/>
    <n v="32"/>
    <n v="125"/>
    <n v="97"/>
    <n v="432"/>
    <n v="10"/>
    <x v="10"/>
    <n v="0.6"/>
    <n v="3.72"/>
    <m/>
  </r>
  <r>
    <x v="1"/>
    <s v="mid May"/>
    <n v="8"/>
    <x v="12"/>
    <x v="4"/>
    <n v="4"/>
    <n v="3"/>
    <n v="32"/>
    <n v="126"/>
    <n v="96"/>
    <n v="332"/>
    <n v="10"/>
    <x v="10"/>
    <n v="0.5"/>
    <n v="2.77"/>
    <m/>
  </r>
  <r>
    <x v="1"/>
    <s v="mid May"/>
    <n v="8"/>
    <x v="8"/>
    <x v="8"/>
    <n v="4"/>
    <n v="2"/>
    <n v="32"/>
    <n v="127"/>
    <n v="33"/>
    <n v="232"/>
    <n v="10"/>
    <x v="10"/>
    <n v="0.44"/>
    <n v="1.87"/>
    <m/>
  </r>
  <r>
    <x v="1"/>
    <s v="mid May"/>
    <n v="8"/>
    <x v="15"/>
    <x v="13"/>
    <n v="4"/>
    <n v="1"/>
    <n v="32"/>
    <n v="128"/>
    <n v="32"/>
    <n v="132"/>
    <n v="10"/>
    <x v="10"/>
    <n v="0.4"/>
    <n v="2.61"/>
    <m/>
  </r>
  <r>
    <x v="0"/>
    <s v="mid April"/>
    <n v="1"/>
    <x v="0"/>
    <x v="0"/>
    <n v="1"/>
    <n v="1"/>
    <n v="1"/>
    <n v="1"/>
    <n v="1"/>
    <n v="101"/>
    <n v="11"/>
    <x v="11"/>
    <n v="0.35"/>
    <n v="4.26"/>
    <m/>
  </r>
  <r>
    <x v="0"/>
    <s v="mid April"/>
    <n v="1"/>
    <x v="1"/>
    <x v="1"/>
    <n v="1"/>
    <n v="2"/>
    <n v="1"/>
    <n v="2"/>
    <n v="64"/>
    <n v="201"/>
    <n v="11"/>
    <x v="11"/>
    <n v="0.31"/>
    <n v="4.3600000000000003"/>
    <m/>
  </r>
  <r>
    <x v="0"/>
    <s v="mid April"/>
    <n v="1"/>
    <x v="2"/>
    <x v="2"/>
    <n v="1"/>
    <n v="3"/>
    <n v="1"/>
    <n v="3"/>
    <n v="65"/>
    <n v="301"/>
    <n v="11"/>
    <x v="11"/>
    <n v="0.41"/>
    <n v="5.58"/>
    <m/>
  </r>
  <r>
    <x v="0"/>
    <s v="mid April"/>
    <n v="1"/>
    <x v="3"/>
    <x v="3"/>
    <n v="1"/>
    <n v="4"/>
    <n v="1"/>
    <n v="4"/>
    <n v="128"/>
    <n v="401"/>
    <n v="11"/>
    <x v="11"/>
    <n v="0.51"/>
    <n v="3.76"/>
    <m/>
  </r>
  <r>
    <x v="0"/>
    <s v="mid April"/>
    <n v="1"/>
    <x v="3"/>
    <x v="3"/>
    <n v="1"/>
    <n v="4"/>
    <n v="2"/>
    <n v="5"/>
    <n v="127"/>
    <n v="402"/>
    <n v="11"/>
    <x v="11"/>
    <n v="0.46"/>
    <n v="2.95"/>
    <m/>
  </r>
  <r>
    <x v="0"/>
    <s v="mid April"/>
    <n v="1"/>
    <x v="2"/>
    <x v="2"/>
    <n v="1"/>
    <n v="3"/>
    <n v="2"/>
    <n v="6"/>
    <n v="66"/>
    <n v="302"/>
    <n v="11"/>
    <x v="11"/>
    <n v="0.49"/>
    <n v="2.79"/>
    <m/>
  </r>
  <r>
    <x v="0"/>
    <s v="mid April"/>
    <n v="1"/>
    <x v="1"/>
    <x v="1"/>
    <n v="1"/>
    <n v="2"/>
    <n v="2"/>
    <n v="7"/>
    <n v="63"/>
    <n v="202"/>
    <n v="11"/>
    <x v="11"/>
    <n v="0.32"/>
    <n v="1.1399999999999999"/>
    <m/>
  </r>
  <r>
    <x v="0"/>
    <s v="mid April"/>
    <n v="1"/>
    <x v="0"/>
    <x v="0"/>
    <n v="1"/>
    <n v="1"/>
    <n v="2"/>
    <n v="8"/>
    <n v="2"/>
    <n v="102"/>
    <n v="11"/>
    <x v="11"/>
    <n v="0.39"/>
    <n v="3.13"/>
    <m/>
  </r>
  <r>
    <x v="0"/>
    <s v="mid April"/>
    <n v="1"/>
    <x v="4"/>
    <x v="4"/>
    <n v="1"/>
    <n v="1"/>
    <n v="3"/>
    <n v="9"/>
    <n v="3"/>
    <n v="103"/>
    <n v="11"/>
    <x v="11"/>
    <n v="0.41"/>
    <n v="5.0599999999999996"/>
    <m/>
  </r>
  <r>
    <x v="0"/>
    <s v="mid April"/>
    <n v="1"/>
    <x v="5"/>
    <x v="5"/>
    <n v="1"/>
    <n v="2"/>
    <n v="3"/>
    <n v="10"/>
    <n v="62"/>
    <n v="203"/>
    <n v="11"/>
    <x v="11"/>
    <n v="0.33"/>
    <n v="1.98"/>
    <m/>
  </r>
  <r>
    <x v="0"/>
    <s v="mid April"/>
    <n v="1"/>
    <x v="6"/>
    <x v="6"/>
    <n v="1"/>
    <n v="3"/>
    <n v="3"/>
    <n v="11"/>
    <n v="67"/>
    <n v="303"/>
    <n v="11"/>
    <x v="11"/>
    <n v="0.34"/>
    <n v="5.8"/>
    <m/>
  </r>
  <r>
    <x v="0"/>
    <s v="mid April"/>
    <n v="1"/>
    <x v="7"/>
    <x v="7"/>
    <n v="1"/>
    <n v="4"/>
    <n v="3"/>
    <n v="12"/>
    <n v="126"/>
    <n v="403"/>
    <n v="11"/>
    <x v="11"/>
    <n v="0.48"/>
    <n v="2.56"/>
    <m/>
  </r>
  <r>
    <x v="0"/>
    <s v="mid April"/>
    <n v="1"/>
    <x v="7"/>
    <x v="7"/>
    <n v="1"/>
    <n v="4"/>
    <n v="4"/>
    <n v="13"/>
    <n v="125"/>
    <n v="404"/>
    <n v="11"/>
    <x v="11"/>
    <n v="0.44"/>
    <n v="4.72"/>
    <m/>
  </r>
  <r>
    <x v="0"/>
    <s v="mid April"/>
    <n v="1"/>
    <x v="6"/>
    <x v="6"/>
    <n v="1"/>
    <n v="3"/>
    <n v="4"/>
    <n v="14"/>
    <n v="68"/>
    <n v="304"/>
    <n v="11"/>
    <x v="11"/>
    <n v="0.34"/>
    <n v="3.35"/>
    <m/>
  </r>
  <r>
    <x v="0"/>
    <s v="mid April"/>
    <n v="1"/>
    <x v="5"/>
    <x v="5"/>
    <n v="1"/>
    <n v="2"/>
    <n v="4"/>
    <n v="15"/>
    <n v="61"/>
    <n v="204"/>
    <n v="11"/>
    <x v="11"/>
    <n v="0.36"/>
    <n v="2.88"/>
    <m/>
  </r>
  <r>
    <x v="0"/>
    <s v="mid April"/>
    <n v="1"/>
    <x v="4"/>
    <x v="4"/>
    <n v="1"/>
    <n v="1"/>
    <n v="4"/>
    <n v="16"/>
    <n v="4"/>
    <n v="104"/>
    <n v="11"/>
    <x v="11"/>
    <n v="0.38"/>
    <n v="5.63"/>
    <m/>
  </r>
  <r>
    <x v="1"/>
    <s v="mid May"/>
    <n v="2"/>
    <x v="8"/>
    <x v="8"/>
    <n v="1"/>
    <n v="1"/>
    <n v="5"/>
    <n v="17"/>
    <n v="5"/>
    <n v="105"/>
    <n v="11"/>
    <x v="11"/>
    <n v="0.48"/>
    <n v="4.95"/>
    <m/>
  </r>
  <r>
    <x v="1"/>
    <s v="mid May"/>
    <n v="2"/>
    <x v="9"/>
    <x v="9"/>
    <n v="1"/>
    <n v="2"/>
    <n v="5"/>
    <n v="18"/>
    <n v="60"/>
    <n v="205"/>
    <n v="11"/>
    <x v="11"/>
    <n v="0.51"/>
    <n v="4.2"/>
    <m/>
  </r>
  <r>
    <x v="1"/>
    <s v="mid May"/>
    <n v="2"/>
    <x v="10"/>
    <x v="10"/>
    <n v="1"/>
    <n v="3"/>
    <n v="5"/>
    <n v="19"/>
    <n v="69"/>
    <n v="305"/>
    <n v="11"/>
    <x v="11"/>
    <n v="0.51"/>
    <n v="4.3"/>
    <m/>
  </r>
  <r>
    <x v="1"/>
    <s v="mid May"/>
    <n v="2"/>
    <x v="11"/>
    <x v="3"/>
    <n v="1"/>
    <n v="4"/>
    <n v="5"/>
    <n v="20"/>
    <n v="124"/>
    <n v="405"/>
    <n v="11"/>
    <x v="11"/>
    <n v="0.56000000000000005"/>
    <n v="3.16"/>
    <m/>
  </r>
  <r>
    <x v="1"/>
    <s v="mid May"/>
    <n v="2"/>
    <x v="11"/>
    <x v="3"/>
    <n v="1"/>
    <n v="4"/>
    <n v="6"/>
    <n v="21"/>
    <n v="123"/>
    <n v="406"/>
    <n v="11"/>
    <x v="11"/>
    <n v="0.48"/>
    <n v="6.1"/>
    <m/>
  </r>
  <r>
    <x v="1"/>
    <s v="mid May"/>
    <n v="2"/>
    <x v="10"/>
    <x v="10"/>
    <n v="1"/>
    <n v="3"/>
    <n v="6"/>
    <n v="22"/>
    <n v="70"/>
    <n v="306"/>
    <n v="11"/>
    <x v="11"/>
    <n v="0.4"/>
    <n v="1.79"/>
    <m/>
  </r>
  <r>
    <x v="1"/>
    <s v="mid May"/>
    <n v="2"/>
    <x v="9"/>
    <x v="9"/>
    <n v="1"/>
    <n v="2"/>
    <n v="6"/>
    <n v="23"/>
    <n v="59"/>
    <n v="206"/>
    <n v="11"/>
    <x v="11"/>
    <n v="0.44"/>
    <n v="1.41"/>
    <m/>
  </r>
  <r>
    <x v="1"/>
    <s v="mid May"/>
    <n v="2"/>
    <x v="8"/>
    <x v="8"/>
    <n v="1"/>
    <n v="1"/>
    <n v="6"/>
    <n v="24"/>
    <n v="6"/>
    <n v="106"/>
    <n v="11"/>
    <x v="11"/>
    <n v="0.47"/>
    <n v="4.08"/>
    <m/>
  </r>
  <r>
    <x v="1"/>
    <s v="mid May"/>
    <n v="2"/>
    <x v="12"/>
    <x v="4"/>
    <n v="1"/>
    <n v="1"/>
    <n v="7"/>
    <n v="25"/>
    <n v="7"/>
    <n v="107"/>
    <n v="11"/>
    <x v="11"/>
    <n v="0.44"/>
    <n v="3.24"/>
    <m/>
  </r>
  <r>
    <x v="1"/>
    <s v="mid May"/>
    <n v="2"/>
    <x v="13"/>
    <x v="11"/>
    <n v="1"/>
    <n v="2"/>
    <n v="7"/>
    <n v="26"/>
    <n v="58"/>
    <n v="207"/>
    <n v="11"/>
    <x v="11"/>
    <n v="0.42"/>
    <n v="2.56"/>
    <m/>
  </r>
  <r>
    <x v="1"/>
    <s v="mid May"/>
    <n v="2"/>
    <x v="14"/>
    <x v="12"/>
    <n v="1"/>
    <n v="3"/>
    <n v="7"/>
    <n v="27"/>
    <n v="71"/>
    <n v="307"/>
    <n v="11"/>
    <x v="11"/>
    <n v="0.6"/>
    <n v="4.6500000000000004"/>
    <m/>
  </r>
  <r>
    <x v="1"/>
    <s v="mid May"/>
    <n v="2"/>
    <x v="15"/>
    <x v="13"/>
    <n v="1"/>
    <n v="4"/>
    <n v="7"/>
    <n v="28"/>
    <n v="122"/>
    <n v="407"/>
    <n v="11"/>
    <x v="11"/>
    <n v="0.4"/>
    <n v="6.93"/>
    <m/>
  </r>
  <r>
    <x v="1"/>
    <s v="mid May"/>
    <n v="2"/>
    <x v="15"/>
    <x v="13"/>
    <n v="1"/>
    <n v="4"/>
    <n v="8"/>
    <n v="29"/>
    <n v="121"/>
    <n v="408"/>
    <n v="11"/>
    <x v="11"/>
    <n v="0.38"/>
    <n v="5.38"/>
    <m/>
  </r>
  <r>
    <x v="1"/>
    <s v="mid May"/>
    <n v="2"/>
    <x v="14"/>
    <x v="12"/>
    <n v="1"/>
    <n v="3"/>
    <n v="8"/>
    <n v="30"/>
    <n v="72"/>
    <n v="308"/>
    <n v="11"/>
    <x v="11"/>
    <n v="0.48"/>
    <n v="3.97"/>
    <m/>
  </r>
  <r>
    <x v="1"/>
    <s v="mid May"/>
    <n v="2"/>
    <x v="13"/>
    <x v="11"/>
    <n v="1"/>
    <n v="2"/>
    <n v="8"/>
    <n v="31"/>
    <n v="57"/>
    <n v="208"/>
    <n v="11"/>
    <x v="11"/>
    <n v="0.36"/>
    <n v="2.0699999999999998"/>
    <m/>
  </r>
  <r>
    <x v="1"/>
    <s v="mid May"/>
    <n v="2"/>
    <x v="12"/>
    <x v="4"/>
    <n v="1"/>
    <n v="1"/>
    <n v="8"/>
    <n v="32"/>
    <n v="8"/>
    <n v="108"/>
    <n v="11"/>
    <x v="11"/>
    <n v="0.38"/>
    <n v="5.0599999999999996"/>
    <m/>
  </r>
  <r>
    <x v="0"/>
    <s v="mid April"/>
    <n v="3"/>
    <x v="1"/>
    <x v="1"/>
    <n v="2"/>
    <n v="1"/>
    <n v="9"/>
    <n v="33"/>
    <n v="9"/>
    <n v="109"/>
    <n v="11"/>
    <x v="11"/>
    <n v="0.45"/>
    <n v="3.83"/>
    <m/>
  </r>
  <r>
    <x v="0"/>
    <s v="mid April"/>
    <n v="3"/>
    <x v="6"/>
    <x v="6"/>
    <n v="2"/>
    <n v="2"/>
    <n v="9"/>
    <n v="34"/>
    <n v="56"/>
    <n v="209"/>
    <n v="11"/>
    <x v="11"/>
    <n v="0.35"/>
    <n v="2.56"/>
    <m/>
  </r>
  <r>
    <x v="0"/>
    <s v="mid April"/>
    <n v="3"/>
    <x v="4"/>
    <x v="4"/>
    <n v="2"/>
    <n v="3"/>
    <n v="9"/>
    <n v="35"/>
    <n v="73"/>
    <n v="309"/>
    <n v="11"/>
    <x v="11"/>
    <n v="0.43"/>
    <n v="3.59"/>
    <m/>
  </r>
  <r>
    <x v="0"/>
    <s v="mid April"/>
    <n v="3"/>
    <x v="5"/>
    <x v="5"/>
    <n v="2"/>
    <n v="4"/>
    <n v="9"/>
    <n v="36"/>
    <n v="120"/>
    <n v="409"/>
    <n v="11"/>
    <x v="11"/>
    <n v="0.42"/>
    <n v="4.41"/>
    <m/>
  </r>
  <r>
    <x v="0"/>
    <s v="mid April"/>
    <n v="3"/>
    <x v="5"/>
    <x v="5"/>
    <n v="2"/>
    <n v="4"/>
    <n v="10"/>
    <n v="37"/>
    <n v="119"/>
    <n v="410"/>
    <n v="11"/>
    <x v="11"/>
    <n v="0.36"/>
    <n v="2.77"/>
    <m/>
  </r>
  <r>
    <x v="0"/>
    <s v="mid April"/>
    <n v="3"/>
    <x v="4"/>
    <x v="4"/>
    <n v="2"/>
    <n v="3"/>
    <n v="10"/>
    <n v="38"/>
    <n v="74"/>
    <n v="310"/>
    <n v="11"/>
    <x v="11"/>
    <n v="0.49"/>
    <n v="7.3"/>
    <m/>
  </r>
  <r>
    <x v="0"/>
    <s v="mid April"/>
    <n v="3"/>
    <x v="6"/>
    <x v="6"/>
    <n v="2"/>
    <n v="2"/>
    <n v="10"/>
    <n v="39"/>
    <n v="55"/>
    <n v="210"/>
    <n v="11"/>
    <x v="11"/>
    <n v="0.28999999999999998"/>
    <n v="4.2"/>
    <m/>
  </r>
  <r>
    <x v="0"/>
    <s v="mid April"/>
    <n v="3"/>
    <x v="1"/>
    <x v="1"/>
    <n v="2"/>
    <n v="1"/>
    <n v="10"/>
    <n v="40"/>
    <n v="10"/>
    <n v="110"/>
    <n v="11"/>
    <x v="11"/>
    <n v="0.41"/>
    <n v="2.41"/>
    <m/>
  </r>
  <r>
    <x v="0"/>
    <s v="mid April"/>
    <n v="3"/>
    <x v="7"/>
    <x v="7"/>
    <n v="2"/>
    <n v="1"/>
    <n v="11"/>
    <n v="41"/>
    <n v="11"/>
    <n v="111"/>
    <n v="11"/>
    <x v="11"/>
    <n v="0.39"/>
    <n v="6.05"/>
    <m/>
  </r>
  <r>
    <x v="0"/>
    <s v="mid April"/>
    <n v="3"/>
    <x v="3"/>
    <x v="3"/>
    <n v="2"/>
    <n v="2"/>
    <n v="11"/>
    <n v="42"/>
    <n v="54"/>
    <n v="211"/>
    <n v="11"/>
    <x v="11"/>
    <n v="0.41"/>
    <n v="2.27"/>
    <m/>
  </r>
  <r>
    <x v="0"/>
    <s v="mid April"/>
    <n v="3"/>
    <x v="0"/>
    <x v="0"/>
    <n v="2"/>
    <n v="3"/>
    <n v="11"/>
    <n v="43"/>
    <n v="75"/>
    <n v="311"/>
    <n v="11"/>
    <x v="11"/>
    <n v="0.32"/>
    <n v="3.56"/>
    <m/>
  </r>
  <r>
    <x v="0"/>
    <s v="mid April"/>
    <n v="3"/>
    <x v="2"/>
    <x v="2"/>
    <n v="2"/>
    <n v="4"/>
    <n v="11"/>
    <n v="44"/>
    <n v="118"/>
    <n v="411"/>
    <n v="11"/>
    <x v="11"/>
    <n v="0.4"/>
    <n v="3.81"/>
    <m/>
  </r>
  <r>
    <x v="0"/>
    <s v="mid April"/>
    <n v="3"/>
    <x v="2"/>
    <x v="2"/>
    <n v="2"/>
    <n v="4"/>
    <n v="12"/>
    <n v="45"/>
    <n v="117"/>
    <n v="412"/>
    <n v="11"/>
    <x v="11"/>
    <n v="0.39"/>
    <n v="1.67"/>
    <m/>
  </r>
  <r>
    <x v="0"/>
    <s v="mid April"/>
    <n v="3"/>
    <x v="0"/>
    <x v="0"/>
    <n v="2"/>
    <n v="3"/>
    <n v="12"/>
    <n v="46"/>
    <n v="76"/>
    <n v="312"/>
    <n v="11"/>
    <x v="11"/>
    <n v="0.36"/>
    <n v="5.52"/>
    <m/>
  </r>
  <r>
    <x v="0"/>
    <s v="mid April"/>
    <n v="3"/>
    <x v="3"/>
    <x v="3"/>
    <n v="2"/>
    <n v="2"/>
    <n v="12"/>
    <n v="47"/>
    <n v="53"/>
    <n v="212"/>
    <n v="11"/>
    <x v="11"/>
    <n v="0.38"/>
    <n v="2.2599999999999998"/>
    <m/>
  </r>
  <r>
    <x v="0"/>
    <s v="mid April"/>
    <n v="3"/>
    <x v="7"/>
    <x v="7"/>
    <n v="2"/>
    <n v="1"/>
    <n v="12"/>
    <n v="48"/>
    <n v="12"/>
    <n v="112"/>
    <n v="11"/>
    <x v="11"/>
    <n v="0.36"/>
    <n v="1.71"/>
    <m/>
  </r>
  <r>
    <x v="1"/>
    <s v="mid May"/>
    <n v="4"/>
    <x v="9"/>
    <x v="9"/>
    <n v="2"/>
    <n v="1"/>
    <n v="13"/>
    <n v="49"/>
    <n v="13"/>
    <n v="113"/>
    <n v="11"/>
    <x v="11"/>
    <n v="0.5"/>
    <n v="1.83"/>
    <m/>
  </r>
  <r>
    <x v="1"/>
    <s v="mid May"/>
    <n v="4"/>
    <x v="10"/>
    <x v="10"/>
    <n v="2"/>
    <n v="2"/>
    <n v="13"/>
    <n v="50"/>
    <n v="52"/>
    <n v="213"/>
    <n v="11"/>
    <x v="11"/>
    <n v="0.41"/>
    <n v="2.62"/>
    <m/>
  </r>
  <r>
    <x v="1"/>
    <s v="mid May"/>
    <n v="4"/>
    <x v="8"/>
    <x v="8"/>
    <n v="2"/>
    <n v="3"/>
    <n v="13"/>
    <n v="51"/>
    <n v="77"/>
    <n v="313"/>
    <n v="11"/>
    <x v="11"/>
    <n v="0.49"/>
    <n v="3.59"/>
    <m/>
  </r>
  <r>
    <x v="1"/>
    <s v="mid May"/>
    <n v="4"/>
    <x v="12"/>
    <x v="4"/>
    <n v="2"/>
    <n v="4"/>
    <n v="13"/>
    <n v="52"/>
    <n v="116"/>
    <n v="413"/>
    <n v="11"/>
    <x v="11"/>
    <n v="0.51"/>
    <n v="4"/>
    <m/>
  </r>
  <r>
    <x v="1"/>
    <s v="mid May"/>
    <n v="4"/>
    <x v="12"/>
    <x v="4"/>
    <n v="2"/>
    <n v="4"/>
    <n v="14"/>
    <n v="53"/>
    <n v="115"/>
    <n v="414"/>
    <n v="11"/>
    <x v="11"/>
    <n v="0.41"/>
    <n v="2.1"/>
    <m/>
  </r>
  <r>
    <x v="1"/>
    <s v="mid May"/>
    <n v="4"/>
    <x v="8"/>
    <x v="8"/>
    <n v="2"/>
    <n v="3"/>
    <n v="14"/>
    <n v="54"/>
    <n v="78"/>
    <n v="314"/>
    <n v="11"/>
    <x v="11"/>
    <n v="0.47"/>
    <n v="0.55000000000000004"/>
    <m/>
  </r>
  <r>
    <x v="1"/>
    <s v="mid May"/>
    <n v="4"/>
    <x v="10"/>
    <x v="10"/>
    <n v="2"/>
    <n v="2"/>
    <n v="14"/>
    <n v="55"/>
    <n v="51"/>
    <n v="214"/>
    <n v="11"/>
    <x v="11"/>
    <n v="0.41"/>
    <n v="1.67"/>
    <m/>
  </r>
  <r>
    <x v="1"/>
    <s v="mid May"/>
    <n v="4"/>
    <x v="9"/>
    <x v="9"/>
    <n v="2"/>
    <n v="1"/>
    <n v="14"/>
    <n v="56"/>
    <n v="14"/>
    <n v="114"/>
    <n v="11"/>
    <x v="11"/>
    <n v="0.42"/>
    <n v="4.72"/>
    <m/>
  </r>
  <r>
    <x v="1"/>
    <s v="mid May"/>
    <n v="4"/>
    <x v="14"/>
    <x v="12"/>
    <n v="2"/>
    <n v="1"/>
    <n v="15"/>
    <n v="57"/>
    <n v="15"/>
    <n v="115"/>
    <n v="11"/>
    <x v="11"/>
    <n v="0.53"/>
    <n v="3.16"/>
    <m/>
  </r>
  <r>
    <x v="1"/>
    <s v="mid May"/>
    <n v="4"/>
    <x v="15"/>
    <x v="13"/>
    <n v="2"/>
    <n v="2"/>
    <n v="15"/>
    <n v="58"/>
    <n v="50"/>
    <n v="215"/>
    <n v="11"/>
    <x v="11"/>
    <n v="0.37"/>
    <n v="4.97"/>
    <m/>
  </r>
  <r>
    <x v="1"/>
    <s v="mid May"/>
    <n v="4"/>
    <x v="11"/>
    <x v="3"/>
    <n v="2"/>
    <n v="3"/>
    <n v="15"/>
    <n v="59"/>
    <n v="79"/>
    <n v="315"/>
    <n v="11"/>
    <x v="11"/>
    <n v="0.49"/>
    <n v="5.19"/>
    <m/>
  </r>
  <r>
    <x v="1"/>
    <s v="mid May"/>
    <n v="4"/>
    <x v="13"/>
    <x v="11"/>
    <n v="2"/>
    <n v="4"/>
    <n v="15"/>
    <n v="60"/>
    <n v="114"/>
    <n v="415"/>
    <n v="11"/>
    <x v="11"/>
    <n v="0.47"/>
    <n v="4.33"/>
    <m/>
  </r>
  <r>
    <x v="1"/>
    <s v="mid May"/>
    <n v="4"/>
    <x v="13"/>
    <x v="11"/>
    <n v="2"/>
    <n v="4"/>
    <n v="16"/>
    <n v="61"/>
    <n v="113"/>
    <n v="416"/>
    <n v="11"/>
    <x v="11"/>
    <n v="0.37"/>
    <n v="3.39"/>
    <m/>
  </r>
  <r>
    <x v="1"/>
    <s v="mid May"/>
    <n v="4"/>
    <x v="11"/>
    <x v="3"/>
    <n v="2"/>
    <n v="3"/>
    <n v="16"/>
    <n v="62"/>
    <n v="80"/>
    <n v="316"/>
    <n v="11"/>
    <x v="11"/>
    <n v="0.42"/>
    <n v="3.03"/>
    <m/>
  </r>
  <r>
    <x v="1"/>
    <s v="mid May"/>
    <n v="4"/>
    <x v="15"/>
    <x v="13"/>
    <n v="2"/>
    <n v="2"/>
    <n v="16"/>
    <n v="63"/>
    <n v="49"/>
    <n v="216"/>
    <n v="11"/>
    <x v="11"/>
    <n v="0.31"/>
    <n v="2.56"/>
    <m/>
  </r>
  <r>
    <x v="1"/>
    <s v="mid May"/>
    <n v="4"/>
    <x v="14"/>
    <x v="12"/>
    <n v="2"/>
    <n v="1"/>
    <n v="16"/>
    <n v="64"/>
    <n v="16"/>
    <n v="116"/>
    <n v="11"/>
    <x v="11"/>
    <n v="0.52"/>
    <n v="4.78"/>
    <m/>
  </r>
  <r>
    <x v="0"/>
    <s v="mid April"/>
    <n v="5"/>
    <x v="5"/>
    <x v="5"/>
    <n v="3"/>
    <n v="1"/>
    <n v="17"/>
    <n v="65"/>
    <n v="17"/>
    <n v="117"/>
    <n v="11"/>
    <x v="11"/>
    <n v="0.38"/>
    <n v="2.82"/>
    <m/>
  </r>
  <r>
    <x v="0"/>
    <s v="mid April"/>
    <n v="5"/>
    <x v="2"/>
    <x v="2"/>
    <n v="3"/>
    <n v="2"/>
    <n v="17"/>
    <n v="66"/>
    <n v="48"/>
    <n v="217"/>
    <n v="11"/>
    <x v="11"/>
    <n v="0.33"/>
    <n v="2.92"/>
    <m/>
  </r>
  <r>
    <x v="0"/>
    <s v="mid April"/>
    <n v="5"/>
    <x v="3"/>
    <x v="3"/>
    <n v="3"/>
    <n v="3"/>
    <n v="17"/>
    <n v="67"/>
    <n v="81"/>
    <n v="317"/>
    <n v="11"/>
    <x v="11"/>
    <n v="0.47"/>
    <n v="6.8"/>
    <m/>
  </r>
  <r>
    <x v="0"/>
    <s v="mid April"/>
    <n v="5"/>
    <x v="0"/>
    <x v="0"/>
    <n v="3"/>
    <n v="4"/>
    <n v="17"/>
    <n v="68"/>
    <n v="112"/>
    <n v="417"/>
    <n v="11"/>
    <x v="11"/>
    <n v="0.36"/>
    <n v="7.35"/>
    <m/>
  </r>
  <r>
    <x v="0"/>
    <s v="mid April"/>
    <n v="5"/>
    <x v="0"/>
    <x v="0"/>
    <n v="3"/>
    <n v="4"/>
    <n v="18"/>
    <n v="69"/>
    <n v="111"/>
    <n v="418"/>
    <n v="11"/>
    <x v="11"/>
    <n v="0.38"/>
    <n v="3.85"/>
    <m/>
  </r>
  <r>
    <x v="0"/>
    <s v="mid April"/>
    <n v="5"/>
    <x v="3"/>
    <x v="3"/>
    <n v="3"/>
    <n v="3"/>
    <n v="18"/>
    <n v="70"/>
    <n v="82"/>
    <n v="318"/>
    <n v="11"/>
    <x v="11"/>
    <n v="0.39"/>
    <n v="2.7"/>
    <m/>
  </r>
  <r>
    <x v="0"/>
    <s v="mid April"/>
    <n v="5"/>
    <x v="2"/>
    <x v="2"/>
    <n v="3"/>
    <n v="2"/>
    <n v="18"/>
    <n v="71"/>
    <n v="47"/>
    <n v="218"/>
    <n v="11"/>
    <x v="11"/>
    <n v="0.35"/>
    <n v="1.72"/>
    <m/>
  </r>
  <r>
    <x v="0"/>
    <s v="mid April"/>
    <n v="5"/>
    <x v="5"/>
    <x v="5"/>
    <n v="3"/>
    <n v="1"/>
    <n v="18"/>
    <n v="72"/>
    <n v="18"/>
    <n v="118"/>
    <n v="11"/>
    <x v="11"/>
    <n v="0.36"/>
    <n v="2.83"/>
    <m/>
  </r>
  <r>
    <x v="0"/>
    <s v="mid April"/>
    <n v="5"/>
    <x v="6"/>
    <x v="6"/>
    <n v="3"/>
    <n v="1"/>
    <n v="19"/>
    <n v="73"/>
    <n v="19"/>
    <n v="119"/>
    <n v="11"/>
    <x v="11"/>
    <n v="0.37"/>
    <n v="3.15"/>
    <m/>
  </r>
  <r>
    <x v="0"/>
    <s v="mid April"/>
    <n v="5"/>
    <x v="4"/>
    <x v="4"/>
    <n v="3"/>
    <n v="2"/>
    <n v="19"/>
    <n v="74"/>
    <n v="46"/>
    <n v="219"/>
    <n v="11"/>
    <x v="11"/>
    <n v="0.38"/>
    <n v="2.95"/>
    <m/>
  </r>
  <r>
    <x v="0"/>
    <s v="mid April"/>
    <n v="5"/>
    <x v="7"/>
    <x v="7"/>
    <n v="3"/>
    <n v="3"/>
    <n v="19"/>
    <n v="75"/>
    <n v="83"/>
    <n v="319"/>
    <n v="11"/>
    <x v="11"/>
    <n v="0.35"/>
    <n v="3.44"/>
    <m/>
  </r>
  <r>
    <x v="0"/>
    <s v="mid April"/>
    <n v="5"/>
    <x v="1"/>
    <x v="1"/>
    <n v="3"/>
    <n v="4"/>
    <n v="19"/>
    <n v="76"/>
    <n v="110"/>
    <n v="419"/>
    <n v="11"/>
    <x v="11"/>
    <n v="0.49"/>
    <n v="4.8099999999999996"/>
    <m/>
  </r>
  <r>
    <x v="0"/>
    <s v="mid April"/>
    <n v="5"/>
    <x v="1"/>
    <x v="1"/>
    <n v="3"/>
    <n v="4"/>
    <n v="20"/>
    <n v="77"/>
    <n v="109"/>
    <n v="420"/>
    <n v="11"/>
    <x v="11"/>
    <n v="0.45"/>
    <n v="2.76"/>
    <m/>
  </r>
  <r>
    <x v="0"/>
    <s v="mid April"/>
    <n v="5"/>
    <x v="7"/>
    <x v="7"/>
    <n v="3"/>
    <n v="3"/>
    <n v="20"/>
    <n v="78"/>
    <n v="84"/>
    <n v="320"/>
    <n v="11"/>
    <x v="11"/>
    <n v="0.31"/>
    <n v="3.77"/>
    <m/>
  </r>
  <r>
    <x v="0"/>
    <s v="mid April"/>
    <n v="5"/>
    <x v="4"/>
    <x v="4"/>
    <n v="3"/>
    <n v="2"/>
    <n v="20"/>
    <n v="79"/>
    <n v="45"/>
    <n v="220"/>
    <n v="11"/>
    <x v="11"/>
    <n v="0.35"/>
    <n v="2.2799999999999998"/>
    <m/>
  </r>
  <r>
    <x v="0"/>
    <s v="mid April"/>
    <n v="5"/>
    <x v="6"/>
    <x v="6"/>
    <n v="3"/>
    <n v="1"/>
    <n v="20"/>
    <n v="80"/>
    <n v="20"/>
    <n v="120"/>
    <n v="11"/>
    <x v="11"/>
    <n v="0.33"/>
    <n v="2.59"/>
    <m/>
  </r>
  <r>
    <x v="1"/>
    <s v="mid May"/>
    <n v="6"/>
    <x v="13"/>
    <x v="11"/>
    <n v="3"/>
    <n v="1"/>
    <n v="21"/>
    <n v="81"/>
    <n v="21"/>
    <n v="121"/>
    <n v="11"/>
    <x v="11"/>
    <n v="0.38"/>
    <n v="2.36"/>
    <m/>
  </r>
  <r>
    <x v="1"/>
    <s v="mid May"/>
    <n v="6"/>
    <x v="12"/>
    <x v="4"/>
    <n v="3"/>
    <n v="2"/>
    <n v="21"/>
    <n v="82"/>
    <n v="44"/>
    <n v="221"/>
    <n v="11"/>
    <x v="11"/>
    <n v="0.4"/>
    <n v="3.64"/>
    <m/>
  </r>
  <r>
    <x v="1"/>
    <s v="mid May"/>
    <n v="6"/>
    <x v="9"/>
    <x v="9"/>
    <n v="3"/>
    <n v="3"/>
    <n v="21"/>
    <n v="83"/>
    <n v="85"/>
    <n v="321"/>
    <n v="11"/>
    <x v="11"/>
    <n v="0.38"/>
    <n v="2.06"/>
    <m/>
  </r>
  <r>
    <x v="1"/>
    <s v="mid May"/>
    <n v="6"/>
    <x v="14"/>
    <x v="12"/>
    <n v="3"/>
    <n v="4"/>
    <n v="21"/>
    <n v="84"/>
    <n v="108"/>
    <n v="421"/>
    <n v="11"/>
    <x v="11"/>
    <n v="0.61"/>
    <n v="3.18"/>
    <m/>
  </r>
  <r>
    <x v="1"/>
    <s v="mid May"/>
    <n v="6"/>
    <x v="14"/>
    <x v="12"/>
    <n v="3"/>
    <n v="4"/>
    <n v="22"/>
    <n v="85"/>
    <n v="107"/>
    <n v="422"/>
    <n v="11"/>
    <x v="11"/>
    <n v="0.53"/>
    <n v="2.73"/>
    <m/>
  </r>
  <r>
    <x v="1"/>
    <s v="mid May"/>
    <n v="6"/>
    <x v="9"/>
    <x v="9"/>
    <n v="3"/>
    <n v="3"/>
    <n v="22"/>
    <n v="86"/>
    <n v="86"/>
    <n v="322"/>
    <n v="11"/>
    <x v="11"/>
    <n v="0.32"/>
    <n v="3.72"/>
    <m/>
  </r>
  <r>
    <x v="1"/>
    <s v="mid May"/>
    <n v="6"/>
    <x v="12"/>
    <x v="4"/>
    <n v="3"/>
    <n v="2"/>
    <n v="22"/>
    <n v="87"/>
    <n v="43"/>
    <n v="222"/>
    <n v="11"/>
    <x v="11"/>
    <n v="0.33"/>
    <n v="3.1"/>
    <m/>
  </r>
  <r>
    <x v="1"/>
    <s v="mid May"/>
    <n v="6"/>
    <x v="13"/>
    <x v="11"/>
    <n v="3"/>
    <n v="1"/>
    <n v="22"/>
    <n v="88"/>
    <n v="22"/>
    <n v="122"/>
    <n v="11"/>
    <x v="11"/>
    <n v="0.38"/>
    <n v="2.35"/>
    <m/>
  </r>
  <r>
    <x v="1"/>
    <s v="mid May"/>
    <n v="6"/>
    <x v="10"/>
    <x v="10"/>
    <n v="3"/>
    <n v="1"/>
    <n v="23"/>
    <n v="89"/>
    <n v="23"/>
    <n v="123"/>
    <n v="11"/>
    <x v="11"/>
    <n v="0.53"/>
    <n v="5.46"/>
    <m/>
  </r>
  <r>
    <x v="1"/>
    <s v="mid May"/>
    <n v="6"/>
    <x v="11"/>
    <x v="3"/>
    <n v="3"/>
    <n v="2"/>
    <n v="23"/>
    <n v="90"/>
    <n v="42"/>
    <n v="223"/>
    <n v="11"/>
    <x v="11"/>
    <n v="0.38"/>
    <n v="3.76"/>
    <m/>
  </r>
  <r>
    <x v="1"/>
    <s v="mid May"/>
    <n v="6"/>
    <x v="15"/>
    <x v="13"/>
    <n v="3"/>
    <n v="3"/>
    <n v="23"/>
    <n v="91"/>
    <n v="87"/>
    <n v="323"/>
    <n v="11"/>
    <x v="11"/>
    <n v="0.3"/>
    <n v="1.92"/>
    <m/>
  </r>
  <r>
    <x v="1"/>
    <s v="mid May"/>
    <n v="6"/>
    <x v="8"/>
    <x v="8"/>
    <n v="3"/>
    <n v="4"/>
    <n v="23"/>
    <n v="92"/>
    <n v="106"/>
    <n v="423"/>
    <n v="11"/>
    <x v="11"/>
    <n v="0.48"/>
    <n v="4.1900000000000004"/>
    <m/>
  </r>
  <r>
    <x v="1"/>
    <s v="mid May"/>
    <n v="6"/>
    <x v="8"/>
    <x v="8"/>
    <n v="3"/>
    <n v="4"/>
    <n v="24"/>
    <n v="93"/>
    <n v="105"/>
    <n v="424"/>
    <n v="11"/>
    <x v="11"/>
    <n v="0.46"/>
    <n v="3.72"/>
    <m/>
  </r>
  <r>
    <x v="1"/>
    <s v="mid May"/>
    <n v="6"/>
    <x v="15"/>
    <x v="13"/>
    <n v="3"/>
    <n v="3"/>
    <n v="24"/>
    <n v="94"/>
    <n v="88"/>
    <n v="324"/>
    <n v="11"/>
    <x v="11"/>
    <n v="0.24"/>
    <n v="2.34"/>
    <m/>
  </r>
  <r>
    <x v="1"/>
    <s v="mid May"/>
    <n v="6"/>
    <x v="11"/>
    <x v="3"/>
    <n v="3"/>
    <n v="2"/>
    <n v="24"/>
    <n v="95"/>
    <n v="41"/>
    <n v="224"/>
    <n v="11"/>
    <x v="11"/>
    <n v="0.31"/>
    <n v="3.3"/>
    <m/>
  </r>
  <r>
    <x v="1"/>
    <s v="mid May"/>
    <n v="6"/>
    <x v="10"/>
    <x v="10"/>
    <n v="3"/>
    <n v="1"/>
    <n v="24"/>
    <n v="96"/>
    <n v="24"/>
    <n v="124"/>
    <n v="11"/>
    <x v="11"/>
    <n v="0.49"/>
    <n v="2.2799999999999998"/>
    <m/>
  </r>
  <r>
    <x v="0"/>
    <s v="mid April"/>
    <n v="7"/>
    <x v="3"/>
    <x v="3"/>
    <n v="4"/>
    <n v="1"/>
    <n v="25"/>
    <n v="97"/>
    <n v="25"/>
    <n v="125"/>
    <n v="11"/>
    <x v="11"/>
    <n v="0.41"/>
    <n v="2.4500000000000002"/>
    <m/>
  </r>
  <r>
    <x v="0"/>
    <s v="mid April"/>
    <n v="7"/>
    <x v="7"/>
    <x v="7"/>
    <n v="4"/>
    <n v="2"/>
    <n v="25"/>
    <n v="98"/>
    <n v="40"/>
    <n v="225"/>
    <n v="11"/>
    <x v="11"/>
    <n v="0.28000000000000003"/>
    <n v="2.2999999999999998"/>
    <m/>
  </r>
  <r>
    <x v="0"/>
    <s v="mid April"/>
    <n v="7"/>
    <x v="1"/>
    <x v="1"/>
    <n v="4"/>
    <n v="3"/>
    <n v="25"/>
    <n v="99"/>
    <n v="89"/>
    <n v="325"/>
    <n v="11"/>
    <x v="11"/>
    <n v="0.32"/>
    <n v="2.31"/>
    <m/>
  </r>
  <r>
    <x v="0"/>
    <s v="mid April"/>
    <n v="7"/>
    <x v="6"/>
    <x v="6"/>
    <n v="4"/>
    <n v="4"/>
    <n v="25"/>
    <n v="100"/>
    <n v="104"/>
    <n v="425"/>
    <n v="11"/>
    <x v="11"/>
    <n v="0.28000000000000003"/>
    <n v="3.2"/>
    <m/>
  </r>
  <r>
    <x v="0"/>
    <s v="mid April"/>
    <n v="7"/>
    <x v="6"/>
    <x v="6"/>
    <n v="4"/>
    <n v="4"/>
    <n v="26"/>
    <n v="101"/>
    <n v="103"/>
    <n v="426"/>
    <n v="11"/>
    <x v="11"/>
    <n v="0.25"/>
    <n v="2.3199999999999998"/>
    <m/>
  </r>
  <r>
    <x v="0"/>
    <s v="mid April"/>
    <n v="7"/>
    <x v="1"/>
    <x v="1"/>
    <n v="4"/>
    <n v="3"/>
    <n v="26"/>
    <n v="102"/>
    <n v="90"/>
    <n v="326"/>
    <n v="11"/>
    <x v="11"/>
    <n v="0.31"/>
    <n v="3.15"/>
    <m/>
  </r>
  <r>
    <x v="0"/>
    <s v="mid April"/>
    <n v="7"/>
    <x v="7"/>
    <x v="7"/>
    <n v="4"/>
    <n v="2"/>
    <n v="26"/>
    <n v="103"/>
    <n v="39"/>
    <n v="226"/>
    <n v="11"/>
    <x v="11"/>
    <n v="0.28000000000000003"/>
    <n v="1.47"/>
    <m/>
  </r>
  <r>
    <x v="0"/>
    <s v="mid April"/>
    <n v="7"/>
    <x v="3"/>
    <x v="3"/>
    <n v="4"/>
    <n v="1"/>
    <n v="26"/>
    <n v="104"/>
    <n v="26"/>
    <n v="126"/>
    <n v="11"/>
    <x v="11"/>
    <n v="0.35"/>
    <n v="1.63"/>
    <m/>
  </r>
  <r>
    <x v="0"/>
    <s v="mid April"/>
    <n v="7"/>
    <x v="2"/>
    <x v="2"/>
    <n v="4"/>
    <n v="1"/>
    <n v="27"/>
    <n v="105"/>
    <n v="27"/>
    <n v="127"/>
    <n v="11"/>
    <x v="11"/>
    <n v="0.33"/>
    <n v="3.3"/>
    <m/>
  </r>
  <r>
    <x v="0"/>
    <s v="mid April"/>
    <n v="7"/>
    <x v="0"/>
    <x v="0"/>
    <n v="4"/>
    <n v="2"/>
    <n v="27"/>
    <n v="106"/>
    <n v="38"/>
    <n v="227"/>
    <n v="11"/>
    <x v="11"/>
    <n v="0.31"/>
    <n v="1.67"/>
    <m/>
  </r>
  <r>
    <x v="0"/>
    <s v="mid April"/>
    <n v="7"/>
    <x v="5"/>
    <x v="5"/>
    <n v="4"/>
    <n v="3"/>
    <n v="27"/>
    <n v="107"/>
    <n v="91"/>
    <n v="327"/>
    <n v="11"/>
    <x v="11"/>
    <n v="0.43"/>
    <n v="3.54"/>
    <m/>
  </r>
  <r>
    <x v="0"/>
    <s v="mid April"/>
    <n v="7"/>
    <x v="4"/>
    <x v="4"/>
    <n v="4"/>
    <n v="4"/>
    <n v="27"/>
    <n v="108"/>
    <n v="102"/>
    <n v="427"/>
    <n v="11"/>
    <x v="11"/>
    <n v="0.49"/>
    <n v="7.52"/>
    <m/>
  </r>
  <r>
    <x v="0"/>
    <s v="mid April"/>
    <n v="7"/>
    <x v="4"/>
    <x v="4"/>
    <n v="4"/>
    <n v="4"/>
    <n v="28"/>
    <n v="109"/>
    <n v="101"/>
    <n v="428"/>
    <n v="11"/>
    <x v="11"/>
    <n v="0.65"/>
    <n v="2.29"/>
    <m/>
  </r>
  <r>
    <x v="0"/>
    <s v="mid April"/>
    <n v="7"/>
    <x v="5"/>
    <x v="5"/>
    <n v="4"/>
    <n v="3"/>
    <n v="28"/>
    <n v="110"/>
    <n v="92"/>
    <n v="328"/>
    <n v="11"/>
    <x v="11"/>
    <n v="0.48"/>
    <n v="6.13"/>
    <m/>
  </r>
  <r>
    <x v="0"/>
    <s v="mid April"/>
    <n v="7"/>
    <x v="0"/>
    <x v="0"/>
    <n v="4"/>
    <n v="2"/>
    <n v="28"/>
    <n v="111"/>
    <n v="37"/>
    <n v="228"/>
    <n v="11"/>
    <x v="11"/>
    <n v="0.3"/>
    <n v="1.97"/>
    <m/>
  </r>
  <r>
    <x v="0"/>
    <s v="mid April"/>
    <n v="7"/>
    <x v="2"/>
    <x v="2"/>
    <n v="4"/>
    <n v="1"/>
    <n v="28"/>
    <n v="112"/>
    <n v="28"/>
    <n v="128"/>
    <n v="11"/>
    <x v="11"/>
    <n v="0.33"/>
    <n v="3.06"/>
    <m/>
  </r>
  <r>
    <x v="1"/>
    <s v="mid May"/>
    <n v="8"/>
    <x v="11"/>
    <x v="3"/>
    <n v="4"/>
    <n v="1"/>
    <n v="29"/>
    <n v="113"/>
    <n v="29"/>
    <n v="129"/>
    <n v="11"/>
    <x v="11"/>
    <n v="0.44"/>
    <n v="1.57"/>
    <m/>
  </r>
  <r>
    <x v="1"/>
    <s v="mid May"/>
    <n v="8"/>
    <x v="14"/>
    <x v="12"/>
    <n v="4"/>
    <n v="2"/>
    <n v="29"/>
    <n v="114"/>
    <n v="36"/>
    <n v="229"/>
    <n v="11"/>
    <x v="11"/>
    <n v="0.38"/>
    <n v="3.17"/>
    <m/>
  </r>
  <r>
    <x v="1"/>
    <s v="mid May"/>
    <n v="8"/>
    <x v="13"/>
    <x v="11"/>
    <n v="4"/>
    <n v="3"/>
    <n v="29"/>
    <n v="115"/>
    <n v="93"/>
    <n v="329"/>
    <n v="11"/>
    <x v="11"/>
    <n v="0.44"/>
    <n v="4.18"/>
    <m/>
  </r>
  <r>
    <x v="1"/>
    <s v="mid May"/>
    <n v="8"/>
    <x v="10"/>
    <x v="10"/>
    <n v="4"/>
    <n v="4"/>
    <n v="29"/>
    <n v="116"/>
    <n v="100"/>
    <n v="429"/>
    <n v="11"/>
    <x v="11"/>
    <n v="0.65"/>
    <n v="3.02"/>
    <m/>
  </r>
  <r>
    <x v="1"/>
    <s v="mid May"/>
    <n v="8"/>
    <x v="10"/>
    <x v="10"/>
    <n v="4"/>
    <n v="4"/>
    <n v="30"/>
    <n v="117"/>
    <n v="99"/>
    <n v="430"/>
    <n v="11"/>
    <x v="11"/>
    <n v="0.56999999999999995"/>
    <n v="2.58"/>
    <m/>
  </r>
  <r>
    <x v="1"/>
    <s v="mid May"/>
    <n v="8"/>
    <x v="13"/>
    <x v="11"/>
    <n v="4"/>
    <n v="3"/>
    <n v="30"/>
    <n v="118"/>
    <n v="94"/>
    <n v="330"/>
    <n v="11"/>
    <x v="11"/>
    <n v="0.41"/>
    <n v="2.25"/>
    <m/>
  </r>
  <r>
    <x v="1"/>
    <s v="mid May"/>
    <n v="8"/>
    <x v="14"/>
    <x v="12"/>
    <n v="4"/>
    <n v="2"/>
    <n v="30"/>
    <n v="119"/>
    <n v="35"/>
    <n v="230"/>
    <n v="11"/>
    <x v="11"/>
    <n v="0.42"/>
    <n v="2.42"/>
    <m/>
  </r>
  <r>
    <x v="1"/>
    <s v="mid May"/>
    <n v="8"/>
    <x v="11"/>
    <x v="3"/>
    <n v="4"/>
    <n v="1"/>
    <n v="30"/>
    <n v="120"/>
    <n v="30"/>
    <n v="130"/>
    <n v="11"/>
    <x v="11"/>
    <n v="0.35"/>
    <n v="5.08"/>
    <m/>
  </r>
  <r>
    <x v="1"/>
    <s v="mid May"/>
    <n v="8"/>
    <x v="15"/>
    <x v="13"/>
    <n v="4"/>
    <n v="1"/>
    <n v="31"/>
    <n v="121"/>
    <n v="31"/>
    <n v="131"/>
    <n v="11"/>
    <x v="11"/>
    <n v="0.35"/>
    <n v="3.55"/>
    <m/>
  </r>
  <r>
    <x v="1"/>
    <s v="mid May"/>
    <n v="8"/>
    <x v="8"/>
    <x v="8"/>
    <n v="4"/>
    <n v="2"/>
    <n v="31"/>
    <n v="122"/>
    <n v="34"/>
    <n v="231"/>
    <n v="11"/>
    <x v="11"/>
    <n v="0.45"/>
    <n v="3.02"/>
    <m/>
  </r>
  <r>
    <x v="1"/>
    <s v="mid May"/>
    <n v="8"/>
    <x v="12"/>
    <x v="4"/>
    <n v="4"/>
    <n v="3"/>
    <n v="31"/>
    <n v="123"/>
    <n v="95"/>
    <n v="331"/>
    <n v="11"/>
    <x v="11"/>
    <n v="0.44"/>
    <n v="6.31"/>
    <m/>
  </r>
  <r>
    <x v="1"/>
    <s v="mid May"/>
    <n v="8"/>
    <x v="9"/>
    <x v="9"/>
    <n v="4"/>
    <n v="4"/>
    <n v="31"/>
    <n v="124"/>
    <n v="98"/>
    <n v="431"/>
    <n v="11"/>
    <x v="11"/>
    <n v="0.55000000000000004"/>
    <n v="5.6"/>
    <m/>
  </r>
  <r>
    <x v="1"/>
    <s v="mid May"/>
    <n v="8"/>
    <x v="9"/>
    <x v="9"/>
    <n v="4"/>
    <n v="4"/>
    <n v="32"/>
    <n v="125"/>
    <n v="97"/>
    <n v="432"/>
    <n v="11"/>
    <x v="11"/>
    <n v="0.54"/>
    <n v="4.8"/>
    <m/>
  </r>
  <r>
    <x v="1"/>
    <s v="mid May"/>
    <n v="8"/>
    <x v="12"/>
    <x v="4"/>
    <n v="4"/>
    <n v="3"/>
    <n v="32"/>
    <n v="126"/>
    <n v="96"/>
    <n v="332"/>
    <n v="11"/>
    <x v="11"/>
    <n v="0.41"/>
    <n v="2.7"/>
    <m/>
  </r>
  <r>
    <x v="1"/>
    <s v="mid May"/>
    <n v="8"/>
    <x v="8"/>
    <x v="8"/>
    <n v="4"/>
    <n v="2"/>
    <n v="32"/>
    <n v="127"/>
    <n v="33"/>
    <n v="232"/>
    <n v="11"/>
    <x v="11"/>
    <n v="0.3"/>
    <n v="1.92"/>
    <m/>
  </r>
  <r>
    <x v="1"/>
    <s v="mid May"/>
    <n v="8"/>
    <x v="15"/>
    <x v="13"/>
    <n v="4"/>
    <n v="1"/>
    <n v="32"/>
    <n v="128"/>
    <n v="32"/>
    <n v="132"/>
    <n v="11"/>
    <x v="11"/>
    <n v="0.31"/>
    <n v="2.23"/>
    <m/>
  </r>
  <r>
    <x v="0"/>
    <s v="mid April"/>
    <n v="1"/>
    <x v="0"/>
    <x v="0"/>
    <n v="1"/>
    <n v="1"/>
    <n v="1"/>
    <n v="1"/>
    <n v="1"/>
    <n v="101"/>
    <n v="12"/>
    <x v="12"/>
    <n v="0.3"/>
    <n v="3.38"/>
    <m/>
  </r>
  <r>
    <x v="0"/>
    <s v="mid April"/>
    <n v="1"/>
    <x v="1"/>
    <x v="1"/>
    <n v="1"/>
    <n v="2"/>
    <n v="1"/>
    <n v="2"/>
    <n v="64"/>
    <n v="201"/>
    <n v="12"/>
    <x v="12"/>
    <n v="0.28000000000000003"/>
    <n v="5.0199999999999996"/>
    <m/>
  </r>
  <r>
    <x v="0"/>
    <s v="mid April"/>
    <n v="1"/>
    <x v="2"/>
    <x v="2"/>
    <n v="1"/>
    <n v="3"/>
    <n v="1"/>
    <n v="3"/>
    <n v="65"/>
    <n v="301"/>
    <n v="12"/>
    <x v="12"/>
    <n v="0.32"/>
    <n v="5.0999999999999996"/>
    <m/>
  </r>
  <r>
    <x v="0"/>
    <s v="mid April"/>
    <n v="1"/>
    <x v="3"/>
    <x v="3"/>
    <n v="1"/>
    <n v="4"/>
    <n v="1"/>
    <n v="4"/>
    <n v="128"/>
    <n v="401"/>
    <n v="12"/>
    <x v="12"/>
    <n v="0.48"/>
    <n v="3.28"/>
    <m/>
  </r>
  <r>
    <x v="0"/>
    <s v="mid April"/>
    <n v="1"/>
    <x v="3"/>
    <x v="3"/>
    <n v="1"/>
    <n v="4"/>
    <n v="2"/>
    <n v="5"/>
    <n v="127"/>
    <n v="402"/>
    <n v="12"/>
    <x v="12"/>
    <n v="0.39"/>
    <n v="2.25"/>
    <m/>
  </r>
  <r>
    <x v="0"/>
    <s v="mid April"/>
    <n v="1"/>
    <x v="2"/>
    <x v="2"/>
    <n v="1"/>
    <n v="3"/>
    <n v="2"/>
    <n v="6"/>
    <n v="66"/>
    <n v="302"/>
    <n v="12"/>
    <x v="12"/>
    <n v="0.38"/>
    <n v="2.73"/>
    <m/>
  </r>
  <r>
    <x v="0"/>
    <s v="mid April"/>
    <n v="1"/>
    <x v="1"/>
    <x v="1"/>
    <n v="1"/>
    <n v="2"/>
    <n v="2"/>
    <n v="7"/>
    <n v="63"/>
    <n v="202"/>
    <n v="12"/>
    <x v="12"/>
    <n v="0.23"/>
    <n v="1.97"/>
    <m/>
  </r>
  <r>
    <x v="0"/>
    <s v="mid April"/>
    <n v="1"/>
    <x v="0"/>
    <x v="0"/>
    <n v="1"/>
    <n v="1"/>
    <n v="2"/>
    <n v="8"/>
    <n v="2"/>
    <n v="102"/>
    <n v="12"/>
    <x v="12"/>
    <n v="0.28999999999999998"/>
    <n v="2.4500000000000002"/>
    <m/>
  </r>
  <r>
    <x v="0"/>
    <s v="mid April"/>
    <n v="1"/>
    <x v="4"/>
    <x v="4"/>
    <n v="1"/>
    <n v="1"/>
    <n v="3"/>
    <n v="9"/>
    <n v="3"/>
    <n v="103"/>
    <n v="12"/>
    <x v="12"/>
    <n v="0.35"/>
    <n v="3.96"/>
    <m/>
  </r>
  <r>
    <x v="0"/>
    <s v="mid April"/>
    <n v="1"/>
    <x v="5"/>
    <x v="5"/>
    <n v="1"/>
    <n v="2"/>
    <n v="3"/>
    <n v="10"/>
    <n v="62"/>
    <n v="203"/>
    <n v="12"/>
    <x v="12"/>
    <n v="0.27"/>
    <n v="3.54"/>
    <m/>
  </r>
  <r>
    <x v="0"/>
    <s v="mid April"/>
    <n v="1"/>
    <x v="6"/>
    <x v="6"/>
    <n v="1"/>
    <n v="3"/>
    <n v="3"/>
    <n v="11"/>
    <n v="67"/>
    <n v="303"/>
    <n v="12"/>
    <x v="12"/>
    <n v="0.28000000000000003"/>
    <n v="4.3600000000000003"/>
    <m/>
  </r>
  <r>
    <x v="0"/>
    <s v="mid April"/>
    <n v="1"/>
    <x v="7"/>
    <x v="7"/>
    <n v="1"/>
    <n v="4"/>
    <n v="3"/>
    <n v="12"/>
    <n v="126"/>
    <n v="403"/>
    <n v="12"/>
    <x v="12"/>
    <n v="0.36"/>
    <n v="3.06"/>
    <m/>
  </r>
  <r>
    <x v="0"/>
    <s v="mid April"/>
    <n v="1"/>
    <x v="7"/>
    <x v="7"/>
    <n v="1"/>
    <n v="4"/>
    <n v="4"/>
    <n v="13"/>
    <n v="125"/>
    <n v="404"/>
    <n v="12"/>
    <x v="12"/>
    <n v="0.38"/>
    <n v="4.4400000000000004"/>
    <m/>
  </r>
  <r>
    <x v="0"/>
    <s v="mid April"/>
    <n v="1"/>
    <x v="6"/>
    <x v="6"/>
    <n v="1"/>
    <n v="3"/>
    <n v="4"/>
    <n v="14"/>
    <n v="68"/>
    <n v="304"/>
    <n v="12"/>
    <x v="12"/>
    <n v="0.28999999999999998"/>
    <n v="3.76"/>
    <m/>
  </r>
  <r>
    <x v="0"/>
    <s v="mid April"/>
    <n v="1"/>
    <x v="5"/>
    <x v="5"/>
    <n v="1"/>
    <n v="2"/>
    <n v="4"/>
    <n v="15"/>
    <n v="61"/>
    <n v="204"/>
    <n v="12"/>
    <x v="12"/>
    <n v="0.25"/>
    <n v="1.83"/>
    <m/>
  </r>
  <r>
    <x v="0"/>
    <s v="mid April"/>
    <n v="1"/>
    <x v="4"/>
    <x v="4"/>
    <n v="1"/>
    <n v="1"/>
    <n v="4"/>
    <n v="16"/>
    <n v="4"/>
    <n v="104"/>
    <n v="12"/>
    <x v="12"/>
    <n v="0.33"/>
    <n v="5.15"/>
    <m/>
  </r>
  <r>
    <x v="1"/>
    <s v="mid May"/>
    <n v="2"/>
    <x v="8"/>
    <x v="8"/>
    <n v="1"/>
    <n v="1"/>
    <n v="5"/>
    <n v="17"/>
    <n v="5"/>
    <n v="105"/>
    <n v="12"/>
    <x v="12"/>
    <n v="0.35"/>
    <n v="6.11"/>
    <m/>
  </r>
  <r>
    <x v="1"/>
    <s v="mid May"/>
    <n v="2"/>
    <x v="9"/>
    <x v="9"/>
    <n v="1"/>
    <n v="2"/>
    <n v="5"/>
    <n v="18"/>
    <n v="60"/>
    <n v="205"/>
    <n v="12"/>
    <x v="12"/>
    <n v="0.38"/>
    <n v="5.27"/>
    <m/>
  </r>
  <r>
    <x v="1"/>
    <s v="mid May"/>
    <n v="2"/>
    <x v="10"/>
    <x v="10"/>
    <n v="1"/>
    <n v="3"/>
    <n v="5"/>
    <n v="19"/>
    <n v="69"/>
    <n v="305"/>
    <n v="12"/>
    <x v="12"/>
    <n v="0.44"/>
    <n v="5.13"/>
    <m/>
  </r>
  <r>
    <x v="1"/>
    <s v="mid May"/>
    <n v="2"/>
    <x v="11"/>
    <x v="3"/>
    <n v="1"/>
    <n v="4"/>
    <n v="5"/>
    <n v="20"/>
    <n v="124"/>
    <n v="405"/>
    <n v="12"/>
    <x v="12"/>
    <n v="0.43"/>
    <n v="2.39"/>
    <m/>
  </r>
  <r>
    <x v="1"/>
    <s v="mid May"/>
    <n v="2"/>
    <x v="11"/>
    <x v="3"/>
    <n v="1"/>
    <n v="4"/>
    <n v="6"/>
    <n v="21"/>
    <n v="123"/>
    <n v="406"/>
    <n v="12"/>
    <x v="12"/>
    <n v="0.39"/>
    <n v="7.2"/>
    <m/>
  </r>
  <r>
    <x v="1"/>
    <s v="mid May"/>
    <n v="2"/>
    <x v="10"/>
    <x v="10"/>
    <n v="1"/>
    <n v="3"/>
    <n v="6"/>
    <n v="22"/>
    <n v="70"/>
    <n v="306"/>
    <n v="12"/>
    <x v="12"/>
    <n v="0.35"/>
    <n v="5.32"/>
    <m/>
  </r>
  <r>
    <x v="1"/>
    <s v="mid May"/>
    <n v="2"/>
    <x v="9"/>
    <x v="9"/>
    <n v="1"/>
    <n v="2"/>
    <n v="6"/>
    <n v="23"/>
    <n v="59"/>
    <n v="206"/>
    <n v="12"/>
    <x v="12"/>
    <n v="0.33"/>
    <n v="4.12"/>
    <m/>
  </r>
  <r>
    <x v="1"/>
    <s v="mid May"/>
    <n v="2"/>
    <x v="8"/>
    <x v="8"/>
    <n v="1"/>
    <n v="1"/>
    <n v="6"/>
    <n v="24"/>
    <n v="6"/>
    <n v="106"/>
    <n v="12"/>
    <x v="12"/>
    <n v="0.37"/>
    <n v="4.37"/>
    <m/>
  </r>
  <r>
    <x v="1"/>
    <s v="mid May"/>
    <n v="2"/>
    <x v="12"/>
    <x v="4"/>
    <n v="1"/>
    <n v="1"/>
    <n v="7"/>
    <n v="25"/>
    <n v="7"/>
    <n v="107"/>
    <n v="12"/>
    <x v="12"/>
    <n v="0.37"/>
    <n v="5.44"/>
    <m/>
  </r>
  <r>
    <x v="1"/>
    <s v="mid May"/>
    <n v="2"/>
    <x v="13"/>
    <x v="11"/>
    <n v="1"/>
    <n v="2"/>
    <n v="7"/>
    <n v="26"/>
    <n v="58"/>
    <n v="207"/>
    <n v="12"/>
    <x v="12"/>
    <n v="0.35"/>
    <n v="3.46"/>
    <m/>
  </r>
  <r>
    <x v="1"/>
    <s v="mid May"/>
    <n v="2"/>
    <x v="14"/>
    <x v="12"/>
    <n v="1"/>
    <n v="3"/>
    <n v="7"/>
    <n v="27"/>
    <n v="71"/>
    <n v="307"/>
    <n v="12"/>
    <x v="12"/>
    <n v="0.47"/>
    <n v="5.85"/>
    <m/>
  </r>
  <r>
    <x v="1"/>
    <s v="mid May"/>
    <n v="2"/>
    <x v="15"/>
    <x v="13"/>
    <n v="1"/>
    <n v="4"/>
    <n v="7"/>
    <n v="28"/>
    <n v="122"/>
    <n v="407"/>
    <n v="12"/>
    <x v="12"/>
    <n v="0.31"/>
    <n v="5.98"/>
    <m/>
  </r>
  <r>
    <x v="1"/>
    <s v="mid May"/>
    <n v="2"/>
    <x v="15"/>
    <x v="13"/>
    <n v="1"/>
    <n v="4"/>
    <n v="8"/>
    <n v="29"/>
    <n v="121"/>
    <n v="408"/>
    <n v="12"/>
    <x v="12"/>
    <n v="0.31"/>
    <n v="2.99"/>
    <m/>
  </r>
  <r>
    <x v="1"/>
    <s v="mid May"/>
    <n v="2"/>
    <x v="14"/>
    <x v="12"/>
    <n v="1"/>
    <n v="3"/>
    <n v="8"/>
    <n v="30"/>
    <n v="72"/>
    <n v="308"/>
    <n v="12"/>
    <x v="12"/>
    <n v="0.39"/>
    <n v="3.05"/>
    <m/>
  </r>
  <r>
    <x v="1"/>
    <s v="mid May"/>
    <n v="2"/>
    <x v="13"/>
    <x v="11"/>
    <n v="1"/>
    <n v="2"/>
    <n v="8"/>
    <n v="31"/>
    <n v="57"/>
    <n v="208"/>
    <n v="12"/>
    <x v="12"/>
    <n v="0.26"/>
    <n v="2.4"/>
    <m/>
  </r>
  <r>
    <x v="1"/>
    <s v="mid May"/>
    <n v="2"/>
    <x v="12"/>
    <x v="4"/>
    <n v="1"/>
    <n v="1"/>
    <n v="8"/>
    <n v="32"/>
    <n v="8"/>
    <n v="108"/>
    <n v="12"/>
    <x v="12"/>
    <n v="0.3"/>
    <n v="3.03"/>
    <m/>
  </r>
  <r>
    <x v="0"/>
    <s v="mid April"/>
    <n v="3"/>
    <x v="1"/>
    <x v="1"/>
    <n v="2"/>
    <n v="1"/>
    <n v="9"/>
    <n v="33"/>
    <n v="9"/>
    <n v="109"/>
    <n v="12"/>
    <x v="12"/>
    <n v="0.33"/>
    <n v="2.82"/>
    <m/>
  </r>
  <r>
    <x v="0"/>
    <s v="mid April"/>
    <n v="3"/>
    <x v="6"/>
    <x v="6"/>
    <n v="2"/>
    <n v="2"/>
    <n v="9"/>
    <n v="34"/>
    <n v="56"/>
    <n v="209"/>
    <n v="12"/>
    <x v="12"/>
    <n v="0.24"/>
    <n v="2.1"/>
    <m/>
  </r>
  <r>
    <x v="0"/>
    <s v="mid April"/>
    <n v="3"/>
    <x v="4"/>
    <x v="4"/>
    <n v="2"/>
    <n v="3"/>
    <n v="9"/>
    <n v="35"/>
    <n v="73"/>
    <n v="309"/>
    <n v="12"/>
    <x v="12"/>
    <n v="0.31"/>
    <n v="3.36"/>
    <m/>
  </r>
  <r>
    <x v="0"/>
    <s v="mid April"/>
    <n v="3"/>
    <x v="5"/>
    <x v="5"/>
    <n v="2"/>
    <n v="4"/>
    <n v="9"/>
    <n v="36"/>
    <n v="120"/>
    <n v="409"/>
    <n v="12"/>
    <x v="12"/>
    <n v="0.28000000000000003"/>
    <n v="2.31"/>
    <m/>
  </r>
  <r>
    <x v="0"/>
    <s v="mid April"/>
    <n v="3"/>
    <x v="5"/>
    <x v="5"/>
    <n v="2"/>
    <n v="4"/>
    <n v="10"/>
    <n v="37"/>
    <n v="119"/>
    <n v="410"/>
    <n v="12"/>
    <x v="12"/>
    <n v="0.25"/>
    <n v="2.2400000000000002"/>
    <m/>
  </r>
  <r>
    <x v="0"/>
    <s v="mid April"/>
    <n v="3"/>
    <x v="4"/>
    <x v="4"/>
    <n v="2"/>
    <n v="3"/>
    <n v="10"/>
    <n v="38"/>
    <n v="74"/>
    <n v="310"/>
    <n v="12"/>
    <x v="12"/>
    <n v="0.36"/>
    <n v="9"/>
    <m/>
  </r>
  <r>
    <x v="0"/>
    <s v="mid April"/>
    <n v="3"/>
    <x v="6"/>
    <x v="6"/>
    <n v="2"/>
    <n v="2"/>
    <n v="10"/>
    <n v="39"/>
    <n v="55"/>
    <n v="210"/>
    <n v="12"/>
    <x v="12"/>
    <n v="0.2"/>
    <n v="2.92"/>
    <m/>
  </r>
  <r>
    <x v="0"/>
    <s v="mid April"/>
    <n v="3"/>
    <x v="1"/>
    <x v="1"/>
    <n v="2"/>
    <n v="1"/>
    <n v="10"/>
    <n v="40"/>
    <n v="10"/>
    <n v="110"/>
    <n v="12"/>
    <x v="12"/>
    <n v="0.35"/>
    <n v="4.2699999999999996"/>
    <m/>
  </r>
  <r>
    <x v="0"/>
    <s v="mid April"/>
    <n v="3"/>
    <x v="7"/>
    <x v="7"/>
    <n v="2"/>
    <n v="1"/>
    <n v="11"/>
    <n v="41"/>
    <n v="11"/>
    <n v="111"/>
    <n v="12"/>
    <x v="12"/>
    <n v="0.3"/>
    <n v="3.74"/>
    <m/>
  </r>
  <r>
    <x v="0"/>
    <s v="mid April"/>
    <n v="3"/>
    <x v="3"/>
    <x v="3"/>
    <n v="2"/>
    <n v="2"/>
    <n v="11"/>
    <n v="42"/>
    <n v="54"/>
    <n v="211"/>
    <n v="12"/>
    <x v="12"/>
    <n v="0.3"/>
    <n v="2.5099999999999998"/>
    <m/>
  </r>
  <r>
    <x v="0"/>
    <s v="mid April"/>
    <n v="3"/>
    <x v="0"/>
    <x v="0"/>
    <n v="2"/>
    <n v="3"/>
    <n v="11"/>
    <n v="43"/>
    <n v="75"/>
    <n v="311"/>
    <n v="12"/>
    <x v="12"/>
    <n v="0.25"/>
    <n v="3.68"/>
    <m/>
  </r>
  <r>
    <x v="0"/>
    <s v="mid April"/>
    <n v="3"/>
    <x v="2"/>
    <x v="2"/>
    <n v="2"/>
    <n v="4"/>
    <n v="11"/>
    <n v="44"/>
    <n v="118"/>
    <n v="411"/>
    <n v="12"/>
    <x v="12"/>
    <n v="0.31"/>
    <n v="2.33"/>
    <m/>
  </r>
  <r>
    <x v="0"/>
    <s v="mid April"/>
    <n v="3"/>
    <x v="2"/>
    <x v="2"/>
    <n v="2"/>
    <n v="4"/>
    <n v="12"/>
    <n v="45"/>
    <n v="117"/>
    <n v="412"/>
    <n v="12"/>
    <x v="12"/>
    <n v="0.33"/>
    <n v="3.46"/>
    <m/>
  </r>
  <r>
    <x v="0"/>
    <s v="mid April"/>
    <n v="3"/>
    <x v="0"/>
    <x v="0"/>
    <n v="2"/>
    <n v="3"/>
    <n v="12"/>
    <n v="46"/>
    <n v="76"/>
    <n v="312"/>
    <n v="12"/>
    <x v="12"/>
    <n v="0.28999999999999998"/>
    <n v="2.17"/>
    <m/>
  </r>
  <r>
    <x v="0"/>
    <s v="mid April"/>
    <n v="3"/>
    <x v="3"/>
    <x v="3"/>
    <n v="2"/>
    <n v="2"/>
    <n v="12"/>
    <n v="47"/>
    <n v="53"/>
    <n v="212"/>
    <n v="12"/>
    <x v="12"/>
    <n v="0.3"/>
    <n v="3.71"/>
    <m/>
  </r>
  <r>
    <x v="0"/>
    <s v="mid April"/>
    <n v="3"/>
    <x v="7"/>
    <x v="7"/>
    <n v="2"/>
    <n v="1"/>
    <n v="12"/>
    <n v="48"/>
    <n v="12"/>
    <n v="112"/>
    <n v="12"/>
    <x v="12"/>
    <n v="0.27"/>
    <n v="1.5"/>
    <m/>
  </r>
  <r>
    <x v="1"/>
    <s v="mid May"/>
    <n v="4"/>
    <x v="9"/>
    <x v="9"/>
    <n v="2"/>
    <n v="1"/>
    <n v="13"/>
    <n v="49"/>
    <n v="13"/>
    <n v="113"/>
    <n v="12"/>
    <x v="12"/>
    <n v="0.34"/>
    <n v="3.55"/>
    <m/>
  </r>
  <r>
    <x v="1"/>
    <s v="mid May"/>
    <n v="4"/>
    <x v="10"/>
    <x v="10"/>
    <n v="2"/>
    <n v="2"/>
    <n v="13"/>
    <n v="50"/>
    <n v="52"/>
    <n v="213"/>
    <n v="12"/>
    <x v="12"/>
    <n v="0.3"/>
    <n v="3.7"/>
    <m/>
  </r>
  <r>
    <x v="1"/>
    <s v="mid May"/>
    <n v="4"/>
    <x v="8"/>
    <x v="8"/>
    <n v="2"/>
    <n v="3"/>
    <n v="13"/>
    <n v="51"/>
    <n v="77"/>
    <n v="313"/>
    <n v="12"/>
    <x v="12"/>
    <n v="0.31"/>
    <n v="2.2999999999999998"/>
    <m/>
  </r>
  <r>
    <x v="1"/>
    <s v="mid May"/>
    <n v="4"/>
    <x v="12"/>
    <x v="4"/>
    <n v="2"/>
    <n v="4"/>
    <n v="13"/>
    <n v="52"/>
    <n v="116"/>
    <n v="413"/>
    <n v="12"/>
    <x v="12"/>
    <n v="0.36"/>
    <n v="2.68"/>
    <m/>
  </r>
  <r>
    <x v="1"/>
    <s v="mid May"/>
    <n v="4"/>
    <x v="12"/>
    <x v="4"/>
    <n v="2"/>
    <n v="4"/>
    <n v="14"/>
    <n v="53"/>
    <n v="115"/>
    <n v="414"/>
    <n v="12"/>
    <x v="12"/>
    <n v="0.32"/>
    <n v="2.2999999999999998"/>
    <m/>
  </r>
  <r>
    <x v="1"/>
    <s v="mid May"/>
    <n v="4"/>
    <x v="8"/>
    <x v="8"/>
    <n v="2"/>
    <n v="3"/>
    <n v="14"/>
    <n v="54"/>
    <n v="78"/>
    <n v="314"/>
    <n v="12"/>
    <x v="12"/>
    <n v="0.31"/>
    <n v="2.7"/>
    <m/>
  </r>
  <r>
    <x v="1"/>
    <s v="mid May"/>
    <n v="4"/>
    <x v="10"/>
    <x v="10"/>
    <n v="2"/>
    <n v="2"/>
    <n v="14"/>
    <n v="55"/>
    <n v="51"/>
    <n v="214"/>
    <n v="12"/>
    <x v="12"/>
    <n v="0.32"/>
    <n v="3.27"/>
    <m/>
  </r>
  <r>
    <x v="1"/>
    <s v="mid May"/>
    <n v="4"/>
    <x v="9"/>
    <x v="9"/>
    <n v="2"/>
    <n v="1"/>
    <n v="14"/>
    <n v="56"/>
    <n v="14"/>
    <n v="114"/>
    <n v="12"/>
    <x v="12"/>
    <n v="0.32"/>
    <n v="3.36"/>
    <m/>
  </r>
  <r>
    <x v="1"/>
    <s v="mid May"/>
    <n v="4"/>
    <x v="14"/>
    <x v="12"/>
    <n v="2"/>
    <n v="1"/>
    <n v="15"/>
    <n v="57"/>
    <n v="15"/>
    <n v="115"/>
    <n v="12"/>
    <x v="12"/>
    <n v="0.37"/>
    <n v="4.6399999999999997"/>
    <m/>
  </r>
  <r>
    <x v="1"/>
    <s v="mid May"/>
    <n v="4"/>
    <x v="15"/>
    <x v="13"/>
    <n v="2"/>
    <n v="2"/>
    <n v="15"/>
    <n v="58"/>
    <n v="50"/>
    <n v="215"/>
    <n v="12"/>
    <x v="12"/>
    <n v="0.27"/>
    <n v="3.11"/>
    <m/>
  </r>
  <r>
    <x v="1"/>
    <s v="mid May"/>
    <n v="4"/>
    <x v="11"/>
    <x v="3"/>
    <n v="2"/>
    <n v="3"/>
    <n v="15"/>
    <n v="59"/>
    <n v="79"/>
    <n v="315"/>
    <n v="12"/>
    <x v="12"/>
    <n v="0.36"/>
    <n v="4.93"/>
    <m/>
  </r>
  <r>
    <x v="1"/>
    <s v="mid May"/>
    <n v="4"/>
    <x v="13"/>
    <x v="11"/>
    <n v="2"/>
    <n v="4"/>
    <n v="15"/>
    <n v="60"/>
    <n v="114"/>
    <n v="415"/>
    <n v="12"/>
    <x v="12"/>
    <n v="0.35"/>
    <n v="3.04"/>
    <m/>
  </r>
  <r>
    <x v="1"/>
    <s v="mid May"/>
    <n v="4"/>
    <x v="13"/>
    <x v="11"/>
    <n v="2"/>
    <n v="4"/>
    <n v="16"/>
    <n v="61"/>
    <n v="113"/>
    <n v="416"/>
    <n v="12"/>
    <x v="12"/>
    <n v="0.27"/>
    <n v="1.67"/>
    <m/>
  </r>
  <r>
    <x v="1"/>
    <s v="mid May"/>
    <n v="4"/>
    <x v="11"/>
    <x v="3"/>
    <n v="2"/>
    <n v="3"/>
    <n v="16"/>
    <n v="62"/>
    <n v="80"/>
    <n v="316"/>
    <n v="12"/>
    <x v="12"/>
    <n v="0.3"/>
    <n v="2.5299999999999998"/>
    <m/>
  </r>
  <r>
    <x v="1"/>
    <s v="mid May"/>
    <n v="4"/>
    <x v="15"/>
    <x v="13"/>
    <n v="2"/>
    <n v="2"/>
    <n v="16"/>
    <n v="63"/>
    <n v="49"/>
    <n v="216"/>
    <n v="12"/>
    <x v="12"/>
    <n v="0.2"/>
    <n v="1.87"/>
    <m/>
  </r>
  <r>
    <x v="1"/>
    <s v="mid May"/>
    <n v="4"/>
    <x v="14"/>
    <x v="12"/>
    <n v="2"/>
    <n v="1"/>
    <n v="16"/>
    <n v="64"/>
    <n v="16"/>
    <n v="116"/>
    <n v="12"/>
    <x v="12"/>
    <n v="0.42"/>
    <n v="2.59"/>
    <m/>
  </r>
  <r>
    <x v="0"/>
    <s v="mid April"/>
    <n v="5"/>
    <x v="5"/>
    <x v="5"/>
    <n v="3"/>
    <n v="1"/>
    <n v="17"/>
    <n v="65"/>
    <n v="17"/>
    <n v="117"/>
    <n v="12"/>
    <x v="12"/>
    <n v="0.25"/>
    <n v="3.34"/>
    <m/>
  </r>
  <r>
    <x v="0"/>
    <s v="mid April"/>
    <n v="5"/>
    <x v="2"/>
    <x v="2"/>
    <n v="3"/>
    <n v="2"/>
    <n v="17"/>
    <n v="66"/>
    <n v="48"/>
    <n v="217"/>
    <n v="12"/>
    <x v="12"/>
    <n v="0.23"/>
    <n v="2.0699999999999998"/>
    <m/>
  </r>
  <r>
    <x v="0"/>
    <s v="mid April"/>
    <n v="5"/>
    <x v="3"/>
    <x v="3"/>
    <n v="3"/>
    <n v="3"/>
    <n v="17"/>
    <n v="67"/>
    <n v="81"/>
    <n v="317"/>
    <n v="12"/>
    <x v="12"/>
    <n v="0.35"/>
    <n v="6.17"/>
    <m/>
  </r>
  <r>
    <x v="0"/>
    <s v="mid April"/>
    <n v="5"/>
    <x v="0"/>
    <x v="0"/>
    <n v="3"/>
    <n v="4"/>
    <n v="17"/>
    <n v="68"/>
    <n v="112"/>
    <n v="417"/>
    <n v="12"/>
    <x v="12"/>
    <n v="0.31"/>
    <n v="4.6500000000000004"/>
    <m/>
  </r>
  <r>
    <x v="0"/>
    <s v="mid April"/>
    <n v="5"/>
    <x v="0"/>
    <x v="0"/>
    <n v="3"/>
    <n v="4"/>
    <n v="18"/>
    <n v="69"/>
    <n v="111"/>
    <n v="418"/>
    <n v="12"/>
    <x v="12"/>
    <n v="0.28000000000000003"/>
    <n v="2.2799999999999998"/>
    <m/>
  </r>
  <r>
    <x v="0"/>
    <s v="mid April"/>
    <n v="5"/>
    <x v="3"/>
    <x v="3"/>
    <n v="3"/>
    <n v="3"/>
    <n v="18"/>
    <n v="70"/>
    <n v="82"/>
    <n v="318"/>
    <n v="12"/>
    <x v="12"/>
    <n v="0.28000000000000003"/>
    <n v="2.4900000000000002"/>
    <m/>
  </r>
  <r>
    <x v="0"/>
    <s v="mid April"/>
    <n v="5"/>
    <x v="2"/>
    <x v="2"/>
    <n v="3"/>
    <n v="2"/>
    <n v="18"/>
    <n v="71"/>
    <n v="47"/>
    <n v="218"/>
    <n v="12"/>
    <x v="12"/>
    <n v="0.24"/>
    <n v="2.4500000000000002"/>
    <m/>
  </r>
  <r>
    <x v="0"/>
    <s v="mid April"/>
    <n v="5"/>
    <x v="5"/>
    <x v="5"/>
    <n v="3"/>
    <n v="1"/>
    <n v="18"/>
    <n v="72"/>
    <n v="18"/>
    <n v="118"/>
    <n v="12"/>
    <x v="12"/>
    <n v="0.24"/>
    <n v="1.1000000000000001"/>
    <m/>
  </r>
  <r>
    <x v="0"/>
    <s v="mid April"/>
    <n v="5"/>
    <x v="6"/>
    <x v="6"/>
    <n v="3"/>
    <n v="1"/>
    <n v="19"/>
    <n v="73"/>
    <n v="19"/>
    <n v="119"/>
    <n v="12"/>
    <x v="12"/>
    <n v="0.25"/>
    <n v="1.1599999999999999"/>
    <m/>
  </r>
  <r>
    <x v="0"/>
    <s v="mid April"/>
    <n v="5"/>
    <x v="4"/>
    <x v="4"/>
    <n v="3"/>
    <n v="2"/>
    <n v="19"/>
    <n v="74"/>
    <n v="46"/>
    <n v="219"/>
    <n v="12"/>
    <x v="12"/>
    <n v="0.27"/>
    <n v="1.75"/>
    <m/>
  </r>
  <r>
    <x v="0"/>
    <s v="mid April"/>
    <n v="5"/>
    <x v="7"/>
    <x v="7"/>
    <n v="3"/>
    <n v="3"/>
    <n v="19"/>
    <n v="75"/>
    <n v="83"/>
    <n v="319"/>
    <n v="12"/>
    <x v="12"/>
    <n v="0.25"/>
    <n v="2.38"/>
    <m/>
  </r>
  <r>
    <x v="0"/>
    <s v="mid April"/>
    <n v="5"/>
    <x v="1"/>
    <x v="1"/>
    <n v="3"/>
    <n v="4"/>
    <n v="19"/>
    <n v="76"/>
    <n v="110"/>
    <n v="419"/>
    <n v="12"/>
    <x v="12"/>
    <n v="0.36"/>
    <n v="2.75"/>
    <m/>
  </r>
  <r>
    <x v="0"/>
    <s v="mid April"/>
    <n v="5"/>
    <x v="1"/>
    <x v="1"/>
    <n v="3"/>
    <n v="4"/>
    <n v="20"/>
    <n v="77"/>
    <n v="109"/>
    <n v="420"/>
    <n v="12"/>
    <x v="12"/>
    <n v="0.32"/>
    <n v="5.73"/>
    <m/>
  </r>
  <r>
    <x v="0"/>
    <s v="mid April"/>
    <n v="5"/>
    <x v="7"/>
    <x v="7"/>
    <n v="3"/>
    <n v="3"/>
    <n v="20"/>
    <n v="78"/>
    <n v="84"/>
    <n v="320"/>
    <n v="12"/>
    <x v="12"/>
    <n v="0.21"/>
    <n v="2.48"/>
    <m/>
  </r>
  <r>
    <x v="0"/>
    <s v="mid April"/>
    <n v="5"/>
    <x v="4"/>
    <x v="4"/>
    <n v="3"/>
    <n v="2"/>
    <n v="20"/>
    <n v="79"/>
    <n v="45"/>
    <n v="220"/>
    <n v="12"/>
    <x v="12"/>
    <n v="0.26"/>
    <n v="3.44"/>
    <m/>
  </r>
  <r>
    <x v="0"/>
    <s v="mid April"/>
    <n v="5"/>
    <x v="6"/>
    <x v="6"/>
    <n v="3"/>
    <n v="1"/>
    <n v="20"/>
    <n v="80"/>
    <n v="20"/>
    <n v="120"/>
    <n v="12"/>
    <x v="12"/>
    <n v="0.21"/>
    <n v="3.6"/>
    <m/>
  </r>
  <r>
    <x v="1"/>
    <s v="mid May"/>
    <n v="6"/>
    <x v="13"/>
    <x v="11"/>
    <n v="3"/>
    <n v="1"/>
    <n v="21"/>
    <n v="81"/>
    <n v="21"/>
    <n v="121"/>
    <n v="12"/>
    <x v="12"/>
    <n v="0.28999999999999998"/>
    <n v="3.01"/>
    <m/>
  </r>
  <r>
    <x v="1"/>
    <s v="mid May"/>
    <n v="6"/>
    <x v="12"/>
    <x v="4"/>
    <n v="3"/>
    <n v="2"/>
    <n v="21"/>
    <n v="82"/>
    <n v="44"/>
    <n v="221"/>
    <n v="12"/>
    <x v="12"/>
    <n v="0.28000000000000003"/>
    <n v="2.2000000000000002"/>
    <m/>
  </r>
  <r>
    <x v="1"/>
    <s v="mid May"/>
    <n v="6"/>
    <x v="9"/>
    <x v="9"/>
    <n v="3"/>
    <n v="3"/>
    <n v="21"/>
    <n v="83"/>
    <n v="85"/>
    <n v="321"/>
    <n v="12"/>
    <x v="12"/>
    <n v="0.26"/>
    <n v="2.37"/>
    <m/>
  </r>
  <r>
    <x v="1"/>
    <s v="mid May"/>
    <n v="6"/>
    <x v="14"/>
    <x v="12"/>
    <n v="3"/>
    <n v="4"/>
    <n v="21"/>
    <n v="84"/>
    <n v="108"/>
    <n v="421"/>
    <n v="12"/>
    <x v="12"/>
    <n v="0.46"/>
    <n v="3.71"/>
    <m/>
  </r>
  <r>
    <x v="1"/>
    <s v="mid May"/>
    <n v="6"/>
    <x v="14"/>
    <x v="12"/>
    <n v="3"/>
    <n v="4"/>
    <n v="22"/>
    <n v="85"/>
    <n v="107"/>
    <n v="422"/>
    <n v="12"/>
    <x v="12"/>
    <n v="0.42"/>
    <n v="2.88"/>
    <m/>
  </r>
  <r>
    <x v="1"/>
    <s v="mid May"/>
    <n v="6"/>
    <x v="9"/>
    <x v="9"/>
    <n v="3"/>
    <n v="3"/>
    <n v="22"/>
    <n v="86"/>
    <n v="86"/>
    <n v="322"/>
    <n v="12"/>
    <x v="12"/>
    <n v="0.22"/>
    <n v="2.3199999999999998"/>
    <m/>
  </r>
  <r>
    <x v="1"/>
    <s v="mid May"/>
    <n v="6"/>
    <x v="12"/>
    <x v="4"/>
    <n v="3"/>
    <n v="2"/>
    <n v="22"/>
    <n v="87"/>
    <n v="43"/>
    <n v="222"/>
    <n v="12"/>
    <x v="12"/>
    <n v="0.24"/>
    <n v="2.5099999999999998"/>
    <m/>
  </r>
  <r>
    <x v="1"/>
    <s v="mid May"/>
    <n v="6"/>
    <x v="13"/>
    <x v="11"/>
    <n v="3"/>
    <n v="1"/>
    <n v="22"/>
    <n v="88"/>
    <n v="22"/>
    <n v="122"/>
    <n v="12"/>
    <x v="12"/>
    <n v="0.25"/>
    <n v="2.4500000000000002"/>
    <m/>
  </r>
  <r>
    <x v="1"/>
    <s v="mid May"/>
    <n v="6"/>
    <x v="10"/>
    <x v="10"/>
    <n v="3"/>
    <n v="1"/>
    <n v="23"/>
    <n v="89"/>
    <n v="23"/>
    <n v="123"/>
    <n v="12"/>
    <x v="12"/>
    <n v="0.4"/>
    <n v="5.0999999999999996"/>
    <m/>
  </r>
  <r>
    <x v="1"/>
    <s v="mid May"/>
    <n v="6"/>
    <x v="11"/>
    <x v="3"/>
    <n v="3"/>
    <n v="2"/>
    <n v="23"/>
    <n v="90"/>
    <n v="42"/>
    <n v="223"/>
    <n v="12"/>
    <x v="12"/>
    <n v="0.28999999999999998"/>
    <n v="3.6"/>
    <m/>
  </r>
  <r>
    <x v="1"/>
    <s v="mid May"/>
    <n v="6"/>
    <x v="15"/>
    <x v="13"/>
    <n v="3"/>
    <n v="3"/>
    <n v="23"/>
    <n v="91"/>
    <n v="87"/>
    <n v="323"/>
    <n v="12"/>
    <x v="12"/>
    <n v="0.22"/>
    <n v="1.81"/>
    <m/>
  </r>
  <r>
    <x v="1"/>
    <s v="mid May"/>
    <n v="6"/>
    <x v="8"/>
    <x v="8"/>
    <n v="3"/>
    <n v="4"/>
    <n v="23"/>
    <n v="92"/>
    <n v="106"/>
    <n v="423"/>
    <n v="12"/>
    <x v="12"/>
    <n v="0.37"/>
    <n v="2.73"/>
    <m/>
  </r>
  <r>
    <x v="1"/>
    <s v="mid May"/>
    <n v="6"/>
    <x v="8"/>
    <x v="8"/>
    <n v="3"/>
    <n v="4"/>
    <n v="24"/>
    <n v="93"/>
    <n v="105"/>
    <n v="424"/>
    <n v="12"/>
    <x v="12"/>
    <n v="0.34"/>
    <n v="5.6"/>
    <m/>
  </r>
  <r>
    <x v="1"/>
    <s v="mid May"/>
    <n v="6"/>
    <x v="15"/>
    <x v="13"/>
    <n v="3"/>
    <n v="3"/>
    <n v="24"/>
    <n v="94"/>
    <n v="88"/>
    <n v="324"/>
    <n v="12"/>
    <x v="12"/>
    <n v="0.24"/>
    <n v="3.08"/>
    <m/>
  </r>
  <r>
    <x v="1"/>
    <s v="mid May"/>
    <n v="6"/>
    <x v="11"/>
    <x v="3"/>
    <n v="3"/>
    <n v="2"/>
    <n v="24"/>
    <n v="95"/>
    <n v="41"/>
    <n v="224"/>
    <n v="12"/>
    <x v="12"/>
    <n v="0.27"/>
    <n v="2.15"/>
    <m/>
  </r>
  <r>
    <x v="1"/>
    <s v="mid May"/>
    <n v="6"/>
    <x v="10"/>
    <x v="10"/>
    <n v="3"/>
    <n v="1"/>
    <n v="24"/>
    <n v="96"/>
    <n v="24"/>
    <n v="124"/>
    <n v="12"/>
    <x v="12"/>
    <n v="0.37"/>
    <n v="4.46"/>
    <m/>
  </r>
  <r>
    <x v="0"/>
    <s v="mid April"/>
    <n v="7"/>
    <x v="3"/>
    <x v="3"/>
    <n v="4"/>
    <n v="1"/>
    <n v="25"/>
    <n v="97"/>
    <n v="25"/>
    <n v="125"/>
    <n v="12"/>
    <x v="12"/>
    <n v="0.33"/>
    <n v="2.25"/>
    <m/>
  </r>
  <r>
    <x v="0"/>
    <s v="mid April"/>
    <n v="7"/>
    <x v="7"/>
    <x v="7"/>
    <n v="4"/>
    <n v="2"/>
    <n v="25"/>
    <n v="98"/>
    <n v="40"/>
    <n v="225"/>
    <n v="12"/>
    <x v="12"/>
    <n v="0.24"/>
    <n v="3.87"/>
    <m/>
  </r>
  <r>
    <x v="0"/>
    <s v="mid April"/>
    <n v="7"/>
    <x v="1"/>
    <x v="1"/>
    <n v="4"/>
    <n v="3"/>
    <n v="25"/>
    <n v="99"/>
    <n v="89"/>
    <n v="325"/>
    <n v="12"/>
    <x v="12"/>
    <n v="0.26"/>
    <n v="3.51"/>
    <m/>
  </r>
  <r>
    <x v="0"/>
    <s v="mid April"/>
    <n v="7"/>
    <x v="6"/>
    <x v="6"/>
    <n v="4"/>
    <n v="4"/>
    <n v="25"/>
    <n v="100"/>
    <n v="104"/>
    <n v="425"/>
    <n v="12"/>
    <x v="12"/>
    <n v="0.2"/>
    <n v="1.46"/>
    <m/>
  </r>
  <r>
    <x v="0"/>
    <s v="mid April"/>
    <n v="7"/>
    <x v="6"/>
    <x v="6"/>
    <n v="4"/>
    <n v="4"/>
    <n v="26"/>
    <n v="101"/>
    <n v="103"/>
    <n v="426"/>
    <n v="12"/>
    <x v="12"/>
    <n v="0.18"/>
    <n v="2.56"/>
    <m/>
  </r>
  <r>
    <x v="0"/>
    <s v="mid April"/>
    <n v="7"/>
    <x v="1"/>
    <x v="1"/>
    <n v="4"/>
    <n v="3"/>
    <n v="26"/>
    <n v="102"/>
    <n v="90"/>
    <n v="326"/>
    <n v="12"/>
    <x v="12"/>
    <n v="0.25"/>
    <n v="2.1800000000000002"/>
    <m/>
  </r>
  <r>
    <x v="0"/>
    <s v="mid April"/>
    <n v="7"/>
    <x v="7"/>
    <x v="7"/>
    <n v="4"/>
    <n v="2"/>
    <n v="26"/>
    <n v="103"/>
    <n v="39"/>
    <n v="226"/>
    <n v="12"/>
    <x v="12"/>
    <n v="0.22"/>
    <n v="3.54"/>
    <m/>
  </r>
  <r>
    <x v="0"/>
    <s v="mid April"/>
    <n v="7"/>
    <x v="3"/>
    <x v="3"/>
    <n v="4"/>
    <n v="1"/>
    <n v="26"/>
    <n v="104"/>
    <n v="26"/>
    <n v="126"/>
    <n v="12"/>
    <x v="12"/>
    <n v="0.3"/>
    <n v="2.4300000000000002"/>
    <m/>
  </r>
  <r>
    <x v="0"/>
    <s v="mid April"/>
    <n v="7"/>
    <x v="2"/>
    <x v="2"/>
    <n v="4"/>
    <n v="1"/>
    <n v="27"/>
    <n v="105"/>
    <n v="27"/>
    <n v="127"/>
    <n v="12"/>
    <x v="12"/>
    <n v="0.27"/>
    <n v="1.69"/>
    <m/>
  </r>
  <r>
    <x v="0"/>
    <s v="mid April"/>
    <n v="7"/>
    <x v="0"/>
    <x v="0"/>
    <n v="4"/>
    <n v="2"/>
    <n v="27"/>
    <n v="106"/>
    <n v="38"/>
    <n v="227"/>
    <n v="12"/>
    <x v="12"/>
    <n v="0.24"/>
    <n v="1.58"/>
    <m/>
  </r>
  <r>
    <x v="0"/>
    <s v="mid April"/>
    <n v="7"/>
    <x v="5"/>
    <x v="5"/>
    <n v="4"/>
    <n v="3"/>
    <n v="27"/>
    <n v="107"/>
    <n v="91"/>
    <n v="327"/>
    <n v="12"/>
    <x v="12"/>
    <n v="0.31"/>
    <n v="2.73"/>
    <m/>
  </r>
  <r>
    <x v="0"/>
    <s v="mid April"/>
    <n v="7"/>
    <x v="4"/>
    <x v="4"/>
    <n v="4"/>
    <n v="4"/>
    <n v="27"/>
    <n v="108"/>
    <n v="102"/>
    <n v="427"/>
    <n v="12"/>
    <x v="12"/>
    <n v="0.38"/>
    <n v="6.91"/>
    <m/>
  </r>
  <r>
    <x v="0"/>
    <s v="mid April"/>
    <n v="7"/>
    <x v="4"/>
    <x v="4"/>
    <n v="4"/>
    <n v="4"/>
    <n v="28"/>
    <n v="109"/>
    <n v="101"/>
    <n v="428"/>
    <n v="12"/>
    <x v="12"/>
    <n v="0.54"/>
    <n v="5.78"/>
    <m/>
  </r>
  <r>
    <x v="0"/>
    <s v="mid April"/>
    <n v="7"/>
    <x v="5"/>
    <x v="5"/>
    <n v="4"/>
    <n v="3"/>
    <n v="28"/>
    <n v="110"/>
    <n v="92"/>
    <n v="328"/>
    <n v="12"/>
    <x v="12"/>
    <n v="0.33"/>
    <n v="3.82"/>
    <m/>
  </r>
  <r>
    <x v="0"/>
    <s v="mid April"/>
    <n v="7"/>
    <x v="0"/>
    <x v="0"/>
    <n v="4"/>
    <n v="2"/>
    <n v="28"/>
    <n v="111"/>
    <n v="37"/>
    <n v="228"/>
    <n v="12"/>
    <x v="12"/>
    <n v="0.23"/>
    <n v="1.86"/>
    <m/>
  </r>
  <r>
    <x v="0"/>
    <s v="mid April"/>
    <n v="7"/>
    <x v="2"/>
    <x v="2"/>
    <n v="4"/>
    <n v="1"/>
    <n v="28"/>
    <n v="112"/>
    <n v="28"/>
    <n v="128"/>
    <n v="12"/>
    <x v="12"/>
    <n v="0.24"/>
    <n v="2.0699999999999998"/>
    <m/>
  </r>
  <r>
    <x v="1"/>
    <s v="mid May"/>
    <n v="8"/>
    <x v="11"/>
    <x v="3"/>
    <n v="4"/>
    <n v="1"/>
    <n v="29"/>
    <n v="113"/>
    <n v="29"/>
    <n v="129"/>
    <n v="12"/>
    <x v="12"/>
    <n v="0.32"/>
    <n v="4.46"/>
    <m/>
  </r>
  <r>
    <x v="1"/>
    <s v="mid May"/>
    <n v="8"/>
    <x v="14"/>
    <x v="12"/>
    <n v="4"/>
    <n v="2"/>
    <n v="29"/>
    <n v="114"/>
    <n v="36"/>
    <n v="229"/>
    <n v="12"/>
    <x v="12"/>
    <n v="0.35"/>
    <n v="5.21"/>
    <m/>
  </r>
  <r>
    <x v="1"/>
    <s v="mid May"/>
    <n v="8"/>
    <x v="13"/>
    <x v="11"/>
    <n v="4"/>
    <n v="3"/>
    <n v="29"/>
    <n v="115"/>
    <n v="93"/>
    <n v="329"/>
    <n v="12"/>
    <x v="12"/>
    <n v="0.35"/>
    <n v="1.85"/>
    <m/>
  </r>
  <r>
    <x v="1"/>
    <s v="mid May"/>
    <n v="8"/>
    <x v="10"/>
    <x v="10"/>
    <n v="4"/>
    <n v="4"/>
    <n v="29"/>
    <n v="116"/>
    <n v="100"/>
    <n v="429"/>
    <n v="12"/>
    <x v="12"/>
    <n v="0.51"/>
    <n v="3.95"/>
    <m/>
  </r>
  <r>
    <x v="1"/>
    <s v="mid May"/>
    <n v="8"/>
    <x v="10"/>
    <x v="10"/>
    <n v="4"/>
    <n v="4"/>
    <n v="30"/>
    <n v="117"/>
    <n v="99"/>
    <n v="430"/>
    <n v="12"/>
    <x v="12"/>
    <n v="0.47"/>
    <n v="3.53"/>
    <m/>
  </r>
  <r>
    <x v="1"/>
    <s v="mid May"/>
    <n v="8"/>
    <x v="13"/>
    <x v="11"/>
    <n v="4"/>
    <n v="3"/>
    <n v="30"/>
    <n v="118"/>
    <n v="94"/>
    <n v="330"/>
    <n v="12"/>
    <x v="12"/>
    <n v="0.31"/>
    <n v="2.4300000000000002"/>
    <m/>
  </r>
  <r>
    <x v="1"/>
    <s v="mid May"/>
    <n v="8"/>
    <x v="14"/>
    <x v="12"/>
    <n v="4"/>
    <n v="2"/>
    <n v="30"/>
    <n v="119"/>
    <n v="35"/>
    <n v="230"/>
    <n v="12"/>
    <x v="12"/>
    <n v="0.32"/>
    <n v="2.42"/>
    <m/>
  </r>
  <r>
    <x v="1"/>
    <s v="mid May"/>
    <n v="8"/>
    <x v="11"/>
    <x v="3"/>
    <n v="4"/>
    <n v="1"/>
    <n v="30"/>
    <n v="120"/>
    <n v="30"/>
    <n v="130"/>
    <n v="12"/>
    <x v="12"/>
    <n v="0.27"/>
    <n v="1.91"/>
    <m/>
  </r>
  <r>
    <x v="1"/>
    <s v="mid May"/>
    <n v="8"/>
    <x v="15"/>
    <x v="13"/>
    <n v="4"/>
    <n v="1"/>
    <n v="31"/>
    <n v="121"/>
    <n v="31"/>
    <n v="131"/>
    <n v="12"/>
    <x v="12"/>
    <n v="0.25"/>
    <n v="3.85"/>
    <m/>
  </r>
  <r>
    <x v="1"/>
    <s v="mid May"/>
    <n v="8"/>
    <x v="8"/>
    <x v="8"/>
    <n v="4"/>
    <n v="2"/>
    <n v="31"/>
    <n v="122"/>
    <n v="34"/>
    <n v="231"/>
    <n v="12"/>
    <x v="12"/>
    <n v="0.32"/>
    <n v="3.94"/>
    <m/>
  </r>
  <r>
    <x v="1"/>
    <s v="mid May"/>
    <n v="8"/>
    <x v="12"/>
    <x v="4"/>
    <n v="4"/>
    <n v="3"/>
    <n v="31"/>
    <n v="123"/>
    <n v="95"/>
    <n v="331"/>
    <n v="12"/>
    <x v="12"/>
    <n v="0.36"/>
    <n v="2.19"/>
    <m/>
  </r>
  <r>
    <x v="1"/>
    <s v="mid May"/>
    <n v="8"/>
    <x v="9"/>
    <x v="9"/>
    <n v="4"/>
    <n v="4"/>
    <n v="31"/>
    <n v="124"/>
    <n v="98"/>
    <n v="431"/>
    <n v="12"/>
    <x v="12"/>
    <n v="0.45"/>
    <n v="2.7"/>
    <m/>
  </r>
  <r>
    <x v="1"/>
    <s v="mid May"/>
    <n v="8"/>
    <x v="9"/>
    <x v="9"/>
    <n v="4"/>
    <n v="4"/>
    <n v="32"/>
    <n v="125"/>
    <n v="97"/>
    <n v="432"/>
    <n v="12"/>
    <x v="12"/>
    <n v="0.43"/>
    <n v="3.1"/>
    <m/>
  </r>
  <r>
    <x v="1"/>
    <s v="mid May"/>
    <n v="8"/>
    <x v="12"/>
    <x v="4"/>
    <n v="4"/>
    <n v="3"/>
    <n v="32"/>
    <n v="126"/>
    <n v="96"/>
    <n v="332"/>
    <n v="12"/>
    <x v="12"/>
    <n v="0.28999999999999998"/>
    <n v="2.2999999999999998"/>
    <m/>
  </r>
  <r>
    <x v="1"/>
    <s v="mid May"/>
    <n v="8"/>
    <x v="8"/>
    <x v="8"/>
    <n v="4"/>
    <n v="2"/>
    <n v="32"/>
    <n v="127"/>
    <n v="33"/>
    <n v="232"/>
    <n v="12"/>
    <x v="12"/>
    <n v="0.27"/>
    <n v="2.88"/>
    <m/>
  </r>
  <r>
    <x v="1"/>
    <s v="mid May"/>
    <n v="8"/>
    <x v="15"/>
    <x v="13"/>
    <n v="4"/>
    <n v="1"/>
    <n v="32"/>
    <n v="128"/>
    <n v="32"/>
    <n v="132"/>
    <n v="12"/>
    <x v="12"/>
    <n v="0.24"/>
    <n v="1.83"/>
    <m/>
  </r>
  <r>
    <x v="0"/>
    <s v="mid April"/>
    <n v="1"/>
    <x v="0"/>
    <x v="0"/>
    <n v="1"/>
    <n v="1"/>
    <n v="1"/>
    <n v="1"/>
    <n v="1"/>
    <n v="101"/>
    <n v="13"/>
    <x v="13"/>
    <n v="0.17"/>
    <n v="2.3199999999999998"/>
    <m/>
  </r>
  <r>
    <x v="0"/>
    <s v="mid April"/>
    <n v="1"/>
    <x v="1"/>
    <x v="1"/>
    <n v="1"/>
    <n v="2"/>
    <n v="1"/>
    <n v="2"/>
    <n v="64"/>
    <n v="201"/>
    <n v="13"/>
    <x v="13"/>
    <n v="0.16"/>
    <n v="3.01"/>
    <m/>
  </r>
  <r>
    <x v="0"/>
    <s v="mid April"/>
    <n v="1"/>
    <x v="2"/>
    <x v="2"/>
    <n v="1"/>
    <n v="3"/>
    <n v="1"/>
    <n v="3"/>
    <n v="65"/>
    <n v="301"/>
    <n v="13"/>
    <x v="13"/>
    <n v="0.17"/>
    <n v="3.3"/>
    <m/>
  </r>
  <r>
    <x v="0"/>
    <s v="mid April"/>
    <n v="1"/>
    <x v="3"/>
    <x v="3"/>
    <n v="1"/>
    <n v="4"/>
    <n v="1"/>
    <n v="4"/>
    <n v="128"/>
    <n v="401"/>
    <n v="13"/>
    <x v="13"/>
    <n v="0.19"/>
    <n v="3.02"/>
    <m/>
  </r>
  <r>
    <x v="0"/>
    <s v="mid April"/>
    <n v="1"/>
    <x v="3"/>
    <x v="3"/>
    <n v="1"/>
    <n v="4"/>
    <n v="2"/>
    <n v="5"/>
    <n v="127"/>
    <n v="402"/>
    <n v="13"/>
    <x v="13"/>
    <n v="0.18"/>
    <n v="2.79"/>
    <m/>
  </r>
  <r>
    <x v="0"/>
    <s v="mid April"/>
    <n v="1"/>
    <x v="2"/>
    <x v="2"/>
    <n v="1"/>
    <n v="3"/>
    <n v="2"/>
    <n v="6"/>
    <n v="66"/>
    <n v="302"/>
    <n v="13"/>
    <x v="13"/>
    <n v="0.16"/>
    <n v="2.29"/>
    <m/>
  </r>
  <r>
    <x v="0"/>
    <s v="mid April"/>
    <n v="1"/>
    <x v="1"/>
    <x v="1"/>
    <n v="1"/>
    <n v="2"/>
    <n v="2"/>
    <n v="7"/>
    <n v="63"/>
    <n v="202"/>
    <n v="13"/>
    <x v="13"/>
    <n v="0.15"/>
    <n v="0.98"/>
    <m/>
  </r>
  <r>
    <x v="0"/>
    <s v="mid April"/>
    <n v="1"/>
    <x v="0"/>
    <x v="0"/>
    <n v="1"/>
    <n v="1"/>
    <n v="2"/>
    <n v="8"/>
    <n v="2"/>
    <n v="102"/>
    <n v="13"/>
    <x v="13"/>
    <n v="0.16"/>
    <n v="2.38"/>
    <m/>
  </r>
  <r>
    <x v="0"/>
    <s v="mid April"/>
    <n v="1"/>
    <x v="4"/>
    <x v="4"/>
    <n v="1"/>
    <n v="1"/>
    <n v="3"/>
    <n v="9"/>
    <n v="3"/>
    <n v="103"/>
    <n v="13"/>
    <x v="13"/>
    <n v="0.2"/>
    <n v="4.0599999999999996"/>
    <m/>
  </r>
  <r>
    <x v="0"/>
    <s v="mid April"/>
    <n v="1"/>
    <x v="5"/>
    <x v="5"/>
    <n v="1"/>
    <n v="2"/>
    <n v="3"/>
    <n v="10"/>
    <n v="62"/>
    <n v="203"/>
    <n v="13"/>
    <x v="13"/>
    <n v="0.17"/>
    <n v="1.58"/>
    <m/>
  </r>
  <r>
    <x v="0"/>
    <s v="mid April"/>
    <n v="1"/>
    <x v="6"/>
    <x v="6"/>
    <n v="1"/>
    <n v="3"/>
    <n v="3"/>
    <n v="11"/>
    <n v="67"/>
    <n v="303"/>
    <n v="13"/>
    <x v="13"/>
    <n v="0.15"/>
    <n v="2.2799999999999998"/>
    <m/>
  </r>
  <r>
    <x v="0"/>
    <s v="mid April"/>
    <n v="1"/>
    <x v="7"/>
    <x v="7"/>
    <n v="1"/>
    <n v="4"/>
    <n v="3"/>
    <n v="12"/>
    <n v="126"/>
    <n v="403"/>
    <n v="13"/>
    <x v="13"/>
    <n v="0.2"/>
    <n v="2.2599999999999998"/>
    <m/>
  </r>
  <r>
    <x v="0"/>
    <s v="mid April"/>
    <n v="1"/>
    <x v="7"/>
    <x v="7"/>
    <n v="1"/>
    <n v="4"/>
    <n v="4"/>
    <n v="13"/>
    <n v="125"/>
    <n v="404"/>
    <n v="13"/>
    <x v="13"/>
    <n v="0.22"/>
    <n v="1.83"/>
    <m/>
  </r>
  <r>
    <x v="0"/>
    <s v="mid April"/>
    <n v="1"/>
    <x v="6"/>
    <x v="6"/>
    <n v="1"/>
    <n v="3"/>
    <n v="4"/>
    <n v="14"/>
    <n v="68"/>
    <n v="304"/>
    <n v="13"/>
    <x v="13"/>
    <n v="0.16"/>
    <n v="1.1399999999999999"/>
    <m/>
  </r>
  <r>
    <x v="0"/>
    <s v="mid April"/>
    <n v="1"/>
    <x v="5"/>
    <x v="5"/>
    <n v="1"/>
    <n v="2"/>
    <n v="4"/>
    <n v="15"/>
    <n v="61"/>
    <n v="204"/>
    <n v="13"/>
    <x v="13"/>
    <n v="0.15"/>
    <n v="1.9"/>
    <m/>
  </r>
  <r>
    <x v="0"/>
    <s v="mid April"/>
    <n v="1"/>
    <x v="4"/>
    <x v="4"/>
    <n v="1"/>
    <n v="1"/>
    <n v="4"/>
    <n v="16"/>
    <n v="4"/>
    <n v="104"/>
    <n v="13"/>
    <x v="13"/>
    <n v="0.2"/>
    <n v="2.41"/>
    <m/>
  </r>
  <r>
    <x v="1"/>
    <s v="mid May"/>
    <n v="2"/>
    <x v="8"/>
    <x v="8"/>
    <n v="1"/>
    <n v="1"/>
    <n v="5"/>
    <n v="17"/>
    <n v="5"/>
    <n v="105"/>
    <n v="13"/>
    <x v="13"/>
    <n v="0.25"/>
    <n v="3.22"/>
    <m/>
  </r>
  <r>
    <x v="1"/>
    <s v="mid May"/>
    <n v="2"/>
    <x v="9"/>
    <x v="9"/>
    <n v="1"/>
    <n v="2"/>
    <n v="5"/>
    <n v="18"/>
    <n v="60"/>
    <n v="205"/>
    <n v="13"/>
    <x v="13"/>
    <n v="0.21"/>
    <n v="3.09"/>
    <m/>
  </r>
  <r>
    <x v="1"/>
    <s v="mid May"/>
    <n v="2"/>
    <x v="10"/>
    <x v="10"/>
    <n v="1"/>
    <n v="3"/>
    <n v="5"/>
    <n v="19"/>
    <n v="69"/>
    <n v="305"/>
    <n v="13"/>
    <x v="13"/>
    <n v="0.25"/>
    <n v="1.41"/>
    <m/>
  </r>
  <r>
    <x v="1"/>
    <s v="mid May"/>
    <n v="2"/>
    <x v="11"/>
    <x v="3"/>
    <n v="1"/>
    <n v="4"/>
    <n v="5"/>
    <n v="20"/>
    <n v="124"/>
    <n v="405"/>
    <n v="13"/>
    <x v="13"/>
    <n v="0.26"/>
    <n v="2.67"/>
    <m/>
  </r>
  <r>
    <x v="1"/>
    <s v="mid May"/>
    <n v="2"/>
    <x v="11"/>
    <x v="3"/>
    <n v="1"/>
    <n v="4"/>
    <n v="6"/>
    <n v="21"/>
    <n v="123"/>
    <n v="406"/>
    <n v="13"/>
    <x v="13"/>
    <n v="0.26"/>
    <n v="5.66"/>
    <m/>
  </r>
  <r>
    <x v="1"/>
    <s v="mid May"/>
    <n v="2"/>
    <x v="10"/>
    <x v="10"/>
    <n v="1"/>
    <n v="3"/>
    <n v="6"/>
    <n v="22"/>
    <n v="70"/>
    <n v="306"/>
    <n v="13"/>
    <x v="13"/>
    <n v="0.22"/>
    <n v="1.3"/>
    <m/>
  </r>
  <r>
    <x v="1"/>
    <s v="mid May"/>
    <n v="2"/>
    <x v="9"/>
    <x v="9"/>
    <n v="1"/>
    <n v="2"/>
    <n v="6"/>
    <n v="23"/>
    <n v="59"/>
    <n v="206"/>
    <n v="13"/>
    <x v="13"/>
    <n v="0.21"/>
    <n v="1.95"/>
    <m/>
  </r>
  <r>
    <x v="1"/>
    <s v="mid May"/>
    <n v="2"/>
    <x v="8"/>
    <x v="8"/>
    <n v="1"/>
    <n v="1"/>
    <n v="6"/>
    <n v="24"/>
    <n v="6"/>
    <n v="106"/>
    <n v="13"/>
    <x v="13"/>
    <n v="0.23"/>
    <n v="3.39"/>
    <m/>
  </r>
  <r>
    <x v="1"/>
    <s v="mid May"/>
    <n v="2"/>
    <x v="12"/>
    <x v="4"/>
    <n v="1"/>
    <n v="1"/>
    <n v="7"/>
    <n v="25"/>
    <n v="7"/>
    <n v="107"/>
    <n v="13"/>
    <x v="13"/>
    <n v="0.22"/>
    <n v="2.99"/>
    <m/>
  </r>
  <r>
    <x v="1"/>
    <s v="mid May"/>
    <n v="2"/>
    <x v="13"/>
    <x v="11"/>
    <n v="1"/>
    <n v="2"/>
    <n v="7"/>
    <n v="26"/>
    <n v="58"/>
    <n v="207"/>
    <n v="13"/>
    <x v="13"/>
    <n v="0.16"/>
    <n v="2.38"/>
    <m/>
  </r>
  <r>
    <x v="1"/>
    <s v="mid May"/>
    <n v="2"/>
    <x v="14"/>
    <x v="12"/>
    <n v="1"/>
    <n v="3"/>
    <n v="7"/>
    <n v="27"/>
    <n v="71"/>
    <n v="307"/>
    <n v="13"/>
    <x v="13"/>
    <n v="0.26"/>
    <n v="3.75"/>
    <m/>
  </r>
  <r>
    <x v="1"/>
    <s v="mid May"/>
    <n v="2"/>
    <x v="15"/>
    <x v="13"/>
    <n v="1"/>
    <n v="4"/>
    <n v="7"/>
    <n v="28"/>
    <n v="122"/>
    <n v="407"/>
    <n v="13"/>
    <x v="13"/>
    <n v="0.17"/>
    <n v="2.25"/>
    <m/>
  </r>
  <r>
    <x v="1"/>
    <s v="mid May"/>
    <n v="2"/>
    <x v="15"/>
    <x v="13"/>
    <n v="1"/>
    <n v="4"/>
    <n v="8"/>
    <n v="29"/>
    <n v="121"/>
    <n v="408"/>
    <n v="13"/>
    <x v="13"/>
    <n v="0.18"/>
    <n v="1.6"/>
    <m/>
  </r>
  <r>
    <x v="1"/>
    <s v="mid May"/>
    <n v="2"/>
    <x v="14"/>
    <x v="12"/>
    <n v="1"/>
    <n v="3"/>
    <n v="8"/>
    <n v="30"/>
    <n v="72"/>
    <n v="308"/>
    <n v="13"/>
    <x v="13"/>
    <n v="0.22"/>
    <n v="3.52"/>
    <m/>
  </r>
  <r>
    <x v="1"/>
    <s v="mid May"/>
    <n v="2"/>
    <x v="13"/>
    <x v="11"/>
    <n v="1"/>
    <n v="2"/>
    <n v="8"/>
    <n v="31"/>
    <n v="57"/>
    <n v="208"/>
    <n v="13"/>
    <x v="13"/>
    <n v="0.15"/>
    <n v="2.19"/>
    <m/>
  </r>
  <r>
    <x v="1"/>
    <s v="mid May"/>
    <n v="2"/>
    <x v="12"/>
    <x v="4"/>
    <n v="1"/>
    <n v="1"/>
    <n v="8"/>
    <n v="32"/>
    <n v="8"/>
    <n v="108"/>
    <n v="13"/>
    <x v="13"/>
    <n v="0.2"/>
    <n v="1.47"/>
    <m/>
  </r>
  <r>
    <x v="0"/>
    <s v="mid April"/>
    <n v="3"/>
    <x v="1"/>
    <x v="1"/>
    <n v="2"/>
    <n v="1"/>
    <n v="9"/>
    <n v="33"/>
    <n v="9"/>
    <n v="109"/>
    <n v="13"/>
    <x v="13"/>
    <n v="0.17"/>
    <n v="2.5499999999999998"/>
    <m/>
  </r>
  <r>
    <x v="0"/>
    <s v="mid April"/>
    <n v="3"/>
    <x v="6"/>
    <x v="6"/>
    <n v="2"/>
    <n v="2"/>
    <n v="9"/>
    <n v="34"/>
    <n v="56"/>
    <n v="209"/>
    <n v="13"/>
    <x v="13"/>
    <n v="0.13"/>
    <n v="1.77"/>
    <m/>
  </r>
  <r>
    <x v="0"/>
    <s v="mid April"/>
    <n v="3"/>
    <x v="4"/>
    <x v="4"/>
    <n v="2"/>
    <n v="3"/>
    <n v="9"/>
    <n v="35"/>
    <n v="73"/>
    <n v="309"/>
    <n v="13"/>
    <x v="13"/>
    <n v="0.2"/>
    <n v="1.1200000000000001"/>
    <m/>
  </r>
  <r>
    <x v="0"/>
    <s v="mid April"/>
    <n v="3"/>
    <x v="5"/>
    <x v="5"/>
    <n v="2"/>
    <n v="4"/>
    <n v="9"/>
    <n v="36"/>
    <n v="120"/>
    <n v="409"/>
    <n v="13"/>
    <x v="13"/>
    <n v="0.15"/>
    <n v="2.35"/>
    <m/>
  </r>
  <r>
    <x v="0"/>
    <s v="mid April"/>
    <n v="3"/>
    <x v="5"/>
    <x v="5"/>
    <n v="2"/>
    <n v="4"/>
    <n v="10"/>
    <n v="37"/>
    <n v="119"/>
    <n v="410"/>
    <n v="13"/>
    <x v="13"/>
    <n v="0.15"/>
    <n v="1.38"/>
    <m/>
  </r>
  <r>
    <x v="0"/>
    <s v="mid April"/>
    <n v="3"/>
    <x v="4"/>
    <x v="4"/>
    <n v="2"/>
    <n v="3"/>
    <n v="10"/>
    <n v="38"/>
    <n v="74"/>
    <n v="310"/>
    <n v="13"/>
    <x v="13"/>
    <n v="0.22"/>
    <n v="2.97"/>
    <m/>
  </r>
  <r>
    <x v="0"/>
    <s v="mid April"/>
    <n v="3"/>
    <x v="6"/>
    <x v="6"/>
    <n v="2"/>
    <n v="2"/>
    <n v="10"/>
    <n v="39"/>
    <n v="55"/>
    <n v="210"/>
    <n v="13"/>
    <x v="13"/>
    <n v="0.13"/>
    <n v="2.14"/>
    <m/>
  </r>
  <r>
    <x v="0"/>
    <s v="mid April"/>
    <n v="3"/>
    <x v="1"/>
    <x v="1"/>
    <n v="2"/>
    <n v="1"/>
    <n v="10"/>
    <n v="40"/>
    <n v="10"/>
    <n v="110"/>
    <n v="13"/>
    <x v="13"/>
    <n v="0.18"/>
    <n v="3.37"/>
    <m/>
  </r>
  <r>
    <x v="0"/>
    <s v="mid April"/>
    <n v="3"/>
    <x v="7"/>
    <x v="7"/>
    <n v="2"/>
    <n v="1"/>
    <n v="11"/>
    <n v="41"/>
    <n v="11"/>
    <n v="111"/>
    <n v="13"/>
    <x v="13"/>
    <n v="0.18"/>
    <n v="1.51"/>
    <m/>
  </r>
  <r>
    <x v="0"/>
    <s v="mid April"/>
    <n v="3"/>
    <x v="3"/>
    <x v="3"/>
    <n v="2"/>
    <n v="2"/>
    <n v="11"/>
    <n v="42"/>
    <n v="54"/>
    <n v="211"/>
    <n v="13"/>
    <x v="13"/>
    <n v="0.17"/>
    <n v="2.16"/>
    <m/>
  </r>
  <r>
    <x v="0"/>
    <s v="mid April"/>
    <n v="3"/>
    <x v="0"/>
    <x v="0"/>
    <n v="2"/>
    <n v="3"/>
    <n v="11"/>
    <n v="43"/>
    <n v="75"/>
    <n v="311"/>
    <n v="13"/>
    <x v="13"/>
    <n v="0.18"/>
    <n v="2.4700000000000002"/>
    <m/>
  </r>
  <r>
    <x v="0"/>
    <s v="mid April"/>
    <n v="3"/>
    <x v="2"/>
    <x v="2"/>
    <n v="2"/>
    <n v="4"/>
    <n v="11"/>
    <n v="44"/>
    <n v="118"/>
    <n v="411"/>
    <n v="13"/>
    <x v="13"/>
    <n v="0.16"/>
    <n v="2.39"/>
    <m/>
  </r>
  <r>
    <x v="0"/>
    <s v="mid April"/>
    <n v="3"/>
    <x v="2"/>
    <x v="2"/>
    <n v="2"/>
    <n v="4"/>
    <n v="12"/>
    <n v="45"/>
    <n v="117"/>
    <n v="412"/>
    <n v="13"/>
    <x v="13"/>
    <n v="0.16"/>
    <n v="0.52"/>
    <m/>
  </r>
  <r>
    <x v="0"/>
    <s v="mid April"/>
    <n v="3"/>
    <x v="0"/>
    <x v="0"/>
    <n v="2"/>
    <n v="3"/>
    <n v="12"/>
    <n v="46"/>
    <n v="76"/>
    <n v="312"/>
    <n v="13"/>
    <x v="13"/>
    <n v="0.15"/>
    <n v="1.64"/>
    <m/>
  </r>
  <r>
    <x v="0"/>
    <s v="mid April"/>
    <n v="3"/>
    <x v="3"/>
    <x v="3"/>
    <n v="2"/>
    <n v="2"/>
    <n v="12"/>
    <n v="47"/>
    <n v="53"/>
    <n v="212"/>
    <n v="13"/>
    <x v="13"/>
    <n v="0.16"/>
    <n v="1.6"/>
    <m/>
  </r>
  <r>
    <x v="0"/>
    <s v="mid April"/>
    <n v="3"/>
    <x v="7"/>
    <x v="7"/>
    <n v="2"/>
    <n v="1"/>
    <n v="12"/>
    <n v="48"/>
    <n v="12"/>
    <n v="112"/>
    <n v="13"/>
    <x v="13"/>
    <n v="0.18"/>
    <n v="0.89"/>
    <m/>
  </r>
  <r>
    <x v="1"/>
    <s v="mid May"/>
    <n v="4"/>
    <x v="9"/>
    <x v="9"/>
    <n v="2"/>
    <n v="1"/>
    <n v="13"/>
    <n v="49"/>
    <n v="13"/>
    <n v="113"/>
    <n v="13"/>
    <x v="13"/>
    <n v="0.21"/>
    <n v="2.08"/>
    <m/>
  </r>
  <r>
    <x v="1"/>
    <s v="mid May"/>
    <n v="4"/>
    <x v="10"/>
    <x v="10"/>
    <n v="2"/>
    <n v="2"/>
    <n v="13"/>
    <n v="50"/>
    <n v="52"/>
    <n v="213"/>
    <n v="13"/>
    <x v="13"/>
    <n v="0.19"/>
    <n v="1.72"/>
    <m/>
  </r>
  <r>
    <x v="1"/>
    <s v="mid May"/>
    <n v="4"/>
    <x v="8"/>
    <x v="8"/>
    <n v="2"/>
    <n v="3"/>
    <n v="13"/>
    <n v="51"/>
    <n v="77"/>
    <n v="313"/>
    <n v="13"/>
    <x v="13"/>
    <n v="0.22"/>
    <n v="1.3"/>
    <m/>
  </r>
  <r>
    <x v="1"/>
    <s v="mid May"/>
    <n v="4"/>
    <x v="12"/>
    <x v="4"/>
    <n v="2"/>
    <n v="4"/>
    <n v="13"/>
    <n v="52"/>
    <n v="116"/>
    <n v="413"/>
    <n v="13"/>
    <x v="13"/>
    <n v="0.22"/>
    <n v="2.69"/>
    <m/>
  </r>
  <r>
    <x v="1"/>
    <s v="mid May"/>
    <n v="4"/>
    <x v="12"/>
    <x v="4"/>
    <n v="2"/>
    <n v="4"/>
    <n v="14"/>
    <n v="53"/>
    <n v="115"/>
    <n v="414"/>
    <n v="13"/>
    <x v="13"/>
    <n v="0.21"/>
    <n v="1.03"/>
    <m/>
  </r>
  <r>
    <x v="1"/>
    <s v="mid May"/>
    <n v="4"/>
    <x v="8"/>
    <x v="8"/>
    <n v="2"/>
    <n v="3"/>
    <n v="14"/>
    <n v="54"/>
    <n v="78"/>
    <n v="314"/>
    <n v="13"/>
    <x v="13"/>
    <n v="0.21"/>
    <n v="1.64"/>
    <m/>
  </r>
  <r>
    <x v="1"/>
    <s v="mid May"/>
    <n v="4"/>
    <x v="10"/>
    <x v="10"/>
    <n v="2"/>
    <n v="2"/>
    <n v="14"/>
    <n v="55"/>
    <n v="51"/>
    <n v="214"/>
    <n v="13"/>
    <x v="13"/>
    <n v="0.2"/>
    <n v="3.72"/>
    <m/>
  </r>
  <r>
    <x v="1"/>
    <s v="mid May"/>
    <n v="4"/>
    <x v="9"/>
    <x v="9"/>
    <n v="2"/>
    <n v="1"/>
    <n v="14"/>
    <n v="56"/>
    <n v="14"/>
    <n v="114"/>
    <n v="13"/>
    <x v="13"/>
    <n v="0.2"/>
    <n v="1.1299999999999999"/>
    <m/>
  </r>
  <r>
    <x v="1"/>
    <s v="mid May"/>
    <n v="4"/>
    <x v="14"/>
    <x v="12"/>
    <n v="2"/>
    <n v="1"/>
    <n v="15"/>
    <n v="57"/>
    <n v="15"/>
    <n v="115"/>
    <n v="13"/>
    <x v="13"/>
    <n v="0.25"/>
    <n v="1.91"/>
    <m/>
  </r>
  <r>
    <x v="1"/>
    <s v="mid May"/>
    <n v="4"/>
    <x v="15"/>
    <x v="13"/>
    <n v="2"/>
    <n v="2"/>
    <n v="15"/>
    <n v="58"/>
    <n v="50"/>
    <n v="215"/>
    <n v="13"/>
    <x v="13"/>
    <n v="0.17"/>
    <n v="2.15"/>
    <m/>
  </r>
  <r>
    <x v="1"/>
    <s v="mid May"/>
    <n v="4"/>
    <x v="11"/>
    <x v="3"/>
    <n v="2"/>
    <n v="3"/>
    <n v="15"/>
    <n v="59"/>
    <n v="79"/>
    <n v="315"/>
    <n v="13"/>
    <x v="13"/>
    <n v="0.23"/>
    <n v="2.2799999999999998"/>
    <m/>
  </r>
  <r>
    <x v="1"/>
    <s v="mid May"/>
    <n v="4"/>
    <x v="13"/>
    <x v="11"/>
    <n v="2"/>
    <n v="4"/>
    <n v="15"/>
    <n v="60"/>
    <n v="114"/>
    <n v="415"/>
    <n v="13"/>
    <x v="13"/>
    <n v="0.18"/>
    <n v="2.4700000000000002"/>
    <m/>
  </r>
  <r>
    <x v="1"/>
    <s v="mid May"/>
    <n v="4"/>
    <x v="13"/>
    <x v="11"/>
    <n v="2"/>
    <n v="4"/>
    <n v="16"/>
    <n v="61"/>
    <n v="113"/>
    <n v="416"/>
    <n v="13"/>
    <x v="13"/>
    <n v="0.17"/>
    <n v="2.2599999999999998"/>
    <m/>
  </r>
  <r>
    <x v="1"/>
    <s v="mid May"/>
    <n v="4"/>
    <x v="11"/>
    <x v="3"/>
    <n v="2"/>
    <n v="3"/>
    <n v="16"/>
    <n v="62"/>
    <n v="80"/>
    <n v="316"/>
    <n v="13"/>
    <x v="13"/>
    <n v="0.21"/>
    <n v="3.01"/>
    <m/>
  </r>
  <r>
    <x v="1"/>
    <s v="mid May"/>
    <n v="4"/>
    <x v="15"/>
    <x v="13"/>
    <n v="2"/>
    <n v="2"/>
    <n v="16"/>
    <n v="63"/>
    <n v="49"/>
    <n v="216"/>
    <n v="13"/>
    <x v="13"/>
    <n v="0.13"/>
    <n v="1.72"/>
    <m/>
  </r>
  <r>
    <x v="1"/>
    <s v="mid May"/>
    <n v="4"/>
    <x v="14"/>
    <x v="12"/>
    <n v="2"/>
    <n v="1"/>
    <n v="16"/>
    <n v="64"/>
    <n v="16"/>
    <n v="116"/>
    <n v="13"/>
    <x v="13"/>
    <n v="0.26"/>
    <n v="2.04"/>
    <m/>
  </r>
  <r>
    <x v="0"/>
    <s v="mid April"/>
    <n v="5"/>
    <x v="5"/>
    <x v="5"/>
    <n v="3"/>
    <n v="1"/>
    <n v="17"/>
    <n v="65"/>
    <n v="17"/>
    <n v="117"/>
    <n v="13"/>
    <x v="13"/>
    <n v="0.16"/>
    <n v="2"/>
    <m/>
  </r>
  <r>
    <x v="0"/>
    <s v="mid April"/>
    <n v="5"/>
    <x v="2"/>
    <x v="2"/>
    <n v="3"/>
    <n v="2"/>
    <n v="17"/>
    <n v="66"/>
    <n v="48"/>
    <n v="217"/>
    <n v="13"/>
    <x v="13"/>
    <n v="0.15"/>
    <n v="1"/>
    <m/>
  </r>
  <r>
    <x v="0"/>
    <s v="mid April"/>
    <n v="5"/>
    <x v="3"/>
    <x v="3"/>
    <n v="3"/>
    <n v="3"/>
    <n v="17"/>
    <n v="67"/>
    <n v="81"/>
    <n v="317"/>
    <n v="13"/>
    <x v="13"/>
    <n v="0.19"/>
    <n v="1.58"/>
    <m/>
  </r>
  <r>
    <x v="0"/>
    <s v="mid April"/>
    <n v="5"/>
    <x v="0"/>
    <x v="0"/>
    <n v="3"/>
    <n v="4"/>
    <n v="17"/>
    <n v="68"/>
    <n v="112"/>
    <n v="417"/>
    <n v="13"/>
    <x v="13"/>
    <n v="0.18"/>
    <n v="3.71"/>
    <m/>
  </r>
  <r>
    <x v="0"/>
    <s v="mid April"/>
    <n v="5"/>
    <x v="0"/>
    <x v="0"/>
    <n v="3"/>
    <n v="4"/>
    <n v="18"/>
    <n v="69"/>
    <n v="111"/>
    <n v="418"/>
    <n v="13"/>
    <x v="13"/>
    <n v="0.18"/>
    <n v="1.81"/>
    <m/>
  </r>
  <r>
    <x v="0"/>
    <s v="mid April"/>
    <n v="5"/>
    <x v="3"/>
    <x v="3"/>
    <n v="3"/>
    <n v="3"/>
    <n v="18"/>
    <n v="70"/>
    <n v="82"/>
    <n v="318"/>
    <n v="13"/>
    <x v="13"/>
    <n v="0.17"/>
    <n v="1.82"/>
    <m/>
  </r>
  <r>
    <x v="0"/>
    <s v="mid April"/>
    <n v="5"/>
    <x v="2"/>
    <x v="2"/>
    <n v="3"/>
    <n v="2"/>
    <n v="18"/>
    <n v="71"/>
    <n v="47"/>
    <n v="218"/>
    <n v="13"/>
    <x v="13"/>
    <n v="0.14000000000000001"/>
    <n v="2.3199999999999998"/>
    <m/>
  </r>
  <r>
    <x v="0"/>
    <s v="mid April"/>
    <n v="5"/>
    <x v="5"/>
    <x v="5"/>
    <n v="3"/>
    <n v="1"/>
    <n v="18"/>
    <n v="72"/>
    <n v="18"/>
    <n v="118"/>
    <n v="13"/>
    <x v="13"/>
    <n v="0.15"/>
    <n v="1.8"/>
    <m/>
  </r>
  <r>
    <x v="0"/>
    <s v="mid April"/>
    <n v="5"/>
    <x v="6"/>
    <x v="6"/>
    <n v="3"/>
    <n v="1"/>
    <n v="19"/>
    <n v="73"/>
    <n v="19"/>
    <n v="119"/>
    <n v="13"/>
    <x v="13"/>
    <n v="0.16"/>
    <n v="2.0099999999999998"/>
    <m/>
  </r>
  <r>
    <x v="0"/>
    <s v="mid April"/>
    <n v="5"/>
    <x v="4"/>
    <x v="4"/>
    <n v="3"/>
    <n v="2"/>
    <n v="19"/>
    <n v="74"/>
    <n v="46"/>
    <n v="219"/>
    <n v="13"/>
    <x v="13"/>
    <n v="0.19"/>
    <n v="4.12"/>
    <m/>
  </r>
  <r>
    <x v="0"/>
    <s v="mid April"/>
    <n v="5"/>
    <x v="7"/>
    <x v="7"/>
    <n v="3"/>
    <n v="3"/>
    <n v="19"/>
    <n v="75"/>
    <n v="83"/>
    <n v="319"/>
    <n v="13"/>
    <x v="13"/>
    <n v="0.18"/>
    <n v="1.78"/>
    <m/>
  </r>
  <r>
    <x v="0"/>
    <s v="mid April"/>
    <n v="5"/>
    <x v="1"/>
    <x v="1"/>
    <n v="3"/>
    <n v="4"/>
    <n v="19"/>
    <n v="76"/>
    <n v="110"/>
    <n v="419"/>
    <n v="13"/>
    <x v="13"/>
    <n v="0.2"/>
    <n v="2.88"/>
    <m/>
  </r>
  <r>
    <x v="0"/>
    <s v="mid April"/>
    <n v="5"/>
    <x v="1"/>
    <x v="1"/>
    <n v="3"/>
    <n v="4"/>
    <n v="20"/>
    <n v="77"/>
    <n v="109"/>
    <n v="420"/>
    <n v="13"/>
    <x v="13"/>
    <n v="0.19"/>
    <n v="2.66"/>
    <m/>
  </r>
  <r>
    <x v="0"/>
    <s v="mid April"/>
    <n v="5"/>
    <x v="7"/>
    <x v="7"/>
    <n v="3"/>
    <n v="3"/>
    <n v="20"/>
    <n v="78"/>
    <n v="84"/>
    <n v="320"/>
    <n v="13"/>
    <x v="13"/>
    <n v="0.15"/>
    <n v="2.17"/>
    <m/>
  </r>
  <r>
    <x v="0"/>
    <s v="mid April"/>
    <n v="5"/>
    <x v="4"/>
    <x v="4"/>
    <n v="3"/>
    <n v="2"/>
    <n v="20"/>
    <n v="79"/>
    <n v="45"/>
    <n v="220"/>
    <n v="13"/>
    <x v="13"/>
    <n v="0.19"/>
    <n v="1.41"/>
    <m/>
  </r>
  <r>
    <x v="0"/>
    <s v="mid April"/>
    <n v="5"/>
    <x v="6"/>
    <x v="6"/>
    <n v="3"/>
    <n v="1"/>
    <n v="20"/>
    <n v="80"/>
    <n v="20"/>
    <n v="120"/>
    <n v="13"/>
    <x v="13"/>
    <n v="0.15"/>
    <n v="2.06"/>
    <m/>
  </r>
  <r>
    <x v="1"/>
    <s v="mid May"/>
    <n v="6"/>
    <x v="13"/>
    <x v="11"/>
    <n v="3"/>
    <n v="1"/>
    <n v="21"/>
    <n v="81"/>
    <n v="21"/>
    <n v="121"/>
    <n v="13"/>
    <x v="13"/>
    <n v="0.17"/>
    <n v="2.39"/>
    <m/>
  </r>
  <r>
    <x v="1"/>
    <s v="mid May"/>
    <n v="6"/>
    <x v="12"/>
    <x v="4"/>
    <n v="3"/>
    <n v="2"/>
    <n v="21"/>
    <n v="82"/>
    <n v="44"/>
    <n v="221"/>
    <n v="13"/>
    <x v="13"/>
    <n v="0.17"/>
    <n v="2.19"/>
    <m/>
  </r>
  <r>
    <x v="1"/>
    <s v="mid May"/>
    <n v="6"/>
    <x v="9"/>
    <x v="9"/>
    <n v="3"/>
    <n v="3"/>
    <n v="21"/>
    <n v="83"/>
    <n v="85"/>
    <n v="321"/>
    <n v="13"/>
    <x v="13"/>
    <n v="0.18"/>
    <n v="1.89"/>
    <m/>
  </r>
  <r>
    <x v="1"/>
    <s v="mid May"/>
    <n v="6"/>
    <x v="14"/>
    <x v="12"/>
    <n v="3"/>
    <n v="4"/>
    <n v="21"/>
    <n v="84"/>
    <n v="108"/>
    <n v="421"/>
    <n v="13"/>
    <x v="13"/>
    <n v="0.26"/>
    <n v="2.65"/>
    <m/>
  </r>
  <r>
    <x v="1"/>
    <s v="mid May"/>
    <n v="6"/>
    <x v="14"/>
    <x v="12"/>
    <n v="3"/>
    <n v="4"/>
    <n v="22"/>
    <n v="85"/>
    <n v="107"/>
    <n v="422"/>
    <n v="13"/>
    <x v="13"/>
    <n v="0.25"/>
    <n v="1.04"/>
    <m/>
  </r>
  <r>
    <x v="1"/>
    <s v="mid May"/>
    <n v="6"/>
    <x v="9"/>
    <x v="9"/>
    <n v="3"/>
    <n v="3"/>
    <n v="22"/>
    <n v="86"/>
    <n v="86"/>
    <n v="322"/>
    <n v="13"/>
    <x v="13"/>
    <n v="0.17"/>
    <n v="2.48"/>
    <m/>
  </r>
  <r>
    <x v="1"/>
    <s v="mid May"/>
    <n v="6"/>
    <x v="12"/>
    <x v="4"/>
    <n v="3"/>
    <n v="2"/>
    <n v="22"/>
    <n v="87"/>
    <n v="43"/>
    <n v="222"/>
    <n v="13"/>
    <x v="13"/>
    <n v="0.17"/>
    <n v="4.26"/>
    <m/>
  </r>
  <r>
    <x v="1"/>
    <s v="mid May"/>
    <n v="6"/>
    <x v="13"/>
    <x v="11"/>
    <n v="3"/>
    <n v="1"/>
    <n v="22"/>
    <n v="88"/>
    <n v="22"/>
    <n v="122"/>
    <n v="13"/>
    <x v="13"/>
    <n v="0.16"/>
    <n v="1.21"/>
    <m/>
  </r>
  <r>
    <x v="1"/>
    <s v="mid May"/>
    <n v="6"/>
    <x v="10"/>
    <x v="10"/>
    <n v="3"/>
    <n v="1"/>
    <n v="23"/>
    <n v="89"/>
    <n v="23"/>
    <n v="123"/>
    <n v="13"/>
    <x v="13"/>
    <n v="0.23"/>
    <n v="2.77"/>
    <m/>
  </r>
  <r>
    <x v="1"/>
    <s v="mid May"/>
    <n v="6"/>
    <x v="11"/>
    <x v="3"/>
    <n v="3"/>
    <n v="2"/>
    <n v="23"/>
    <n v="90"/>
    <n v="42"/>
    <n v="223"/>
    <n v="13"/>
    <x v="13"/>
    <n v="0.2"/>
    <n v="3.31"/>
    <m/>
  </r>
  <r>
    <x v="1"/>
    <s v="mid May"/>
    <n v="6"/>
    <x v="15"/>
    <x v="13"/>
    <n v="3"/>
    <n v="3"/>
    <n v="23"/>
    <n v="91"/>
    <n v="87"/>
    <n v="323"/>
    <n v="13"/>
    <x v="13"/>
    <n v="0.15"/>
    <n v="2.59"/>
    <m/>
  </r>
  <r>
    <x v="1"/>
    <s v="mid May"/>
    <n v="6"/>
    <x v="8"/>
    <x v="8"/>
    <n v="3"/>
    <n v="4"/>
    <n v="23"/>
    <n v="92"/>
    <n v="106"/>
    <n v="423"/>
    <n v="13"/>
    <x v="13"/>
    <n v="0.2"/>
    <n v="1.6"/>
    <m/>
  </r>
  <r>
    <x v="1"/>
    <s v="mid May"/>
    <n v="6"/>
    <x v="8"/>
    <x v="8"/>
    <n v="3"/>
    <n v="4"/>
    <n v="24"/>
    <n v="93"/>
    <n v="105"/>
    <n v="424"/>
    <n v="13"/>
    <x v="13"/>
    <n v="0.23"/>
    <n v="4.63"/>
    <m/>
  </r>
  <r>
    <x v="1"/>
    <s v="mid May"/>
    <n v="6"/>
    <x v="15"/>
    <x v="13"/>
    <n v="3"/>
    <n v="3"/>
    <n v="24"/>
    <n v="94"/>
    <n v="88"/>
    <n v="324"/>
    <n v="13"/>
    <x v="13"/>
    <n v="0.14000000000000001"/>
    <n v="1.86"/>
    <m/>
  </r>
  <r>
    <x v="1"/>
    <s v="mid May"/>
    <n v="6"/>
    <x v="11"/>
    <x v="3"/>
    <n v="3"/>
    <n v="2"/>
    <n v="24"/>
    <n v="95"/>
    <n v="41"/>
    <n v="224"/>
    <n v="13"/>
    <x v="13"/>
    <n v="0.19"/>
    <n v="3.52"/>
    <m/>
  </r>
  <r>
    <x v="1"/>
    <s v="mid May"/>
    <n v="6"/>
    <x v="10"/>
    <x v="10"/>
    <n v="3"/>
    <n v="1"/>
    <n v="24"/>
    <n v="96"/>
    <n v="24"/>
    <n v="124"/>
    <n v="13"/>
    <x v="13"/>
    <n v="0.21"/>
    <n v="2.5"/>
    <m/>
  </r>
  <r>
    <x v="0"/>
    <s v="mid April"/>
    <n v="7"/>
    <x v="3"/>
    <x v="3"/>
    <n v="4"/>
    <n v="1"/>
    <n v="25"/>
    <n v="97"/>
    <n v="25"/>
    <n v="125"/>
    <n v="13"/>
    <x v="13"/>
    <n v="0.18"/>
    <n v="1.89"/>
    <m/>
  </r>
  <r>
    <x v="0"/>
    <s v="mid April"/>
    <n v="7"/>
    <x v="7"/>
    <x v="7"/>
    <n v="4"/>
    <n v="2"/>
    <n v="25"/>
    <n v="98"/>
    <n v="40"/>
    <n v="225"/>
    <n v="13"/>
    <x v="13"/>
    <n v="0.14000000000000001"/>
    <n v="3.56"/>
    <m/>
  </r>
  <r>
    <x v="0"/>
    <s v="mid April"/>
    <n v="7"/>
    <x v="1"/>
    <x v="1"/>
    <n v="4"/>
    <n v="3"/>
    <n v="25"/>
    <n v="99"/>
    <n v="89"/>
    <n v="325"/>
    <n v="13"/>
    <x v="13"/>
    <n v="0.17"/>
    <n v="1.39"/>
    <m/>
  </r>
  <r>
    <x v="0"/>
    <s v="mid April"/>
    <n v="7"/>
    <x v="6"/>
    <x v="6"/>
    <n v="4"/>
    <n v="4"/>
    <n v="25"/>
    <n v="100"/>
    <n v="104"/>
    <n v="425"/>
    <n v="13"/>
    <x v="13"/>
    <n v="0.15"/>
    <n v="1.67"/>
    <m/>
  </r>
  <r>
    <x v="0"/>
    <s v="mid April"/>
    <n v="7"/>
    <x v="6"/>
    <x v="6"/>
    <n v="4"/>
    <n v="4"/>
    <n v="26"/>
    <n v="101"/>
    <n v="103"/>
    <n v="426"/>
    <n v="13"/>
    <x v="13"/>
    <n v="0.12"/>
    <n v="1.26"/>
    <m/>
  </r>
  <r>
    <x v="0"/>
    <s v="mid April"/>
    <n v="7"/>
    <x v="1"/>
    <x v="1"/>
    <n v="4"/>
    <n v="3"/>
    <n v="26"/>
    <n v="102"/>
    <n v="90"/>
    <n v="326"/>
    <n v="13"/>
    <x v="13"/>
    <n v="0.18"/>
    <n v="2.57"/>
    <m/>
  </r>
  <r>
    <x v="0"/>
    <s v="mid April"/>
    <n v="7"/>
    <x v="7"/>
    <x v="7"/>
    <n v="4"/>
    <n v="2"/>
    <n v="26"/>
    <n v="103"/>
    <n v="39"/>
    <n v="226"/>
    <n v="13"/>
    <x v="13"/>
    <n v="0.15"/>
    <n v="1.47"/>
    <m/>
  </r>
  <r>
    <x v="0"/>
    <s v="mid April"/>
    <n v="7"/>
    <x v="3"/>
    <x v="3"/>
    <n v="4"/>
    <n v="1"/>
    <n v="26"/>
    <n v="104"/>
    <n v="26"/>
    <n v="126"/>
    <n v="13"/>
    <x v="13"/>
    <n v="0.17"/>
    <n v="1.1399999999999999"/>
    <m/>
  </r>
  <r>
    <x v="0"/>
    <s v="mid April"/>
    <n v="7"/>
    <x v="2"/>
    <x v="2"/>
    <n v="4"/>
    <n v="1"/>
    <n v="27"/>
    <n v="105"/>
    <n v="27"/>
    <n v="127"/>
    <n v="13"/>
    <x v="13"/>
    <n v="0.17"/>
    <n v="2.27"/>
    <m/>
  </r>
  <r>
    <x v="0"/>
    <s v="mid April"/>
    <n v="7"/>
    <x v="0"/>
    <x v="0"/>
    <n v="4"/>
    <n v="2"/>
    <n v="27"/>
    <n v="106"/>
    <n v="38"/>
    <n v="227"/>
    <n v="13"/>
    <x v="13"/>
    <n v="0.15"/>
    <n v="2.0699999999999998"/>
    <m/>
  </r>
  <r>
    <x v="0"/>
    <s v="mid April"/>
    <n v="7"/>
    <x v="5"/>
    <x v="5"/>
    <n v="4"/>
    <n v="3"/>
    <n v="27"/>
    <n v="107"/>
    <n v="91"/>
    <n v="327"/>
    <n v="13"/>
    <x v="13"/>
    <n v="0.17"/>
    <n v="1.28"/>
    <m/>
  </r>
  <r>
    <x v="0"/>
    <s v="mid April"/>
    <n v="7"/>
    <x v="4"/>
    <x v="4"/>
    <n v="4"/>
    <n v="4"/>
    <n v="27"/>
    <n v="108"/>
    <n v="102"/>
    <n v="427"/>
    <n v="13"/>
    <x v="13"/>
    <n v="0.24"/>
    <n v="3.57"/>
    <m/>
  </r>
  <r>
    <x v="0"/>
    <s v="mid April"/>
    <n v="7"/>
    <x v="4"/>
    <x v="4"/>
    <n v="4"/>
    <n v="4"/>
    <n v="28"/>
    <n v="109"/>
    <n v="101"/>
    <n v="428"/>
    <n v="13"/>
    <x v="13"/>
    <n v="0.36"/>
    <n v="4.79"/>
    <m/>
  </r>
  <r>
    <x v="0"/>
    <s v="mid April"/>
    <n v="7"/>
    <x v="5"/>
    <x v="5"/>
    <n v="4"/>
    <n v="3"/>
    <n v="28"/>
    <n v="110"/>
    <n v="92"/>
    <n v="328"/>
    <n v="13"/>
    <x v="13"/>
    <n v="0.18"/>
    <n v="1.52"/>
    <m/>
  </r>
  <r>
    <x v="0"/>
    <s v="mid April"/>
    <n v="7"/>
    <x v="0"/>
    <x v="0"/>
    <n v="4"/>
    <n v="2"/>
    <n v="28"/>
    <n v="111"/>
    <n v="37"/>
    <n v="228"/>
    <n v="13"/>
    <x v="13"/>
    <n v="0.16"/>
    <n v="1.87"/>
    <m/>
  </r>
  <r>
    <x v="0"/>
    <s v="mid April"/>
    <n v="7"/>
    <x v="2"/>
    <x v="2"/>
    <n v="4"/>
    <n v="1"/>
    <n v="28"/>
    <n v="112"/>
    <n v="28"/>
    <n v="128"/>
    <n v="13"/>
    <x v="13"/>
    <n v="0.14000000000000001"/>
    <n v="1.55"/>
    <m/>
  </r>
  <r>
    <x v="1"/>
    <s v="mid May"/>
    <n v="8"/>
    <x v="11"/>
    <x v="3"/>
    <n v="4"/>
    <n v="1"/>
    <n v="29"/>
    <n v="113"/>
    <n v="29"/>
    <n v="129"/>
    <n v="13"/>
    <x v="13"/>
    <n v="0.2"/>
    <n v="2"/>
    <m/>
  </r>
  <r>
    <x v="1"/>
    <s v="mid May"/>
    <n v="8"/>
    <x v="14"/>
    <x v="12"/>
    <n v="4"/>
    <n v="2"/>
    <n v="29"/>
    <n v="114"/>
    <n v="36"/>
    <n v="229"/>
    <n v="13"/>
    <x v="13"/>
    <n v="0.2"/>
    <n v="2.4700000000000002"/>
    <m/>
  </r>
  <r>
    <x v="1"/>
    <s v="mid May"/>
    <n v="8"/>
    <x v="13"/>
    <x v="11"/>
    <n v="4"/>
    <n v="3"/>
    <n v="29"/>
    <n v="115"/>
    <n v="93"/>
    <n v="329"/>
    <n v="13"/>
    <x v="13"/>
    <n v="0.21"/>
    <n v="3"/>
    <m/>
  </r>
  <r>
    <x v="1"/>
    <s v="mid May"/>
    <n v="8"/>
    <x v="10"/>
    <x v="10"/>
    <n v="4"/>
    <n v="4"/>
    <n v="29"/>
    <n v="116"/>
    <n v="100"/>
    <n v="429"/>
    <n v="13"/>
    <x v="13"/>
    <n v="0.31"/>
    <n v="3.27"/>
    <m/>
  </r>
  <r>
    <x v="1"/>
    <s v="mid May"/>
    <n v="8"/>
    <x v="10"/>
    <x v="10"/>
    <n v="4"/>
    <n v="4"/>
    <n v="30"/>
    <n v="117"/>
    <n v="99"/>
    <n v="430"/>
    <n v="13"/>
    <x v="13"/>
    <n v="0.3"/>
    <n v="3.03"/>
    <m/>
  </r>
  <r>
    <x v="1"/>
    <s v="mid May"/>
    <n v="8"/>
    <x v="13"/>
    <x v="11"/>
    <n v="4"/>
    <n v="3"/>
    <n v="30"/>
    <n v="118"/>
    <n v="94"/>
    <n v="330"/>
    <n v="13"/>
    <x v="13"/>
    <n v="0.2"/>
    <n v="1.1399999999999999"/>
    <m/>
  </r>
  <r>
    <x v="1"/>
    <s v="mid May"/>
    <n v="8"/>
    <x v="14"/>
    <x v="12"/>
    <n v="4"/>
    <n v="2"/>
    <n v="30"/>
    <n v="119"/>
    <n v="35"/>
    <n v="230"/>
    <n v="13"/>
    <x v="13"/>
    <n v="0.19"/>
    <n v="1.21"/>
    <m/>
  </r>
  <r>
    <x v="1"/>
    <s v="mid May"/>
    <n v="8"/>
    <x v="11"/>
    <x v="3"/>
    <n v="4"/>
    <n v="1"/>
    <n v="30"/>
    <n v="120"/>
    <n v="30"/>
    <n v="130"/>
    <n v="13"/>
    <x v="13"/>
    <n v="0.2"/>
    <n v="1.6"/>
    <m/>
  </r>
  <r>
    <x v="1"/>
    <s v="mid May"/>
    <n v="8"/>
    <x v="15"/>
    <x v="13"/>
    <n v="4"/>
    <n v="1"/>
    <n v="31"/>
    <n v="121"/>
    <n v="31"/>
    <n v="131"/>
    <n v="13"/>
    <x v="13"/>
    <n v="0.16"/>
    <n v="2.34"/>
    <m/>
  </r>
  <r>
    <x v="1"/>
    <s v="mid May"/>
    <n v="8"/>
    <x v="8"/>
    <x v="8"/>
    <n v="4"/>
    <n v="2"/>
    <n v="31"/>
    <n v="122"/>
    <n v="34"/>
    <n v="231"/>
    <n v="13"/>
    <x v="13"/>
    <n v="0.18"/>
    <n v="2.4500000000000002"/>
    <m/>
  </r>
  <r>
    <x v="1"/>
    <s v="mid May"/>
    <n v="8"/>
    <x v="12"/>
    <x v="4"/>
    <n v="4"/>
    <n v="3"/>
    <n v="31"/>
    <n v="123"/>
    <n v="95"/>
    <n v="331"/>
    <n v="13"/>
    <x v="13"/>
    <n v="0.23"/>
    <n v="2.77"/>
    <m/>
  </r>
  <r>
    <x v="1"/>
    <s v="mid May"/>
    <n v="8"/>
    <x v="9"/>
    <x v="9"/>
    <n v="4"/>
    <n v="4"/>
    <n v="31"/>
    <n v="124"/>
    <n v="98"/>
    <n v="431"/>
    <n v="13"/>
    <x v="13"/>
    <n v="0.26"/>
    <n v="1.87"/>
    <m/>
  </r>
  <r>
    <x v="1"/>
    <s v="mid May"/>
    <n v="8"/>
    <x v="9"/>
    <x v="9"/>
    <n v="4"/>
    <n v="4"/>
    <n v="32"/>
    <n v="125"/>
    <n v="97"/>
    <n v="432"/>
    <n v="13"/>
    <x v="13"/>
    <n v="0.27"/>
    <n v="1.87"/>
    <m/>
  </r>
  <r>
    <x v="1"/>
    <s v="mid May"/>
    <n v="8"/>
    <x v="12"/>
    <x v="4"/>
    <n v="4"/>
    <n v="3"/>
    <n v="32"/>
    <n v="126"/>
    <n v="96"/>
    <n v="332"/>
    <n v="13"/>
    <x v="13"/>
    <n v="0.19"/>
    <n v="1.1000000000000001"/>
    <m/>
  </r>
  <r>
    <x v="1"/>
    <s v="mid May"/>
    <n v="8"/>
    <x v="8"/>
    <x v="8"/>
    <n v="4"/>
    <n v="2"/>
    <n v="32"/>
    <n v="127"/>
    <n v="33"/>
    <n v="232"/>
    <n v="13"/>
    <x v="13"/>
    <n v="0.16"/>
    <n v="1.52"/>
    <m/>
  </r>
  <r>
    <x v="1"/>
    <s v="mid May"/>
    <n v="8"/>
    <x v="15"/>
    <x v="13"/>
    <n v="4"/>
    <n v="1"/>
    <n v="32"/>
    <n v="128"/>
    <n v="32"/>
    <n v="132"/>
    <n v="13"/>
    <x v="13"/>
    <n v="0.15"/>
    <n v="1.26"/>
    <m/>
  </r>
  <r>
    <x v="0"/>
    <s v="mid April"/>
    <n v="1"/>
    <x v="0"/>
    <x v="0"/>
    <n v="1"/>
    <n v="1"/>
    <n v="1"/>
    <n v="1"/>
    <n v="1"/>
    <n v="101"/>
    <n v="14"/>
    <x v="14"/>
    <n v="0.1"/>
    <n v="2.57"/>
    <m/>
  </r>
  <r>
    <x v="0"/>
    <s v="mid April"/>
    <n v="1"/>
    <x v="1"/>
    <x v="1"/>
    <n v="1"/>
    <n v="2"/>
    <n v="1"/>
    <n v="2"/>
    <n v="64"/>
    <n v="201"/>
    <n v="14"/>
    <x v="14"/>
    <n v="0.13"/>
    <n v="2.35"/>
    <m/>
  </r>
  <r>
    <x v="0"/>
    <s v="mid April"/>
    <n v="1"/>
    <x v="2"/>
    <x v="2"/>
    <n v="1"/>
    <n v="3"/>
    <n v="1"/>
    <n v="3"/>
    <n v="65"/>
    <n v="301"/>
    <n v="14"/>
    <x v="14"/>
    <n v="0.13"/>
    <n v="2.0699999999999998"/>
    <m/>
  </r>
  <r>
    <x v="0"/>
    <s v="mid April"/>
    <n v="1"/>
    <x v="3"/>
    <x v="3"/>
    <n v="1"/>
    <n v="4"/>
    <n v="1"/>
    <n v="4"/>
    <n v="128"/>
    <n v="401"/>
    <n v="14"/>
    <x v="14"/>
    <n v="0.1"/>
    <n v="1.77"/>
    <m/>
  </r>
  <r>
    <x v="0"/>
    <s v="mid April"/>
    <n v="1"/>
    <x v="3"/>
    <x v="3"/>
    <n v="1"/>
    <n v="4"/>
    <n v="2"/>
    <n v="5"/>
    <n v="127"/>
    <n v="402"/>
    <n v="14"/>
    <x v="14"/>
    <n v="0.1"/>
    <n v="2.2400000000000002"/>
    <m/>
  </r>
  <r>
    <x v="0"/>
    <s v="mid April"/>
    <n v="1"/>
    <x v="2"/>
    <x v="2"/>
    <n v="1"/>
    <n v="3"/>
    <n v="2"/>
    <n v="6"/>
    <n v="66"/>
    <n v="302"/>
    <n v="14"/>
    <x v="14"/>
    <n v="0.1"/>
    <n v="2.1"/>
    <m/>
  </r>
  <r>
    <x v="0"/>
    <s v="mid April"/>
    <n v="1"/>
    <x v="1"/>
    <x v="1"/>
    <n v="1"/>
    <n v="2"/>
    <n v="2"/>
    <n v="7"/>
    <n v="63"/>
    <n v="202"/>
    <n v="14"/>
    <x v="14"/>
    <n v="0.11"/>
    <n v="2.66"/>
    <m/>
  </r>
  <r>
    <x v="0"/>
    <s v="mid April"/>
    <n v="1"/>
    <x v="0"/>
    <x v="0"/>
    <n v="1"/>
    <n v="1"/>
    <n v="2"/>
    <n v="8"/>
    <n v="2"/>
    <n v="102"/>
    <n v="14"/>
    <x v="14"/>
    <n v="0.13"/>
    <n v="1.03"/>
    <m/>
  </r>
  <r>
    <x v="0"/>
    <s v="mid April"/>
    <n v="1"/>
    <x v="4"/>
    <x v="4"/>
    <n v="1"/>
    <n v="1"/>
    <n v="3"/>
    <n v="9"/>
    <n v="3"/>
    <n v="103"/>
    <n v="14"/>
    <x v="14"/>
    <n v="0.13"/>
    <n v="2.0499999999999998"/>
    <m/>
  </r>
  <r>
    <x v="0"/>
    <s v="mid April"/>
    <n v="1"/>
    <x v="5"/>
    <x v="5"/>
    <n v="1"/>
    <n v="2"/>
    <n v="3"/>
    <n v="10"/>
    <n v="62"/>
    <n v="203"/>
    <n v="14"/>
    <x v="14"/>
    <n v="0.12"/>
    <n v="3.04"/>
    <m/>
  </r>
  <r>
    <x v="0"/>
    <s v="mid April"/>
    <n v="1"/>
    <x v="6"/>
    <x v="6"/>
    <n v="1"/>
    <n v="3"/>
    <n v="3"/>
    <n v="11"/>
    <n v="67"/>
    <n v="303"/>
    <n v="14"/>
    <x v="14"/>
    <n v="0.13"/>
    <n v="2.25"/>
    <m/>
  </r>
  <r>
    <x v="0"/>
    <s v="mid April"/>
    <n v="1"/>
    <x v="7"/>
    <x v="7"/>
    <n v="1"/>
    <n v="4"/>
    <n v="3"/>
    <n v="12"/>
    <n v="126"/>
    <n v="403"/>
    <n v="14"/>
    <x v="14"/>
    <n v="0.11"/>
    <n v="1.77"/>
    <m/>
  </r>
  <r>
    <x v="0"/>
    <s v="mid April"/>
    <n v="1"/>
    <x v="7"/>
    <x v="7"/>
    <n v="1"/>
    <n v="4"/>
    <n v="4"/>
    <n v="13"/>
    <n v="125"/>
    <n v="404"/>
    <n v="14"/>
    <x v="14"/>
    <n v="0.13"/>
    <n v="3.21"/>
    <m/>
  </r>
  <r>
    <x v="0"/>
    <s v="mid April"/>
    <n v="1"/>
    <x v="6"/>
    <x v="6"/>
    <n v="1"/>
    <n v="3"/>
    <n v="4"/>
    <n v="14"/>
    <n v="68"/>
    <n v="304"/>
    <n v="14"/>
    <x v="14"/>
    <n v="0.11"/>
    <n v="3.35"/>
    <m/>
  </r>
  <r>
    <x v="0"/>
    <s v="mid April"/>
    <n v="1"/>
    <x v="5"/>
    <x v="5"/>
    <n v="1"/>
    <n v="2"/>
    <n v="4"/>
    <n v="15"/>
    <n v="61"/>
    <n v="204"/>
    <n v="14"/>
    <x v="14"/>
    <n v="0.11"/>
    <n v="1.86"/>
    <m/>
  </r>
  <r>
    <x v="0"/>
    <s v="mid April"/>
    <n v="1"/>
    <x v="4"/>
    <x v="4"/>
    <n v="1"/>
    <n v="1"/>
    <n v="4"/>
    <n v="16"/>
    <n v="4"/>
    <n v="104"/>
    <n v="14"/>
    <x v="14"/>
    <n v="0.1"/>
    <n v="2.61"/>
    <m/>
  </r>
  <r>
    <x v="1"/>
    <s v="mid May"/>
    <n v="2"/>
    <x v="8"/>
    <x v="8"/>
    <n v="1"/>
    <n v="1"/>
    <n v="5"/>
    <n v="17"/>
    <n v="5"/>
    <n v="105"/>
    <n v="14"/>
    <x v="14"/>
    <n v="0.13"/>
    <n v="1.92"/>
    <m/>
  </r>
  <r>
    <x v="1"/>
    <s v="mid May"/>
    <n v="2"/>
    <x v="9"/>
    <x v="9"/>
    <n v="1"/>
    <n v="2"/>
    <n v="5"/>
    <n v="18"/>
    <n v="60"/>
    <n v="205"/>
    <n v="14"/>
    <x v="14"/>
    <n v="0.11"/>
    <n v="1.49"/>
    <m/>
  </r>
  <r>
    <x v="1"/>
    <s v="mid May"/>
    <n v="2"/>
    <x v="10"/>
    <x v="10"/>
    <n v="1"/>
    <n v="3"/>
    <n v="5"/>
    <n v="19"/>
    <n v="69"/>
    <n v="305"/>
    <n v="14"/>
    <x v="14"/>
    <n v="0.12"/>
    <n v="1.69"/>
    <m/>
  </r>
  <r>
    <x v="1"/>
    <s v="mid May"/>
    <n v="2"/>
    <x v="11"/>
    <x v="3"/>
    <n v="1"/>
    <n v="4"/>
    <n v="5"/>
    <n v="20"/>
    <n v="124"/>
    <n v="405"/>
    <n v="14"/>
    <x v="14"/>
    <n v="0.11"/>
    <n v="2.17"/>
    <m/>
  </r>
  <r>
    <x v="1"/>
    <s v="mid May"/>
    <n v="2"/>
    <x v="11"/>
    <x v="3"/>
    <n v="1"/>
    <n v="4"/>
    <n v="6"/>
    <n v="21"/>
    <n v="123"/>
    <n v="406"/>
    <n v="14"/>
    <x v="14"/>
    <n v="0.13"/>
    <n v="2.06"/>
    <m/>
  </r>
  <r>
    <x v="1"/>
    <s v="mid May"/>
    <n v="2"/>
    <x v="10"/>
    <x v="10"/>
    <n v="1"/>
    <n v="3"/>
    <n v="6"/>
    <n v="22"/>
    <n v="70"/>
    <n v="306"/>
    <n v="14"/>
    <x v="14"/>
    <n v="0.12"/>
    <n v="1.64"/>
    <m/>
  </r>
  <r>
    <x v="1"/>
    <s v="mid May"/>
    <n v="2"/>
    <x v="9"/>
    <x v="9"/>
    <n v="1"/>
    <n v="2"/>
    <n v="6"/>
    <n v="23"/>
    <n v="59"/>
    <n v="206"/>
    <n v="14"/>
    <x v="14"/>
    <n v="0.12"/>
    <n v="2.37"/>
    <m/>
  </r>
  <r>
    <x v="1"/>
    <s v="mid May"/>
    <n v="2"/>
    <x v="8"/>
    <x v="8"/>
    <n v="1"/>
    <n v="1"/>
    <n v="6"/>
    <n v="24"/>
    <n v="6"/>
    <n v="106"/>
    <n v="14"/>
    <x v="14"/>
    <n v="0.13"/>
    <n v="1.89"/>
    <m/>
  </r>
  <r>
    <x v="1"/>
    <s v="mid May"/>
    <n v="2"/>
    <x v="12"/>
    <x v="4"/>
    <n v="1"/>
    <n v="1"/>
    <n v="7"/>
    <n v="25"/>
    <n v="7"/>
    <n v="107"/>
    <n v="14"/>
    <x v="14"/>
    <n v="0.13"/>
    <n v="1.27"/>
    <m/>
  </r>
  <r>
    <x v="1"/>
    <s v="mid May"/>
    <n v="2"/>
    <x v="13"/>
    <x v="11"/>
    <n v="1"/>
    <n v="2"/>
    <n v="7"/>
    <n v="26"/>
    <n v="58"/>
    <n v="207"/>
    <n v="14"/>
    <x v="14"/>
    <n v="0.12"/>
    <n v="2.21"/>
    <m/>
  </r>
  <r>
    <x v="1"/>
    <s v="mid May"/>
    <n v="2"/>
    <x v="14"/>
    <x v="12"/>
    <n v="1"/>
    <n v="3"/>
    <n v="7"/>
    <n v="27"/>
    <n v="71"/>
    <n v="307"/>
    <n v="14"/>
    <x v="14"/>
    <n v="0.12"/>
    <n v="1.99"/>
    <m/>
  </r>
  <r>
    <x v="1"/>
    <s v="mid May"/>
    <n v="2"/>
    <x v="15"/>
    <x v="13"/>
    <n v="1"/>
    <n v="4"/>
    <n v="7"/>
    <n v="28"/>
    <n v="122"/>
    <n v="407"/>
    <n v="14"/>
    <x v="14"/>
    <n v="0.11"/>
    <n v="1.9"/>
    <m/>
  </r>
  <r>
    <x v="1"/>
    <s v="mid May"/>
    <n v="2"/>
    <x v="15"/>
    <x v="13"/>
    <n v="1"/>
    <n v="4"/>
    <n v="8"/>
    <n v="29"/>
    <n v="121"/>
    <n v="408"/>
    <n v="14"/>
    <x v="14"/>
    <n v="0.11"/>
    <n v="2.0699999999999998"/>
    <m/>
  </r>
  <r>
    <x v="1"/>
    <s v="mid May"/>
    <n v="2"/>
    <x v="14"/>
    <x v="12"/>
    <n v="1"/>
    <n v="3"/>
    <n v="8"/>
    <n v="30"/>
    <n v="72"/>
    <n v="308"/>
    <n v="14"/>
    <x v="14"/>
    <n v="0.11"/>
    <n v="1.22"/>
    <m/>
  </r>
  <r>
    <x v="1"/>
    <s v="mid May"/>
    <n v="2"/>
    <x v="13"/>
    <x v="11"/>
    <n v="1"/>
    <n v="2"/>
    <n v="8"/>
    <n v="31"/>
    <n v="57"/>
    <n v="208"/>
    <n v="14"/>
    <x v="14"/>
    <n v="0.12"/>
    <n v="1.55"/>
    <m/>
  </r>
  <r>
    <x v="1"/>
    <s v="mid May"/>
    <n v="2"/>
    <x v="12"/>
    <x v="4"/>
    <n v="1"/>
    <n v="1"/>
    <n v="8"/>
    <n v="32"/>
    <n v="8"/>
    <n v="108"/>
    <n v="14"/>
    <x v="14"/>
    <n v="0.13"/>
    <n v="1.37"/>
    <m/>
  </r>
  <r>
    <x v="0"/>
    <s v="mid April"/>
    <n v="3"/>
    <x v="1"/>
    <x v="1"/>
    <n v="2"/>
    <n v="1"/>
    <n v="9"/>
    <n v="33"/>
    <n v="9"/>
    <n v="109"/>
    <n v="14"/>
    <x v="14"/>
    <n v="0.11"/>
    <n v="2.2000000000000002"/>
    <m/>
  </r>
  <r>
    <x v="0"/>
    <s v="mid April"/>
    <n v="3"/>
    <x v="6"/>
    <x v="6"/>
    <n v="2"/>
    <n v="2"/>
    <n v="9"/>
    <n v="34"/>
    <n v="56"/>
    <n v="209"/>
    <n v="14"/>
    <x v="14"/>
    <n v="0.12"/>
    <n v="1.93"/>
    <m/>
  </r>
  <r>
    <x v="0"/>
    <s v="mid April"/>
    <n v="3"/>
    <x v="4"/>
    <x v="4"/>
    <n v="2"/>
    <n v="3"/>
    <n v="9"/>
    <n v="35"/>
    <n v="73"/>
    <n v="309"/>
    <n v="14"/>
    <x v="14"/>
    <n v="0.12"/>
    <n v="2.65"/>
    <m/>
  </r>
  <r>
    <x v="0"/>
    <s v="mid April"/>
    <n v="3"/>
    <x v="5"/>
    <x v="5"/>
    <n v="2"/>
    <n v="4"/>
    <n v="9"/>
    <n v="36"/>
    <n v="120"/>
    <n v="409"/>
    <n v="14"/>
    <x v="14"/>
    <n v="0.13"/>
    <n v="2.0699999999999998"/>
    <m/>
  </r>
  <r>
    <x v="0"/>
    <s v="mid April"/>
    <n v="3"/>
    <x v="5"/>
    <x v="5"/>
    <n v="2"/>
    <n v="4"/>
    <n v="10"/>
    <n v="37"/>
    <n v="119"/>
    <n v="410"/>
    <n v="14"/>
    <x v="14"/>
    <n v="0.12"/>
    <n v="1.51"/>
    <m/>
  </r>
  <r>
    <x v="0"/>
    <s v="mid April"/>
    <n v="3"/>
    <x v="4"/>
    <x v="4"/>
    <n v="2"/>
    <n v="3"/>
    <n v="10"/>
    <n v="38"/>
    <n v="74"/>
    <n v="310"/>
    <n v="14"/>
    <x v="14"/>
    <n v="0.11"/>
    <n v="2.04"/>
    <m/>
  </r>
  <r>
    <x v="0"/>
    <s v="mid April"/>
    <n v="3"/>
    <x v="6"/>
    <x v="6"/>
    <n v="2"/>
    <n v="2"/>
    <n v="10"/>
    <n v="39"/>
    <n v="55"/>
    <n v="210"/>
    <n v="14"/>
    <x v="14"/>
    <n v="0.11"/>
    <n v="2.5099999999999998"/>
    <m/>
  </r>
  <r>
    <x v="0"/>
    <s v="mid April"/>
    <n v="3"/>
    <x v="1"/>
    <x v="1"/>
    <n v="2"/>
    <n v="1"/>
    <n v="10"/>
    <n v="40"/>
    <n v="10"/>
    <n v="110"/>
    <n v="14"/>
    <x v="14"/>
    <n v="0.11"/>
    <n v="2.06"/>
    <m/>
  </r>
  <r>
    <x v="0"/>
    <s v="mid April"/>
    <n v="3"/>
    <x v="7"/>
    <x v="7"/>
    <n v="2"/>
    <n v="1"/>
    <n v="11"/>
    <n v="41"/>
    <n v="11"/>
    <n v="111"/>
    <n v="14"/>
    <x v="14"/>
    <n v="0.12"/>
    <n v="2.4500000000000002"/>
    <m/>
  </r>
  <r>
    <x v="0"/>
    <s v="mid April"/>
    <n v="3"/>
    <x v="3"/>
    <x v="3"/>
    <n v="2"/>
    <n v="2"/>
    <n v="11"/>
    <n v="42"/>
    <n v="54"/>
    <n v="211"/>
    <n v="14"/>
    <x v="14"/>
    <n v="0.12"/>
    <n v="2.34"/>
    <m/>
  </r>
  <r>
    <x v="0"/>
    <s v="mid April"/>
    <n v="3"/>
    <x v="0"/>
    <x v="0"/>
    <n v="2"/>
    <n v="3"/>
    <n v="11"/>
    <n v="43"/>
    <n v="75"/>
    <n v="311"/>
    <n v="14"/>
    <x v="14"/>
    <n v="0.11"/>
    <n v="1.29"/>
    <m/>
  </r>
  <r>
    <x v="0"/>
    <s v="mid April"/>
    <n v="3"/>
    <x v="2"/>
    <x v="2"/>
    <n v="2"/>
    <n v="4"/>
    <n v="11"/>
    <n v="44"/>
    <n v="118"/>
    <n v="411"/>
    <n v="14"/>
    <x v="14"/>
    <n v="0.13"/>
    <n v="1.77"/>
    <m/>
  </r>
  <r>
    <x v="0"/>
    <s v="mid April"/>
    <n v="3"/>
    <x v="2"/>
    <x v="2"/>
    <n v="2"/>
    <n v="4"/>
    <n v="12"/>
    <n v="45"/>
    <n v="117"/>
    <n v="412"/>
    <n v="14"/>
    <x v="14"/>
    <n v="0.11"/>
    <n v="2.5099999999999998"/>
    <m/>
  </r>
  <r>
    <x v="0"/>
    <s v="mid April"/>
    <n v="3"/>
    <x v="0"/>
    <x v="0"/>
    <n v="2"/>
    <n v="3"/>
    <n v="12"/>
    <n v="46"/>
    <n v="76"/>
    <n v="312"/>
    <n v="14"/>
    <x v="14"/>
    <n v="0.12"/>
    <n v="2.76"/>
    <m/>
  </r>
  <r>
    <x v="0"/>
    <s v="mid April"/>
    <n v="3"/>
    <x v="3"/>
    <x v="3"/>
    <n v="2"/>
    <n v="2"/>
    <n v="12"/>
    <n v="47"/>
    <n v="53"/>
    <n v="212"/>
    <n v="14"/>
    <x v="14"/>
    <n v="0.11"/>
    <n v="2.5099999999999998"/>
    <m/>
  </r>
  <r>
    <x v="0"/>
    <s v="mid April"/>
    <n v="3"/>
    <x v="7"/>
    <x v="7"/>
    <n v="2"/>
    <n v="1"/>
    <n v="12"/>
    <n v="48"/>
    <n v="12"/>
    <n v="112"/>
    <n v="14"/>
    <x v="14"/>
    <n v="0.12"/>
    <n v="3.22"/>
    <m/>
  </r>
  <r>
    <x v="1"/>
    <s v="mid May"/>
    <n v="4"/>
    <x v="9"/>
    <x v="9"/>
    <n v="2"/>
    <n v="1"/>
    <n v="13"/>
    <n v="49"/>
    <n v="13"/>
    <n v="113"/>
    <n v="14"/>
    <x v="14"/>
    <n v="0.11"/>
    <n v="1.76"/>
    <m/>
  </r>
  <r>
    <x v="1"/>
    <s v="mid May"/>
    <n v="4"/>
    <x v="10"/>
    <x v="10"/>
    <n v="2"/>
    <n v="2"/>
    <n v="13"/>
    <n v="50"/>
    <n v="52"/>
    <n v="213"/>
    <n v="14"/>
    <x v="14"/>
    <n v="0.12"/>
    <n v="3.08"/>
    <m/>
  </r>
  <r>
    <x v="1"/>
    <s v="mid May"/>
    <n v="4"/>
    <x v="8"/>
    <x v="8"/>
    <n v="2"/>
    <n v="3"/>
    <n v="13"/>
    <n v="51"/>
    <n v="77"/>
    <n v="313"/>
    <n v="14"/>
    <x v="14"/>
    <n v="0.13"/>
    <n v="2.36"/>
    <m/>
  </r>
  <r>
    <x v="1"/>
    <s v="mid May"/>
    <n v="4"/>
    <x v="12"/>
    <x v="4"/>
    <n v="2"/>
    <n v="4"/>
    <n v="13"/>
    <n v="52"/>
    <n v="116"/>
    <n v="413"/>
    <n v="14"/>
    <x v="14"/>
    <n v="0.11"/>
    <n v="1.79"/>
    <m/>
  </r>
  <r>
    <x v="1"/>
    <s v="mid May"/>
    <n v="4"/>
    <x v="12"/>
    <x v="4"/>
    <n v="2"/>
    <n v="4"/>
    <n v="14"/>
    <n v="53"/>
    <n v="115"/>
    <n v="414"/>
    <n v="14"/>
    <x v="14"/>
    <n v="0.13"/>
    <n v="2"/>
    <m/>
  </r>
  <r>
    <x v="1"/>
    <s v="mid May"/>
    <n v="4"/>
    <x v="8"/>
    <x v="8"/>
    <n v="2"/>
    <n v="3"/>
    <n v="14"/>
    <n v="54"/>
    <n v="78"/>
    <n v="314"/>
    <n v="14"/>
    <x v="14"/>
    <n v="0.12"/>
    <n v="1.75"/>
    <m/>
  </r>
  <r>
    <x v="1"/>
    <s v="mid May"/>
    <n v="4"/>
    <x v="10"/>
    <x v="10"/>
    <n v="2"/>
    <n v="2"/>
    <n v="14"/>
    <n v="55"/>
    <n v="51"/>
    <n v="214"/>
    <n v="14"/>
    <x v="14"/>
    <n v="0.13"/>
    <n v="1.95"/>
    <m/>
  </r>
  <r>
    <x v="1"/>
    <s v="mid May"/>
    <n v="4"/>
    <x v="9"/>
    <x v="9"/>
    <n v="2"/>
    <n v="1"/>
    <n v="14"/>
    <n v="56"/>
    <n v="14"/>
    <n v="114"/>
    <n v="14"/>
    <x v="14"/>
    <n v="0.13"/>
    <n v="1.41"/>
    <m/>
  </r>
  <r>
    <x v="1"/>
    <s v="mid May"/>
    <n v="4"/>
    <x v="14"/>
    <x v="12"/>
    <n v="2"/>
    <n v="1"/>
    <n v="15"/>
    <n v="57"/>
    <n v="15"/>
    <n v="115"/>
    <n v="14"/>
    <x v="14"/>
    <n v="0.13"/>
    <n v="1.96"/>
    <m/>
  </r>
  <r>
    <x v="1"/>
    <s v="mid May"/>
    <n v="4"/>
    <x v="15"/>
    <x v="13"/>
    <n v="2"/>
    <n v="2"/>
    <n v="15"/>
    <n v="58"/>
    <n v="50"/>
    <n v="215"/>
    <n v="14"/>
    <x v="14"/>
    <n v="0.12"/>
    <n v="2.36"/>
    <m/>
  </r>
  <r>
    <x v="1"/>
    <s v="mid May"/>
    <n v="4"/>
    <x v="11"/>
    <x v="3"/>
    <n v="2"/>
    <n v="3"/>
    <n v="15"/>
    <n v="59"/>
    <n v="79"/>
    <n v="315"/>
    <n v="14"/>
    <x v="14"/>
    <n v="0.1"/>
    <n v="2.71"/>
    <m/>
  </r>
  <r>
    <x v="1"/>
    <s v="mid May"/>
    <n v="4"/>
    <x v="13"/>
    <x v="11"/>
    <n v="2"/>
    <n v="4"/>
    <n v="15"/>
    <n v="60"/>
    <n v="114"/>
    <n v="415"/>
    <n v="14"/>
    <x v="14"/>
    <n v="0.12"/>
    <n v="1.1599999999999999"/>
    <m/>
  </r>
  <r>
    <x v="1"/>
    <s v="mid May"/>
    <n v="4"/>
    <x v="13"/>
    <x v="11"/>
    <n v="2"/>
    <n v="4"/>
    <n v="16"/>
    <n v="61"/>
    <n v="113"/>
    <n v="416"/>
    <n v="14"/>
    <x v="14"/>
    <n v="0.12"/>
    <n v="2.14"/>
    <m/>
  </r>
  <r>
    <x v="1"/>
    <s v="mid May"/>
    <n v="4"/>
    <x v="11"/>
    <x v="3"/>
    <n v="2"/>
    <n v="3"/>
    <n v="16"/>
    <n v="62"/>
    <n v="80"/>
    <n v="316"/>
    <n v="14"/>
    <x v="14"/>
    <n v="0.11"/>
    <n v="1.37"/>
    <m/>
  </r>
  <r>
    <x v="1"/>
    <s v="mid May"/>
    <n v="4"/>
    <x v="15"/>
    <x v="13"/>
    <n v="2"/>
    <n v="2"/>
    <n v="16"/>
    <n v="63"/>
    <n v="49"/>
    <n v="216"/>
    <n v="14"/>
    <x v="14"/>
    <n v="0.12"/>
    <n v="1.46"/>
    <m/>
  </r>
  <r>
    <x v="1"/>
    <s v="mid May"/>
    <n v="4"/>
    <x v="14"/>
    <x v="12"/>
    <n v="2"/>
    <n v="1"/>
    <n v="16"/>
    <n v="64"/>
    <n v="16"/>
    <n v="116"/>
    <n v="14"/>
    <x v="14"/>
    <n v="0.15"/>
    <n v="2"/>
    <m/>
  </r>
  <r>
    <x v="0"/>
    <s v="mid April"/>
    <n v="5"/>
    <x v="5"/>
    <x v="5"/>
    <n v="3"/>
    <n v="1"/>
    <n v="17"/>
    <n v="65"/>
    <n v="17"/>
    <n v="117"/>
    <n v="14"/>
    <x v="14"/>
    <n v="0.12"/>
    <n v="2.27"/>
    <m/>
  </r>
  <r>
    <x v="0"/>
    <s v="mid April"/>
    <n v="5"/>
    <x v="2"/>
    <x v="2"/>
    <n v="3"/>
    <n v="2"/>
    <n v="17"/>
    <n v="66"/>
    <n v="48"/>
    <n v="217"/>
    <n v="14"/>
    <x v="14"/>
    <n v="0.12"/>
    <n v="2.1800000000000002"/>
    <m/>
  </r>
  <r>
    <x v="0"/>
    <s v="mid April"/>
    <n v="5"/>
    <x v="3"/>
    <x v="3"/>
    <n v="3"/>
    <n v="3"/>
    <n v="17"/>
    <n v="67"/>
    <n v="81"/>
    <n v="317"/>
    <n v="14"/>
    <x v="14"/>
    <n v="0.11"/>
    <n v="2.15"/>
    <m/>
  </r>
  <r>
    <x v="0"/>
    <s v="mid April"/>
    <n v="5"/>
    <x v="0"/>
    <x v="0"/>
    <n v="3"/>
    <n v="4"/>
    <n v="17"/>
    <n v="68"/>
    <n v="112"/>
    <n v="417"/>
    <n v="14"/>
    <x v="14"/>
    <n v="0.11"/>
    <n v="1.63"/>
    <m/>
  </r>
  <r>
    <x v="0"/>
    <s v="mid April"/>
    <n v="5"/>
    <x v="0"/>
    <x v="0"/>
    <n v="3"/>
    <n v="4"/>
    <n v="18"/>
    <n v="69"/>
    <n v="111"/>
    <n v="418"/>
    <n v="14"/>
    <x v="14"/>
    <n v="0.11"/>
    <n v="2.4500000000000002"/>
    <m/>
  </r>
  <r>
    <x v="0"/>
    <s v="mid April"/>
    <n v="5"/>
    <x v="3"/>
    <x v="3"/>
    <n v="3"/>
    <n v="3"/>
    <n v="18"/>
    <n v="70"/>
    <n v="82"/>
    <n v="318"/>
    <n v="14"/>
    <x v="14"/>
    <n v="0.1"/>
    <n v="3.45"/>
    <m/>
  </r>
  <r>
    <x v="0"/>
    <s v="mid April"/>
    <n v="5"/>
    <x v="2"/>
    <x v="2"/>
    <n v="3"/>
    <n v="2"/>
    <n v="18"/>
    <n v="71"/>
    <n v="47"/>
    <n v="218"/>
    <n v="14"/>
    <x v="14"/>
    <n v="0.11"/>
    <n v="1.28"/>
    <m/>
  </r>
  <r>
    <x v="0"/>
    <s v="mid April"/>
    <n v="5"/>
    <x v="5"/>
    <x v="5"/>
    <n v="3"/>
    <n v="1"/>
    <n v="18"/>
    <n v="72"/>
    <n v="18"/>
    <n v="118"/>
    <n v="14"/>
    <x v="14"/>
    <n v="0.12"/>
    <n v="2.41"/>
    <m/>
  </r>
  <r>
    <x v="0"/>
    <s v="mid April"/>
    <n v="5"/>
    <x v="6"/>
    <x v="6"/>
    <n v="3"/>
    <n v="1"/>
    <n v="19"/>
    <n v="73"/>
    <n v="19"/>
    <n v="119"/>
    <n v="14"/>
    <x v="14"/>
    <n v="0.12"/>
    <n v="2.99"/>
    <m/>
  </r>
  <r>
    <x v="0"/>
    <s v="mid April"/>
    <n v="5"/>
    <x v="4"/>
    <x v="4"/>
    <n v="3"/>
    <n v="2"/>
    <n v="19"/>
    <n v="74"/>
    <n v="46"/>
    <n v="219"/>
    <n v="14"/>
    <x v="14"/>
    <n v="0.1"/>
    <n v="1.76"/>
    <m/>
  </r>
  <r>
    <x v="0"/>
    <s v="mid April"/>
    <n v="5"/>
    <x v="7"/>
    <x v="7"/>
    <n v="3"/>
    <n v="3"/>
    <n v="19"/>
    <n v="75"/>
    <n v="83"/>
    <n v="319"/>
    <n v="14"/>
    <x v="14"/>
    <n v="0.13"/>
    <n v="1.3"/>
    <m/>
  </r>
  <r>
    <x v="0"/>
    <s v="mid April"/>
    <n v="5"/>
    <x v="1"/>
    <x v="1"/>
    <n v="3"/>
    <n v="4"/>
    <n v="19"/>
    <n v="76"/>
    <n v="110"/>
    <n v="419"/>
    <n v="14"/>
    <x v="14"/>
    <n v="0.12"/>
    <n v="2.67"/>
    <m/>
  </r>
  <r>
    <x v="0"/>
    <s v="mid April"/>
    <n v="5"/>
    <x v="1"/>
    <x v="1"/>
    <n v="3"/>
    <n v="4"/>
    <n v="20"/>
    <n v="77"/>
    <n v="109"/>
    <n v="420"/>
    <n v="14"/>
    <x v="14"/>
    <n v="0.12"/>
    <n v="1.6"/>
    <m/>
  </r>
  <r>
    <x v="0"/>
    <s v="mid April"/>
    <n v="5"/>
    <x v="7"/>
    <x v="7"/>
    <n v="3"/>
    <n v="3"/>
    <n v="20"/>
    <n v="78"/>
    <n v="84"/>
    <n v="320"/>
    <n v="14"/>
    <x v="14"/>
    <n v="0.1"/>
    <n v="2"/>
    <m/>
  </r>
  <r>
    <x v="0"/>
    <s v="mid April"/>
    <n v="5"/>
    <x v="4"/>
    <x v="4"/>
    <n v="3"/>
    <n v="2"/>
    <n v="20"/>
    <n v="79"/>
    <n v="45"/>
    <n v="220"/>
    <n v="14"/>
    <x v="14"/>
    <n v="0.11"/>
    <n v="3.16"/>
    <m/>
  </r>
  <r>
    <x v="0"/>
    <s v="mid April"/>
    <n v="5"/>
    <x v="6"/>
    <x v="6"/>
    <n v="3"/>
    <n v="1"/>
    <n v="20"/>
    <n v="80"/>
    <n v="20"/>
    <n v="120"/>
    <n v="14"/>
    <x v="14"/>
    <n v="0.13"/>
    <n v="3.52"/>
    <m/>
  </r>
  <r>
    <x v="1"/>
    <s v="mid May"/>
    <n v="6"/>
    <x v="13"/>
    <x v="11"/>
    <n v="3"/>
    <n v="1"/>
    <n v="21"/>
    <n v="81"/>
    <n v="21"/>
    <n v="121"/>
    <n v="14"/>
    <x v="14"/>
    <n v="0.12"/>
    <n v="1.97"/>
    <m/>
  </r>
  <r>
    <x v="1"/>
    <s v="mid May"/>
    <n v="6"/>
    <x v="12"/>
    <x v="4"/>
    <n v="3"/>
    <n v="2"/>
    <n v="21"/>
    <n v="82"/>
    <n v="44"/>
    <n v="221"/>
    <n v="14"/>
    <x v="14"/>
    <n v="0.11"/>
    <n v="2.66"/>
    <m/>
  </r>
  <r>
    <x v="1"/>
    <s v="mid May"/>
    <n v="6"/>
    <x v="9"/>
    <x v="9"/>
    <n v="3"/>
    <n v="3"/>
    <n v="21"/>
    <n v="83"/>
    <n v="85"/>
    <n v="321"/>
    <n v="14"/>
    <x v="14"/>
    <n v="0.11"/>
    <n v="2.23"/>
    <m/>
  </r>
  <r>
    <x v="1"/>
    <s v="mid May"/>
    <n v="6"/>
    <x v="14"/>
    <x v="12"/>
    <n v="3"/>
    <n v="4"/>
    <n v="21"/>
    <n v="84"/>
    <n v="108"/>
    <n v="421"/>
    <n v="14"/>
    <x v="14"/>
    <n v="0.13"/>
    <n v="1.51"/>
    <m/>
  </r>
  <r>
    <x v="1"/>
    <s v="mid May"/>
    <n v="6"/>
    <x v="14"/>
    <x v="12"/>
    <n v="3"/>
    <n v="4"/>
    <n v="22"/>
    <n v="85"/>
    <n v="107"/>
    <n v="422"/>
    <n v="14"/>
    <x v="14"/>
    <n v="0.13"/>
    <n v="1.81"/>
    <m/>
  </r>
  <r>
    <x v="1"/>
    <s v="mid May"/>
    <n v="6"/>
    <x v="9"/>
    <x v="9"/>
    <n v="3"/>
    <n v="3"/>
    <n v="22"/>
    <n v="86"/>
    <n v="86"/>
    <n v="322"/>
    <n v="14"/>
    <x v="14"/>
    <n v="0.12"/>
    <n v="2.21"/>
    <m/>
  </r>
  <r>
    <x v="1"/>
    <s v="mid May"/>
    <n v="6"/>
    <x v="12"/>
    <x v="4"/>
    <n v="3"/>
    <n v="2"/>
    <n v="22"/>
    <n v="87"/>
    <n v="43"/>
    <n v="222"/>
    <n v="14"/>
    <x v="14"/>
    <n v="0.12"/>
    <n v="2.36"/>
    <m/>
  </r>
  <r>
    <x v="1"/>
    <s v="mid May"/>
    <n v="6"/>
    <x v="13"/>
    <x v="11"/>
    <n v="3"/>
    <n v="1"/>
    <n v="22"/>
    <n v="88"/>
    <n v="22"/>
    <n v="122"/>
    <n v="14"/>
    <x v="14"/>
    <n v="0.11"/>
    <n v="1.35"/>
    <m/>
  </r>
  <r>
    <x v="1"/>
    <s v="mid May"/>
    <n v="6"/>
    <x v="10"/>
    <x v="10"/>
    <n v="3"/>
    <n v="1"/>
    <n v="23"/>
    <n v="89"/>
    <n v="23"/>
    <n v="123"/>
    <n v="14"/>
    <x v="14"/>
    <n v="0.12"/>
    <n v="1.56"/>
    <m/>
  </r>
  <r>
    <x v="1"/>
    <s v="mid May"/>
    <n v="6"/>
    <x v="11"/>
    <x v="3"/>
    <n v="3"/>
    <n v="2"/>
    <n v="23"/>
    <n v="90"/>
    <n v="42"/>
    <n v="223"/>
    <n v="14"/>
    <x v="14"/>
    <n v="0.11"/>
    <n v="1.78"/>
    <m/>
  </r>
  <r>
    <x v="1"/>
    <s v="mid May"/>
    <n v="6"/>
    <x v="15"/>
    <x v="13"/>
    <n v="3"/>
    <n v="3"/>
    <n v="23"/>
    <n v="91"/>
    <n v="87"/>
    <n v="323"/>
    <n v="14"/>
    <x v="14"/>
    <n v="0.1"/>
    <n v="1.25"/>
    <m/>
  </r>
  <r>
    <x v="1"/>
    <s v="mid May"/>
    <n v="6"/>
    <x v="8"/>
    <x v="8"/>
    <n v="3"/>
    <n v="4"/>
    <n v="23"/>
    <n v="92"/>
    <n v="106"/>
    <n v="423"/>
    <n v="14"/>
    <x v="14"/>
    <n v="0.12"/>
    <n v="1.29"/>
    <m/>
  </r>
  <r>
    <x v="1"/>
    <s v="mid May"/>
    <n v="6"/>
    <x v="8"/>
    <x v="8"/>
    <n v="3"/>
    <n v="4"/>
    <n v="24"/>
    <n v="93"/>
    <n v="105"/>
    <n v="424"/>
    <n v="14"/>
    <x v="14"/>
    <n v="0.12"/>
    <n v="2.4900000000000002"/>
    <m/>
  </r>
  <r>
    <x v="1"/>
    <s v="mid May"/>
    <n v="6"/>
    <x v="15"/>
    <x v="13"/>
    <n v="3"/>
    <n v="3"/>
    <n v="24"/>
    <n v="94"/>
    <n v="88"/>
    <n v="324"/>
    <n v="14"/>
    <x v="14"/>
    <n v="0.11"/>
    <n v="1.98"/>
    <m/>
  </r>
  <r>
    <x v="1"/>
    <s v="mid May"/>
    <n v="6"/>
    <x v="11"/>
    <x v="3"/>
    <n v="3"/>
    <n v="2"/>
    <n v="24"/>
    <n v="95"/>
    <n v="41"/>
    <n v="224"/>
    <n v="14"/>
    <x v="14"/>
    <n v="0.1"/>
    <n v="2.52"/>
    <m/>
  </r>
  <r>
    <x v="1"/>
    <s v="mid May"/>
    <n v="6"/>
    <x v="10"/>
    <x v="10"/>
    <n v="3"/>
    <n v="1"/>
    <n v="24"/>
    <n v="96"/>
    <n v="24"/>
    <n v="124"/>
    <n v="14"/>
    <x v="14"/>
    <n v="0.11"/>
    <n v="3.15"/>
    <m/>
  </r>
  <r>
    <x v="0"/>
    <s v="mid April"/>
    <n v="7"/>
    <x v="3"/>
    <x v="3"/>
    <n v="4"/>
    <n v="1"/>
    <n v="25"/>
    <n v="97"/>
    <n v="25"/>
    <n v="125"/>
    <n v="14"/>
    <x v="14"/>
    <n v="0.09"/>
    <n v="2.57"/>
    <m/>
  </r>
  <r>
    <x v="0"/>
    <s v="mid April"/>
    <n v="7"/>
    <x v="7"/>
    <x v="7"/>
    <n v="4"/>
    <n v="2"/>
    <n v="25"/>
    <n v="98"/>
    <n v="40"/>
    <n v="225"/>
    <n v="14"/>
    <x v="14"/>
    <n v="0.1"/>
    <n v="1.41"/>
    <m/>
  </r>
  <r>
    <x v="0"/>
    <s v="mid April"/>
    <n v="7"/>
    <x v="1"/>
    <x v="1"/>
    <n v="4"/>
    <n v="3"/>
    <n v="25"/>
    <n v="99"/>
    <n v="89"/>
    <n v="325"/>
    <n v="14"/>
    <x v="14"/>
    <n v="0.12"/>
    <n v="1.67"/>
    <m/>
  </r>
  <r>
    <x v="0"/>
    <s v="mid April"/>
    <n v="7"/>
    <x v="6"/>
    <x v="6"/>
    <n v="4"/>
    <n v="4"/>
    <n v="25"/>
    <n v="100"/>
    <n v="104"/>
    <n v="425"/>
    <n v="14"/>
    <x v="14"/>
    <n v="0.1"/>
    <n v="0.92"/>
    <m/>
  </r>
  <r>
    <x v="0"/>
    <s v="mid April"/>
    <n v="7"/>
    <x v="6"/>
    <x v="6"/>
    <n v="4"/>
    <n v="4"/>
    <n v="26"/>
    <n v="101"/>
    <n v="103"/>
    <n v="426"/>
    <n v="14"/>
    <x v="14"/>
    <n v="0.11"/>
    <n v="1.1399999999999999"/>
    <m/>
  </r>
  <r>
    <x v="0"/>
    <s v="mid April"/>
    <n v="7"/>
    <x v="1"/>
    <x v="1"/>
    <n v="4"/>
    <n v="3"/>
    <n v="26"/>
    <n v="102"/>
    <n v="90"/>
    <n v="326"/>
    <n v="14"/>
    <x v="14"/>
    <n v="0.11"/>
    <n v="2"/>
    <m/>
  </r>
  <r>
    <x v="0"/>
    <s v="mid April"/>
    <n v="7"/>
    <x v="7"/>
    <x v="7"/>
    <n v="4"/>
    <n v="2"/>
    <n v="26"/>
    <n v="103"/>
    <n v="39"/>
    <n v="226"/>
    <n v="14"/>
    <x v="14"/>
    <n v="0.1"/>
    <n v="1.6"/>
    <m/>
  </r>
  <r>
    <x v="0"/>
    <s v="mid April"/>
    <n v="7"/>
    <x v="3"/>
    <x v="3"/>
    <n v="4"/>
    <n v="1"/>
    <n v="26"/>
    <n v="104"/>
    <n v="26"/>
    <n v="126"/>
    <n v="14"/>
    <x v="14"/>
    <n v="0.1"/>
    <n v="1.95"/>
    <m/>
  </r>
  <r>
    <x v="0"/>
    <s v="mid April"/>
    <n v="7"/>
    <x v="2"/>
    <x v="2"/>
    <n v="4"/>
    <n v="1"/>
    <n v="27"/>
    <n v="105"/>
    <n v="27"/>
    <n v="127"/>
    <n v="14"/>
    <x v="14"/>
    <n v="0.13"/>
    <n v="1.86"/>
    <m/>
  </r>
  <r>
    <x v="0"/>
    <s v="mid April"/>
    <n v="7"/>
    <x v="0"/>
    <x v="0"/>
    <n v="4"/>
    <n v="2"/>
    <n v="27"/>
    <n v="106"/>
    <n v="38"/>
    <n v="227"/>
    <n v="14"/>
    <x v="14"/>
    <n v="0.1"/>
    <n v="2.73"/>
    <m/>
  </r>
  <r>
    <x v="0"/>
    <s v="mid April"/>
    <n v="7"/>
    <x v="5"/>
    <x v="5"/>
    <n v="4"/>
    <n v="3"/>
    <n v="27"/>
    <n v="107"/>
    <n v="91"/>
    <n v="327"/>
    <n v="14"/>
    <x v="14"/>
    <n v="0.12"/>
    <n v="1.07"/>
    <m/>
  </r>
  <r>
    <x v="0"/>
    <s v="mid April"/>
    <n v="7"/>
    <x v="4"/>
    <x v="4"/>
    <n v="4"/>
    <n v="4"/>
    <n v="27"/>
    <n v="108"/>
    <n v="102"/>
    <n v="427"/>
    <n v="14"/>
    <x v="14"/>
    <n v="0.11"/>
    <n v="1.33"/>
    <m/>
  </r>
  <r>
    <x v="0"/>
    <s v="mid April"/>
    <n v="7"/>
    <x v="4"/>
    <x v="4"/>
    <n v="4"/>
    <n v="4"/>
    <n v="28"/>
    <n v="109"/>
    <n v="101"/>
    <n v="428"/>
    <n v="14"/>
    <x v="14"/>
    <n v="0.16"/>
    <n v="2.57"/>
    <m/>
  </r>
  <r>
    <x v="0"/>
    <s v="mid April"/>
    <n v="7"/>
    <x v="5"/>
    <x v="5"/>
    <n v="4"/>
    <n v="3"/>
    <n v="28"/>
    <n v="110"/>
    <n v="92"/>
    <n v="328"/>
    <n v="14"/>
    <x v="14"/>
    <n v="0.13"/>
    <n v="2.2999999999999998"/>
    <m/>
  </r>
  <r>
    <x v="0"/>
    <s v="mid April"/>
    <n v="7"/>
    <x v="0"/>
    <x v="0"/>
    <n v="4"/>
    <n v="2"/>
    <n v="28"/>
    <n v="111"/>
    <n v="37"/>
    <n v="228"/>
    <n v="14"/>
    <x v="14"/>
    <n v="0.1"/>
    <n v="1.9"/>
    <m/>
  </r>
  <r>
    <x v="0"/>
    <s v="mid April"/>
    <n v="7"/>
    <x v="2"/>
    <x v="2"/>
    <n v="4"/>
    <n v="1"/>
    <n v="28"/>
    <n v="112"/>
    <n v="28"/>
    <n v="128"/>
    <n v="14"/>
    <x v="14"/>
    <n v="0.13"/>
    <n v="3.81"/>
    <m/>
  </r>
  <r>
    <x v="1"/>
    <s v="mid May"/>
    <n v="8"/>
    <x v="11"/>
    <x v="3"/>
    <n v="4"/>
    <n v="1"/>
    <n v="29"/>
    <n v="113"/>
    <n v="29"/>
    <n v="129"/>
    <n v="14"/>
    <x v="14"/>
    <n v="0.12"/>
    <n v="2.89"/>
    <m/>
  </r>
  <r>
    <x v="1"/>
    <s v="mid May"/>
    <n v="8"/>
    <x v="14"/>
    <x v="12"/>
    <n v="4"/>
    <n v="2"/>
    <n v="29"/>
    <n v="114"/>
    <n v="36"/>
    <n v="229"/>
    <n v="14"/>
    <x v="14"/>
    <n v="0.12"/>
    <n v="1.58"/>
    <m/>
  </r>
  <r>
    <x v="1"/>
    <s v="mid May"/>
    <n v="8"/>
    <x v="13"/>
    <x v="11"/>
    <n v="4"/>
    <n v="3"/>
    <n v="29"/>
    <n v="115"/>
    <n v="93"/>
    <n v="329"/>
    <n v="14"/>
    <x v="14"/>
    <n v="0.12"/>
    <n v="1.86"/>
    <m/>
  </r>
  <r>
    <x v="1"/>
    <s v="mid May"/>
    <n v="8"/>
    <x v="10"/>
    <x v="10"/>
    <n v="4"/>
    <n v="4"/>
    <n v="29"/>
    <n v="116"/>
    <n v="100"/>
    <n v="429"/>
    <n v="14"/>
    <x v="14"/>
    <n v="0.14000000000000001"/>
    <n v="2.62"/>
    <m/>
  </r>
  <r>
    <x v="1"/>
    <s v="mid May"/>
    <n v="8"/>
    <x v="10"/>
    <x v="10"/>
    <n v="4"/>
    <n v="4"/>
    <n v="30"/>
    <n v="117"/>
    <n v="99"/>
    <n v="430"/>
    <n v="14"/>
    <x v="14"/>
    <n v="0.16"/>
    <n v="1.95"/>
    <m/>
  </r>
  <r>
    <x v="1"/>
    <s v="mid May"/>
    <n v="8"/>
    <x v="13"/>
    <x v="11"/>
    <n v="4"/>
    <n v="3"/>
    <n v="30"/>
    <n v="118"/>
    <n v="94"/>
    <n v="330"/>
    <n v="14"/>
    <x v="14"/>
    <n v="0.13"/>
    <n v="1.83"/>
    <m/>
  </r>
  <r>
    <x v="1"/>
    <s v="mid May"/>
    <n v="8"/>
    <x v="14"/>
    <x v="12"/>
    <n v="4"/>
    <n v="2"/>
    <n v="30"/>
    <n v="119"/>
    <n v="35"/>
    <n v="230"/>
    <n v="14"/>
    <x v="14"/>
    <n v="0.11"/>
    <n v="1.69"/>
    <m/>
  </r>
  <r>
    <x v="1"/>
    <s v="mid May"/>
    <n v="8"/>
    <x v="11"/>
    <x v="3"/>
    <n v="4"/>
    <n v="1"/>
    <n v="30"/>
    <n v="120"/>
    <n v="30"/>
    <n v="130"/>
    <n v="14"/>
    <x v="14"/>
    <n v="0.11"/>
    <n v="1.72"/>
    <m/>
  </r>
  <r>
    <x v="1"/>
    <s v="mid May"/>
    <n v="8"/>
    <x v="15"/>
    <x v="13"/>
    <n v="4"/>
    <n v="1"/>
    <n v="31"/>
    <n v="121"/>
    <n v="31"/>
    <n v="131"/>
    <n v="14"/>
    <x v="14"/>
    <n v="0.11"/>
    <n v="1.41"/>
    <m/>
  </r>
  <r>
    <x v="1"/>
    <s v="mid May"/>
    <n v="8"/>
    <x v="8"/>
    <x v="8"/>
    <n v="4"/>
    <n v="2"/>
    <n v="31"/>
    <n v="122"/>
    <n v="34"/>
    <n v="231"/>
    <n v="14"/>
    <x v="14"/>
    <n v="0.11"/>
    <n v="1.17"/>
    <m/>
  </r>
  <r>
    <x v="1"/>
    <s v="mid May"/>
    <n v="8"/>
    <x v="12"/>
    <x v="4"/>
    <n v="4"/>
    <n v="3"/>
    <n v="31"/>
    <n v="123"/>
    <n v="95"/>
    <n v="331"/>
    <n v="14"/>
    <x v="14"/>
    <n v="0.13"/>
    <n v="1.33"/>
    <m/>
  </r>
  <r>
    <x v="1"/>
    <s v="mid May"/>
    <n v="8"/>
    <x v="9"/>
    <x v="9"/>
    <n v="4"/>
    <n v="4"/>
    <n v="31"/>
    <n v="124"/>
    <n v="98"/>
    <n v="431"/>
    <n v="14"/>
    <x v="14"/>
    <n v="0.14000000000000001"/>
    <n v="2.27"/>
    <m/>
  </r>
  <r>
    <x v="1"/>
    <s v="mid May"/>
    <n v="8"/>
    <x v="9"/>
    <x v="9"/>
    <n v="4"/>
    <n v="4"/>
    <n v="32"/>
    <n v="125"/>
    <n v="97"/>
    <n v="432"/>
    <n v="14"/>
    <x v="14"/>
    <n v="0.15"/>
    <n v="1.46"/>
    <m/>
  </r>
  <r>
    <x v="1"/>
    <s v="mid May"/>
    <n v="8"/>
    <x v="12"/>
    <x v="4"/>
    <n v="4"/>
    <n v="3"/>
    <n v="32"/>
    <n v="126"/>
    <n v="96"/>
    <n v="332"/>
    <n v="14"/>
    <x v="14"/>
    <n v="0.12"/>
    <n v="1.37"/>
    <m/>
  </r>
  <r>
    <x v="1"/>
    <s v="mid May"/>
    <n v="8"/>
    <x v="8"/>
    <x v="8"/>
    <n v="4"/>
    <n v="2"/>
    <n v="32"/>
    <n v="127"/>
    <n v="33"/>
    <n v="232"/>
    <n v="14"/>
    <x v="14"/>
    <n v="0.12"/>
    <n v="0.69"/>
    <m/>
  </r>
  <r>
    <x v="1"/>
    <s v="mid May"/>
    <n v="8"/>
    <x v="15"/>
    <x v="13"/>
    <n v="4"/>
    <n v="1"/>
    <n v="32"/>
    <n v="128"/>
    <n v="32"/>
    <n v="132"/>
    <n v="14"/>
    <x v="14"/>
    <n v="0.11"/>
    <n v="1.86"/>
    <m/>
  </r>
  <r>
    <x v="2"/>
    <m/>
    <m/>
    <x v="16"/>
    <x v="14"/>
    <m/>
    <m/>
    <m/>
    <m/>
    <m/>
    <m/>
    <m/>
    <x v="0"/>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7">
  <r>
    <x v="0"/>
    <s v="mid April"/>
    <x v="0"/>
    <x v="0"/>
    <n v="1"/>
    <n v="1"/>
    <n v="2"/>
    <n v="1"/>
    <n v="102"/>
    <n v="1"/>
    <x v="0"/>
    <n v="4.3"/>
    <n v="4.2"/>
    <n v="4.0999999999999996"/>
    <n v="4.2"/>
    <n v="2"/>
    <n v="1"/>
    <n v="1"/>
    <n v="1.3333333333333333"/>
  </r>
  <r>
    <x v="0"/>
    <s v="mid April"/>
    <x v="1"/>
    <x v="1"/>
    <n v="1"/>
    <n v="2"/>
    <n v="2"/>
    <n v="2"/>
    <n v="202"/>
    <n v="1"/>
    <x v="0"/>
    <n v="4.4000000000000004"/>
    <n v="4.7"/>
    <n v="4.2"/>
    <n v="4.4333333333333336"/>
    <n v="1"/>
    <n v="2"/>
    <n v="2"/>
    <n v="1.6666666666666667"/>
  </r>
  <r>
    <x v="0"/>
    <s v="mid April"/>
    <x v="2"/>
    <x v="2"/>
    <n v="1"/>
    <n v="3"/>
    <n v="2"/>
    <n v="3"/>
    <n v="302"/>
    <n v="1"/>
    <x v="0"/>
    <n v="4.3"/>
    <n v="4.4000000000000004"/>
    <n v="4"/>
    <n v="4.2333333333333334"/>
    <n v="2"/>
    <n v="2"/>
    <n v="1"/>
    <n v="1.6666666666666667"/>
  </r>
  <r>
    <x v="0"/>
    <s v="mid April"/>
    <x v="3"/>
    <x v="3"/>
    <n v="1"/>
    <n v="4"/>
    <n v="2"/>
    <n v="4"/>
    <n v="402"/>
    <n v="1"/>
    <x v="0"/>
    <n v="4.4000000000000004"/>
    <n v="4.4000000000000004"/>
    <n v="4.0999999999999996"/>
    <n v="4.3"/>
    <n v="2"/>
    <n v="2"/>
    <n v="2"/>
    <n v="2"/>
  </r>
  <r>
    <x v="0"/>
    <s v="mid April"/>
    <x v="4"/>
    <x v="4"/>
    <n v="1"/>
    <n v="4"/>
    <n v="4"/>
    <n v="5"/>
    <n v="404"/>
    <n v="1"/>
    <x v="0"/>
    <n v="4.0999999999999996"/>
    <n v="3.3"/>
    <n v="3.4"/>
    <n v="3.5999999999999996"/>
    <n v="1"/>
    <n v="1"/>
    <n v="1"/>
    <n v="1"/>
  </r>
  <r>
    <x v="0"/>
    <s v="mid April"/>
    <x v="5"/>
    <x v="5"/>
    <n v="1"/>
    <n v="3"/>
    <n v="4"/>
    <n v="6"/>
    <n v="304"/>
    <n v="1"/>
    <x v="0"/>
    <n v="3.4"/>
    <n v="3.4"/>
    <n v="3.5"/>
    <n v="3.4333333333333336"/>
    <n v="0"/>
    <n v="0"/>
    <n v="1"/>
    <n v="0.33333333333333331"/>
  </r>
  <r>
    <x v="0"/>
    <s v="mid April"/>
    <x v="6"/>
    <x v="6"/>
    <n v="1"/>
    <n v="2"/>
    <n v="4"/>
    <n v="7"/>
    <n v="204"/>
    <n v="1"/>
    <x v="0"/>
    <n v="4.3"/>
    <n v="4.5"/>
    <n v="4.4000000000000004"/>
    <n v="4.4000000000000004"/>
    <n v="1"/>
    <n v="2"/>
    <n v="0"/>
    <n v="1"/>
  </r>
  <r>
    <x v="0"/>
    <s v="mid April"/>
    <x v="7"/>
    <x v="7"/>
    <n v="1"/>
    <n v="1"/>
    <n v="4"/>
    <n v="8"/>
    <n v="104"/>
    <n v="1"/>
    <x v="0"/>
    <n v="4"/>
    <n v="4.2"/>
    <n v="3.7"/>
    <n v="3.9666666666666663"/>
    <n v="2"/>
    <n v="2"/>
    <n v="2"/>
    <n v="2"/>
  </r>
  <r>
    <x v="1"/>
    <s v="mid May"/>
    <x v="8"/>
    <x v="8"/>
    <n v="1"/>
    <n v="1"/>
    <n v="6"/>
    <n v="9"/>
    <n v="106"/>
    <n v="1"/>
    <x v="1"/>
    <n v="4"/>
    <n v="4.2"/>
    <n v="3.5"/>
    <n v="3.9"/>
    <m/>
    <m/>
    <m/>
    <m/>
  </r>
  <r>
    <x v="1"/>
    <s v="mid May"/>
    <x v="9"/>
    <x v="9"/>
    <n v="1"/>
    <n v="2"/>
    <n v="6"/>
    <n v="10"/>
    <n v="206"/>
    <n v="1"/>
    <x v="1"/>
    <n v="4.0999999999999996"/>
    <n v="3.7"/>
    <n v="4.0999999999999996"/>
    <n v="3.9666666666666663"/>
    <m/>
    <m/>
    <m/>
    <m/>
  </r>
  <r>
    <x v="1"/>
    <s v="mid May"/>
    <x v="10"/>
    <x v="10"/>
    <n v="1"/>
    <n v="3"/>
    <n v="6"/>
    <n v="11"/>
    <n v="306"/>
    <n v="1"/>
    <x v="1"/>
    <n v="3.4"/>
    <n v="3.8"/>
    <n v="3.7"/>
    <n v="3.6333333333333329"/>
    <m/>
    <m/>
    <m/>
    <m/>
  </r>
  <r>
    <x v="1"/>
    <s v="mid May"/>
    <x v="11"/>
    <x v="3"/>
    <n v="1"/>
    <n v="4"/>
    <n v="6"/>
    <n v="12"/>
    <n v="406"/>
    <n v="1"/>
    <x v="1"/>
    <n v="3.8"/>
    <n v="3.3"/>
    <n v="3.7"/>
    <n v="3.6"/>
    <m/>
    <m/>
    <m/>
    <m/>
  </r>
  <r>
    <x v="1"/>
    <s v="mid May"/>
    <x v="12"/>
    <x v="11"/>
    <n v="1"/>
    <n v="4"/>
    <n v="8"/>
    <n v="13"/>
    <n v="408"/>
    <n v="1"/>
    <x v="1"/>
    <n v="3.7"/>
    <n v="3.6"/>
    <n v="3.1"/>
    <n v="3.4666666666666668"/>
    <m/>
    <m/>
    <m/>
    <m/>
  </r>
  <r>
    <x v="1"/>
    <s v="mid May"/>
    <x v="13"/>
    <x v="12"/>
    <n v="1"/>
    <n v="3"/>
    <n v="8"/>
    <n v="14"/>
    <n v="308"/>
    <n v="1"/>
    <x v="1"/>
    <n v="3.8"/>
    <n v="3.6"/>
    <n v="3.7"/>
    <n v="3.7000000000000006"/>
    <m/>
    <m/>
    <m/>
    <m/>
  </r>
  <r>
    <x v="1"/>
    <s v="mid May"/>
    <x v="14"/>
    <x v="13"/>
    <n v="1"/>
    <n v="2"/>
    <n v="8"/>
    <n v="15"/>
    <n v="208"/>
    <n v="1"/>
    <x v="1"/>
    <n v="3.7"/>
    <n v="4"/>
    <n v="4.0999999999999996"/>
    <n v="3.9333333333333336"/>
    <m/>
    <m/>
    <m/>
    <m/>
  </r>
  <r>
    <x v="1"/>
    <s v="mid May"/>
    <x v="15"/>
    <x v="7"/>
    <n v="1"/>
    <n v="1"/>
    <n v="8"/>
    <n v="16"/>
    <n v="108"/>
    <n v="1"/>
    <x v="1"/>
    <n v="4.0999999999999996"/>
    <n v="4.0999999999999996"/>
    <n v="3.4"/>
    <n v="3.8666666666666667"/>
    <m/>
    <m/>
    <m/>
    <m/>
  </r>
  <r>
    <x v="0"/>
    <s v="mid April"/>
    <x v="1"/>
    <x v="1"/>
    <n v="2"/>
    <n v="1"/>
    <n v="10"/>
    <n v="17"/>
    <n v="110"/>
    <n v="1"/>
    <x v="0"/>
    <n v="3.6"/>
    <n v="3.4"/>
    <n v="3.4"/>
    <n v="3.4666666666666668"/>
    <n v="1"/>
    <n v="2"/>
    <n v="0"/>
    <n v="1"/>
  </r>
  <r>
    <x v="0"/>
    <s v="mid April"/>
    <x v="5"/>
    <x v="5"/>
    <n v="2"/>
    <n v="2"/>
    <n v="10"/>
    <n v="18"/>
    <n v="210"/>
    <n v="1"/>
    <x v="0"/>
    <n v="3.8"/>
    <n v="3.6"/>
    <n v="4"/>
    <n v="3.8000000000000003"/>
    <n v="1"/>
    <n v="1"/>
    <n v="1"/>
    <n v="1"/>
  </r>
  <r>
    <x v="0"/>
    <s v="mid April"/>
    <x v="7"/>
    <x v="7"/>
    <n v="2"/>
    <n v="3"/>
    <n v="10"/>
    <n v="19"/>
    <n v="310"/>
    <n v="1"/>
    <x v="0"/>
    <n v="4.0999999999999996"/>
    <n v="3.5"/>
    <n v="4.0999999999999996"/>
    <n v="3.9"/>
    <n v="1"/>
    <n v="0"/>
    <n v="2"/>
    <n v="1"/>
  </r>
  <r>
    <x v="0"/>
    <s v="mid April"/>
    <x v="6"/>
    <x v="6"/>
    <n v="2"/>
    <n v="4"/>
    <n v="10"/>
    <n v="20"/>
    <n v="410"/>
    <n v="1"/>
    <x v="0"/>
    <n v="3.5"/>
    <n v="3.4"/>
    <n v="3.1"/>
    <n v="3.3333333333333335"/>
    <n v="2"/>
    <n v="2"/>
    <n v="0"/>
    <n v="1.3333333333333333"/>
  </r>
  <r>
    <x v="0"/>
    <s v="mid April"/>
    <x v="2"/>
    <x v="2"/>
    <n v="2"/>
    <n v="4"/>
    <n v="12"/>
    <n v="21"/>
    <n v="412"/>
    <n v="1"/>
    <x v="0"/>
    <n v="3.6"/>
    <n v="3.7"/>
    <n v="4.4000000000000004"/>
    <n v="3.9000000000000004"/>
    <n v="2"/>
    <n v="2"/>
    <n v="2"/>
    <n v="2"/>
  </r>
  <r>
    <x v="0"/>
    <s v="mid April"/>
    <x v="0"/>
    <x v="0"/>
    <n v="2"/>
    <n v="3"/>
    <n v="12"/>
    <n v="22"/>
    <n v="312"/>
    <n v="1"/>
    <x v="0"/>
    <n v="4.0999999999999996"/>
    <n v="4.2"/>
    <n v="4.0999999999999996"/>
    <n v="4.1333333333333337"/>
    <n v="2"/>
    <n v="2"/>
    <n v="1"/>
    <n v="1.6666666666666667"/>
  </r>
  <r>
    <x v="0"/>
    <s v="mid April"/>
    <x v="3"/>
    <x v="3"/>
    <n v="2"/>
    <n v="2"/>
    <n v="12"/>
    <n v="23"/>
    <n v="212"/>
    <n v="1"/>
    <x v="0"/>
    <n v="4.4000000000000004"/>
    <n v="4"/>
    <n v="4.2"/>
    <n v="4.2"/>
    <n v="0"/>
    <n v="1"/>
    <n v="2"/>
    <n v="1"/>
  </r>
  <r>
    <x v="0"/>
    <s v="mid April"/>
    <x v="4"/>
    <x v="4"/>
    <n v="2"/>
    <n v="1"/>
    <n v="12"/>
    <n v="24"/>
    <n v="112"/>
    <n v="1"/>
    <x v="0"/>
    <n v="3.7"/>
    <n v="4.0999999999999996"/>
    <n v="4.2"/>
    <n v="4"/>
    <n v="2"/>
    <n v="1"/>
    <n v="2"/>
    <n v="1.6666666666666667"/>
  </r>
  <r>
    <x v="1"/>
    <s v="mid May"/>
    <x v="9"/>
    <x v="9"/>
    <n v="2"/>
    <n v="1"/>
    <n v="14"/>
    <n v="25"/>
    <n v="114"/>
    <n v="1"/>
    <x v="1"/>
    <n v="3.4"/>
    <n v="4"/>
    <n v="4.0999999999999996"/>
    <n v="3.8333333333333335"/>
    <m/>
    <m/>
    <m/>
    <m/>
  </r>
  <r>
    <x v="1"/>
    <s v="mid May"/>
    <x v="10"/>
    <x v="10"/>
    <n v="2"/>
    <n v="2"/>
    <n v="14"/>
    <n v="26"/>
    <n v="214"/>
    <n v="1"/>
    <x v="1"/>
    <n v="3.4"/>
    <n v="4"/>
    <n v="3.2"/>
    <n v="3.5333333333333337"/>
    <m/>
    <m/>
    <m/>
    <m/>
  </r>
  <r>
    <x v="1"/>
    <s v="mid May"/>
    <x v="8"/>
    <x v="8"/>
    <n v="2"/>
    <n v="3"/>
    <n v="14"/>
    <n v="27"/>
    <n v="314"/>
    <n v="1"/>
    <x v="1"/>
    <n v="3.6"/>
    <n v="3.2"/>
    <n v="3.7"/>
    <n v="3.5"/>
    <m/>
    <m/>
    <m/>
    <m/>
  </r>
  <r>
    <x v="1"/>
    <s v="mid May"/>
    <x v="15"/>
    <x v="7"/>
    <n v="2"/>
    <n v="4"/>
    <n v="14"/>
    <n v="28"/>
    <n v="414"/>
    <n v="1"/>
    <x v="1"/>
    <n v="3.5"/>
    <n v="3.4"/>
    <n v="3.4"/>
    <n v="3.4333333333333336"/>
    <m/>
    <m/>
    <m/>
    <m/>
  </r>
  <r>
    <x v="1"/>
    <s v="mid May"/>
    <x v="14"/>
    <x v="13"/>
    <n v="2"/>
    <n v="4"/>
    <n v="16"/>
    <n v="29"/>
    <n v="416"/>
    <n v="1"/>
    <x v="1"/>
    <n v="3.4"/>
    <n v="3.7"/>
    <n v="3.6"/>
    <n v="3.5666666666666664"/>
    <m/>
    <m/>
    <m/>
    <m/>
  </r>
  <r>
    <x v="1"/>
    <s v="mid May"/>
    <x v="11"/>
    <x v="3"/>
    <n v="2"/>
    <n v="3"/>
    <n v="16"/>
    <n v="30"/>
    <n v="316"/>
    <n v="1"/>
    <x v="1"/>
    <n v="3.8"/>
    <n v="3.8"/>
    <n v="3.7"/>
    <n v="3.7666666666666671"/>
    <m/>
    <m/>
    <m/>
    <m/>
  </r>
  <r>
    <x v="1"/>
    <s v="mid May"/>
    <x v="12"/>
    <x v="11"/>
    <n v="2"/>
    <n v="2"/>
    <n v="16"/>
    <n v="31"/>
    <n v="216"/>
    <n v="1"/>
    <x v="1"/>
    <n v="4"/>
    <n v="4.2"/>
    <n v="3.6"/>
    <n v="3.9333333333333331"/>
    <m/>
    <m/>
    <m/>
    <m/>
  </r>
  <r>
    <x v="1"/>
    <s v="mid May"/>
    <x v="13"/>
    <x v="12"/>
    <n v="2"/>
    <n v="1"/>
    <n v="16"/>
    <n v="32"/>
    <n v="116"/>
    <n v="1"/>
    <x v="1"/>
    <n v="3.4"/>
    <n v="4"/>
    <n v="3.7"/>
    <n v="3.7000000000000006"/>
    <m/>
    <m/>
    <m/>
    <m/>
  </r>
  <r>
    <x v="0"/>
    <s v="mid April"/>
    <x v="6"/>
    <x v="6"/>
    <n v="3"/>
    <n v="1"/>
    <n v="18"/>
    <n v="33"/>
    <n v="118"/>
    <n v="1"/>
    <x v="0"/>
    <n v="3.5"/>
    <n v="3.8"/>
    <n v="4.7"/>
    <n v="4"/>
    <n v="2"/>
    <n v="1"/>
    <n v="4"/>
    <n v="2.3333333333333335"/>
  </r>
  <r>
    <x v="0"/>
    <s v="mid April"/>
    <x v="2"/>
    <x v="2"/>
    <n v="3"/>
    <n v="2"/>
    <n v="18"/>
    <n v="34"/>
    <n v="218"/>
    <n v="1"/>
    <x v="0"/>
    <n v="4.3"/>
    <n v="5"/>
    <n v="4.5999999999999996"/>
    <n v="4.6333333333333337"/>
    <n v="4"/>
    <n v="4"/>
    <n v="4"/>
    <n v="4"/>
  </r>
  <r>
    <x v="0"/>
    <s v="mid April"/>
    <x v="3"/>
    <x v="3"/>
    <n v="3"/>
    <n v="3"/>
    <n v="18"/>
    <n v="35"/>
    <n v="318"/>
    <n v="1"/>
    <x v="0"/>
    <n v="4.2"/>
    <n v="4.0999999999999996"/>
    <n v="4.4000000000000004"/>
    <n v="4.2333333333333334"/>
    <n v="2"/>
    <n v="2"/>
    <n v="2"/>
    <n v="2"/>
  </r>
  <r>
    <x v="0"/>
    <s v="mid April"/>
    <x v="0"/>
    <x v="0"/>
    <n v="3"/>
    <n v="4"/>
    <n v="18"/>
    <n v="36"/>
    <n v="418"/>
    <n v="1"/>
    <x v="0"/>
    <n v="4.0999999999999996"/>
    <n v="4.3"/>
    <n v="4.2"/>
    <n v="4.1999999999999993"/>
    <n v="0"/>
    <n v="2"/>
    <n v="0"/>
    <n v="0.66666666666666663"/>
  </r>
  <r>
    <x v="0"/>
    <s v="mid April"/>
    <x v="1"/>
    <x v="1"/>
    <n v="3"/>
    <n v="4"/>
    <n v="20"/>
    <n v="37"/>
    <n v="420"/>
    <n v="1"/>
    <x v="0"/>
    <n v="4.2"/>
    <n v="4.2"/>
    <n v="4"/>
    <n v="4.1333333333333337"/>
    <n v="1"/>
    <n v="2"/>
    <n v="2"/>
    <n v="1.6666666666666667"/>
  </r>
  <r>
    <x v="0"/>
    <s v="mid April"/>
    <x v="4"/>
    <x v="4"/>
    <n v="3"/>
    <n v="3"/>
    <n v="20"/>
    <n v="38"/>
    <n v="320"/>
    <n v="1"/>
    <x v="0"/>
    <n v="4"/>
    <n v="3.3"/>
    <n v="4.3"/>
    <n v="3.8666666666666667"/>
    <n v="2"/>
    <n v="1"/>
    <n v="2"/>
    <n v="1.6666666666666667"/>
  </r>
  <r>
    <x v="0"/>
    <s v="mid April"/>
    <x v="7"/>
    <x v="7"/>
    <n v="3"/>
    <n v="2"/>
    <n v="20"/>
    <n v="39"/>
    <n v="220"/>
    <n v="1"/>
    <x v="0"/>
    <n v="4.5999999999999996"/>
    <n v="5"/>
    <n v="3.5"/>
    <n v="4.3666666666666663"/>
    <n v="2"/>
    <n v="2"/>
    <n v="0"/>
    <n v="1.3333333333333333"/>
  </r>
  <r>
    <x v="0"/>
    <s v="mid April"/>
    <x v="5"/>
    <x v="5"/>
    <n v="3"/>
    <n v="1"/>
    <n v="20"/>
    <n v="40"/>
    <n v="120"/>
    <n v="1"/>
    <x v="0"/>
    <n v="4.2"/>
    <n v="4"/>
    <n v="4.0999999999999996"/>
    <n v="4.0999999999999996"/>
    <n v="1"/>
    <n v="0"/>
    <n v="2"/>
    <n v="1"/>
  </r>
  <r>
    <x v="1"/>
    <s v="mid May"/>
    <x v="14"/>
    <x v="13"/>
    <n v="3"/>
    <n v="1"/>
    <n v="22"/>
    <n v="41"/>
    <n v="122"/>
    <n v="1"/>
    <x v="1"/>
    <n v="3.3"/>
    <n v="3.8"/>
    <n v="4.0999999999999996"/>
    <n v="3.7333333333333329"/>
    <m/>
    <m/>
    <m/>
    <m/>
  </r>
  <r>
    <x v="1"/>
    <s v="mid May"/>
    <x v="15"/>
    <x v="7"/>
    <n v="3"/>
    <n v="2"/>
    <n v="22"/>
    <n v="42"/>
    <n v="222"/>
    <n v="1"/>
    <x v="1"/>
    <n v="4.0999999999999996"/>
    <n v="3.8"/>
    <n v="4.0999999999999996"/>
    <n v="4"/>
    <m/>
    <m/>
    <m/>
    <m/>
  </r>
  <r>
    <x v="1"/>
    <s v="mid May"/>
    <x v="9"/>
    <x v="9"/>
    <n v="3"/>
    <n v="3"/>
    <n v="22"/>
    <n v="43"/>
    <n v="322"/>
    <n v="1"/>
    <x v="1"/>
    <n v="3.3"/>
    <n v="3.2"/>
    <n v="3.4"/>
    <n v="3.3000000000000003"/>
    <m/>
    <m/>
    <m/>
    <m/>
  </r>
  <r>
    <x v="1"/>
    <s v="mid May"/>
    <x v="13"/>
    <x v="12"/>
    <n v="3"/>
    <n v="4"/>
    <n v="22"/>
    <n v="44"/>
    <n v="422"/>
    <n v="1"/>
    <x v="1"/>
    <n v="3.6"/>
    <n v="3.7"/>
    <n v="3.2"/>
    <n v="3.5"/>
    <m/>
    <m/>
    <m/>
    <m/>
  </r>
  <r>
    <x v="1"/>
    <s v="mid May"/>
    <x v="8"/>
    <x v="8"/>
    <n v="3"/>
    <n v="4"/>
    <n v="24"/>
    <n v="45"/>
    <n v="424"/>
    <n v="1"/>
    <x v="1"/>
    <n v="3.8"/>
    <n v="3.5"/>
    <n v="3.2"/>
    <n v="3.5"/>
    <m/>
    <m/>
    <m/>
    <m/>
  </r>
  <r>
    <x v="1"/>
    <s v="mid May"/>
    <x v="12"/>
    <x v="11"/>
    <n v="3"/>
    <n v="3"/>
    <n v="24"/>
    <n v="46"/>
    <n v="324"/>
    <n v="1"/>
    <x v="1"/>
    <n v="3.1"/>
    <n v="3.1"/>
    <n v="3.2"/>
    <n v="3.1333333333333333"/>
    <m/>
    <m/>
    <m/>
    <m/>
  </r>
  <r>
    <x v="1"/>
    <s v="mid May"/>
    <x v="11"/>
    <x v="3"/>
    <n v="3"/>
    <n v="2"/>
    <n v="24"/>
    <n v="47"/>
    <n v="224"/>
    <n v="1"/>
    <x v="1"/>
    <n v="3.5"/>
    <n v="4.0999999999999996"/>
    <n v="4.0999999999999996"/>
    <n v="3.9"/>
    <m/>
    <m/>
    <m/>
    <m/>
  </r>
  <r>
    <x v="1"/>
    <s v="mid May"/>
    <x v="10"/>
    <x v="10"/>
    <n v="3"/>
    <n v="1"/>
    <n v="24"/>
    <n v="48"/>
    <n v="124"/>
    <n v="1"/>
    <x v="1"/>
    <n v="3.3"/>
    <n v="3.7"/>
    <n v="3.5"/>
    <n v="3.5"/>
    <m/>
    <m/>
    <m/>
    <m/>
  </r>
  <r>
    <x v="0"/>
    <s v="mid April"/>
    <x v="3"/>
    <x v="3"/>
    <n v="4"/>
    <n v="1"/>
    <n v="26"/>
    <n v="49"/>
    <n v="126"/>
    <n v="1"/>
    <x v="0"/>
    <n v="4.3"/>
    <n v="4.2"/>
    <n v="4.0999999999999996"/>
    <n v="4.2"/>
    <n v="2"/>
    <n v="1"/>
    <n v="1"/>
    <n v="1.3333333333333333"/>
  </r>
  <r>
    <x v="0"/>
    <s v="mid April"/>
    <x v="4"/>
    <x v="4"/>
    <n v="4"/>
    <n v="2"/>
    <n v="26"/>
    <n v="50"/>
    <n v="226"/>
    <n v="1"/>
    <x v="0"/>
    <n v="4.2"/>
    <n v="4.0999999999999996"/>
    <n v="4.3"/>
    <n v="4.2"/>
    <n v="2"/>
    <n v="2"/>
    <n v="3"/>
    <n v="2.3333333333333335"/>
  </r>
  <r>
    <x v="0"/>
    <s v="mid April"/>
    <x v="1"/>
    <x v="1"/>
    <n v="4"/>
    <n v="3"/>
    <n v="26"/>
    <n v="51"/>
    <n v="326"/>
    <n v="1"/>
    <x v="0"/>
    <n v="4.3"/>
    <n v="4"/>
    <n v="3.4"/>
    <n v="3.9000000000000004"/>
    <n v="2"/>
    <n v="2"/>
    <n v="0"/>
    <n v="1.3333333333333333"/>
  </r>
  <r>
    <x v="0"/>
    <s v="mid April"/>
    <x v="5"/>
    <x v="5"/>
    <n v="4"/>
    <n v="4"/>
    <n v="26"/>
    <n v="52"/>
    <n v="426"/>
    <n v="1"/>
    <x v="0"/>
    <n v="4.4000000000000004"/>
    <n v="4.3"/>
    <n v="3.3"/>
    <n v="4"/>
    <n v="3"/>
    <n v="2"/>
    <n v="0"/>
    <n v="1.6666666666666667"/>
  </r>
  <r>
    <x v="0"/>
    <s v="mid April"/>
    <x v="7"/>
    <x v="7"/>
    <n v="4"/>
    <n v="4"/>
    <n v="28"/>
    <n v="53"/>
    <n v="428"/>
    <n v="1"/>
    <x v="0"/>
    <n v="4.5"/>
    <n v="4.2"/>
    <n v="4.2"/>
    <n v="4.3"/>
    <n v="2"/>
    <n v="2"/>
    <n v="1"/>
    <n v="1.6666666666666667"/>
  </r>
  <r>
    <x v="0"/>
    <s v="mid April"/>
    <x v="6"/>
    <x v="6"/>
    <n v="4"/>
    <n v="3"/>
    <n v="28"/>
    <n v="54"/>
    <n v="328"/>
    <n v="1"/>
    <x v="0"/>
    <n v="5"/>
    <n v="4.4000000000000004"/>
    <n v="3.5"/>
    <n v="4.3"/>
    <n v="3"/>
    <n v="2"/>
    <n v="2"/>
    <n v="2.3333333333333335"/>
  </r>
  <r>
    <x v="0"/>
    <s v="mid April"/>
    <x v="0"/>
    <x v="0"/>
    <n v="4"/>
    <n v="2"/>
    <n v="28"/>
    <n v="55"/>
    <n v="228"/>
    <n v="1"/>
    <x v="0"/>
    <n v="3.5"/>
    <n v="3.7"/>
    <n v="3.5"/>
    <n v="3.5666666666666664"/>
    <n v="0"/>
    <n v="0"/>
    <n v="0"/>
    <n v="0"/>
  </r>
  <r>
    <x v="0"/>
    <s v="mid April"/>
    <x v="2"/>
    <x v="2"/>
    <n v="4"/>
    <n v="1"/>
    <n v="28"/>
    <n v="56"/>
    <n v="128"/>
    <n v="1"/>
    <x v="0"/>
    <n v="4.3"/>
    <n v="4.5"/>
    <n v="4.3"/>
    <n v="4.3666666666666671"/>
    <n v="2"/>
    <n v="3"/>
    <n v="1"/>
    <n v="2"/>
  </r>
  <r>
    <x v="1"/>
    <s v="mid May"/>
    <x v="11"/>
    <x v="3"/>
    <n v="4"/>
    <n v="1"/>
    <n v="30"/>
    <n v="57"/>
    <n v="130"/>
    <n v="1"/>
    <x v="1"/>
    <n v="4.0999999999999996"/>
    <n v="4.0999999999999996"/>
    <n v="3.9"/>
    <n v="4.0333333333333332"/>
    <m/>
    <m/>
    <m/>
    <m/>
  </r>
  <r>
    <x v="1"/>
    <s v="mid May"/>
    <x v="13"/>
    <x v="12"/>
    <n v="4"/>
    <n v="2"/>
    <n v="30"/>
    <n v="58"/>
    <n v="230"/>
    <n v="1"/>
    <x v="1"/>
    <n v="3.3"/>
    <n v="3.8"/>
    <n v="3.4"/>
    <n v="3.5"/>
    <m/>
    <m/>
    <m/>
    <m/>
  </r>
  <r>
    <x v="1"/>
    <s v="mid May"/>
    <x v="14"/>
    <x v="13"/>
    <n v="4"/>
    <n v="3"/>
    <n v="30"/>
    <n v="59"/>
    <n v="330"/>
    <n v="1"/>
    <x v="1"/>
    <n v="3.2"/>
    <n v="3.3"/>
    <n v="3.1"/>
    <n v="3.1999999999999997"/>
    <m/>
    <m/>
    <m/>
    <m/>
  </r>
  <r>
    <x v="1"/>
    <s v="mid May"/>
    <x v="10"/>
    <x v="10"/>
    <n v="4"/>
    <n v="4"/>
    <n v="30"/>
    <n v="60"/>
    <n v="430"/>
    <n v="1"/>
    <x v="1"/>
    <n v="3.1"/>
    <n v="3.2"/>
    <n v="3.1"/>
    <n v="3.1333333333333333"/>
    <m/>
    <m/>
    <m/>
    <m/>
  </r>
  <r>
    <x v="1"/>
    <s v="mid May"/>
    <x v="9"/>
    <x v="9"/>
    <n v="4"/>
    <n v="4"/>
    <n v="32"/>
    <n v="61"/>
    <n v="432"/>
    <n v="1"/>
    <x v="1"/>
    <n v="3.4"/>
    <n v="3.4"/>
    <n v="3.2"/>
    <n v="3.3333333333333335"/>
    <m/>
    <m/>
    <m/>
    <m/>
  </r>
  <r>
    <x v="1"/>
    <s v="mid May"/>
    <x v="15"/>
    <x v="7"/>
    <n v="4"/>
    <n v="3"/>
    <n v="32"/>
    <n v="62"/>
    <n v="332"/>
    <n v="1"/>
    <x v="1"/>
    <n v="3.2"/>
    <n v="3.1"/>
    <n v="3.4"/>
    <n v="3.2333333333333338"/>
    <m/>
    <m/>
    <m/>
    <m/>
  </r>
  <r>
    <x v="1"/>
    <s v="mid May"/>
    <x v="8"/>
    <x v="8"/>
    <n v="4"/>
    <n v="2"/>
    <n v="32"/>
    <n v="63"/>
    <n v="232"/>
    <n v="1"/>
    <x v="1"/>
    <n v="3.7"/>
    <n v="3.6"/>
    <n v="3.7"/>
    <n v="3.6666666666666665"/>
    <m/>
    <m/>
    <m/>
    <m/>
  </r>
  <r>
    <x v="1"/>
    <s v="mid May"/>
    <x v="12"/>
    <x v="11"/>
    <n v="4"/>
    <n v="1"/>
    <n v="32"/>
    <n v="64"/>
    <n v="132"/>
    <n v="1"/>
    <x v="1"/>
    <n v="3.7"/>
    <n v="4.2"/>
    <n v="3.2"/>
    <n v="3.7000000000000006"/>
    <m/>
    <m/>
    <m/>
    <m/>
  </r>
  <r>
    <x v="0"/>
    <s v="mid April"/>
    <x v="0"/>
    <x v="0"/>
    <n v="1"/>
    <n v="1"/>
    <n v="2"/>
    <n v="1"/>
    <n v="102"/>
    <n v="2"/>
    <x v="2"/>
    <n v="5.3"/>
    <n v="5.5"/>
    <n v="5"/>
    <n v="5.2666666666666666"/>
    <n v="2"/>
    <n v="1"/>
    <n v="1"/>
    <n v="1.3333333333333333"/>
  </r>
  <r>
    <x v="0"/>
    <s v="mid April"/>
    <x v="1"/>
    <x v="1"/>
    <n v="1"/>
    <n v="2"/>
    <n v="2"/>
    <n v="2"/>
    <n v="202"/>
    <n v="2"/>
    <x v="2"/>
    <n v="5.4"/>
    <n v="5.5"/>
    <n v="5.0999999999999996"/>
    <n v="5.333333333333333"/>
    <n v="1"/>
    <n v="2"/>
    <n v="2"/>
    <n v="1.6666666666666667"/>
  </r>
  <r>
    <x v="0"/>
    <s v="mid April"/>
    <x v="2"/>
    <x v="2"/>
    <n v="1"/>
    <n v="3"/>
    <n v="2"/>
    <n v="3"/>
    <n v="302"/>
    <n v="2"/>
    <x v="2"/>
    <n v="5.3"/>
    <n v="5.4"/>
    <n v="4.7"/>
    <n v="5.1333333333333329"/>
    <n v="2"/>
    <n v="2"/>
    <n v="2"/>
    <n v="2"/>
  </r>
  <r>
    <x v="0"/>
    <s v="mid April"/>
    <x v="3"/>
    <x v="3"/>
    <n v="1"/>
    <n v="4"/>
    <n v="2"/>
    <n v="4"/>
    <n v="402"/>
    <n v="2"/>
    <x v="2"/>
    <n v="5.6"/>
    <n v="5.5"/>
    <n v="5.4"/>
    <n v="5.5"/>
    <n v="2"/>
    <n v="1"/>
    <n v="1"/>
    <n v="1.3333333333333333"/>
  </r>
  <r>
    <x v="0"/>
    <s v="mid April"/>
    <x v="4"/>
    <x v="4"/>
    <n v="1"/>
    <n v="4"/>
    <n v="4"/>
    <n v="5"/>
    <n v="404"/>
    <n v="2"/>
    <x v="2"/>
    <n v="4.5"/>
    <n v="5"/>
    <n v="4.7"/>
    <n v="4.7333333333333334"/>
    <n v="1"/>
    <n v="2"/>
    <n v="1"/>
    <n v="1.3333333333333333"/>
  </r>
  <r>
    <x v="0"/>
    <s v="mid April"/>
    <x v="5"/>
    <x v="5"/>
    <n v="1"/>
    <n v="3"/>
    <n v="4"/>
    <n v="6"/>
    <n v="304"/>
    <n v="2"/>
    <x v="2"/>
    <n v="4.8"/>
    <n v="4.7"/>
    <n v="4.7"/>
    <n v="4.7333333333333334"/>
    <n v="0"/>
    <n v="0"/>
    <n v="1"/>
    <n v="0.33333333333333331"/>
  </r>
  <r>
    <x v="0"/>
    <s v="mid April"/>
    <x v="6"/>
    <x v="6"/>
    <n v="1"/>
    <n v="2"/>
    <n v="4"/>
    <n v="7"/>
    <n v="204"/>
    <n v="2"/>
    <x v="2"/>
    <n v="5.4"/>
    <n v="5.5"/>
    <n v="5.0999999999999996"/>
    <n v="5.333333333333333"/>
    <n v="2"/>
    <n v="3"/>
    <n v="1"/>
    <n v="2"/>
  </r>
  <r>
    <x v="0"/>
    <s v="mid April"/>
    <x v="7"/>
    <x v="7"/>
    <n v="1"/>
    <n v="1"/>
    <n v="4"/>
    <n v="8"/>
    <n v="104"/>
    <n v="2"/>
    <x v="2"/>
    <n v="5.0999999999999996"/>
    <n v="5.3"/>
    <n v="5.3"/>
    <n v="5.2333333333333334"/>
    <n v="2"/>
    <n v="2"/>
    <n v="3"/>
    <n v="2.3333333333333335"/>
  </r>
  <r>
    <x v="1"/>
    <s v="mid May"/>
    <x v="8"/>
    <x v="8"/>
    <n v="1"/>
    <n v="1"/>
    <n v="6"/>
    <n v="9"/>
    <n v="106"/>
    <n v="2"/>
    <x v="3"/>
    <n v="4.5"/>
    <n v="4.5999999999999996"/>
    <n v="4.4000000000000004"/>
    <n v="4.5"/>
    <m/>
    <m/>
    <m/>
    <m/>
  </r>
  <r>
    <x v="1"/>
    <s v="mid May"/>
    <x v="9"/>
    <x v="9"/>
    <n v="1"/>
    <n v="2"/>
    <n v="6"/>
    <n v="10"/>
    <n v="206"/>
    <n v="2"/>
    <x v="3"/>
    <n v="4.8"/>
    <n v="4.5"/>
    <n v="4.7"/>
    <n v="4.666666666666667"/>
    <m/>
    <m/>
    <m/>
    <m/>
  </r>
  <r>
    <x v="1"/>
    <s v="mid May"/>
    <x v="10"/>
    <x v="10"/>
    <n v="1"/>
    <n v="3"/>
    <n v="6"/>
    <n v="11"/>
    <n v="306"/>
    <n v="2"/>
    <x v="3"/>
    <n v="4.0999999999999996"/>
    <n v="4.4000000000000004"/>
    <n v="4.4000000000000004"/>
    <n v="4.3"/>
    <m/>
    <m/>
    <m/>
    <m/>
  </r>
  <r>
    <x v="1"/>
    <s v="mid May"/>
    <x v="11"/>
    <x v="3"/>
    <n v="1"/>
    <n v="4"/>
    <n v="6"/>
    <n v="12"/>
    <n v="406"/>
    <n v="2"/>
    <x v="3"/>
    <n v="4.3"/>
    <n v="3.8"/>
    <n v="4.2"/>
    <n v="4.1000000000000005"/>
    <m/>
    <m/>
    <m/>
    <m/>
  </r>
  <r>
    <x v="1"/>
    <s v="mid May"/>
    <x v="12"/>
    <x v="11"/>
    <n v="1"/>
    <n v="4"/>
    <n v="8"/>
    <n v="13"/>
    <n v="408"/>
    <n v="2"/>
    <x v="3"/>
    <n v="4.4000000000000004"/>
    <n v="4.4000000000000004"/>
    <n v="3.7"/>
    <n v="4.166666666666667"/>
    <m/>
    <m/>
    <m/>
    <m/>
  </r>
  <r>
    <x v="1"/>
    <s v="mid May"/>
    <x v="13"/>
    <x v="12"/>
    <n v="1"/>
    <n v="3"/>
    <n v="8"/>
    <n v="14"/>
    <n v="308"/>
    <n v="2"/>
    <x v="3"/>
    <n v="4.4000000000000004"/>
    <n v="4.2"/>
    <n v="4.0999999999999996"/>
    <n v="4.2333333333333334"/>
    <m/>
    <m/>
    <m/>
    <m/>
  </r>
  <r>
    <x v="1"/>
    <s v="mid May"/>
    <x v="14"/>
    <x v="13"/>
    <n v="1"/>
    <n v="2"/>
    <n v="8"/>
    <n v="15"/>
    <n v="208"/>
    <n v="2"/>
    <x v="3"/>
    <n v="4.3"/>
    <n v="4.5"/>
    <n v="4.8"/>
    <n v="4.5333333333333341"/>
    <m/>
    <m/>
    <m/>
    <m/>
  </r>
  <r>
    <x v="1"/>
    <s v="mid May"/>
    <x v="15"/>
    <x v="7"/>
    <n v="1"/>
    <n v="1"/>
    <n v="8"/>
    <n v="16"/>
    <n v="108"/>
    <n v="2"/>
    <x v="3"/>
    <n v="4.7"/>
    <n v="4.8"/>
    <n v="4.3"/>
    <n v="4.6000000000000005"/>
    <m/>
    <m/>
    <m/>
    <m/>
  </r>
  <r>
    <x v="0"/>
    <s v="mid April"/>
    <x v="1"/>
    <x v="1"/>
    <n v="2"/>
    <n v="1"/>
    <n v="10"/>
    <n v="17"/>
    <n v="110"/>
    <n v="2"/>
    <x v="2"/>
    <n v="5.0999999999999996"/>
    <n v="5.4"/>
    <n v="4.5999999999999996"/>
    <n v="5.0333333333333332"/>
    <n v="1"/>
    <n v="2"/>
    <n v="1"/>
    <n v="1.3333333333333333"/>
  </r>
  <r>
    <x v="0"/>
    <s v="mid April"/>
    <x v="5"/>
    <x v="5"/>
    <n v="2"/>
    <n v="2"/>
    <n v="10"/>
    <n v="18"/>
    <n v="210"/>
    <n v="2"/>
    <x v="2"/>
    <n v="4.8"/>
    <n v="5.0999999999999996"/>
    <n v="5.3"/>
    <n v="5.0666666666666664"/>
    <n v="2"/>
    <n v="2"/>
    <n v="1"/>
    <n v="1.6666666666666667"/>
  </r>
  <r>
    <x v="0"/>
    <s v="mid April"/>
    <x v="7"/>
    <x v="7"/>
    <n v="2"/>
    <n v="3"/>
    <n v="10"/>
    <n v="19"/>
    <n v="310"/>
    <n v="2"/>
    <x v="2"/>
    <n v="5.3"/>
    <n v="4.9000000000000004"/>
    <n v="5.3"/>
    <n v="5.166666666666667"/>
    <n v="2"/>
    <n v="1"/>
    <n v="2"/>
    <n v="1.6666666666666667"/>
  </r>
  <r>
    <x v="0"/>
    <s v="mid April"/>
    <x v="6"/>
    <x v="6"/>
    <n v="2"/>
    <n v="4"/>
    <n v="10"/>
    <n v="20"/>
    <n v="410"/>
    <n v="2"/>
    <x v="2"/>
    <n v="5.0999999999999996"/>
    <n v="4.5"/>
    <n v="4.0999999999999996"/>
    <n v="4.5666666666666664"/>
    <n v="1"/>
    <n v="0"/>
    <n v="0"/>
    <n v="0.33333333333333331"/>
  </r>
  <r>
    <x v="0"/>
    <s v="mid April"/>
    <x v="2"/>
    <x v="2"/>
    <n v="2"/>
    <n v="4"/>
    <n v="12"/>
    <n v="21"/>
    <n v="412"/>
    <n v="2"/>
    <x v="2"/>
    <n v="5.0999999999999996"/>
    <n v="5.0999999999999996"/>
    <n v="5.6"/>
    <n v="5.2666666666666666"/>
    <n v="2"/>
    <n v="1"/>
    <n v="4"/>
    <n v="2.3333333333333335"/>
  </r>
  <r>
    <x v="0"/>
    <s v="mid April"/>
    <x v="0"/>
    <x v="0"/>
    <n v="2"/>
    <n v="3"/>
    <n v="12"/>
    <n v="22"/>
    <n v="312"/>
    <n v="2"/>
    <x v="2"/>
    <n v="5.2"/>
    <n v="5.3"/>
    <n v="5.2"/>
    <n v="5.2333333333333334"/>
    <n v="2"/>
    <n v="2"/>
    <n v="1"/>
    <n v="1.6666666666666667"/>
  </r>
  <r>
    <x v="0"/>
    <s v="mid April"/>
    <x v="3"/>
    <x v="3"/>
    <n v="2"/>
    <n v="2"/>
    <n v="12"/>
    <n v="23"/>
    <n v="212"/>
    <n v="2"/>
    <x v="2"/>
    <n v="5.7"/>
    <n v="5.2"/>
    <n v="5.4"/>
    <n v="5.4333333333333336"/>
    <n v="2"/>
    <n v="2"/>
    <n v="3"/>
    <n v="2.3333333333333335"/>
  </r>
  <r>
    <x v="0"/>
    <s v="mid April"/>
    <x v="4"/>
    <x v="4"/>
    <n v="2"/>
    <n v="1"/>
    <n v="12"/>
    <n v="24"/>
    <n v="112"/>
    <n v="2"/>
    <x v="2"/>
    <n v="4.7"/>
    <n v="5.2"/>
    <n v="5.2"/>
    <n v="5.0333333333333341"/>
    <n v="2"/>
    <n v="2"/>
    <n v="4"/>
    <n v="2.6666666666666665"/>
  </r>
  <r>
    <x v="1"/>
    <s v="mid May"/>
    <x v="9"/>
    <x v="9"/>
    <n v="2"/>
    <n v="1"/>
    <n v="14"/>
    <n v="25"/>
    <n v="114"/>
    <n v="2"/>
    <x v="3"/>
    <n v="4.2"/>
    <n v="4.5999999999999996"/>
    <n v="4.5"/>
    <n v="4.4333333333333336"/>
    <m/>
    <m/>
    <m/>
    <m/>
  </r>
  <r>
    <x v="1"/>
    <s v="mid May"/>
    <x v="10"/>
    <x v="10"/>
    <n v="2"/>
    <n v="2"/>
    <n v="14"/>
    <n v="26"/>
    <n v="214"/>
    <n v="2"/>
    <x v="3"/>
    <n v="4.0999999999999996"/>
    <n v="4.5"/>
    <n v="3.8"/>
    <n v="4.1333333333333329"/>
    <m/>
    <m/>
    <m/>
    <m/>
  </r>
  <r>
    <x v="1"/>
    <s v="mid May"/>
    <x v="8"/>
    <x v="8"/>
    <n v="2"/>
    <n v="3"/>
    <n v="14"/>
    <n v="27"/>
    <n v="314"/>
    <n v="2"/>
    <x v="3"/>
    <n v="4.3"/>
    <n v="4"/>
    <n v="4.5"/>
    <n v="4.2666666666666666"/>
    <m/>
    <m/>
    <m/>
    <m/>
  </r>
  <r>
    <x v="1"/>
    <s v="mid May"/>
    <x v="15"/>
    <x v="7"/>
    <n v="2"/>
    <n v="4"/>
    <n v="14"/>
    <n v="28"/>
    <n v="414"/>
    <n v="2"/>
    <x v="3"/>
    <n v="4.3"/>
    <n v="4.2"/>
    <n v="4.4000000000000004"/>
    <n v="4.3"/>
    <m/>
    <m/>
    <m/>
    <m/>
  </r>
  <r>
    <x v="1"/>
    <s v="mid May"/>
    <x v="14"/>
    <x v="13"/>
    <n v="2"/>
    <n v="4"/>
    <n v="16"/>
    <n v="29"/>
    <n v="416"/>
    <n v="2"/>
    <x v="3"/>
    <n v="4.4000000000000004"/>
    <n v="4.4000000000000004"/>
    <n v="4.4000000000000004"/>
    <n v="4.4000000000000004"/>
    <m/>
    <m/>
    <m/>
    <m/>
  </r>
  <r>
    <x v="1"/>
    <s v="mid May"/>
    <x v="11"/>
    <x v="3"/>
    <n v="2"/>
    <n v="3"/>
    <n v="16"/>
    <n v="30"/>
    <n v="316"/>
    <n v="2"/>
    <x v="3"/>
    <n v="4.4000000000000004"/>
    <n v="4.3"/>
    <n v="4.2"/>
    <n v="4.3"/>
    <m/>
    <m/>
    <m/>
    <m/>
  </r>
  <r>
    <x v="1"/>
    <s v="mid May"/>
    <x v="12"/>
    <x v="11"/>
    <n v="2"/>
    <n v="2"/>
    <n v="16"/>
    <n v="31"/>
    <n v="216"/>
    <n v="2"/>
    <x v="3"/>
    <n v="4.5"/>
    <n v="4.8"/>
    <n v="4.5"/>
    <n v="4.6000000000000005"/>
    <m/>
    <m/>
    <m/>
    <m/>
  </r>
  <r>
    <x v="1"/>
    <s v="mid May"/>
    <x v="13"/>
    <x v="12"/>
    <n v="2"/>
    <n v="1"/>
    <n v="16"/>
    <n v="32"/>
    <n v="116"/>
    <n v="2"/>
    <x v="3"/>
    <n v="4.0999999999999996"/>
    <n v="4.4000000000000004"/>
    <n v="4.3"/>
    <n v="4.2666666666666666"/>
    <m/>
    <m/>
    <m/>
    <m/>
  </r>
  <r>
    <x v="0"/>
    <s v="mid April"/>
    <x v="6"/>
    <x v="6"/>
    <n v="3"/>
    <n v="1"/>
    <n v="18"/>
    <n v="33"/>
    <n v="118"/>
    <n v="2"/>
    <x v="2"/>
    <n v="4.7"/>
    <n v="5.0999999999999996"/>
    <n v="5.3"/>
    <n v="5.0333333333333341"/>
    <n v="2"/>
    <n v="1"/>
    <n v="3"/>
    <n v="2"/>
  </r>
  <r>
    <x v="0"/>
    <s v="mid April"/>
    <x v="2"/>
    <x v="2"/>
    <n v="3"/>
    <n v="2"/>
    <n v="18"/>
    <n v="34"/>
    <n v="218"/>
    <n v="2"/>
    <x v="2"/>
    <n v="5.7"/>
    <n v="6.1"/>
    <n v="6"/>
    <n v="5.9333333333333336"/>
    <n v="5"/>
    <n v="5"/>
    <n v="5"/>
    <n v="5"/>
  </r>
  <r>
    <x v="0"/>
    <s v="mid April"/>
    <x v="3"/>
    <x v="3"/>
    <n v="3"/>
    <n v="3"/>
    <n v="18"/>
    <n v="35"/>
    <n v="318"/>
    <n v="2"/>
    <x v="2"/>
    <n v="5.4"/>
    <n v="5.0999999999999996"/>
    <n v="5.5"/>
    <n v="5.333333333333333"/>
    <n v="1"/>
    <n v="3"/>
    <n v="3"/>
    <n v="2.3333333333333335"/>
  </r>
  <r>
    <x v="0"/>
    <s v="mid April"/>
    <x v="0"/>
    <x v="0"/>
    <n v="3"/>
    <n v="4"/>
    <n v="18"/>
    <n v="36"/>
    <n v="418"/>
    <n v="2"/>
    <x v="2"/>
    <n v="4.2"/>
    <n v="4.8"/>
    <n v="5.3"/>
    <n v="4.7666666666666666"/>
    <n v="0"/>
    <n v="1"/>
    <n v="2"/>
    <n v="1"/>
  </r>
  <r>
    <x v="0"/>
    <s v="mid April"/>
    <x v="1"/>
    <x v="1"/>
    <n v="3"/>
    <n v="4"/>
    <n v="20"/>
    <n v="37"/>
    <n v="420"/>
    <n v="2"/>
    <x v="2"/>
    <n v="5.0999999999999996"/>
    <n v="5.3"/>
    <n v="5"/>
    <n v="5.1333333333333329"/>
    <n v="1"/>
    <n v="2"/>
    <n v="2"/>
    <n v="1.6666666666666667"/>
  </r>
  <r>
    <x v="0"/>
    <s v="mid April"/>
    <x v="4"/>
    <x v="4"/>
    <n v="3"/>
    <n v="3"/>
    <n v="20"/>
    <n v="38"/>
    <n v="320"/>
    <n v="2"/>
    <x v="2"/>
    <n v="5"/>
    <n v="4"/>
    <n v="5.3"/>
    <n v="4.7666666666666666"/>
    <n v="2"/>
    <n v="1"/>
    <n v="3"/>
    <n v="2"/>
  </r>
  <r>
    <x v="0"/>
    <s v="mid April"/>
    <x v="7"/>
    <x v="7"/>
    <n v="3"/>
    <n v="2"/>
    <n v="20"/>
    <n v="39"/>
    <n v="220"/>
    <n v="2"/>
    <x v="2"/>
    <n v="5.7"/>
    <n v="6"/>
    <n v="4.9000000000000004"/>
    <n v="5.5333333333333341"/>
    <n v="2"/>
    <n v="2"/>
    <n v="0"/>
    <n v="1.3333333333333333"/>
  </r>
  <r>
    <x v="0"/>
    <s v="mid April"/>
    <x v="5"/>
    <x v="5"/>
    <n v="3"/>
    <n v="1"/>
    <n v="20"/>
    <n v="40"/>
    <n v="120"/>
    <n v="2"/>
    <x v="2"/>
    <n v="5.3"/>
    <n v="5"/>
    <n v="5.2"/>
    <n v="5.166666666666667"/>
    <n v="1"/>
    <n v="1"/>
    <n v="2"/>
    <n v="1.3333333333333333"/>
  </r>
  <r>
    <x v="1"/>
    <s v="mid May"/>
    <x v="14"/>
    <x v="13"/>
    <n v="3"/>
    <n v="1"/>
    <n v="22"/>
    <n v="41"/>
    <n v="122"/>
    <n v="2"/>
    <x v="3"/>
    <n v="4"/>
    <n v="4.4000000000000004"/>
    <n v="4.5999999999999996"/>
    <n v="4.333333333333333"/>
    <m/>
    <m/>
    <m/>
    <m/>
  </r>
  <r>
    <x v="1"/>
    <s v="mid May"/>
    <x v="15"/>
    <x v="7"/>
    <n v="3"/>
    <n v="2"/>
    <n v="22"/>
    <n v="42"/>
    <n v="222"/>
    <n v="2"/>
    <x v="3"/>
    <n v="4.7"/>
    <n v="4.4000000000000004"/>
    <n v="4.7"/>
    <n v="4.6000000000000005"/>
    <m/>
    <m/>
    <m/>
    <m/>
  </r>
  <r>
    <x v="1"/>
    <s v="mid May"/>
    <x v="9"/>
    <x v="9"/>
    <n v="3"/>
    <n v="3"/>
    <n v="22"/>
    <n v="43"/>
    <n v="322"/>
    <n v="2"/>
    <x v="3"/>
    <n v="4"/>
    <n v="4"/>
    <n v="4.0999999999999996"/>
    <n v="4.0333333333333332"/>
    <m/>
    <m/>
    <m/>
    <m/>
  </r>
  <r>
    <x v="1"/>
    <s v="mid May"/>
    <x v="13"/>
    <x v="12"/>
    <n v="3"/>
    <n v="4"/>
    <n v="22"/>
    <n v="44"/>
    <n v="422"/>
    <n v="2"/>
    <x v="3"/>
    <n v="4.4000000000000004"/>
    <n v="4.3"/>
    <n v="3.7"/>
    <n v="4.1333333333333329"/>
    <m/>
    <m/>
    <m/>
    <m/>
  </r>
  <r>
    <x v="1"/>
    <s v="mid May"/>
    <x v="8"/>
    <x v="8"/>
    <n v="3"/>
    <n v="4"/>
    <n v="24"/>
    <n v="45"/>
    <n v="424"/>
    <n v="2"/>
    <x v="3"/>
    <n v="4.3"/>
    <n v="4.2"/>
    <n v="4"/>
    <n v="4.166666666666667"/>
    <m/>
    <m/>
    <m/>
    <m/>
  </r>
  <r>
    <x v="1"/>
    <s v="mid May"/>
    <x v="12"/>
    <x v="11"/>
    <n v="3"/>
    <n v="3"/>
    <n v="24"/>
    <n v="46"/>
    <n v="324"/>
    <n v="2"/>
    <x v="3"/>
    <n v="3.5"/>
    <n v="3.5"/>
    <n v="3.8"/>
    <n v="3.6"/>
    <m/>
    <m/>
    <m/>
    <m/>
  </r>
  <r>
    <x v="1"/>
    <s v="mid May"/>
    <x v="11"/>
    <x v="3"/>
    <n v="3"/>
    <n v="2"/>
    <n v="24"/>
    <n v="47"/>
    <n v="224"/>
    <n v="2"/>
    <x v="3"/>
    <n v="4.0999999999999996"/>
    <n v="4.5999999999999996"/>
    <n v="4.5999999999999996"/>
    <n v="4.4333333333333327"/>
    <m/>
    <m/>
    <m/>
    <m/>
  </r>
  <r>
    <x v="1"/>
    <s v="mid May"/>
    <x v="10"/>
    <x v="10"/>
    <n v="3"/>
    <n v="1"/>
    <n v="24"/>
    <n v="48"/>
    <n v="124"/>
    <n v="2"/>
    <x v="3"/>
    <n v="4.2"/>
    <n v="4.4000000000000004"/>
    <n v="4.0999999999999996"/>
    <n v="4.2333333333333334"/>
    <m/>
    <m/>
    <m/>
    <m/>
  </r>
  <r>
    <x v="0"/>
    <s v="mid April"/>
    <x v="3"/>
    <x v="3"/>
    <n v="4"/>
    <n v="1"/>
    <n v="26"/>
    <n v="49"/>
    <n v="126"/>
    <n v="2"/>
    <x v="2"/>
    <n v="5.5"/>
    <n v="5.3"/>
    <n v="5.3"/>
    <n v="5.3666666666666671"/>
    <n v="2"/>
    <n v="1"/>
    <n v="2"/>
    <n v="1.6666666666666667"/>
  </r>
  <r>
    <x v="0"/>
    <s v="mid April"/>
    <x v="4"/>
    <x v="4"/>
    <n v="4"/>
    <n v="2"/>
    <n v="26"/>
    <n v="50"/>
    <n v="226"/>
    <n v="2"/>
    <x v="2"/>
    <n v="5.5"/>
    <n v="5.0999999999999996"/>
    <n v="5.3"/>
    <n v="5.3"/>
    <n v="2"/>
    <n v="2"/>
    <n v="4"/>
    <n v="2.6666666666666665"/>
  </r>
  <r>
    <x v="0"/>
    <s v="mid April"/>
    <x v="1"/>
    <x v="1"/>
    <n v="4"/>
    <n v="3"/>
    <n v="26"/>
    <n v="51"/>
    <n v="326"/>
    <n v="2"/>
    <x v="2"/>
    <n v="5.8"/>
    <n v="5.0999999999999996"/>
    <n v="4.7"/>
    <n v="5.1999999999999993"/>
    <n v="3"/>
    <n v="2"/>
    <n v="0"/>
    <n v="1.6666666666666667"/>
  </r>
  <r>
    <x v="0"/>
    <s v="mid April"/>
    <x v="5"/>
    <x v="5"/>
    <n v="4"/>
    <n v="4"/>
    <n v="26"/>
    <n v="52"/>
    <n v="426"/>
    <n v="2"/>
    <x v="2"/>
    <n v="5.4"/>
    <n v="5.4"/>
    <n v="4.5"/>
    <n v="5.1000000000000005"/>
    <n v="2"/>
    <n v="2"/>
    <n v="0"/>
    <n v="1.3333333333333333"/>
  </r>
  <r>
    <x v="0"/>
    <s v="mid April"/>
    <x v="7"/>
    <x v="7"/>
    <n v="4"/>
    <n v="4"/>
    <n v="28"/>
    <n v="53"/>
    <n v="428"/>
    <n v="2"/>
    <x v="2"/>
    <n v="5.5"/>
    <n v="5.5"/>
    <n v="5.4"/>
    <n v="5.4666666666666659"/>
    <n v="2"/>
    <n v="3"/>
    <n v="3"/>
    <n v="2.6666666666666665"/>
  </r>
  <r>
    <x v="0"/>
    <s v="mid April"/>
    <x v="6"/>
    <x v="6"/>
    <n v="4"/>
    <n v="3"/>
    <n v="28"/>
    <n v="54"/>
    <n v="328"/>
    <n v="2"/>
    <x v="2"/>
    <n v="6.1"/>
    <n v="5.4"/>
    <n v="5"/>
    <n v="5.5"/>
    <n v="5"/>
    <n v="2"/>
    <n v="2"/>
    <n v="3"/>
  </r>
  <r>
    <x v="0"/>
    <s v="mid April"/>
    <x v="0"/>
    <x v="0"/>
    <n v="4"/>
    <n v="2"/>
    <n v="28"/>
    <n v="55"/>
    <n v="228"/>
    <n v="2"/>
    <x v="2"/>
    <n v="5.6"/>
    <n v="5"/>
    <n v="5.0999999999999996"/>
    <n v="5.2333333333333334"/>
    <n v="2"/>
    <n v="1"/>
    <n v="1"/>
    <n v="1.3333333333333333"/>
  </r>
  <r>
    <x v="0"/>
    <s v="mid April"/>
    <x v="2"/>
    <x v="2"/>
    <n v="4"/>
    <n v="1"/>
    <n v="28"/>
    <n v="56"/>
    <n v="128"/>
    <n v="2"/>
    <x v="2"/>
    <n v="5.4"/>
    <n v="5.8"/>
    <n v="5.2"/>
    <n v="5.4666666666666659"/>
    <n v="2"/>
    <n v="3"/>
    <n v="1"/>
    <n v="2"/>
  </r>
  <r>
    <x v="1"/>
    <s v="mid May"/>
    <x v="11"/>
    <x v="3"/>
    <n v="4"/>
    <n v="1"/>
    <n v="30"/>
    <n v="57"/>
    <n v="130"/>
    <n v="2"/>
    <x v="3"/>
    <n v="4.7"/>
    <n v="4.5"/>
    <n v="4.4000000000000004"/>
    <n v="4.5333333333333332"/>
    <m/>
    <m/>
    <m/>
    <m/>
  </r>
  <r>
    <x v="1"/>
    <s v="mid May"/>
    <x v="13"/>
    <x v="12"/>
    <n v="4"/>
    <n v="2"/>
    <n v="30"/>
    <n v="58"/>
    <n v="230"/>
    <n v="2"/>
    <x v="3"/>
    <n v="4.0999999999999996"/>
    <n v="4.4000000000000004"/>
    <n v="4.0999999999999996"/>
    <n v="4.2"/>
    <m/>
    <m/>
    <m/>
    <m/>
  </r>
  <r>
    <x v="1"/>
    <s v="mid May"/>
    <x v="14"/>
    <x v="13"/>
    <n v="4"/>
    <n v="3"/>
    <n v="30"/>
    <n v="59"/>
    <n v="330"/>
    <n v="2"/>
    <x v="3"/>
    <n v="3.8"/>
    <n v="4"/>
    <n v="3.7"/>
    <n v="3.8333333333333335"/>
    <m/>
    <m/>
    <m/>
    <m/>
  </r>
  <r>
    <x v="1"/>
    <s v="mid May"/>
    <x v="10"/>
    <x v="10"/>
    <n v="4"/>
    <n v="4"/>
    <n v="30"/>
    <n v="60"/>
    <n v="430"/>
    <n v="2"/>
    <x v="3"/>
    <n v="3.7"/>
    <n v="4"/>
    <n v="3.8"/>
    <n v="3.8333333333333335"/>
    <m/>
    <m/>
    <m/>
    <m/>
  </r>
  <r>
    <x v="1"/>
    <s v="mid May"/>
    <x v="9"/>
    <x v="9"/>
    <n v="4"/>
    <n v="4"/>
    <n v="32"/>
    <n v="61"/>
    <n v="432"/>
    <n v="2"/>
    <x v="3"/>
    <n v="4.2"/>
    <n v="4.3"/>
    <n v="3.9"/>
    <n v="4.1333333333333337"/>
    <m/>
    <m/>
    <m/>
    <m/>
  </r>
  <r>
    <x v="1"/>
    <s v="mid May"/>
    <x v="15"/>
    <x v="7"/>
    <n v="4"/>
    <n v="3"/>
    <n v="32"/>
    <n v="62"/>
    <n v="332"/>
    <n v="2"/>
    <x v="3"/>
    <n v="3.8"/>
    <n v="3.8"/>
    <n v="4.2"/>
    <n v="3.9333333333333336"/>
    <m/>
    <m/>
    <m/>
    <m/>
  </r>
  <r>
    <x v="1"/>
    <s v="mid May"/>
    <x v="8"/>
    <x v="8"/>
    <n v="4"/>
    <n v="2"/>
    <n v="32"/>
    <n v="63"/>
    <n v="232"/>
    <n v="2"/>
    <x v="3"/>
    <n v="4.5"/>
    <n v="4.3"/>
    <n v="4.4000000000000004"/>
    <n v="4.4000000000000004"/>
    <m/>
    <m/>
    <m/>
    <m/>
  </r>
  <r>
    <x v="1"/>
    <s v="mid May"/>
    <x v="12"/>
    <x v="11"/>
    <n v="4"/>
    <n v="1"/>
    <n v="32"/>
    <n v="64"/>
    <n v="132"/>
    <n v="2"/>
    <x v="3"/>
    <n v="4.4000000000000004"/>
    <n v="4.7"/>
    <n v="4.3"/>
    <n v="4.4666666666666677"/>
    <m/>
    <m/>
    <m/>
    <m/>
  </r>
  <r>
    <x v="0"/>
    <s v="mid April"/>
    <x v="0"/>
    <x v="0"/>
    <n v="1"/>
    <n v="1"/>
    <n v="2"/>
    <n v="1"/>
    <n v="102"/>
    <n v="3"/>
    <x v="4"/>
    <n v="6.1"/>
    <n v="6.4"/>
    <n v="5.7"/>
    <n v="6.0666666666666664"/>
    <n v="5"/>
    <n v="4"/>
    <n v="2"/>
    <n v="3.6666666666666665"/>
  </r>
  <r>
    <x v="0"/>
    <s v="mid April"/>
    <x v="1"/>
    <x v="1"/>
    <n v="1"/>
    <n v="2"/>
    <n v="2"/>
    <n v="2"/>
    <n v="202"/>
    <n v="3"/>
    <x v="4"/>
    <n v="6.2"/>
    <n v="6.4"/>
    <n v="6.2"/>
    <n v="6.2666666666666666"/>
    <n v="5"/>
    <n v="6"/>
    <n v="6"/>
    <n v="5.666666666666667"/>
  </r>
  <r>
    <x v="0"/>
    <s v="mid April"/>
    <x v="2"/>
    <x v="2"/>
    <n v="1"/>
    <n v="3"/>
    <n v="2"/>
    <n v="3"/>
    <n v="302"/>
    <n v="3"/>
    <x v="4"/>
    <n v="6.2"/>
    <n v="6.2"/>
    <n v="5.4"/>
    <n v="5.9333333333333336"/>
    <n v="4"/>
    <n v="3"/>
    <n v="4"/>
    <n v="3.6666666666666665"/>
  </r>
  <r>
    <x v="0"/>
    <s v="mid April"/>
    <x v="3"/>
    <x v="3"/>
    <n v="1"/>
    <n v="4"/>
    <n v="2"/>
    <n v="4"/>
    <n v="402"/>
    <n v="3"/>
    <x v="4"/>
    <n v="6.5"/>
    <n v="6.2"/>
    <n v="6.2"/>
    <n v="6.3"/>
    <n v="6"/>
    <n v="6"/>
    <n v="5"/>
    <n v="5.666666666666667"/>
  </r>
  <r>
    <x v="0"/>
    <s v="mid April"/>
    <x v="4"/>
    <x v="4"/>
    <n v="1"/>
    <n v="4"/>
    <n v="4"/>
    <n v="5"/>
    <n v="404"/>
    <n v="3"/>
    <x v="4"/>
    <n v="5.0999999999999996"/>
    <n v="5.6"/>
    <n v="5.4"/>
    <n v="5.3666666666666671"/>
    <n v="2"/>
    <n v="4"/>
    <n v="5"/>
    <n v="3.6666666666666665"/>
  </r>
  <r>
    <x v="0"/>
    <s v="mid April"/>
    <x v="5"/>
    <x v="5"/>
    <n v="1"/>
    <n v="3"/>
    <n v="4"/>
    <n v="6"/>
    <n v="304"/>
    <n v="3"/>
    <x v="4"/>
    <n v="5.4"/>
    <n v="5.3"/>
    <n v="5.4"/>
    <n v="5.3666666666666671"/>
    <n v="3"/>
    <n v="3"/>
    <n v="3"/>
    <n v="3"/>
  </r>
  <r>
    <x v="0"/>
    <s v="mid April"/>
    <x v="6"/>
    <x v="6"/>
    <n v="1"/>
    <n v="2"/>
    <n v="4"/>
    <n v="7"/>
    <n v="204"/>
    <n v="3"/>
    <x v="4"/>
    <n v="6.3"/>
    <n v="6.4"/>
    <n v="5.8"/>
    <n v="6.166666666666667"/>
    <n v="5"/>
    <n v="6"/>
    <n v="3"/>
    <n v="4.666666666666667"/>
  </r>
  <r>
    <x v="0"/>
    <s v="mid April"/>
    <x v="7"/>
    <x v="7"/>
    <n v="1"/>
    <n v="1"/>
    <n v="4"/>
    <n v="8"/>
    <n v="104"/>
    <n v="3"/>
    <x v="4"/>
    <n v="6.1"/>
    <n v="5.9"/>
    <n v="6.1"/>
    <n v="6.0333333333333341"/>
    <n v="3"/>
    <n v="3"/>
    <n v="4"/>
    <n v="3.3333333333333335"/>
  </r>
  <r>
    <x v="1"/>
    <s v="mid May"/>
    <x v="8"/>
    <x v="8"/>
    <n v="1"/>
    <n v="1"/>
    <n v="6"/>
    <n v="9"/>
    <n v="106"/>
    <n v="3"/>
    <x v="5"/>
    <n v="5.3"/>
    <n v="5.3"/>
    <n v="5"/>
    <n v="5.2"/>
    <m/>
    <m/>
    <m/>
    <m/>
  </r>
  <r>
    <x v="1"/>
    <s v="mid May"/>
    <x v="9"/>
    <x v="9"/>
    <n v="1"/>
    <n v="2"/>
    <n v="6"/>
    <n v="10"/>
    <n v="206"/>
    <n v="3"/>
    <x v="5"/>
    <n v="5.4"/>
    <n v="5.4"/>
    <n v="5.3"/>
    <n v="5.3666666666666671"/>
    <m/>
    <m/>
    <m/>
    <m/>
  </r>
  <r>
    <x v="1"/>
    <s v="mid May"/>
    <x v="10"/>
    <x v="10"/>
    <n v="1"/>
    <n v="3"/>
    <n v="6"/>
    <n v="11"/>
    <n v="306"/>
    <n v="3"/>
    <x v="5"/>
    <n v="4.7"/>
    <n v="5.2"/>
    <n v="5.3"/>
    <n v="5.0666666666666664"/>
    <m/>
    <m/>
    <m/>
    <m/>
  </r>
  <r>
    <x v="1"/>
    <s v="mid May"/>
    <x v="11"/>
    <x v="3"/>
    <n v="1"/>
    <n v="4"/>
    <n v="6"/>
    <n v="12"/>
    <n v="406"/>
    <n v="3"/>
    <x v="5"/>
    <n v="5"/>
    <n v="4.5"/>
    <n v="4.8"/>
    <n v="4.7666666666666666"/>
    <m/>
    <m/>
    <m/>
    <m/>
  </r>
  <r>
    <x v="1"/>
    <s v="mid May"/>
    <x v="12"/>
    <x v="11"/>
    <n v="1"/>
    <n v="4"/>
    <n v="8"/>
    <n v="13"/>
    <n v="408"/>
    <n v="3"/>
    <x v="5"/>
    <n v="5.0999999999999996"/>
    <n v="5"/>
    <n v="4.4000000000000004"/>
    <n v="4.833333333333333"/>
    <m/>
    <m/>
    <m/>
    <m/>
  </r>
  <r>
    <x v="1"/>
    <s v="mid May"/>
    <x v="13"/>
    <x v="12"/>
    <n v="1"/>
    <n v="3"/>
    <n v="8"/>
    <n v="14"/>
    <n v="308"/>
    <n v="3"/>
    <x v="5"/>
    <n v="5.2"/>
    <n v="4.8"/>
    <n v="4.7"/>
    <n v="4.8999999999999995"/>
    <m/>
    <m/>
    <m/>
    <m/>
  </r>
  <r>
    <x v="1"/>
    <s v="mid May"/>
    <x v="14"/>
    <x v="13"/>
    <n v="1"/>
    <n v="2"/>
    <n v="8"/>
    <n v="15"/>
    <n v="208"/>
    <n v="3"/>
    <x v="5"/>
    <n v="5.0999999999999996"/>
    <n v="5.4"/>
    <n v="5.4"/>
    <n v="5.3"/>
    <m/>
    <m/>
    <m/>
    <m/>
  </r>
  <r>
    <x v="1"/>
    <s v="mid May"/>
    <x v="15"/>
    <x v="7"/>
    <n v="1"/>
    <n v="1"/>
    <n v="8"/>
    <n v="16"/>
    <n v="108"/>
    <n v="3"/>
    <x v="5"/>
    <n v="5.4"/>
    <n v="5.4"/>
    <n v="4.9000000000000004"/>
    <n v="5.2333333333333334"/>
    <m/>
    <m/>
    <m/>
    <m/>
  </r>
  <r>
    <x v="0"/>
    <s v="mid April"/>
    <x v="1"/>
    <x v="1"/>
    <n v="2"/>
    <n v="1"/>
    <n v="10"/>
    <n v="17"/>
    <n v="110"/>
    <n v="3"/>
    <x v="4"/>
    <n v="6"/>
    <n v="6.2"/>
    <n v="5.5"/>
    <n v="5.8999999999999995"/>
    <n v="3"/>
    <n v="3"/>
    <n v="2"/>
    <n v="2.6666666666666665"/>
  </r>
  <r>
    <x v="0"/>
    <s v="mid April"/>
    <x v="5"/>
    <x v="5"/>
    <n v="2"/>
    <n v="2"/>
    <n v="10"/>
    <n v="18"/>
    <n v="210"/>
    <n v="3"/>
    <x v="4"/>
    <n v="5.6"/>
    <n v="6.2"/>
    <n v="6.1"/>
    <n v="5.9666666666666659"/>
    <n v="3"/>
    <n v="5"/>
    <n v="3"/>
    <n v="3.6666666666666665"/>
  </r>
  <r>
    <x v="0"/>
    <s v="mid April"/>
    <x v="7"/>
    <x v="7"/>
    <n v="2"/>
    <n v="3"/>
    <n v="10"/>
    <n v="19"/>
    <n v="310"/>
    <n v="3"/>
    <x v="4"/>
    <n v="6.2"/>
    <n v="5.7"/>
    <n v="6.1"/>
    <n v="6"/>
    <n v="5"/>
    <n v="3"/>
    <n v="3"/>
    <n v="3.6666666666666665"/>
  </r>
  <r>
    <x v="0"/>
    <s v="mid April"/>
    <x v="6"/>
    <x v="6"/>
    <n v="2"/>
    <n v="4"/>
    <n v="10"/>
    <n v="20"/>
    <n v="410"/>
    <n v="3"/>
    <x v="4"/>
    <n v="5.7"/>
    <n v="5.3"/>
    <n v="4.8"/>
    <n v="5.2666666666666666"/>
    <n v="3"/>
    <n v="2"/>
    <n v="1"/>
    <n v="2"/>
  </r>
  <r>
    <x v="0"/>
    <s v="mid April"/>
    <x v="2"/>
    <x v="2"/>
    <n v="2"/>
    <n v="4"/>
    <n v="12"/>
    <n v="21"/>
    <n v="412"/>
    <n v="3"/>
    <x v="4"/>
    <n v="5.7"/>
    <n v="6"/>
    <n v="6.4"/>
    <n v="6.0333333333333341"/>
    <n v="4"/>
    <n v="2"/>
    <n v="4"/>
    <n v="3.3333333333333335"/>
  </r>
  <r>
    <x v="0"/>
    <s v="mid April"/>
    <x v="0"/>
    <x v="0"/>
    <n v="2"/>
    <n v="3"/>
    <n v="12"/>
    <n v="22"/>
    <n v="312"/>
    <n v="3"/>
    <x v="4"/>
    <n v="5.7"/>
    <n v="6"/>
    <n v="5.8"/>
    <n v="5.833333333333333"/>
    <n v="4"/>
    <n v="3"/>
    <n v="2"/>
    <n v="3"/>
  </r>
  <r>
    <x v="0"/>
    <s v="mid April"/>
    <x v="3"/>
    <x v="3"/>
    <n v="2"/>
    <n v="2"/>
    <n v="12"/>
    <n v="23"/>
    <n v="212"/>
    <n v="3"/>
    <x v="4"/>
    <n v="6.4"/>
    <n v="6.1"/>
    <n v="6.3"/>
    <n v="6.2666666666666666"/>
    <n v="3"/>
    <n v="3"/>
    <n v="6"/>
    <n v="4"/>
  </r>
  <r>
    <x v="0"/>
    <s v="mid April"/>
    <x v="4"/>
    <x v="4"/>
    <n v="2"/>
    <n v="1"/>
    <n v="12"/>
    <n v="24"/>
    <n v="112"/>
    <n v="3"/>
    <x v="4"/>
    <n v="5.4"/>
    <n v="5.7"/>
    <n v="5.8"/>
    <n v="5.6333333333333337"/>
    <n v="5"/>
    <n v="4"/>
    <n v="5"/>
    <n v="4.666666666666667"/>
  </r>
  <r>
    <x v="1"/>
    <s v="mid May"/>
    <x v="9"/>
    <x v="9"/>
    <n v="2"/>
    <n v="1"/>
    <n v="14"/>
    <n v="25"/>
    <n v="114"/>
    <n v="3"/>
    <x v="5"/>
    <n v="4.8"/>
    <n v="5.4"/>
    <n v="5.5"/>
    <n v="5.2333333333333334"/>
    <m/>
    <m/>
    <m/>
    <m/>
  </r>
  <r>
    <x v="1"/>
    <s v="mid May"/>
    <x v="10"/>
    <x v="10"/>
    <n v="2"/>
    <n v="2"/>
    <n v="14"/>
    <n v="26"/>
    <n v="214"/>
    <n v="3"/>
    <x v="5"/>
    <n v="5"/>
    <n v="5.4"/>
    <n v="4.5"/>
    <n v="4.9666666666666668"/>
    <m/>
    <m/>
    <m/>
    <m/>
  </r>
  <r>
    <x v="1"/>
    <s v="mid May"/>
    <x v="8"/>
    <x v="8"/>
    <n v="2"/>
    <n v="3"/>
    <n v="14"/>
    <n v="27"/>
    <n v="314"/>
    <n v="3"/>
    <x v="5"/>
    <n v="4.9000000000000004"/>
    <n v="4.7"/>
    <n v="5.3"/>
    <n v="4.9666666666666677"/>
    <m/>
    <m/>
    <m/>
    <m/>
  </r>
  <r>
    <x v="1"/>
    <s v="mid May"/>
    <x v="15"/>
    <x v="7"/>
    <n v="2"/>
    <n v="4"/>
    <n v="14"/>
    <n v="28"/>
    <n v="414"/>
    <n v="3"/>
    <x v="5"/>
    <n v="4.8"/>
    <n v="5"/>
    <n v="5.0999999999999996"/>
    <n v="4.9666666666666668"/>
    <m/>
    <m/>
    <m/>
    <m/>
  </r>
  <r>
    <x v="1"/>
    <s v="mid May"/>
    <x v="14"/>
    <x v="13"/>
    <n v="2"/>
    <n v="4"/>
    <n v="16"/>
    <n v="29"/>
    <n v="416"/>
    <n v="3"/>
    <x v="5"/>
    <n v="5.0999999999999996"/>
    <n v="5.2"/>
    <n v="5.3"/>
    <n v="5.2"/>
    <m/>
    <m/>
    <m/>
    <m/>
  </r>
  <r>
    <x v="1"/>
    <s v="mid May"/>
    <x v="11"/>
    <x v="3"/>
    <n v="2"/>
    <n v="3"/>
    <n v="16"/>
    <n v="30"/>
    <n v="316"/>
    <n v="3"/>
    <x v="5"/>
    <n v="5"/>
    <n v="5"/>
    <n v="4.8"/>
    <n v="4.9333333333333336"/>
    <m/>
    <m/>
    <m/>
    <m/>
  </r>
  <r>
    <x v="1"/>
    <s v="mid May"/>
    <x v="12"/>
    <x v="11"/>
    <n v="2"/>
    <n v="2"/>
    <n v="16"/>
    <n v="31"/>
    <n v="216"/>
    <n v="3"/>
    <x v="5"/>
    <n v="5.3"/>
    <n v="5.4"/>
    <n v="5.0999999999999996"/>
    <n v="5.2666666666666666"/>
    <m/>
    <m/>
    <m/>
    <m/>
  </r>
  <r>
    <x v="1"/>
    <s v="mid May"/>
    <x v="13"/>
    <x v="12"/>
    <n v="2"/>
    <n v="1"/>
    <n v="16"/>
    <n v="32"/>
    <n v="116"/>
    <n v="3"/>
    <x v="5"/>
    <n v="4.5999999999999996"/>
    <n v="5.2"/>
    <n v="5"/>
    <n v="4.9333333333333336"/>
    <m/>
    <m/>
    <m/>
    <m/>
  </r>
  <r>
    <x v="0"/>
    <s v="mid April"/>
    <x v="6"/>
    <x v="6"/>
    <n v="3"/>
    <n v="1"/>
    <n v="18"/>
    <n v="33"/>
    <n v="118"/>
    <n v="3"/>
    <x v="4"/>
    <n v="5.4"/>
    <n v="6.1"/>
    <n v="6"/>
    <n v="5.833333333333333"/>
    <n v="4"/>
    <n v="2"/>
    <n v="5"/>
    <n v="3.6666666666666665"/>
  </r>
  <r>
    <x v="0"/>
    <s v="mid April"/>
    <x v="2"/>
    <x v="2"/>
    <n v="3"/>
    <n v="2"/>
    <n v="18"/>
    <n v="34"/>
    <n v="218"/>
    <n v="3"/>
    <x v="4"/>
    <n v="6.4"/>
    <n v="7"/>
    <n v="6.6"/>
    <n v="6.666666666666667"/>
    <n v="6"/>
    <n v="7"/>
    <n v="6"/>
    <n v="6.333333333333333"/>
  </r>
  <r>
    <x v="0"/>
    <s v="mid April"/>
    <x v="3"/>
    <x v="3"/>
    <n v="3"/>
    <n v="3"/>
    <n v="18"/>
    <n v="35"/>
    <n v="318"/>
    <n v="3"/>
    <x v="4"/>
    <n v="6.1"/>
    <n v="5.7"/>
    <n v="6.3"/>
    <n v="6.0333333333333341"/>
    <n v="2"/>
    <n v="3"/>
    <n v="3"/>
    <n v="2.6666666666666665"/>
  </r>
  <r>
    <x v="0"/>
    <s v="mid April"/>
    <x v="0"/>
    <x v="0"/>
    <n v="3"/>
    <n v="4"/>
    <n v="18"/>
    <n v="36"/>
    <n v="418"/>
    <n v="3"/>
    <x v="4"/>
    <n v="4.8"/>
    <n v="5.5"/>
    <n v="6"/>
    <n v="5.4333333333333336"/>
    <n v="0"/>
    <n v="2"/>
    <n v="5"/>
    <n v="2.3333333333333335"/>
  </r>
  <r>
    <x v="0"/>
    <s v="mid April"/>
    <x v="1"/>
    <x v="1"/>
    <n v="3"/>
    <n v="4"/>
    <n v="20"/>
    <n v="37"/>
    <n v="420"/>
    <n v="3"/>
    <x v="4"/>
    <n v="5.8"/>
    <n v="6.1"/>
    <n v="5.7"/>
    <n v="5.8666666666666663"/>
    <n v="3"/>
    <n v="5"/>
    <n v="3"/>
    <n v="3.6666666666666665"/>
  </r>
  <r>
    <x v="0"/>
    <s v="mid April"/>
    <x v="4"/>
    <x v="4"/>
    <n v="3"/>
    <n v="3"/>
    <n v="20"/>
    <n v="38"/>
    <n v="320"/>
    <n v="3"/>
    <x v="4"/>
    <n v="5.5"/>
    <n v="4.9000000000000004"/>
    <n v="6"/>
    <n v="5.4666666666666659"/>
    <n v="4"/>
    <n v="1"/>
    <n v="4"/>
    <n v="3"/>
  </r>
  <r>
    <x v="0"/>
    <s v="mid April"/>
    <x v="7"/>
    <x v="7"/>
    <n v="3"/>
    <n v="2"/>
    <n v="20"/>
    <n v="39"/>
    <n v="220"/>
    <n v="3"/>
    <x v="4"/>
    <n v="6.4"/>
    <n v="6.8"/>
    <n v="5.6"/>
    <n v="6.2666666666666657"/>
    <n v="3"/>
    <n v="4"/>
    <n v="2"/>
    <n v="3"/>
  </r>
  <r>
    <x v="0"/>
    <s v="mid April"/>
    <x v="5"/>
    <x v="5"/>
    <n v="3"/>
    <n v="1"/>
    <n v="20"/>
    <n v="40"/>
    <n v="120"/>
    <n v="3"/>
    <x v="4"/>
    <n v="6.2"/>
    <n v="5.7"/>
    <n v="6"/>
    <n v="5.9666666666666659"/>
    <n v="4"/>
    <n v="2"/>
    <n v="4"/>
    <n v="3.3333333333333335"/>
  </r>
  <r>
    <x v="1"/>
    <s v="mid May"/>
    <x v="14"/>
    <x v="13"/>
    <n v="3"/>
    <n v="1"/>
    <n v="22"/>
    <n v="41"/>
    <n v="122"/>
    <n v="3"/>
    <x v="5"/>
    <n v="4.2"/>
    <n v="5.0999999999999996"/>
    <n v="5.5"/>
    <n v="4.9333333333333336"/>
    <m/>
    <m/>
    <m/>
    <m/>
  </r>
  <r>
    <x v="1"/>
    <s v="mid May"/>
    <x v="15"/>
    <x v="7"/>
    <n v="3"/>
    <n v="2"/>
    <n v="22"/>
    <n v="42"/>
    <n v="222"/>
    <n v="3"/>
    <x v="5"/>
    <n v="5.4"/>
    <n v="5.3"/>
    <n v="5.4"/>
    <n v="5.3666666666666671"/>
    <m/>
    <m/>
    <m/>
    <m/>
  </r>
  <r>
    <x v="1"/>
    <s v="mid May"/>
    <x v="9"/>
    <x v="9"/>
    <n v="3"/>
    <n v="3"/>
    <n v="22"/>
    <n v="43"/>
    <n v="322"/>
    <n v="3"/>
    <x v="5"/>
    <n v="4.7"/>
    <n v="4.8"/>
    <n v="4.8"/>
    <n v="4.7666666666666666"/>
    <m/>
    <m/>
    <m/>
    <m/>
  </r>
  <r>
    <x v="1"/>
    <s v="mid May"/>
    <x v="13"/>
    <x v="12"/>
    <n v="3"/>
    <n v="4"/>
    <n v="22"/>
    <n v="44"/>
    <n v="422"/>
    <n v="3"/>
    <x v="5"/>
    <n v="5"/>
    <n v="5"/>
    <n v="4.3"/>
    <n v="4.7666666666666666"/>
    <m/>
    <m/>
    <m/>
    <m/>
  </r>
  <r>
    <x v="1"/>
    <s v="mid May"/>
    <x v="8"/>
    <x v="8"/>
    <n v="3"/>
    <n v="4"/>
    <n v="24"/>
    <n v="45"/>
    <n v="424"/>
    <n v="3"/>
    <x v="5"/>
    <n v="5.2"/>
    <n v="4.7"/>
    <n v="4.7"/>
    <n v="4.8666666666666671"/>
    <m/>
    <m/>
    <m/>
    <m/>
  </r>
  <r>
    <x v="1"/>
    <s v="mid May"/>
    <x v="12"/>
    <x v="11"/>
    <n v="3"/>
    <n v="3"/>
    <n v="24"/>
    <n v="46"/>
    <n v="324"/>
    <n v="3"/>
    <x v="5"/>
    <n v="4.3"/>
    <n v="4.4000000000000004"/>
    <n v="4.5"/>
    <n v="4.3999999999999995"/>
    <m/>
    <m/>
    <m/>
    <m/>
  </r>
  <r>
    <x v="1"/>
    <s v="mid May"/>
    <x v="11"/>
    <x v="3"/>
    <n v="3"/>
    <n v="2"/>
    <n v="24"/>
    <n v="47"/>
    <n v="224"/>
    <n v="3"/>
    <x v="5"/>
    <n v="4.7"/>
    <n v="5.3"/>
    <n v="5.4"/>
    <n v="5.1333333333333337"/>
    <m/>
    <m/>
    <m/>
    <m/>
  </r>
  <r>
    <x v="1"/>
    <s v="mid May"/>
    <x v="10"/>
    <x v="10"/>
    <n v="3"/>
    <n v="1"/>
    <n v="24"/>
    <n v="48"/>
    <n v="124"/>
    <n v="3"/>
    <x v="5"/>
    <n v="5"/>
    <n v="5.3"/>
    <n v="4.7"/>
    <n v="5"/>
    <m/>
    <m/>
    <m/>
    <m/>
  </r>
  <r>
    <x v="0"/>
    <s v="mid April"/>
    <x v="3"/>
    <x v="3"/>
    <n v="4"/>
    <n v="1"/>
    <n v="26"/>
    <n v="49"/>
    <n v="126"/>
    <n v="3"/>
    <x v="4"/>
    <n v="6.2"/>
    <n v="6"/>
    <n v="6.1"/>
    <n v="6.0999999999999988"/>
    <n v="3"/>
    <n v="4"/>
    <n v="3"/>
    <n v="3.3333333333333335"/>
  </r>
  <r>
    <x v="0"/>
    <s v="mid April"/>
    <x v="4"/>
    <x v="4"/>
    <n v="4"/>
    <n v="2"/>
    <n v="26"/>
    <n v="50"/>
    <n v="226"/>
    <n v="3"/>
    <x v="4"/>
    <n v="6"/>
    <n v="6"/>
    <n v="6.1"/>
    <n v="6.0333333333333341"/>
    <n v="5"/>
    <n v="5"/>
    <n v="4"/>
    <n v="4.666666666666667"/>
  </r>
  <r>
    <x v="0"/>
    <s v="mid April"/>
    <x v="1"/>
    <x v="1"/>
    <n v="4"/>
    <n v="3"/>
    <n v="26"/>
    <n v="51"/>
    <n v="326"/>
    <n v="3"/>
    <x v="4"/>
    <n v="6.5"/>
    <n v="6"/>
    <n v="5.5"/>
    <n v="6"/>
    <n v="6"/>
    <n v="3"/>
    <n v="3"/>
    <n v="4"/>
  </r>
  <r>
    <x v="0"/>
    <s v="mid April"/>
    <x v="5"/>
    <x v="5"/>
    <n v="4"/>
    <n v="4"/>
    <n v="26"/>
    <n v="52"/>
    <n v="426"/>
    <n v="3"/>
    <x v="4"/>
    <n v="6.2"/>
    <n v="6.1"/>
    <n v="5.2"/>
    <n v="5.833333333333333"/>
    <n v="5"/>
    <n v="5"/>
    <n v="3"/>
    <n v="4.333333333333333"/>
  </r>
  <r>
    <x v="0"/>
    <s v="mid April"/>
    <x v="7"/>
    <x v="7"/>
    <n v="4"/>
    <n v="4"/>
    <n v="28"/>
    <n v="53"/>
    <n v="428"/>
    <n v="3"/>
    <x v="4"/>
    <n v="6.5"/>
    <n v="6.3"/>
    <n v="6.3"/>
    <n v="6.3666666666666671"/>
    <n v="5"/>
    <n v="5"/>
    <n v="4"/>
    <n v="4.666666666666667"/>
  </r>
  <r>
    <x v="0"/>
    <s v="mid April"/>
    <x v="6"/>
    <x v="6"/>
    <n v="4"/>
    <n v="3"/>
    <n v="28"/>
    <n v="54"/>
    <n v="328"/>
    <n v="3"/>
    <x v="4"/>
    <n v="7"/>
    <n v="6.2"/>
    <n v="5.6"/>
    <n v="6.2666666666666657"/>
    <n v="6"/>
    <n v="3"/>
    <n v="3"/>
    <n v="4"/>
  </r>
  <r>
    <x v="0"/>
    <s v="mid April"/>
    <x v="0"/>
    <x v="0"/>
    <n v="4"/>
    <n v="2"/>
    <n v="28"/>
    <n v="55"/>
    <n v="228"/>
    <n v="3"/>
    <x v="4"/>
    <n v="5.0999999999999996"/>
    <n v="5.5"/>
    <n v="6"/>
    <n v="5.5333333333333341"/>
    <n v="3"/>
    <n v="2"/>
    <n v="1"/>
    <n v="2"/>
  </r>
  <r>
    <x v="0"/>
    <s v="mid April"/>
    <x v="2"/>
    <x v="2"/>
    <n v="4"/>
    <n v="1"/>
    <n v="28"/>
    <n v="56"/>
    <n v="128"/>
    <n v="3"/>
    <x v="4"/>
    <n v="6.4"/>
    <n v="6.6"/>
    <n v="6"/>
    <n v="6.333333333333333"/>
    <n v="5"/>
    <n v="5"/>
    <n v="2"/>
    <n v="4"/>
  </r>
  <r>
    <x v="1"/>
    <s v="mid May"/>
    <x v="11"/>
    <x v="3"/>
    <n v="4"/>
    <n v="1"/>
    <n v="30"/>
    <n v="57"/>
    <n v="130"/>
    <n v="3"/>
    <x v="5"/>
    <n v="5.3"/>
    <n v="5.0999999999999996"/>
    <n v="5.0999999999999996"/>
    <n v="5.1666666666666661"/>
    <m/>
    <m/>
    <m/>
    <m/>
  </r>
  <r>
    <x v="1"/>
    <s v="mid May"/>
    <x v="13"/>
    <x v="12"/>
    <n v="4"/>
    <n v="2"/>
    <n v="30"/>
    <n v="58"/>
    <n v="230"/>
    <n v="3"/>
    <x v="5"/>
    <n v="4.7"/>
    <n v="5.0999999999999996"/>
    <n v="4.8"/>
    <n v="4.8666666666666671"/>
    <m/>
    <m/>
    <m/>
    <m/>
  </r>
  <r>
    <x v="1"/>
    <s v="mid May"/>
    <x v="14"/>
    <x v="13"/>
    <n v="4"/>
    <n v="3"/>
    <n v="30"/>
    <n v="59"/>
    <n v="330"/>
    <n v="3"/>
    <x v="5"/>
    <n v="4.5"/>
    <n v="4.5"/>
    <n v="4.3"/>
    <n v="4.4333333333333336"/>
    <m/>
    <m/>
    <m/>
    <m/>
  </r>
  <r>
    <x v="1"/>
    <s v="mid May"/>
    <x v="10"/>
    <x v="10"/>
    <n v="4"/>
    <n v="4"/>
    <n v="30"/>
    <n v="60"/>
    <n v="430"/>
    <n v="3"/>
    <x v="5"/>
    <n v="4.5"/>
    <n v="4.8"/>
    <n v="4.5"/>
    <n v="4.6000000000000005"/>
    <m/>
    <m/>
    <m/>
    <m/>
  </r>
  <r>
    <x v="1"/>
    <s v="mid May"/>
    <x v="9"/>
    <x v="9"/>
    <n v="4"/>
    <n v="4"/>
    <n v="32"/>
    <n v="61"/>
    <n v="432"/>
    <n v="3"/>
    <x v="5"/>
    <n v="4.7"/>
    <n v="5"/>
    <n v="4.4000000000000004"/>
    <n v="4.7"/>
    <m/>
    <m/>
    <m/>
    <m/>
  </r>
  <r>
    <x v="1"/>
    <s v="mid May"/>
    <x v="15"/>
    <x v="7"/>
    <n v="4"/>
    <n v="3"/>
    <n v="32"/>
    <n v="62"/>
    <n v="332"/>
    <n v="3"/>
    <x v="5"/>
    <n v="4.5"/>
    <n v="4.5"/>
    <n v="4.8"/>
    <n v="4.6000000000000005"/>
    <m/>
    <m/>
    <m/>
    <m/>
  </r>
  <r>
    <x v="1"/>
    <s v="mid May"/>
    <x v="8"/>
    <x v="8"/>
    <n v="4"/>
    <n v="2"/>
    <n v="32"/>
    <n v="63"/>
    <n v="232"/>
    <n v="3"/>
    <x v="5"/>
    <n v="5.4"/>
    <n v="5.0999999999999996"/>
    <n v="5"/>
    <n v="5.166666666666667"/>
    <m/>
    <m/>
    <m/>
    <m/>
  </r>
  <r>
    <x v="1"/>
    <s v="mid May"/>
    <x v="12"/>
    <x v="11"/>
    <n v="4"/>
    <n v="1"/>
    <n v="32"/>
    <n v="64"/>
    <n v="132"/>
    <n v="3"/>
    <x v="5"/>
    <n v="5.0999999999999996"/>
    <n v="5.4"/>
    <n v="4.8"/>
    <n v="5.1000000000000005"/>
    <m/>
    <m/>
    <m/>
    <m/>
  </r>
  <r>
    <x v="0"/>
    <s v="mid April"/>
    <x v="0"/>
    <x v="0"/>
    <n v="1"/>
    <n v="1"/>
    <n v="2"/>
    <n v="1"/>
    <n v="102"/>
    <n v="4"/>
    <x v="6"/>
    <n v="6.7"/>
    <n v="6.3"/>
    <n v="6.3"/>
    <n v="6.4333333333333336"/>
    <n v="5"/>
    <n v="4"/>
    <n v="5"/>
    <n v="4.666666666666667"/>
  </r>
  <r>
    <x v="0"/>
    <s v="mid April"/>
    <x v="1"/>
    <x v="1"/>
    <n v="1"/>
    <n v="2"/>
    <n v="2"/>
    <n v="2"/>
    <n v="202"/>
    <n v="4"/>
    <x v="6"/>
    <n v="6.2"/>
    <n v="6"/>
    <n v="6.4"/>
    <n v="6.2"/>
    <n v="2"/>
    <n v="2"/>
    <n v="4"/>
    <n v="2.6666666666666665"/>
  </r>
  <r>
    <x v="0"/>
    <s v="mid April"/>
    <x v="2"/>
    <x v="2"/>
    <n v="1"/>
    <n v="3"/>
    <n v="2"/>
    <n v="3"/>
    <n v="302"/>
    <n v="4"/>
    <x v="6"/>
    <n v="6.5"/>
    <n v="6.5"/>
    <n v="6"/>
    <n v="6.333333333333333"/>
    <n v="5"/>
    <n v="5"/>
    <n v="4"/>
    <n v="4.666666666666667"/>
  </r>
  <r>
    <x v="0"/>
    <s v="mid April"/>
    <x v="3"/>
    <x v="3"/>
    <n v="1"/>
    <n v="4"/>
    <n v="2"/>
    <n v="4"/>
    <n v="402"/>
    <n v="4"/>
    <x v="6"/>
    <n v="7.1"/>
    <n v="6.7"/>
    <n v="6.5"/>
    <n v="6.7666666666666666"/>
    <n v="6"/>
    <n v="6"/>
    <n v="6"/>
    <n v="6"/>
  </r>
  <r>
    <x v="0"/>
    <s v="mid April"/>
    <x v="4"/>
    <x v="4"/>
    <n v="1"/>
    <n v="4"/>
    <n v="4"/>
    <n v="5"/>
    <n v="404"/>
    <n v="4"/>
    <x v="6"/>
    <n v="5.4"/>
    <n v="6.1"/>
    <n v="5.8"/>
    <n v="5.7666666666666666"/>
    <n v="3"/>
    <n v="4"/>
    <n v="5"/>
    <n v="4"/>
  </r>
  <r>
    <x v="0"/>
    <s v="mid April"/>
    <x v="5"/>
    <x v="5"/>
    <n v="1"/>
    <n v="3"/>
    <n v="4"/>
    <n v="6"/>
    <n v="304"/>
    <n v="4"/>
    <x v="6"/>
    <n v="6"/>
    <n v="5.7"/>
    <n v="6"/>
    <n v="5.8999999999999995"/>
    <n v="3"/>
    <n v="3"/>
    <n v="3"/>
    <n v="3"/>
  </r>
  <r>
    <x v="0"/>
    <s v="mid April"/>
    <x v="6"/>
    <x v="6"/>
    <n v="1"/>
    <n v="2"/>
    <n v="4"/>
    <n v="7"/>
    <n v="204"/>
    <n v="4"/>
    <x v="6"/>
    <n v="6.7"/>
    <n v="6.4"/>
    <n v="6.4"/>
    <n v="6.5"/>
    <n v="6"/>
    <n v="3"/>
    <n v="4"/>
    <n v="4.333333333333333"/>
  </r>
  <r>
    <x v="0"/>
    <s v="mid April"/>
    <x v="7"/>
    <x v="7"/>
    <n v="1"/>
    <n v="1"/>
    <n v="4"/>
    <n v="8"/>
    <n v="104"/>
    <n v="4"/>
    <x v="6"/>
    <n v="6.4"/>
    <n v="6.3"/>
    <n v="6.4"/>
    <n v="6.3666666666666671"/>
    <n v="4"/>
    <n v="3"/>
    <n v="4"/>
    <n v="3.6666666666666665"/>
  </r>
  <r>
    <x v="1"/>
    <s v="mid May"/>
    <x v="8"/>
    <x v="8"/>
    <n v="1"/>
    <n v="1"/>
    <n v="6"/>
    <n v="9"/>
    <n v="106"/>
    <n v="4"/>
    <x v="7"/>
    <n v="5.7"/>
    <n v="5.8"/>
    <n v="5.5"/>
    <n v="5.666666666666667"/>
    <m/>
    <m/>
    <m/>
    <m/>
  </r>
  <r>
    <x v="1"/>
    <s v="mid May"/>
    <x v="9"/>
    <x v="9"/>
    <n v="1"/>
    <n v="2"/>
    <n v="6"/>
    <n v="10"/>
    <n v="206"/>
    <n v="4"/>
    <x v="7"/>
    <n v="6.1"/>
    <n v="6"/>
    <n v="5.9"/>
    <n v="6"/>
    <m/>
    <m/>
    <m/>
    <m/>
  </r>
  <r>
    <x v="1"/>
    <s v="mid May"/>
    <x v="10"/>
    <x v="10"/>
    <n v="1"/>
    <n v="3"/>
    <n v="6"/>
    <n v="11"/>
    <n v="306"/>
    <n v="4"/>
    <x v="7"/>
    <n v="5.4"/>
    <n v="5.7"/>
    <n v="5.8"/>
    <n v="5.6333333333333337"/>
    <m/>
    <m/>
    <m/>
    <m/>
  </r>
  <r>
    <x v="1"/>
    <s v="mid May"/>
    <x v="11"/>
    <x v="3"/>
    <n v="1"/>
    <n v="4"/>
    <n v="6"/>
    <n v="12"/>
    <n v="406"/>
    <n v="4"/>
    <x v="7"/>
    <n v="5.4"/>
    <n v="4.9000000000000004"/>
    <n v="5.3"/>
    <n v="5.2"/>
    <m/>
    <m/>
    <m/>
    <m/>
  </r>
  <r>
    <x v="1"/>
    <s v="mid May"/>
    <x v="12"/>
    <x v="11"/>
    <n v="1"/>
    <n v="4"/>
    <n v="8"/>
    <n v="13"/>
    <n v="408"/>
    <n v="4"/>
    <x v="7"/>
    <n v="5.6"/>
    <n v="5.4"/>
    <n v="4.8"/>
    <n v="5.2666666666666666"/>
    <m/>
    <m/>
    <m/>
    <m/>
  </r>
  <r>
    <x v="1"/>
    <s v="mid May"/>
    <x v="13"/>
    <x v="12"/>
    <n v="1"/>
    <n v="3"/>
    <n v="8"/>
    <n v="14"/>
    <n v="308"/>
    <n v="4"/>
    <x v="7"/>
    <n v="5.7"/>
    <n v="5.3"/>
    <n v="5.2"/>
    <n v="5.3999999999999995"/>
    <m/>
    <m/>
    <m/>
    <m/>
  </r>
  <r>
    <x v="1"/>
    <s v="mid May"/>
    <x v="14"/>
    <x v="13"/>
    <n v="1"/>
    <n v="2"/>
    <n v="8"/>
    <n v="15"/>
    <n v="208"/>
    <n v="4"/>
    <x v="7"/>
    <n v="5.6"/>
    <n v="5.8"/>
    <n v="5.9"/>
    <n v="5.7666666666666657"/>
    <m/>
    <m/>
    <m/>
    <m/>
  </r>
  <r>
    <x v="1"/>
    <s v="mid May"/>
    <x v="15"/>
    <x v="7"/>
    <n v="1"/>
    <n v="1"/>
    <n v="8"/>
    <n v="16"/>
    <n v="108"/>
    <n v="4"/>
    <x v="7"/>
    <n v="5.8"/>
    <n v="6"/>
    <n v="5.3"/>
    <n v="5.7"/>
    <m/>
    <m/>
    <m/>
    <m/>
  </r>
  <r>
    <x v="0"/>
    <s v="mid April"/>
    <x v="1"/>
    <x v="1"/>
    <n v="2"/>
    <n v="1"/>
    <n v="10"/>
    <n v="17"/>
    <n v="110"/>
    <n v="4"/>
    <x v="6"/>
    <n v="6.3"/>
    <n v="6.5"/>
    <n v="6.2"/>
    <n v="6.333333333333333"/>
    <n v="4"/>
    <n v="3"/>
    <n v="2"/>
    <n v="3"/>
  </r>
  <r>
    <x v="0"/>
    <s v="mid April"/>
    <x v="5"/>
    <x v="5"/>
    <n v="2"/>
    <n v="2"/>
    <n v="10"/>
    <n v="18"/>
    <n v="210"/>
    <n v="4"/>
    <x v="6"/>
    <n v="6.3"/>
    <n v="6.6"/>
    <n v="6.5"/>
    <n v="6.4666666666666659"/>
    <n v="3"/>
    <n v="5"/>
    <n v="4"/>
    <n v="4"/>
  </r>
  <r>
    <x v="0"/>
    <s v="mid April"/>
    <x v="7"/>
    <x v="7"/>
    <n v="2"/>
    <n v="3"/>
    <n v="10"/>
    <n v="19"/>
    <n v="310"/>
    <n v="4"/>
    <x v="6"/>
    <n v="6.6"/>
    <n v="6.5"/>
    <n v="6.7"/>
    <n v="6.6000000000000005"/>
    <n v="5"/>
    <n v="4"/>
    <n v="4"/>
    <n v="4.333333333333333"/>
  </r>
  <r>
    <x v="0"/>
    <s v="mid April"/>
    <x v="6"/>
    <x v="6"/>
    <n v="2"/>
    <n v="4"/>
    <n v="10"/>
    <n v="20"/>
    <n v="410"/>
    <n v="4"/>
    <x v="6"/>
    <n v="6.3"/>
    <n v="5.7"/>
    <n v="5.2"/>
    <n v="5.7333333333333334"/>
    <n v="3"/>
    <n v="3"/>
    <n v="2"/>
    <n v="2.6666666666666665"/>
  </r>
  <r>
    <x v="0"/>
    <s v="mid April"/>
    <x v="2"/>
    <x v="2"/>
    <n v="2"/>
    <n v="4"/>
    <n v="12"/>
    <n v="21"/>
    <n v="412"/>
    <n v="4"/>
    <x v="6"/>
    <n v="6.3"/>
    <n v="6.4"/>
    <n v="7"/>
    <n v="6.5666666666666664"/>
    <n v="5"/>
    <n v="5"/>
    <n v="6"/>
    <n v="5.333333333333333"/>
  </r>
  <r>
    <x v="0"/>
    <s v="mid April"/>
    <x v="0"/>
    <x v="0"/>
    <n v="2"/>
    <n v="3"/>
    <n v="12"/>
    <n v="22"/>
    <n v="312"/>
    <n v="4"/>
    <x v="6"/>
    <n v="6.2"/>
    <n v="6.4"/>
    <n v="6.2"/>
    <n v="6.2666666666666666"/>
    <n v="4"/>
    <n v="4"/>
    <n v="3"/>
    <n v="3.6666666666666665"/>
  </r>
  <r>
    <x v="0"/>
    <s v="mid April"/>
    <x v="3"/>
    <x v="3"/>
    <n v="2"/>
    <n v="2"/>
    <n v="12"/>
    <n v="23"/>
    <n v="212"/>
    <n v="4"/>
    <x v="6"/>
    <n v="6.7"/>
    <n v="6.4"/>
    <n v="6.7"/>
    <n v="6.6000000000000005"/>
    <n v="4"/>
    <n v="5"/>
    <n v="6"/>
    <n v="5"/>
  </r>
  <r>
    <x v="0"/>
    <s v="mid April"/>
    <x v="4"/>
    <x v="4"/>
    <n v="2"/>
    <n v="1"/>
    <n v="12"/>
    <n v="24"/>
    <n v="112"/>
    <n v="4"/>
    <x v="6"/>
    <n v="6.3"/>
    <n v="6.2"/>
    <n v="6.3"/>
    <n v="6.2666666666666666"/>
    <n v="6"/>
    <n v="4"/>
    <n v="6"/>
    <n v="5.333333333333333"/>
  </r>
  <r>
    <x v="1"/>
    <s v="mid May"/>
    <x v="9"/>
    <x v="9"/>
    <n v="2"/>
    <n v="1"/>
    <n v="14"/>
    <n v="25"/>
    <n v="114"/>
    <n v="4"/>
    <x v="7"/>
    <n v="5.4"/>
    <n v="6.1"/>
    <n v="6.2"/>
    <n v="5.8999999999999995"/>
    <m/>
    <m/>
    <m/>
    <m/>
  </r>
  <r>
    <x v="1"/>
    <s v="mid May"/>
    <x v="10"/>
    <x v="10"/>
    <n v="2"/>
    <n v="2"/>
    <n v="14"/>
    <n v="26"/>
    <n v="214"/>
    <n v="4"/>
    <x v="7"/>
    <n v="5.4"/>
    <n v="6"/>
    <n v="5"/>
    <n v="5.4666666666666659"/>
    <m/>
    <m/>
    <m/>
    <m/>
  </r>
  <r>
    <x v="1"/>
    <s v="mid May"/>
    <x v="8"/>
    <x v="8"/>
    <n v="2"/>
    <n v="3"/>
    <n v="14"/>
    <n v="27"/>
    <n v="314"/>
    <n v="4"/>
    <x v="7"/>
    <n v="5.5"/>
    <n v="5.3"/>
    <n v="5.7"/>
    <n v="5.5"/>
    <m/>
    <m/>
    <m/>
    <m/>
  </r>
  <r>
    <x v="1"/>
    <s v="mid May"/>
    <x v="15"/>
    <x v="7"/>
    <n v="2"/>
    <n v="4"/>
    <n v="14"/>
    <n v="28"/>
    <n v="414"/>
    <n v="4"/>
    <x v="7"/>
    <n v="5.3"/>
    <n v="5.4"/>
    <n v="5.5"/>
    <n v="5.3999999999999995"/>
    <m/>
    <m/>
    <m/>
    <m/>
  </r>
  <r>
    <x v="1"/>
    <s v="mid May"/>
    <x v="14"/>
    <x v="13"/>
    <n v="2"/>
    <n v="4"/>
    <n v="16"/>
    <n v="29"/>
    <n v="416"/>
    <n v="4"/>
    <x v="7"/>
    <n v="5.4"/>
    <n v="5.7"/>
    <n v="5.7"/>
    <n v="5.6000000000000005"/>
    <m/>
    <m/>
    <m/>
    <m/>
  </r>
  <r>
    <x v="1"/>
    <s v="mid May"/>
    <x v="11"/>
    <x v="3"/>
    <n v="2"/>
    <n v="3"/>
    <n v="16"/>
    <n v="30"/>
    <n v="316"/>
    <n v="4"/>
    <x v="7"/>
    <n v="5.4"/>
    <n v="5.4"/>
    <n v="5.3"/>
    <n v="5.3666666666666671"/>
    <m/>
    <m/>
    <m/>
    <m/>
  </r>
  <r>
    <x v="1"/>
    <s v="mid May"/>
    <x v="12"/>
    <x v="11"/>
    <n v="2"/>
    <n v="2"/>
    <n v="16"/>
    <n v="31"/>
    <n v="216"/>
    <n v="4"/>
    <x v="7"/>
    <n v="5.7"/>
    <n v="6"/>
    <n v="5.5"/>
    <n v="5.7333333333333334"/>
    <m/>
    <m/>
    <m/>
    <m/>
  </r>
  <r>
    <x v="1"/>
    <s v="mid May"/>
    <x v="13"/>
    <x v="12"/>
    <n v="2"/>
    <n v="1"/>
    <n v="16"/>
    <n v="32"/>
    <n v="116"/>
    <n v="4"/>
    <x v="7"/>
    <n v="5.3"/>
    <n v="5.5"/>
    <n v="5.4"/>
    <n v="5.4000000000000012"/>
    <m/>
    <m/>
    <m/>
    <m/>
  </r>
  <r>
    <x v="0"/>
    <s v="mid April"/>
    <x v="6"/>
    <x v="6"/>
    <n v="3"/>
    <n v="1"/>
    <n v="18"/>
    <n v="33"/>
    <n v="118"/>
    <n v="4"/>
    <x v="6"/>
    <n v="6"/>
    <n v="6.4"/>
    <n v="6.4"/>
    <n v="6.2666666666666666"/>
    <n v="5"/>
    <n v="6"/>
    <n v="6"/>
    <n v="5.666666666666667"/>
  </r>
  <r>
    <x v="0"/>
    <s v="mid April"/>
    <x v="2"/>
    <x v="2"/>
    <n v="3"/>
    <n v="2"/>
    <n v="18"/>
    <n v="34"/>
    <n v="218"/>
    <n v="4"/>
    <x v="6"/>
    <n v="7.2"/>
    <n v="7.4"/>
    <n v="7.3"/>
    <n v="7.3000000000000007"/>
    <n v="7"/>
    <n v="7"/>
    <n v="7"/>
    <n v="7"/>
  </r>
  <r>
    <x v="0"/>
    <s v="mid April"/>
    <x v="3"/>
    <x v="3"/>
    <n v="3"/>
    <n v="3"/>
    <n v="18"/>
    <n v="35"/>
    <n v="318"/>
    <n v="4"/>
    <x v="6"/>
    <n v="6.4"/>
    <n v="6.2"/>
    <n v="6.7"/>
    <n v="6.4333333333333336"/>
    <n v="3"/>
    <n v="4"/>
    <n v="5"/>
    <n v="4"/>
  </r>
  <r>
    <x v="0"/>
    <s v="mid April"/>
    <x v="0"/>
    <x v="0"/>
    <n v="3"/>
    <n v="4"/>
    <n v="18"/>
    <n v="36"/>
    <n v="418"/>
    <n v="4"/>
    <x v="6"/>
    <n v="5.3"/>
    <n v="6.1"/>
    <n v="6.4"/>
    <n v="5.9333333333333327"/>
    <n v="0"/>
    <n v="2"/>
    <n v="5"/>
    <n v="2.3333333333333335"/>
  </r>
  <r>
    <x v="0"/>
    <s v="mid April"/>
    <x v="1"/>
    <x v="1"/>
    <n v="3"/>
    <n v="4"/>
    <n v="20"/>
    <n v="37"/>
    <n v="420"/>
    <n v="4"/>
    <x v="6"/>
    <n v="6.3"/>
    <n v="6.5"/>
    <n v="6.3"/>
    <n v="6.3666666666666671"/>
    <n v="3"/>
    <n v="6"/>
    <n v="5"/>
    <n v="4.666666666666667"/>
  </r>
  <r>
    <x v="0"/>
    <s v="mid April"/>
    <x v="4"/>
    <x v="4"/>
    <n v="3"/>
    <n v="3"/>
    <n v="20"/>
    <n v="38"/>
    <n v="320"/>
    <n v="4"/>
    <x v="6"/>
    <n v="6.1"/>
    <n v="5.4"/>
    <n v="6.5"/>
    <n v="6"/>
    <n v="4"/>
    <n v="2"/>
    <n v="5"/>
    <n v="3.6666666666666665"/>
  </r>
  <r>
    <x v="0"/>
    <s v="mid April"/>
    <x v="7"/>
    <x v="7"/>
    <n v="3"/>
    <n v="2"/>
    <n v="20"/>
    <n v="39"/>
    <n v="220"/>
    <n v="4"/>
    <x v="6"/>
    <n v="6.7"/>
    <n v="7.3"/>
    <n v="6.2"/>
    <n v="6.7333333333333334"/>
    <n v="3"/>
    <n v="4"/>
    <n v="2"/>
    <n v="3"/>
  </r>
  <r>
    <x v="0"/>
    <s v="mid April"/>
    <x v="5"/>
    <x v="5"/>
    <n v="3"/>
    <n v="1"/>
    <n v="20"/>
    <n v="40"/>
    <n v="120"/>
    <n v="4"/>
    <x v="6"/>
    <n v="6.7"/>
    <n v="6.2"/>
    <n v="6.5"/>
    <n v="6.4666666666666659"/>
    <n v="4"/>
    <n v="2"/>
    <n v="4"/>
    <n v="3.3333333333333335"/>
  </r>
  <r>
    <x v="1"/>
    <s v="mid May"/>
    <x v="14"/>
    <x v="13"/>
    <n v="3"/>
    <n v="1"/>
    <n v="22"/>
    <n v="41"/>
    <n v="122"/>
    <n v="4"/>
    <x v="7"/>
    <n v="4.5"/>
    <n v="5.6"/>
    <n v="5.9"/>
    <n v="5.333333333333333"/>
    <m/>
    <m/>
    <m/>
    <m/>
  </r>
  <r>
    <x v="1"/>
    <s v="mid May"/>
    <x v="15"/>
    <x v="7"/>
    <n v="3"/>
    <n v="2"/>
    <n v="22"/>
    <n v="42"/>
    <n v="222"/>
    <n v="4"/>
    <x v="7"/>
    <n v="5.8"/>
    <n v="5.7"/>
    <n v="5.7"/>
    <n v="5.7333333333333334"/>
    <m/>
    <m/>
    <m/>
    <m/>
  </r>
  <r>
    <x v="1"/>
    <s v="mid May"/>
    <x v="9"/>
    <x v="9"/>
    <n v="3"/>
    <n v="3"/>
    <n v="22"/>
    <n v="43"/>
    <n v="322"/>
    <n v="4"/>
    <x v="7"/>
    <n v="5.2"/>
    <n v="5.3"/>
    <n v="5.3"/>
    <n v="5.2666666666666666"/>
    <m/>
    <m/>
    <m/>
    <m/>
  </r>
  <r>
    <x v="1"/>
    <s v="mid May"/>
    <x v="13"/>
    <x v="12"/>
    <n v="3"/>
    <n v="4"/>
    <n v="22"/>
    <n v="44"/>
    <n v="422"/>
    <n v="4"/>
    <x v="7"/>
    <n v="5.4"/>
    <n v="5.4"/>
    <n v="4.8"/>
    <n v="5.2"/>
    <m/>
    <m/>
    <m/>
    <m/>
  </r>
  <r>
    <x v="1"/>
    <s v="mid May"/>
    <x v="8"/>
    <x v="8"/>
    <n v="3"/>
    <n v="4"/>
    <n v="24"/>
    <n v="45"/>
    <n v="424"/>
    <n v="4"/>
    <x v="7"/>
    <n v="5.7"/>
    <n v="5.3"/>
    <n v="5.2"/>
    <n v="5.3999999999999995"/>
    <m/>
    <m/>
    <m/>
    <m/>
  </r>
  <r>
    <x v="1"/>
    <s v="mid May"/>
    <x v="12"/>
    <x v="11"/>
    <n v="3"/>
    <n v="3"/>
    <n v="24"/>
    <n v="46"/>
    <n v="324"/>
    <n v="4"/>
    <x v="7"/>
    <n v="4.8"/>
    <n v="4.9000000000000004"/>
    <n v="5.2"/>
    <n v="4.9666666666666659"/>
    <m/>
    <m/>
    <m/>
    <m/>
  </r>
  <r>
    <x v="1"/>
    <s v="mid May"/>
    <x v="11"/>
    <x v="3"/>
    <n v="3"/>
    <n v="2"/>
    <n v="24"/>
    <n v="47"/>
    <n v="224"/>
    <n v="4"/>
    <x v="7"/>
    <n v="5.3"/>
    <n v="5.8"/>
    <n v="5.9"/>
    <n v="5.666666666666667"/>
    <m/>
    <m/>
    <m/>
    <m/>
  </r>
  <r>
    <x v="1"/>
    <s v="mid May"/>
    <x v="10"/>
    <x v="10"/>
    <n v="3"/>
    <n v="1"/>
    <n v="24"/>
    <n v="48"/>
    <n v="124"/>
    <n v="4"/>
    <x v="7"/>
    <n v="5.4"/>
    <n v="5.7"/>
    <n v="5.2"/>
    <n v="5.4333333333333336"/>
    <m/>
    <m/>
    <m/>
    <m/>
  </r>
  <r>
    <x v="0"/>
    <s v="mid April"/>
    <x v="3"/>
    <x v="3"/>
    <n v="4"/>
    <n v="1"/>
    <n v="26"/>
    <n v="49"/>
    <n v="126"/>
    <n v="4"/>
    <x v="6"/>
    <n v="6.6"/>
    <n v="6.5"/>
    <n v="6.5"/>
    <n v="6.5333333333333341"/>
    <n v="4"/>
    <n v="4"/>
    <n v="5"/>
    <n v="4.333333333333333"/>
  </r>
  <r>
    <x v="0"/>
    <s v="mid April"/>
    <x v="4"/>
    <x v="4"/>
    <n v="4"/>
    <n v="2"/>
    <n v="26"/>
    <n v="50"/>
    <n v="226"/>
    <n v="4"/>
    <x v="6"/>
    <n v="6.4"/>
    <n v="6.4"/>
    <n v="6.4"/>
    <n v="6.4000000000000012"/>
    <n v="5"/>
    <n v="6"/>
    <n v="6"/>
    <n v="5.666666666666667"/>
  </r>
  <r>
    <x v="0"/>
    <s v="mid April"/>
    <x v="1"/>
    <x v="1"/>
    <n v="4"/>
    <n v="3"/>
    <n v="26"/>
    <n v="51"/>
    <n v="326"/>
    <n v="4"/>
    <x v="6"/>
    <n v="7.3"/>
    <n v="6.4"/>
    <n v="6.2"/>
    <n v="6.6333333333333329"/>
    <n v="7"/>
    <n v="4"/>
    <n v="3"/>
    <n v="4.666666666666667"/>
  </r>
  <r>
    <x v="0"/>
    <s v="mid April"/>
    <x v="5"/>
    <x v="5"/>
    <n v="4"/>
    <n v="4"/>
    <n v="26"/>
    <n v="52"/>
    <n v="426"/>
    <n v="4"/>
    <x v="6"/>
    <n v="6.7"/>
    <n v="6.6"/>
    <n v="5.5"/>
    <n v="6.2666666666666666"/>
    <n v="6"/>
    <n v="5"/>
    <n v="3"/>
    <n v="4.666666666666667"/>
  </r>
  <r>
    <x v="0"/>
    <s v="mid April"/>
    <x v="7"/>
    <x v="7"/>
    <n v="4"/>
    <n v="4"/>
    <n v="28"/>
    <n v="53"/>
    <n v="428"/>
    <n v="4"/>
    <x v="6"/>
    <n v="7.1"/>
    <n v="6.7"/>
    <n v="6.7"/>
    <n v="6.833333333333333"/>
    <n v="7"/>
    <n v="6"/>
    <n v="4"/>
    <n v="5.666666666666667"/>
  </r>
  <r>
    <x v="0"/>
    <s v="mid April"/>
    <x v="6"/>
    <x v="6"/>
    <n v="4"/>
    <n v="3"/>
    <n v="28"/>
    <n v="54"/>
    <n v="328"/>
    <n v="4"/>
    <x v="6"/>
    <n v="7.4"/>
    <n v="6.6"/>
    <n v="6"/>
    <n v="6.666666666666667"/>
    <n v="7"/>
    <n v="4"/>
    <n v="4"/>
    <n v="5"/>
  </r>
  <r>
    <x v="0"/>
    <s v="mid April"/>
    <x v="0"/>
    <x v="0"/>
    <n v="4"/>
    <n v="2"/>
    <n v="28"/>
    <n v="55"/>
    <n v="228"/>
    <n v="4"/>
    <x v="6"/>
    <n v="5.5"/>
    <n v="6.3"/>
    <n v="6.3"/>
    <n v="6.0333333333333341"/>
    <n v="3"/>
    <n v="3"/>
    <n v="3"/>
    <n v="3"/>
  </r>
  <r>
    <x v="0"/>
    <s v="mid April"/>
    <x v="2"/>
    <x v="2"/>
    <n v="4"/>
    <n v="1"/>
    <n v="28"/>
    <n v="56"/>
    <n v="128"/>
    <n v="4"/>
    <x v="6"/>
    <n v="7"/>
    <n v="7.1"/>
    <n v="6.4"/>
    <n v="6.833333333333333"/>
    <n v="7"/>
    <n v="6"/>
    <n v="2"/>
    <n v="5"/>
  </r>
  <r>
    <x v="1"/>
    <s v="mid May"/>
    <x v="11"/>
    <x v="3"/>
    <n v="4"/>
    <n v="1"/>
    <n v="30"/>
    <n v="57"/>
    <n v="130"/>
    <n v="4"/>
    <x v="7"/>
    <n v="5.7"/>
    <n v="5.4"/>
    <n v="5.4"/>
    <n v="5.5"/>
    <m/>
    <m/>
    <m/>
    <m/>
  </r>
  <r>
    <x v="1"/>
    <s v="mid May"/>
    <x v="13"/>
    <x v="12"/>
    <n v="4"/>
    <n v="2"/>
    <n v="30"/>
    <n v="58"/>
    <n v="230"/>
    <n v="4"/>
    <x v="7"/>
    <n v="5.2"/>
    <n v="5.6"/>
    <n v="5.3"/>
    <n v="5.3666666666666671"/>
    <m/>
    <m/>
    <m/>
    <m/>
  </r>
  <r>
    <x v="1"/>
    <s v="mid May"/>
    <x v="14"/>
    <x v="13"/>
    <n v="4"/>
    <n v="3"/>
    <n v="30"/>
    <n v="59"/>
    <n v="330"/>
    <n v="4"/>
    <x v="7"/>
    <n v="5.2"/>
    <n v="5"/>
    <n v="4.8"/>
    <n v="5"/>
    <m/>
    <m/>
    <m/>
    <m/>
  </r>
  <r>
    <x v="1"/>
    <s v="mid May"/>
    <x v="10"/>
    <x v="10"/>
    <n v="4"/>
    <n v="4"/>
    <n v="30"/>
    <n v="60"/>
    <n v="430"/>
    <n v="4"/>
    <x v="7"/>
    <n v="5"/>
    <n v="5.4"/>
    <n v="5.3"/>
    <n v="5.2333333333333334"/>
    <m/>
    <m/>
    <m/>
    <m/>
  </r>
  <r>
    <x v="1"/>
    <s v="mid May"/>
    <x v="9"/>
    <x v="9"/>
    <n v="4"/>
    <n v="4"/>
    <n v="32"/>
    <n v="61"/>
    <n v="432"/>
    <n v="4"/>
    <x v="7"/>
    <n v="5.3"/>
    <n v="5.4"/>
    <n v="5.2"/>
    <n v="5.3"/>
    <m/>
    <m/>
    <m/>
    <m/>
  </r>
  <r>
    <x v="1"/>
    <s v="mid May"/>
    <x v="15"/>
    <x v="7"/>
    <n v="4"/>
    <n v="3"/>
    <n v="32"/>
    <n v="62"/>
    <n v="332"/>
    <n v="4"/>
    <x v="7"/>
    <n v="5.0999999999999996"/>
    <n v="5.0999999999999996"/>
    <n v="5.4"/>
    <n v="5.2"/>
    <m/>
    <m/>
    <m/>
    <m/>
  </r>
  <r>
    <x v="1"/>
    <s v="mid May"/>
    <x v="8"/>
    <x v="8"/>
    <n v="4"/>
    <n v="2"/>
    <n v="32"/>
    <n v="63"/>
    <n v="232"/>
    <n v="4"/>
    <x v="7"/>
    <n v="5.9"/>
    <n v="5.6"/>
    <n v="5.5"/>
    <n v="5.666666666666667"/>
    <m/>
    <m/>
    <m/>
    <m/>
  </r>
  <r>
    <x v="1"/>
    <s v="mid May"/>
    <x v="12"/>
    <x v="11"/>
    <n v="4"/>
    <n v="1"/>
    <n v="32"/>
    <n v="64"/>
    <n v="132"/>
    <n v="4"/>
    <x v="7"/>
    <n v="5.4"/>
    <n v="6.1"/>
    <n v="5.4"/>
    <n v="5.6333333333333329"/>
    <m/>
    <m/>
    <m/>
    <m/>
  </r>
  <r>
    <x v="0"/>
    <s v="mid April"/>
    <x v="0"/>
    <x v="0"/>
    <n v="1"/>
    <n v="1"/>
    <n v="2"/>
    <n v="1"/>
    <n v="102"/>
    <n v="5"/>
    <x v="8"/>
    <n v="7.2"/>
    <n v="6.6"/>
    <n v="6.6"/>
    <n v="6.8"/>
    <m/>
    <m/>
    <m/>
    <m/>
  </r>
  <r>
    <x v="0"/>
    <s v="mid April"/>
    <x v="1"/>
    <x v="1"/>
    <n v="1"/>
    <n v="2"/>
    <n v="2"/>
    <n v="2"/>
    <n v="202"/>
    <n v="5"/>
    <x v="8"/>
    <n v="6.4"/>
    <n v="6.4"/>
    <n v="6.9"/>
    <n v="6.5666666666666673"/>
    <m/>
    <m/>
    <m/>
    <m/>
  </r>
  <r>
    <x v="0"/>
    <s v="mid April"/>
    <x v="2"/>
    <x v="2"/>
    <n v="1"/>
    <n v="3"/>
    <n v="2"/>
    <n v="3"/>
    <n v="302"/>
    <n v="5"/>
    <x v="8"/>
    <n v="7.2"/>
    <n v="7.2"/>
    <n v="6.4"/>
    <n v="6.9333333333333336"/>
    <m/>
    <m/>
    <m/>
    <m/>
  </r>
  <r>
    <x v="0"/>
    <s v="mid April"/>
    <x v="3"/>
    <x v="3"/>
    <n v="1"/>
    <n v="4"/>
    <n v="2"/>
    <n v="4"/>
    <n v="402"/>
    <n v="5"/>
    <x v="8"/>
    <n v="7.6"/>
    <n v="7.5"/>
    <n v="7.1"/>
    <n v="7.3999999999999995"/>
    <m/>
    <m/>
    <m/>
    <m/>
  </r>
  <r>
    <x v="0"/>
    <s v="mid April"/>
    <x v="4"/>
    <x v="4"/>
    <n v="1"/>
    <n v="4"/>
    <n v="4"/>
    <n v="5"/>
    <n v="404"/>
    <n v="5"/>
    <x v="8"/>
    <n v="6.7"/>
    <n v="6.4"/>
    <n v="6.3"/>
    <n v="6.4666666666666677"/>
    <m/>
    <m/>
    <m/>
    <m/>
  </r>
  <r>
    <x v="0"/>
    <s v="mid April"/>
    <x v="5"/>
    <x v="5"/>
    <n v="1"/>
    <n v="3"/>
    <n v="4"/>
    <n v="6"/>
    <n v="304"/>
    <n v="5"/>
    <x v="8"/>
    <n v="6.4"/>
    <n v="6.2"/>
    <n v="6.3"/>
    <n v="6.3000000000000007"/>
    <m/>
    <m/>
    <m/>
    <m/>
  </r>
  <r>
    <x v="0"/>
    <s v="mid April"/>
    <x v="6"/>
    <x v="6"/>
    <n v="1"/>
    <n v="2"/>
    <n v="4"/>
    <n v="7"/>
    <n v="204"/>
    <n v="5"/>
    <x v="8"/>
    <n v="7.3"/>
    <n v="6.8"/>
    <n v="6.8"/>
    <n v="6.9666666666666659"/>
    <m/>
    <m/>
    <m/>
    <m/>
  </r>
  <r>
    <x v="0"/>
    <s v="mid April"/>
    <x v="7"/>
    <x v="7"/>
    <n v="1"/>
    <n v="1"/>
    <n v="4"/>
    <n v="8"/>
    <n v="104"/>
    <n v="5"/>
    <x v="8"/>
    <n v="6.8"/>
    <n v="6.8"/>
    <n v="6.8"/>
    <n v="6.8"/>
    <m/>
    <m/>
    <m/>
    <m/>
  </r>
  <r>
    <x v="1"/>
    <s v="mid May"/>
    <x v="8"/>
    <x v="8"/>
    <n v="1"/>
    <n v="1"/>
    <n v="6"/>
    <n v="9"/>
    <n v="106"/>
    <n v="5"/>
    <x v="9"/>
    <n v="6.6"/>
    <n v="6.7"/>
    <n v="6.4"/>
    <n v="6.5666666666666673"/>
    <m/>
    <m/>
    <m/>
    <m/>
  </r>
  <r>
    <x v="1"/>
    <s v="mid May"/>
    <x v="9"/>
    <x v="9"/>
    <n v="1"/>
    <n v="2"/>
    <n v="6"/>
    <n v="10"/>
    <n v="206"/>
    <n v="5"/>
    <x v="9"/>
    <n v="6.9"/>
    <n v="6.7"/>
    <n v="6.7"/>
    <n v="6.7666666666666666"/>
    <m/>
    <m/>
    <m/>
    <m/>
  </r>
  <r>
    <x v="1"/>
    <s v="mid May"/>
    <x v="10"/>
    <x v="10"/>
    <n v="1"/>
    <n v="3"/>
    <n v="6"/>
    <n v="11"/>
    <n v="306"/>
    <n v="5"/>
    <x v="9"/>
    <n v="6.3"/>
    <n v="6.6"/>
    <n v="6.5"/>
    <n v="6.4666666666666659"/>
    <m/>
    <m/>
    <m/>
    <m/>
  </r>
  <r>
    <x v="1"/>
    <s v="mid May"/>
    <x v="11"/>
    <x v="3"/>
    <n v="1"/>
    <n v="4"/>
    <n v="6"/>
    <n v="12"/>
    <n v="406"/>
    <n v="5"/>
    <x v="9"/>
    <n v="6.2"/>
    <n v="5.7"/>
    <n v="6.4"/>
    <n v="6.1000000000000005"/>
    <m/>
    <m/>
    <m/>
    <m/>
  </r>
  <r>
    <x v="1"/>
    <s v="mid May"/>
    <x v="12"/>
    <x v="11"/>
    <n v="1"/>
    <n v="4"/>
    <n v="8"/>
    <n v="13"/>
    <n v="408"/>
    <n v="5"/>
    <x v="9"/>
    <n v="6.3"/>
    <n v="6.3"/>
    <n v="5.6"/>
    <n v="6.0666666666666664"/>
    <m/>
    <m/>
    <m/>
    <m/>
  </r>
  <r>
    <x v="1"/>
    <s v="mid May"/>
    <x v="13"/>
    <x v="12"/>
    <n v="1"/>
    <n v="3"/>
    <n v="8"/>
    <n v="14"/>
    <n v="308"/>
    <n v="5"/>
    <x v="9"/>
    <n v="6.4"/>
    <n v="6.2"/>
    <n v="6"/>
    <n v="6.2"/>
    <m/>
    <m/>
    <m/>
    <m/>
  </r>
  <r>
    <x v="1"/>
    <s v="mid May"/>
    <x v="14"/>
    <x v="13"/>
    <n v="1"/>
    <n v="2"/>
    <n v="8"/>
    <n v="15"/>
    <n v="208"/>
    <n v="5"/>
    <x v="9"/>
    <n v="6.3"/>
    <n v="6.6"/>
    <n v="6.7"/>
    <n v="6.5333333333333323"/>
    <m/>
    <m/>
    <m/>
    <m/>
  </r>
  <r>
    <x v="1"/>
    <s v="mid May"/>
    <x v="15"/>
    <x v="7"/>
    <n v="1"/>
    <n v="1"/>
    <n v="8"/>
    <n v="16"/>
    <n v="108"/>
    <n v="5"/>
    <x v="9"/>
    <n v="6.5"/>
    <n v="6.8"/>
    <n v="6.2"/>
    <n v="6.5"/>
    <m/>
    <m/>
    <m/>
    <m/>
  </r>
  <r>
    <x v="0"/>
    <s v="mid April"/>
    <x v="1"/>
    <x v="1"/>
    <n v="2"/>
    <n v="1"/>
    <n v="10"/>
    <n v="17"/>
    <n v="110"/>
    <n v="5"/>
    <x v="8"/>
    <n v="6.7"/>
    <n v="6.8"/>
    <n v="6.6"/>
    <n v="6.7"/>
    <m/>
    <m/>
    <m/>
    <m/>
  </r>
  <r>
    <x v="0"/>
    <s v="mid April"/>
    <x v="5"/>
    <x v="5"/>
    <n v="2"/>
    <n v="2"/>
    <n v="10"/>
    <n v="18"/>
    <n v="210"/>
    <n v="5"/>
    <x v="8"/>
    <n v="6.7"/>
    <n v="7.2"/>
    <n v="7.2"/>
    <n v="7.0333333333333341"/>
    <m/>
    <m/>
    <m/>
    <m/>
  </r>
  <r>
    <x v="0"/>
    <s v="mid April"/>
    <x v="7"/>
    <x v="7"/>
    <n v="2"/>
    <n v="3"/>
    <n v="10"/>
    <n v="19"/>
    <n v="310"/>
    <n v="5"/>
    <x v="8"/>
    <n v="7"/>
    <n v="7"/>
    <n v="7.1"/>
    <n v="7.0333333333333341"/>
    <m/>
    <m/>
    <m/>
    <m/>
  </r>
  <r>
    <x v="0"/>
    <s v="mid April"/>
    <x v="6"/>
    <x v="6"/>
    <n v="2"/>
    <n v="4"/>
    <n v="10"/>
    <n v="20"/>
    <n v="410"/>
    <n v="5"/>
    <x v="8"/>
    <n v="6.7"/>
    <n v="6.3"/>
    <n v="5.7"/>
    <n v="6.2333333333333334"/>
    <m/>
    <m/>
    <m/>
    <m/>
  </r>
  <r>
    <x v="0"/>
    <s v="mid April"/>
    <x v="2"/>
    <x v="2"/>
    <n v="2"/>
    <n v="4"/>
    <n v="12"/>
    <n v="21"/>
    <n v="412"/>
    <n v="5"/>
    <x v="8"/>
    <n v="6.6"/>
    <n v="6.8"/>
    <n v="7.5"/>
    <n v="6.9666666666666659"/>
    <m/>
    <m/>
    <m/>
    <m/>
  </r>
  <r>
    <x v="0"/>
    <s v="mid April"/>
    <x v="0"/>
    <x v="0"/>
    <n v="2"/>
    <n v="3"/>
    <n v="12"/>
    <n v="22"/>
    <n v="312"/>
    <n v="5"/>
    <x v="8"/>
    <n v="6.5"/>
    <n v="6.7"/>
    <n v="6.6"/>
    <n v="6.5999999999999988"/>
    <m/>
    <m/>
    <m/>
    <m/>
  </r>
  <r>
    <x v="0"/>
    <s v="mid April"/>
    <x v="3"/>
    <x v="3"/>
    <n v="2"/>
    <n v="2"/>
    <n v="12"/>
    <n v="23"/>
    <n v="212"/>
    <n v="5"/>
    <x v="8"/>
    <n v="7.3"/>
    <n v="7"/>
    <n v="7.3"/>
    <n v="7.2"/>
    <m/>
    <m/>
    <m/>
    <m/>
  </r>
  <r>
    <x v="0"/>
    <s v="mid April"/>
    <x v="4"/>
    <x v="4"/>
    <n v="2"/>
    <n v="1"/>
    <n v="12"/>
    <n v="24"/>
    <n v="112"/>
    <n v="5"/>
    <x v="8"/>
    <n v="6.7"/>
    <n v="6.5"/>
    <n v="6.8"/>
    <n v="6.666666666666667"/>
    <m/>
    <m/>
    <m/>
    <m/>
  </r>
  <r>
    <x v="1"/>
    <s v="mid May"/>
    <x v="9"/>
    <x v="9"/>
    <n v="2"/>
    <n v="1"/>
    <n v="14"/>
    <n v="25"/>
    <n v="114"/>
    <n v="5"/>
    <x v="9"/>
    <n v="6.2"/>
    <n v="6.8"/>
    <n v="7"/>
    <n v="6.666666666666667"/>
    <m/>
    <m/>
    <m/>
    <m/>
  </r>
  <r>
    <x v="1"/>
    <s v="mid May"/>
    <x v="10"/>
    <x v="10"/>
    <n v="2"/>
    <n v="2"/>
    <n v="14"/>
    <n v="26"/>
    <n v="214"/>
    <n v="5"/>
    <x v="9"/>
    <n v="6.4"/>
    <n v="6.9"/>
    <n v="5.9"/>
    <n v="6.4000000000000012"/>
    <m/>
    <m/>
    <m/>
    <m/>
  </r>
  <r>
    <x v="1"/>
    <s v="mid May"/>
    <x v="8"/>
    <x v="8"/>
    <n v="2"/>
    <n v="3"/>
    <n v="14"/>
    <n v="27"/>
    <n v="314"/>
    <n v="5"/>
    <x v="9"/>
    <n v="6.4"/>
    <n v="6.1"/>
    <n v="6.5"/>
    <n v="6.333333333333333"/>
    <m/>
    <m/>
    <m/>
    <m/>
  </r>
  <r>
    <x v="1"/>
    <s v="mid May"/>
    <x v="15"/>
    <x v="7"/>
    <n v="2"/>
    <n v="4"/>
    <n v="14"/>
    <n v="28"/>
    <n v="414"/>
    <n v="5"/>
    <x v="9"/>
    <n v="6.1"/>
    <n v="6.3"/>
    <n v="6.5"/>
    <n v="6.3"/>
    <m/>
    <m/>
    <m/>
    <m/>
  </r>
  <r>
    <x v="1"/>
    <s v="mid May"/>
    <x v="14"/>
    <x v="13"/>
    <n v="2"/>
    <n v="4"/>
    <n v="16"/>
    <n v="29"/>
    <n v="416"/>
    <n v="5"/>
    <x v="9"/>
    <n v="6.3"/>
    <n v="6.4"/>
    <n v="6.4"/>
    <n v="6.3666666666666671"/>
    <m/>
    <m/>
    <m/>
    <m/>
  </r>
  <r>
    <x v="1"/>
    <s v="mid May"/>
    <x v="11"/>
    <x v="3"/>
    <n v="2"/>
    <n v="3"/>
    <n v="16"/>
    <n v="30"/>
    <n v="316"/>
    <n v="5"/>
    <x v="9"/>
    <n v="6.2"/>
    <n v="6.3"/>
    <n v="6.2"/>
    <n v="6.2333333333333334"/>
    <m/>
    <m/>
    <m/>
    <m/>
  </r>
  <r>
    <x v="1"/>
    <s v="mid May"/>
    <x v="12"/>
    <x v="11"/>
    <n v="2"/>
    <n v="2"/>
    <n v="16"/>
    <n v="31"/>
    <n v="216"/>
    <n v="5"/>
    <x v="9"/>
    <n v="6.6"/>
    <n v="6.8"/>
    <n v="6.4"/>
    <n v="6.5999999999999988"/>
    <m/>
    <m/>
    <m/>
    <m/>
  </r>
  <r>
    <x v="1"/>
    <s v="mid May"/>
    <x v="13"/>
    <x v="12"/>
    <n v="2"/>
    <n v="1"/>
    <n v="16"/>
    <n v="32"/>
    <n v="116"/>
    <n v="5"/>
    <x v="9"/>
    <n v="5.8"/>
    <n v="6.3"/>
    <n v="6.4"/>
    <n v="6.166666666666667"/>
    <m/>
    <m/>
    <m/>
    <m/>
  </r>
  <r>
    <x v="0"/>
    <s v="mid April"/>
    <x v="6"/>
    <x v="6"/>
    <n v="3"/>
    <n v="1"/>
    <n v="18"/>
    <n v="33"/>
    <n v="118"/>
    <n v="5"/>
    <x v="8"/>
    <n v="6.4"/>
    <n v="6.9"/>
    <n v="6.7"/>
    <n v="6.666666666666667"/>
    <m/>
    <m/>
    <m/>
    <m/>
  </r>
  <r>
    <x v="0"/>
    <s v="mid April"/>
    <x v="2"/>
    <x v="2"/>
    <n v="3"/>
    <n v="2"/>
    <n v="18"/>
    <n v="34"/>
    <n v="218"/>
    <n v="5"/>
    <x v="8"/>
    <n v="7.7"/>
    <n v="8.1"/>
    <n v="7.7"/>
    <n v="7.833333333333333"/>
    <m/>
    <m/>
    <m/>
    <m/>
  </r>
  <r>
    <x v="0"/>
    <s v="mid April"/>
    <x v="3"/>
    <x v="3"/>
    <n v="3"/>
    <n v="3"/>
    <n v="18"/>
    <n v="35"/>
    <n v="318"/>
    <n v="5"/>
    <x v="8"/>
    <n v="6.8"/>
    <n v="6.6"/>
    <n v="7.2"/>
    <n v="6.8666666666666663"/>
    <m/>
    <m/>
    <m/>
    <m/>
  </r>
  <r>
    <x v="0"/>
    <s v="mid April"/>
    <x v="0"/>
    <x v="0"/>
    <n v="3"/>
    <n v="4"/>
    <n v="18"/>
    <n v="36"/>
    <n v="418"/>
    <n v="5"/>
    <x v="8"/>
    <n v="5.7"/>
    <n v="6.5"/>
    <n v="6.9"/>
    <n v="6.3666666666666671"/>
    <m/>
    <m/>
    <m/>
    <m/>
  </r>
  <r>
    <x v="0"/>
    <s v="mid April"/>
    <x v="1"/>
    <x v="1"/>
    <n v="3"/>
    <n v="4"/>
    <n v="20"/>
    <n v="37"/>
    <n v="420"/>
    <n v="5"/>
    <x v="8"/>
    <n v="6.6"/>
    <n v="6.8"/>
    <n v="6.6"/>
    <n v="6.666666666666667"/>
    <m/>
    <m/>
    <m/>
    <m/>
  </r>
  <r>
    <x v="0"/>
    <s v="mid April"/>
    <x v="4"/>
    <x v="4"/>
    <n v="3"/>
    <n v="3"/>
    <n v="20"/>
    <n v="38"/>
    <n v="320"/>
    <n v="5"/>
    <x v="8"/>
    <n v="6.2"/>
    <n v="5.8"/>
    <n v="6.8"/>
    <n v="6.2666666666666666"/>
    <m/>
    <m/>
    <m/>
    <m/>
  </r>
  <r>
    <x v="0"/>
    <s v="mid April"/>
    <x v="7"/>
    <x v="7"/>
    <n v="3"/>
    <n v="2"/>
    <n v="20"/>
    <n v="39"/>
    <n v="220"/>
    <n v="5"/>
    <x v="8"/>
    <n v="7.2"/>
    <n v="7.6"/>
    <n v="6.4"/>
    <n v="7.0666666666666673"/>
    <m/>
    <m/>
    <m/>
    <m/>
  </r>
  <r>
    <x v="0"/>
    <s v="mid April"/>
    <x v="5"/>
    <x v="5"/>
    <n v="3"/>
    <n v="1"/>
    <n v="20"/>
    <n v="40"/>
    <n v="120"/>
    <n v="5"/>
    <x v="8"/>
    <n v="7.1"/>
    <n v="6.6"/>
    <n v="7"/>
    <n v="6.8999999999999995"/>
    <m/>
    <m/>
    <m/>
    <m/>
  </r>
  <r>
    <x v="1"/>
    <s v="mid May"/>
    <x v="14"/>
    <x v="13"/>
    <n v="3"/>
    <n v="1"/>
    <n v="22"/>
    <n v="41"/>
    <n v="122"/>
    <n v="5"/>
    <x v="9"/>
    <n v="5.8"/>
    <n v="6.4"/>
    <n v="6.6"/>
    <n v="6.2666666666666657"/>
    <m/>
    <m/>
    <m/>
    <m/>
  </r>
  <r>
    <x v="1"/>
    <s v="mid May"/>
    <x v="15"/>
    <x v="7"/>
    <n v="3"/>
    <n v="2"/>
    <n v="22"/>
    <n v="42"/>
    <n v="222"/>
    <n v="5"/>
    <x v="9"/>
    <n v="6.8"/>
    <n v="6.5"/>
    <n v="6.6"/>
    <n v="6.6333333333333329"/>
    <m/>
    <m/>
    <m/>
    <m/>
  </r>
  <r>
    <x v="1"/>
    <s v="mid May"/>
    <x v="9"/>
    <x v="9"/>
    <n v="3"/>
    <n v="3"/>
    <n v="22"/>
    <n v="43"/>
    <n v="322"/>
    <n v="5"/>
    <x v="9"/>
    <n v="6.1"/>
    <n v="6.2"/>
    <n v="6.3"/>
    <n v="6.2"/>
    <m/>
    <m/>
    <m/>
    <m/>
  </r>
  <r>
    <x v="1"/>
    <s v="mid May"/>
    <x v="13"/>
    <x v="12"/>
    <n v="3"/>
    <n v="4"/>
    <n v="22"/>
    <n v="44"/>
    <n v="422"/>
    <n v="5"/>
    <x v="9"/>
    <n v="6"/>
    <n v="6"/>
    <n v="5.5"/>
    <n v="5.833333333333333"/>
    <m/>
    <m/>
    <m/>
    <m/>
  </r>
  <r>
    <x v="1"/>
    <s v="mid May"/>
    <x v="8"/>
    <x v="8"/>
    <n v="3"/>
    <n v="4"/>
    <n v="24"/>
    <n v="45"/>
    <n v="424"/>
    <n v="5"/>
    <x v="9"/>
    <n v="6.4"/>
    <n v="6"/>
    <n v="6"/>
    <n v="6.1333333333333329"/>
    <m/>
    <m/>
    <m/>
    <m/>
  </r>
  <r>
    <x v="1"/>
    <s v="mid May"/>
    <x v="12"/>
    <x v="11"/>
    <n v="3"/>
    <n v="3"/>
    <n v="24"/>
    <n v="46"/>
    <n v="324"/>
    <n v="5"/>
    <x v="9"/>
    <n v="5.4"/>
    <n v="5.7"/>
    <n v="6"/>
    <n v="5.7"/>
    <m/>
    <m/>
    <m/>
    <m/>
  </r>
  <r>
    <x v="1"/>
    <s v="mid May"/>
    <x v="11"/>
    <x v="3"/>
    <n v="3"/>
    <n v="2"/>
    <n v="24"/>
    <n v="47"/>
    <n v="224"/>
    <n v="5"/>
    <x v="9"/>
    <n v="6"/>
    <n v="6.5"/>
    <n v="6.7"/>
    <n v="6.3999999999999995"/>
    <m/>
    <m/>
    <m/>
    <m/>
  </r>
  <r>
    <x v="1"/>
    <s v="mid May"/>
    <x v="10"/>
    <x v="10"/>
    <n v="3"/>
    <n v="1"/>
    <n v="24"/>
    <n v="48"/>
    <n v="124"/>
    <n v="5"/>
    <x v="9"/>
    <n v="6.4"/>
    <n v="6.6"/>
    <n v="5.9"/>
    <n v="6.3"/>
    <m/>
    <m/>
    <m/>
    <m/>
  </r>
  <r>
    <x v="0"/>
    <s v="mid April"/>
    <x v="3"/>
    <x v="3"/>
    <n v="4"/>
    <n v="1"/>
    <n v="26"/>
    <n v="49"/>
    <n v="126"/>
    <n v="5"/>
    <x v="8"/>
    <n v="7.1"/>
    <n v="7"/>
    <n v="6.9"/>
    <n v="7"/>
    <m/>
    <m/>
    <m/>
    <m/>
  </r>
  <r>
    <x v="0"/>
    <s v="mid April"/>
    <x v="4"/>
    <x v="4"/>
    <n v="4"/>
    <n v="2"/>
    <n v="26"/>
    <n v="50"/>
    <n v="226"/>
    <n v="5"/>
    <x v="8"/>
    <n v="6.6"/>
    <n v="6.7"/>
    <n v="6.8"/>
    <n v="6.7"/>
    <m/>
    <m/>
    <m/>
    <m/>
  </r>
  <r>
    <x v="0"/>
    <s v="mid April"/>
    <x v="1"/>
    <x v="1"/>
    <n v="4"/>
    <n v="3"/>
    <n v="26"/>
    <n v="51"/>
    <n v="326"/>
    <n v="5"/>
    <x v="8"/>
    <n v="7.6"/>
    <n v="6.7"/>
    <n v="6.5"/>
    <n v="6.9333333333333336"/>
    <m/>
    <m/>
    <m/>
    <m/>
  </r>
  <r>
    <x v="0"/>
    <s v="mid April"/>
    <x v="5"/>
    <x v="5"/>
    <n v="4"/>
    <n v="4"/>
    <n v="26"/>
    <n v="52"/>
    <n v="426"/>
    <n v="5"/>
    <x v="8"/>
    <n v="6.2"/>
    <n v="7"/>
    <n v="6.1"/>
    <n v="6.4333333333333327"/>
    <m/>
    <m/>
    <m/>
    <m/>
  </r>
  <r>
    <x v="0"/>
    <s v="mid April"/>
    <x v="7"/>
    <x v="7"/>
    <n v="4"/>
    <n v="4"/>
    <n v="28"/>
    <n v="53"/>
    <n v="428"/>
    <n v="5"/>
    <x v="8"/>
    <n v="7.4"/>
    <n v="7.1"/>
    <n v="7.1"/>
    <n v="7.2"/>
    <m/>
    <m/>
    <m/>
    <m/>
  </r>
  <r>
    <x v="0"/>
    <s v="mid April"/>
    <x v="6"/>
    <x v="6"/>
    <n v="4"/>
    <n v="3"/>
    <n v="28"/>
    <n v="54"/>
    <n v="328"/>
    <n v="5"/>
    <x v="8"/>
    <n v="7.7"/>
    <n v="6.9"/>
    <n v="6.3"/>
    <n v="6.9666666666666677"/>
    <m/>
    <m/>
    <m/>
    <m/>
  </r>
  <r>
    <x v="0"/>
    <s v="mid April"/>
    <x v="0"/>
    <x v="0"/>
    <n v="4"/>
    <n v="2"/>
    <n v="28"/>
    <n v="55"/>
    <n v="228"/>
    <n v="5"/>
    <x v="8"/>
    <n v="6.1"/>
    <n v="6.5"/>
    <n v="6.6"/>
    <n v="6.3999999999999995"/>
    <m/>
    <m/>
    <m/>
    <m/>
  </r>
  <r>
    <x v="0"/>
    <s v="mid April"/>
    <x v="2"/>
    <x v="2"/>
    <n v="4"/>
    <n v="1"/>
    <n v="28"/>
    <n v="56"/>
    <n v="128"/>
    <n v="5"/>
    <x v="8"/>
    <n v="7.4"/>
    <n v="7.6"/>
    <n v="6.7"/>
    <n v="7.2333333333333334"/>
    <m/>
    <m/>
    <m/>
    <m/>
  </r>
  <r>
    <x v="1"/>
    <s v="mid May"/>
    <x v="11"/>
    <x v="3"/>
    <n v="4"/>
    <n v="1"/>
    <n v="30"/>
    <n v="57"/>
    <n v="130"/>
    <n v="5"/>
    <x v="9"/>
    <n v="6.4"/>
    <n v="6.2"/>
    <n v="6.3"/>
    <n v="6.3000000000000007"/>
    <m/>
    <m/>
    <m/>
    <m/>
  </r>
  <r>
    <x v="1"/>
    <s v="mid May"/>
    <x v="13"/>
    <x v="12"/>
    <n v="4"/>
    <n v="2"/>
    <n v="30"/>
    <n v="58"/>
    <n v="230"/>
    <n v="5"/>
    <x v="9"/>
    <n v="5.9"/>
    <n v="6.4"/>
    <n v="6.1"/>
    <n v="6.1333333333333329"/>
    <m/>
    <m/>
    <m/>
    <m/>
  </r>
  <r>
    <x v="1"/>
    <s v="mid May"/>
    <x v="14"/>
    <x v="13"/>
    <n v="4"/>
    <n v="3"/>
    <n v="30"/>
    <n v="59"/>
    <n v="330"/>
    <n v="5"/>
    <x v="9"/>
    <n v="5.9"/>
    <n v="5.8"/>
    <n v="5.5"/>
    <n v="5.7333333333333334"/>
    <m/>
    <m/>
    <m/>
    <m/>
  </r>
  <r>
    <x v="1"/>
    <s v="mid May"/>
    <x v="10"/>
    <x v="10"/>
    <n v="4"/>
    <n v="4"/>
    <n v="30"/>
    <n v="60"/>
    <n v="430"/>
    <n v="5"/>
    <x v="9"/>
    <n v="5.7"/>
    <n v="6.3"/>
    <n v="6.1"/>
    <n v="6.0333333333333341"/>
    <m/>
    <m/>
    <m/>
    <m/>
  </r>
  <r>
    <x v="1"/>
    <s v="mid May"/>
    <x v="9"/>
    <x v="9"/>
    <n v="4"/>
    <n v="4"/>
    <n v="32"/>
    <n v="61"/>
    <n v="432"/>
    <n v="5"/>
    <x v="9"/>
    <n v="6.2"/>
    <n v="6.2"/>
    <n v="6"/>
    <n v="6.1333333333333329"/>
    <m/>
    <m/>
    <m/>
    <m/>
  </r>
  <r>
    <x v="1"/>
    <s v="mid May"/>
    <x v="15"/>
    <x v="7"/>
    <n v="4"/>
    <n v="3"/>
    <n v="32"/>
    <n v="62"/>
    <n v="332"/>
    <n v="5"/>
    <x v="9"/>
    <n v="5.8"/>
    <n v="5.8"/>
    <n v="6.1"/>
    <n v="5.8999999999999995"/>
    <m/>
    <m/>
    <m/>
    <m/>
  </r>
  <r>
    <x v="1"/>
    <s v="mid May"/>
    <x v="8"/>
    <x v="8"/>
    <n v="4"/>
    <n v="2"/>
    <n v="32"/>
    <n v="63"/>
    <n v="232"/>
    <n v="5"/>
    <x v="9"/>
    <n v="6.5"/>
    <n v="6.4"/>
    <n v="6.4"/>
    <n v="6.4333333333333336"/>
    <m/>
    <m/>
    <m/>
    <m/>
  </r>
  <r>
    <x v="1"/>
    <s v="mid May"/>
    <x v="12"/>
    <x v="11"/>
    <n v="4"/>
    <n v="1"/>
    <n v="32"/>
    <n v="64"/>
    <n v="132"/>
    <n v="5"/>
    <x v="9"/>
    <n v="6.4"/>
    <n v="6.8"/>
    <n v="6.2"/>
    <n v="6.4666666666666659"/>
    <m/>
    <m/>
    <m/>
    <m/>
  </r>
  <r>
    <x v="0"/>
    <s v="mid April"/>
    <x v="0"/>
    <x v="0"/>
    <n v="1"/>
    <n v="1"/>
    <n v="2"/>
    <n v="1"/>
    <n v="102"/>
    <n v="6"/>
    <x v="10"/>
    <n v="7.8"/>
    <n v="7.4"/>
    <n v="7.4"/>
    <n v="7.5333333333333341"/>
    <m/>
    <m/>
    <m/>
    <m/>
  </r>
  <r>
    <x v="0"/>
    <s v="mid April"/>
    <x v="1"/>
    <x v="1"/>
    <n v="1"/>
    <n v="2"/>
    <n v="2"/>
    <n v="2"/>
    <n v="202"/>
    <n v="6"/>
    <x v="10"/>
    <n v="7.4"/>
    <n v="7.2"/>
    <n v="7.7"/>
    <n v="7.4333333333333336"/>
    <m/>
    <m/>
    <m/>
    <m/>
  </r>
  <r>
    <x v="0"/>
    <s v="mid April"/>
    <x v="2"/>
    <x v="2"/>
    <n v="1"/>
    <n v="3"/>
    <n v="2"/>
    <n v="3"/>
    <n v="302"/>
    <n v="6"/>
    <x v="10"/>
    <n v="7.8"/>
    <n v="7.7"/>
    <n v="7.1"/>
    <n v="7.5333333333333341"/>
    <m/>
    <m/>
    <m/>
    <m/>
  </r>
  <r>
    <x v="0"/>
    <s v="mid April"/>
    <x v="3"/>
    <x v="3"/>
    <n v="1"/>
    <n v="4"/>
    <n v="2"/>
    <n v="4"/>
    <n v="402"/>
    <n v="6"/>
    <x v="10"/>
    <n v="8.4"/>
    <n v="8.3000000000000007"/>
    <n v="7.7"/>
    <n v="8.1333333333333346"/>
    <m/>
    <m/>
    <m/>
    <m/>
  </r>
  <r>
    <x v="0"/>
    <s v="mid April"/>
    <x v="4"/>
    <x v="4"/>
    <n v="1"/>
    <n v="4"/>
    <n v="4"/>
    <n v="5"/>
    <n v="404"/>
    <n v="6"/>
    <x v="10"/>
    <n v="7.4"/>
    <n v="7.1"/>
    <n v="7"/>
    <n v="7.166666666666667"/>
    <m/>
    <m/>
    <m/>
    <m/>
  </r>
  <r>
    <x v="0"/>
    <s v="mid April"/>
    <x v="5"/>
    <x v="5"/>
    <n v="1"/>
    <n v="3"/>
    <n v="4"/>
    <n v="6"/>
    <n v="304"/>
    <n v="6"/>
    <x v="10"/>
    <n v="7.1"/>
    <n v="7"/>
    <n v="7.1"/>
    <n v="7.0666666666666664"/>
    <m/>
    <m/>
    <m/>
    <m/>
  </r>
  <r>
    <x v="0"/>
    <s v="mid April"/>
    <x v="6"/>
    <x v="6"/>
    <n v="1"/>
    <n v="2"/>
    <n v="4"/>
    <n v="7"/>
    <n v="204"/>
    <n v="6"/>
    <x v="10"/>
    <n v="8.3000000000000007"/>
    <n v="7.5"/>
    <n v="7.4"/>
    <n v="7.7333333333333343"/>
    <m/>
    <m/>
    <m/>
    <m/>
  </r>
  <r>
    <x v="0"/>
    <s v="mid April"/>
    <x v="7"/>
    <x v="7"/>
    <n v="1"/>
    <n v="1"/>
    <n v="4"/>
    <n v="8"/>
    <n v="104"/>
    <n v="6"/>
    <x v="10"/>
    <n v="7.6"/>
    <n v="7.4"/>
    <n v="7.6"/>
    <n v="7.5333333333333341"/>
    <m/>
    <m/>
    <m/>
    <m/>
  </r>
  <r>
    <x v="1"/>
    <s v="mid May"/>
    <x v="8"/>
    <x v="8"/>
    <n v="1"/>
    <n v="1"/>
    <n v="6"/>
    <n v="9"/>
    <n v="106"/>
    <n v="6"/>
    <x v="11"/>
    <n v="7.4"/>
    <n v="7.4"/>
    <n v="7.3"/>
    <n v="7.3666666666666671"/>
    <m/>
    <m/>
    <m/>
    <m/>
  </r>
  <r>
    <x v="1"/>
    <s v="mid May"/>
    <x v="9"/>
    <x v="9"/>
    <n v="1"/>
    <n v="2"/>
    <n v="6"/>
    <n v="10"/>
    <n v="206"/>
    <n v="6"/>
    <x v="11"/>
    <n v="8"/>
    <n v="7.7"/>
    <n v="7.6"/>
    <n v="7.7666666666666657"/>
    <m/>
    <m/>
    <m/>
    <m/>
  </r>
  <r>
    <x v="1"/>
    <s v="mid May"/>
    <x v="10"/>
    <x v="10"/>
    <n v="1"/>
    <n v="3"/>
    <n v="6"/>
    <n v="11"/>
    <n v="306"/>
    <n v="6"/>
    <x v="11"/>
    <n v="7.3"/>
    <n v="7.5"/>
    <n v="7.5"/>
    <n v="7.4333333333333336"/>
    <m/>
    <m/>
    <m/>
    <m/>
  </r>
  <r>
    <x v="1"/>
    <s v="mid May"/>
    <x v="11"/>
    <x v="3"/>
    <n v="1"/>
    <n v="4"/>
    <n v="6"/>
    <n v="12"/>
    <n v="406"/>
    <n v="6"/>
    <x v="11"/>
    <n v="7"/>
    <n v="6.3"/>
    <n v="7.2"/>
    <n v="6.833333333333333"/>
    <m/>
    <m/>
    <m/>
    <m/>
  </r>
  <r>
    <x v="1"/>
    <s v="mid May"/>
    <x v="12"/>
    <x v="11"/>
    <n v="1"/>
    <n v="4"/>
    <n v="8"/>
    <n v="13"/>
    <n v="408"/>
    <n v="6"/>
    <x v="11"/>
    <n v="7.2"/>
    <n v="7.1"/>
    <n v="6.3"/>
    <n v="6.8666666666666671"/>
    <m/>
    <m/>
    <m/>
    <m/>
  </r>
  <r>
    <x v="1"/>
    <s v="mid May"/>
    <x v="13"/>
    <x v="12"/>
    <n v="1"/>
    <n v="3"/>
    <n v="8"/>
    <n v="14"/>
    <n v="308"/>
    <n v="6"/>
    <x v="11"/>
    <n v="7.3"/>
    <n v="7"/>
    <n v="6.7"/>
    <n v="7"/>
    <m/>
    <m/>
    <m/>
    <m/>
  </r>
  <r>
    <x v="1"/>
    <s v="mid May"/>
    <x v="14"/>
    <x v="13"/>
    <n v="1"/>
    <n v="2"/>
    <n v="8"/>
    <n v="15"/>
    <n v="208"/>
    <n v="6"/>
    <x v="11"/>
    <n v="7.2"/>
    <n v="7.4"/>
    <n v="7.5"/>
    <n v="7.3666666666666671"/>
    <m/>
    <m/>
    <m/>
    <m/>
  </r>
  <r>
    <x v="1"/>
    <s v="mid May"/>
    <x v="15"/>
    <x v="7"/>
    <n v="1"/>
    <n v="1"/>
    <n v="8"/>
    <n v="16"/>
    <n v="108"/>
    <n v="6"/>
    <x v="11"/>
    <n v="7.3"/>
    <n v="7.7"/>
    <n v="7.3"/>
    <n v="7.4333333333333336"/>
    <m/>
    <m/>
    <m/>
    <m/>
  </r>
  <r>
    <x v="0"/>
    <s v="mid April"/>
    <x v="1"/>
    <x v="1"/>
    <n v="2"/>
    <n v="1"/>
    <n v="10"/>
    <n v="17"/>
    <n v="110"/>
    <n v="6"/>
    <x v="10"/>
    <n v="7.5"/>
    <n v="7.7"/>
    <n v="7.3"/>
    <n v="7.5"/>
    <m/>
    <m/>
    <m/>
    <m/>
  </r>
  <r>
    <x v="0"/>
    <s v="mid April"/>
    <x v="5"/>
    <x v="5"/>
    <n v="2"/>
    <n v="2"/>
    <n v="10"/>
    <n v="18"/>
    <n v="210"/>
    <n v="6"/>
    <x v="10"/>
    <n v="7.5"/>
    <n v="8.1"/>
    <n v="8.1"/>
    <n v="7.8999999999999995"/>
    <m/>
    <m/>
    <m/>
    <m/>
  </r>
  <r>
    <x v="0"/>
    <s v="mid April"/>
    <x v="7"/>
    <x v="7"/>
    <n v="2"/>
    <n v="3"/>
    <n v="10"/>
    <n v="19"/>
    <n v="310"/>
    <n v="6"/>
    <x v="10"/>
    <n v="7.7"/>
    <n v="7.5"/>
    <n v="7.7"/>
    <n v="7.6333333333333329"/>
    <m/>
    <m/>
    <m/>
    <m/>
  </r>
  <r>
    <x v="0"/>
    <s v="mid April"/>
    <x v="6"/>
    <x v="6"/>
    <n v="2"/>
    <n v="4"/>
    <n v="10"/>
    <n v="20"/>
    <n v="410"/>
    <n v="6"/>
    <x v="10"/>
    <n v="7.4"/>
    <n v="7"/>
    <n v="7.4"/>
    <n v="7.2666666666666666"/>
    <m/>
    <m/>
    <m/>
    <m/>
  </r>
  <r>
    <x v="0"/>
    <s v="mid April"/>
    <x v="2"/>
    <x v="2"/>
    <n v="2"/>
    <n v="4"/>
    <n v="12"/>
    <n v="21"/>
    <n v="412"/>
    <n v="6"/>
    <x v="10"/>
    <n v="7.4"/>
    <n v="7.6"/>
    <n v="8.1999999999999993"/>
    <n v="7.7333333333333334"/>
    <m/>
    <m/>
    <m/>
    <m/>
  </r>
  <r>
    <x v="0"/>
    <s v="mid April"/>
    <x v="0"/>
    <x v="0"/>
    <n v="2"/>
    <n v="3"/>
    <n v="12"/>
    <n v="22"/>
    <n v="312"/>
    <n v="6"/>
    <x v="10"/>
    <n v="7.2"/>
    <n v="7.3"/>
    <n v="7.3"/>
    <n v="7.2666666666666666"/>
    <m/>
    <m/>
    <m/>
    <m/>
  </r>
  <r>
    <x v="0"/>
    <s v="mid April"/>
    <x v="3"/>
    <x v="3"/>
    <n v="2"/>
    <n v="2"/>
    <n v="12"/>
    <n v="23"/>
    <n v="212"/>
    <n v="6"/>
    <x v="10"/>
    <n v="8.1"/>
    <n v="7.7"/>
    <n v="8.1999999999999993"/>
    <n v="8"/>
    <m/>
    <m/>
    <m/>
    <m/>
  </r>
  <r>
    <x v="0"/>
    <s v="mid April"/>
    <x v="4"/>
    <x v="4"/>
    <n v="2"/>
    <n v="1"/>
    <n v="12"/>
    <n v="24"/>
    <n v="112"/>
    <n v="6"/>
    <x v="10"/>
    <n v="7.3"/>
    <n v="7.3"/>
    <n v="7.4"/>
    <n v="7.333333333333333"/>
    <m/>
    <m/>
    <m/>
    <m/>
  </r>
  <r>
    <x v="1"/>
    <s v="mid May"/>
    <x v="9"/>
    <x v="9"/>
    <n v="2"/>
    <n v="1"/>
    <n v="14"/>
    <n v="25"/>
    <n v="114"/>
    <n v="6"/>
    <x v="11"/>
    <n v="7.1"/>
    <n v="7.8"/>
    <n v="8"/>
    <n v="7.6333333333333329"/>
    <m/>
    <m/>
    <m/>
    <m/>
  </r>
  <r>
    <x v="1"/>
    <s v="mid May"/>
    <x v="10"/>
    <x v="10"/>
    <n v="2"/>
    <n v="2"/>
    <n v="14"/>
    <n v="26"/>
    <n v="214"/>
    <n v="6"/>
    <x v="11"/>
    <n v="7.4"/>
    <n v="7.8"/>
    <n v="6.7"/>
    <n v="7.3"/>
    <m/>
    <m/>
    <m/>
    <m/>
  </r>
  <r>
    <x v="1"/>
    <s v="mid May"/>
    <x v="8"/>
    <x v="8"/>
    <n v="2"/>
    <n v="3"/>
    <n v="14"/>
    <n v="27"/>
    <n v="314"/>
    <n v="6"/>
    <x v="11"/>
    <n v="7.3"/>
    <n v="7"/>
    <n v="7.5"/>
    <n v="7.2666666666666666"/>
    <m/>
    <m/>
    <m/>
    <m/>
  </r>
  <r>
    <x v="1"/>
    <s v="mid May"/>
    <x v="15"/>
    <x v="7"/>
    <n v="2"/>
    <n v="4"/>
    <n v="14"/>
    <n v="28"/>
    <n v="414"/>
    <n v="6"/>
    <x v="11"/>
    <n v="6.8"/>
    <n v="7.1"/>
    <n v="7.4"/>
    <n v="7.0999999999999988"/>
    <m/>
    <m/>
    <m/>
    <m/>
  </r>
  <r>
    <x v="1"/>
    <s v="mid May"/>
    <x v="14"/>
    <x v="13"/>
    <n v="2"/>
    <n v="4"/>
    <n v="16"/>
    <n v="29"/>
    <n v="416"/>
    <n v="6"/>
    <x v="11"/>
    <n v="7.1"/>
    <n v="7.3"/>
    <n v="7.3"/>
    <n v="7.2333333333333334"/>
    <m/>
    <m/>
    <m/>
    <m/>
  </r>
  <r>
    <x v="1"/>
    <s v="mid May"/>
    <x v="11"/>
    <x v="3"/>
    <n v="2"/>
    <n v="3"/>
    <n v="16"/>
    <n v="30"/>
    <n v="316"/>
    <n v="6"/>
    <x v="11"/>
    <n v="7"/>
    <n v="7.1"/>
    <n v="6.9"/>
    <n v="7"/>
    <m/>
    <m/>
    <m/>
    <m/>
  </r>
  <r>
    <x v="1"/>
    <s v="mid May"/>
    <x v="12"/>
    <x v="11"/>
    <n v="2"/>
    <n v="2"/>
    <n v="16"/>
    <n v="31"/>
    <n v="216"/>
    <n v="6"/>
    <x v="11"/>
    <n v="7.4"/>
    <n v="7.6"/>
    <n v="7.2"/>
    <n v="7.3999999999999995"/>
    <m/>
    <m/>
    <m/>
    <m/>
  </r>
  <r>
    <x v="1"/>
    <s v="mid May"/>
    <x v="13"/>
    <x v="12"/>
    <n v="2"/>
    <n v="1"/>
    <n v="16"/>
    <n v="32"/>
    <n v="116"/>
    <n v="6"/>
    <x v="11"/>
    <n v="6.6"/>
    <n v="7.3"/>
    <n v="7.2"/>
    <n v="7.0333333333333323"/>
    <m/>
    <m/>
    <m/>
    <m/>
  </r>
  <r>
    <x v="0"/>
    <s v="mid April"/>
    <x v="6"/>
    <x v="6"/>
    <n v="3"/>
    <n v="1"/>
    <n v="18"/>
    <n v="33"/>
    <n v="118"/>
    <n v="6"/>
    <x v="10"/>
    <n v="7.1"/>
    <n v="7.5"/>
    <n v="7.4"/>
    <n v="7.333333333333333"/>
    <m/>
    <m/>
    <m/>
    <m/>
  </r>
  <r>
    <x v="0"/>
    <s v="mid April"/>
    <x v="2"/>
    <x v="2"/>
    <n v="3"/>
    <n v="2"/>
    <n v="18"/>
    <n v="34"/>
    <n v="218"/>
    <n v="6"/>
    <x v="10"/>
    <n v="8.4"/>
    <n v="8.6999999999999993"/>
    <n v="8.5"/>
    <n v="8.5333333333333332"/>
    <m/>
    <m/>
    <m/>
    <m/>
  </r>
  <r>
    <x v="0"/>
    <s v="mid April"/>
    <x v="3"/>
    <x v="3"/>
    <n v="3"/>
    <n v="3"/>
    <n v="18"/>
    <n v="35"/>
    <n v="318"/>
    <n v="6"/>
    <x v="10"/>
    <n v="7.6"/>
    <n v="7.4"/>
    <n v="8"/>
    <n v="7.666666666666667"/>
    <m/>
    <m/>
    <m/>
    <m/>
  </r>
  <r>
    <x v="0"/>
    <s v="mid April"/>
    <x v="0"/>
    <x v="0"/>
    <n v="3"/>
    <n v="4"/>
    <n v="18"/>
    <n v="36"/>
    <n v="418"/>
    <n v="6"/>
    <x v="10"/>
    <n v="6.5"/>
    <n v="7.4"/>
    <n v="7.5"/>
    <n v="7.1333333333333329"/>
    <m/>
    <m/>
    <m/>
    <m/>
  </r>
  <r>
    <x v="0"/>
    <s v="mid April"/>
    <x v="1"/>
    <x v="1"/>
    <n v="3"/>
    <n v="4"/>
    <n v="20"/>
    <n v="37"/>
    <n v="420"/>
    <n v="6"/>
    <x v="10"/>
    <n v="7.3"/>
    <n v="7.5"/>
    <n v="7.4"/>
    <n v="7.4000000000000012"/>
    <m/>
    <m/>
    <m/>
    <m/>
  </r>
  <r>
    <x v="0"/>
    <s v="mid April"/>
    <x v="4"/>
    <x v="4"/>
    <n v="3"/>
    <n v="3"/>
    <n v="20"/>
    <n v="38"/>
    <n v="320"/>
    <n v="6"/>
    <x v="10"/>
    <n v="7"/>
    <n v="7.4"/>
    <n v="7.4"/>
    <n v="7.2666666666666666"/>
    <m/>
    <m/>
    <m/>
    <m/>
  </r>
  <r>
    <x v="0"/>
    <s v="mid April"/>
    <x v="7"/>
    <x v="7"/>
    <n v="3"/>
    <n v="2"/>
    <n v="20"/>
    <n v="39"/>
    <n v="220"/>
    <n v="6"/>
    <x v="10"/>
    <n v="7.7"/>
    <n v="8.3000000000000007"/>
    <n v="7.1"/>
    <n v="7.7"/>
    <m/>
    <m/>
    <m/>
    <m/>
  </r>
  <r>
    <x v="0"/>
    <s v="mid April"/>
    <x v="5"/>
    <x v="5"/>
    <n v="3"/>
    <n v="1"/>
    <n v="20"/>
    <n v="40"/>
    <n v="120"/>
    <n v="6"/>
    <x v="10"/>
    <n v="7.7"/>
    <n v="7.2"/>
    <n v="7.8"/>
    <n v="7.5666666666666664"/>
    <m/>
    <m/>
    <m/>
    <m/>
  </r>
  <r>
    <x v="1"/>
    <s v="mid May"/>
    <x v="14"/>
    <x v="13"/>
    <n v="3"/>
    <n v="1"/>
    <n v="22"/>
    <n v="41"/>
    <n v="122"/>
    <n v="6"/>
    <x v="11"/>
    <n v="6.8"/>
    <n v="7.2"/>
    <n v="7.4"/>
    <n v="7.1333333333333329"/>
    <m/>
    <m/>
    <m/>
    <m/>
  </r>
  <r>
    <x v="1"/>
    <s v="mid May"/>
    <x v="15"/>
    <x v="7"/>
    <n v="3"/>
    <n v="2"/>
    <n v="22"/>
    <n v="42"/>
    <n v="222"/>
    <n v="6"/>
    <x v="11"/>
    <n v="7.5"/>
    <n v="7.3"/>
    <n v="7.4"/>
    <n v="7.4000000000000012"/>
    <m/>
    <m/>
    <m/>
    <m/>
  </r>
  <r>
    <x v="1"/>
    <s v="mid May"/>
    <x v="9"/>
    <x v="9"/>
    <n v="3"/>
    <n v="3"/>
    <n v="22"/>
    <n v="43"/>
    <n v="322"/>
    <n v="6"/>
    <x v="11"/>
    <n v="7"/>
    <n v="7.1"/>
    <n v="7.2"/>
    <n v="7.1000000000000005"/>
    <m/>
    <m/>
    <m/>
    <m/>
  </r>
  <r>
    <x v="1"/>
    <s v="mid May"/>
    <x v="13"/>
    <x v="12"/>
    <n v="3"/>
    <n v="4"/>
    <n v="22"/>
    <n v="44"/>
    <n v="422"/>
    <n v="6"/>
    <x v="11"/>
    <n v="7.2"/>
    <n v="7"/>
    <n v="6.4"/>
    <n v="6.8666666666666671"/>
    <m/>
    <m/>
    <m/>
    <m/>
  </r>
  <r>
    <x v="1"/>
    <s v="mid May"/>
    <x v="8"/>
    <x v="8"/>
    <n v="3"/>
    <n v="4"/>
    <n v="24"/>
    <n v="45"/>
    <n v="424"/>
    <n v="6"/>
    <x v="11"/>
    <n v="7.4"/>
    <n v="7"/>
    <n v="7"/>
    <n v="7.1333333333333329"/>
    <m/>
    <m/>
    <m/>
    <m/>
  </r>
  <r>
    <x v="1"/>
    <s v="mid May"/>
    <x v="12"/>
    <x v="11"/>
    <n v="3"/>
    <n v="3"/>
    <n v="24"/>
    <n v="46"/>
    <n v="324"/>
    <n v="6"/>
    <x v="11"/>
    <n v="6.3"/>
    <n v="6.5"/>
    <n v="7"/>
    <n v="6.6000000000000005"/>
    <m/>
    <m/>
    <m/>
    <m/>
  </r>
  <r>
    <x v="1"/>
    <s v="mid May"/>
    <x v="11"/>
    <x v="3"/>
    <n v="3"/>
    <n v="2"/>
    <n v="24"/>
    <n v="47"/>
    <n v="224"/>
    <n v="6"/>
    <x v="11"/>
    <n v="6.7"/>
    <n v="7.3"/>
    <n v="7.5"/>
    <n v="7.166666666666667"/>
    <m/>
    <m/>
    <m/>
    <m/>
  </r>
  <r>
    <x v="1"/>
    <s v="mid May"/>
    <x v="10"/>
    <x v="10"/>
    <n v="3"/>
    <n v="1"/>
    <n v="24"/>
    <n v="48"/>
    <n v="124"/>
    <n v="6"/>
    <x v="11"/>
    <n v="7.3"/>
    <n v="7.4"/>
    <n v="6.7"/>
    <n v="7.1333333333333329"/>
    <m/>
    <m/>
    <m/>
    <m/>
  </r>
  <r>
    <x v="0"/>
    <s v="mid April"/>
    <x v="3"/>
    <x v="3"/>
    <n v="4"/>
    <n v="1"/>
    <n v="26"/>
    <n v="49"/>
    <n v="126"/>
    <n v="6"/>
    <x v="10"/>
    <n v="7.7"/>
    <n v="7.5"/>
    <n v="7.5"/>
    <n v="7.5666666666666664"/>
    <m/>
    <m/>
    <m/>
    <m/>
  </r>
  <r>
    <x v="0"/>
    <s v="mid April"/>
    <x v="4"/>
    <x v="4"/>
    <n v="4"/>
    <n v="2"/>
    <n v="26"/>
    <n v="50"/>
    <n v="226"/>
    <n v="6"/>
    <x v="10"/>
    <n v="7.2"/>
    <n v="7.3"/>
    <n v="7.2"/>
    <n v="7.2333333333333334"/>
    <m/>
    <m/>
    <m/>
    <m/>
  </r>
  <r>
    <x v="0"/>
    <s v="mid April"/>
    <x v="1"/>
    <x v="1"/>
    <n v="4"/>
    <n v="3"/>
    <n v="26"/>
    <n v="51"/>
    <n v="326"/>
    <n v="6"/>
    <x v="10"/>
    <n v="8.1999999999999993"/>
    <n v="7.3"/>
    <n v="7.3"/>
    <n v="7.6000000000000005"/>
    <m/>
    <m/>
    <m/>
    <m/>
  </r>
  <r>
    <x v="0"/>
    <s v="mid April"/>
    <x v="5"/>
    <x v="5"/>
    <n v="4"/>
    <n v="4"/>
    <n v="26"/>
    <n v="52"/>
    <n v="426"/>
    <n v="6"/>
    <x v="10"/>
    <n v="7"/>
    <n v="7.7"/>
    <n v="6.6"/>
    <n v="7.0999999999999988"/>
    <m/>
    <m/>
    <m/>
    <m/>
  </r>
  <r>
    <x v="0"/>
    <s v="mid April"/>
    <x v="7"/>
    <x v="7"/>
    <n v="4"/>
    <n v="4"/>
    <n v="28"/>
    <n v="53"/>
    <n v="428"/>
    <n v="6"/>
    <x v="10"/>
    <n v="8.1"/>
    <n v="7.7"/>
    <n v="7.7"/>
    <n v="7.833333333333333"/>
    <m/>
    <m/>
    <m/>
    <m/>
  </r>
  <r>
    <x v="0"/>
    <s v="mid April"/>
    <x v="6"/>
    <x v="6"/>
    <n v="4"/>
    <n v="3"/>
    <n v="28"/>
    <n v="54"/>
    <n v="328"/>
    <n v="6"/>
    <x v="10"/>
    <n v="8.3000000000000007"/>
    <n v="7.8"/>
    <n v="7"/>
    <n v="7.7"/>
    <m/>
    <m/>
    <m/>
    <m/>
  </r>
  <r>
    <x v="0"/>
    <s v="mid April"/>
    <x v="0"/>
    <x v="0"/>
    <n v="4"/>
    <n v="2"/>
    <n v="28"/>
    <n v="55"/>
    <n v="228"/>
    <n v="6"/>
    <x v="10"/>
    <n v="6.5"/>
    <n v="7.1"/>
    <n v="7.4"/>
    <n v="7"/>
    <m/>
    <m/>
    <m/>
    <m/>
  </r>
  <r>
    <x v="0"/>
    <s v="mid April"/>
    <x v="2"/>
    <x v="2"/>
    <n v="4"/>
    <n v="1"/>
    <n v="28"/>
    <n v="56"/>
    <n v="128"/>
    <n v="6"/>
    <x v="10"/>
    <n v="8.1999999999999993"/>
    <n v="8.3000000000000007"/>
    <n v="7.2"/>
    <n v="7.8999999999999995"/>
    <m/>
    <m/>
    <m/>
    <m/>
  </r>
  <r>
    <x v="1"/>
    <s v="mid May"/>
    <x v="11"/>
    <x v="3"/>
    <n v="4"/>
    <n v="1"/>
    <n v="30"/>
    <n v="57"/>
    <n v="130"/>
    <n v="6"/>
    <x v="11"/>
    <n v="7.2"/>
    <n v="6.9"/>
    <n v="7.1"/>
    <n v="7.0666666666666673"/>
    <m/>
    <m/>
    <m/>
    <m/>
  </r>
  <r>
    <x v="1"/>
    <s v="mid May"/>
    <x v="13"/>
    <x v="12"/>
    <n v="4"/>
    <n v="2"/>
    <n v="30"/>
    <n v="58"/>
    <n v="230"/>
    <n v="6"/>
    <x v="11"/>
    <n v="6.7"/>
    <n v="7.3"/>
    <n v="6.8"/>
    <n v="6.9333333333333336"/>
    <m/>
    <m/>
    <m/>
    <m/>
  </r>
  <r>
    <x v="1"/>
    <s v="mid May"/>
    <x v="14"/>
    <x v="13"/>
    <n v="4"/>
    <n v="3"/>
    <n v="30"/>
    <n v="59"/>
    <n v="330"/>
    <n v="6"/>
    <x v="11"/>
    <n v="6.7"/>
    <n v="6.5"/>
    <n v="6.3"/>
    <n v="6.5"/>
    <m/>
    <m/>
    <m/>
    <m/>
  </r>
  <r>
    <x v="1"/>
    <s v="mid May"/>
    <x v="10"/>
    <x v="10"/>
    <n v="4"/>
    <n v="4"/>
    <n v="30"/>
    <n v="60"/>
    <n v="430"/>
    <n v="6"/>
    <x v="11"/>
    <n v="6.5"/>
    <n v="7.2"/>
    <n v="7.1"/>
    <n v="6.9333333333333327"/>
    <m/>
    <m/>
    <m/>
    <m/>
  </r>
  <r>
    <x v="1"/>
    <s v="mid May"/>
    <x v="9"/>
    <x v="9"/>
    <n v="4"/>
    <n v="4"/>
    <n v="32"/>
    <n v="61"/>
    <n v="432"/>
    <n v="6"/>
    <x v="11"/>
    <n v="7.1"/>
    <n v="7.2"/>
    <n v="7"/>
    <n v="7.1000000000000005"/>
    <m/>
    <m/>
    <m/>
    <m/>
  </r>
  <r>
    <x v="1"/>
    <s v="mid May"/>
    <x v="15"/>
    <x v="7"/>
    <n v="4"/>
    <n v="3"/>
    <n v="32"/>
    <n v="62"/>
    <n v="332"/>
    <n v="6"/>
    <x v="11"/>
    <n v="6.5"/>
    <n v="6.6"/>
    <n v="7.2"/>
    <n v="6.7666666666666666"/>
    <m/>
    <m/>
    <m/>
    <m/>
  </r>
  <r>
    <x v="1"/>
    <s v="mid May"/>
    <x v="8"/>
    <x v="8"/>
    <n v="4"/>
    <n v="2"/>
    <n v="32"/>
    <n v="63"/>
    <n v="232"/>
    <n v="6"/>
    <x v="11"/>
    <n v="7.5"/>
    <n v="7.3"/>
    <n v="7.2"/>
    <n v="7.333333333333333"/>
    <m/>
    <m/>
    <m/>
    <m/>
  </r>
  <r>
    <x v="1"/>
    <s v="mid May"/>
    <x v="12"/>
    <x v="11"/>
    <n v="4"/>
    <n v="1"/>
    <n v="32"/>
    <n v="64"/>
    <n v="132"/>
    <n v="6"/>
    <x v="11"/>
    <n v="7.3"/>
    <n v="7.7"/>
    <n v="7.1"/>
    <n v="7.3666666666666671"/>
    <m/>
    <m/>
    <m/>
    <m/>
  </r>
  <r>
    <x v="0"/>
    <s v="mid April"/>
    <x v="0"/>
    <x v="0"/>
    <n v="1"/>
    <n v="1"/>
    <n v="2"/>
    <n v="1"/>
    <n v="102"/>
    <n v="7"/>
    <x v="12"/>
    <n v="8.4"/>
    <n v="7.8"/>
    <n v="8.1999999999999993"/>
    <n v="8.1333333333333329"/>
    <m/>
    <m/>
    <m/>
    <m/>
  </r>
  <r>
    <x v="0"/>
    <s v="mid April"/>
    <x v="1"/>
    <x v="1"/>
    <n v="1"/>
    <n v="2"/>
    <n v="2"/>
    <n v="2"/>
    <n v="202"/>
    <n v="7"/>
    <x v="12"/>
    <n v="8"/>
    <n v="7.7"/>
    <n v="8.4"/>
    <n v="8.0333333333333332"/>
    <m/>
    <m/>
    <m/>
    <m/>
  </r>
  <r>
    <x v="0"/>
    <s v="mid April"/>
    <x v="2"/>
    <x v="2"/>
    <n v="1"/>
    <n v="3"/>
    <n v="2"/>
    <n v="3"/>
    <n v="302"/>
    <n v="7"/>
    <x v="12"/>
    <n v="8.4"/>
    <n v="8.1999999999999993"/>
    <n v="7.4"/>
    <n v="8"/>
    <m/>
    <m/>
    <m/>
    <m/>
  </r>
  <r>
    <x v="0"/>
    <s v="mid April"/>
    <x v="3"/>
    <x v="3"/>
    <n v="1"/>
    <n v="4"/>
    <n v="2"/>
    <n v="4"/>
    <n v="402"/>
    <n v="7"/>
    <x v="12"/>
    <n v="8.8000000000000007"/>
    <n v="8.6999999999999993"/>
    <n v="8.3000000000000007"/>
    <n v="8.6"/>
    <m/>
    <m/>
    <m/>
    <m/>
  </r>
  <r>
    <x v="0"/>
    <s v="mid April"/>
    <x v="4"/>
    <x v="4"/>
    <n v="1"/>
    <n v="4"/>
    <n v="4"/>
    <n v="5"/>
    <n v="404"/>
    <n v="7"/>
    <x v="12"/>
    <n v="7.9"/>
    <n v="7.5"/>
    <n v="7.4"/>
    <n v="7.6000000000000005"/>
    <m/>
    <m/>
    <m/>
    <m/>
  </r>
  <r>
    <x v="0"/>
    <s v="mid April"/>
    <x v="5"/>
    <x v="5"/>
    <n v="1"/>
    <n v="3"/>
    <n v="4"/>
    <n v="6"/>
    <n v="304"/>
    <n v="7"/>
    <x v="12"/>
    <n v="7.6"/>
    <n v="7.4"/>
    <n v="7.5"/>
    <n v="7.5"/>
    <m/>
    <m/>
    <m/>
    <m/>
  </r>
  <r>
    <x v="0"/>
    <s v="mid April"/>
    <x v="6"/>
    <x v="6"/>
    <n v="1"/>
    <n v="2"/>
    <n v="4"/>
    <n v="7"/>
    <n v="204"/>
    <n v="7"/>
    <x v="12"/>
    <n v="8.6999999999999993"/>
    <n v="8.1999999999999993"/>
    <n v="8"/>
    <n v="8.2999999999999989"/>
    <m/>
    <m/>
    <m/>
    <m/>
  </r>
  <r>
    <x v="0"/>
    <s v="mid April"/>
    <x v="7"/>
    <x v="7"/>
    <n v="1"/>
    <n v="1"/>
    <n v="4"/>
    <n v="8"/>
    <n v="104"/>
    <n v="7"/>
    <x v="12"/>
    <n v="8.3000000000000007"/>
    <n v="8"/>
    <n v="8.1999999999999993"/>
    <n v="8.1666666666666661"/>
    <m/>
    <m/>
    <m/>
    <m/>
  </r>
  <r>
    <x v="1"/>
    <s v="mid May"/>
    <x v="8"/>
    <x v="8"/>
    <n v="1"/>
    <n v="1"/>
    <n v="6"/>
    <n v="9"/>
    <n v="106"/>
    <n v="7"/>
    <x v="13"/>
    <n v="8.6"/>
    <n v="8.4"/>
    <n v="8.3000000000000007"/>
    <m/>
    <m/>
    <m/>
    <m/>
    <m/>
  </r>
  <r>
    <x v="1"/>
    <s v="mid May"/>
    <x v="9"/>
    <x v="9"/>
    <n v="1"/>
    <n v="2"/>
    <n v="6"/>
    <n v="10"/>
    <n v="206"/>
    <n v="7"/>
    <x v="13"/>
    <n v="9.1"/>
    <n v="8.8000000000000007"/>
    <n v="8.8000000000000007"/>
    <m/>
    <m/>
    <m/>
    <m/>
    <m/>
  </r>
  <r>
    <x v="1"/>
    <s v="mid May"/>
    <x v="10"/>
    <x v="10"/>
    <n v="1"/>
    <n v="3"/>
    <n v="6"/>
    <n v="11"/>
    <n v="306"/>
    <n v="7"/>
    <x v="13"/>
    <n v="8.4"/>
    <n v="8.5"/>
    <n v="8.8000000000000007"/>
    <m/>
    <m/>
    <m/>
    <m/>
    <m/>
  </r>
  <r>
    <x v="1"/>
    <s v="mid May"/>
    <x v="11"/>
    <x v="3"/>
    <n v="1"/>
    <n v="4"/>
    <n v="6"/>
    <n v="12"/>
    <n v="406"/>
    <n v="7"/>
    <x v="13"/>
    <n v="7.9"/>
    <n v="7.1"/>
    <n v="8.6999999999999993"/>
    <m/>
    <m/>
    <m/>
    <m/>
    <m/>
  </r>
  <r>
    <x v="1"/>
    <s v="mid May"/>
    <x v="12"/>
    <x v="11"/>
    <n v="1"/>
    <n v="4"/>
    <n v="8"/>
    <n v="13"/>
    <n v="408"/>
    <n v="7"/>
    <x v="13"/>
    <n v="7.9"/>
    <n v="8.1999999999999993"/>
    <n v="7.3"/>
    <m/>
    <m/>
    <m/>
    <m/>
    <m/>
  </r>
  <r>
    <x v="1"/>
    <s v="mid May"/>
    <x v="13"/>
    <x v="12"/>
    <n v="1"/>
    <n v="3"/>
    <n v="8"/>
    <n v="14"/>
    <n v="308"/>
    <n v="7"/>
    <x v="13"/>
    <n v="8.3000000000000007"/>
    <n v="7.8"/>
    <n v="7.7"/>
    <m/>
    <m/>
    <m/>
    <m/>
    <m/>
  </r>
  <r>
    <x v="1"/>
    <s v="mid May"/>
    <x v="14"/>
    <x v="13"/>
    <n v="1"/>
    <n v="2"/>
    <n v="8"/>
    <n v="15"/>
    <n v="208"/>
    <n v="7"/>
    <x v="13"/>
    <n v="8.1999999999999993"/>
    <n v="8.4"/>
    <n v="8.4"/>
    <m/>
    <m/>
    <m/>
    <m/>
    <m/>
  </r>
  <r>
    <x v="1"/>
    <s v="mid May"/>
    <x v="15"/>
    <x v="7"/>
    <n v="1"/>
    <n v="1"/>
    <n v="8"/>
    <n v="16"/>
    <n v="108"/>
    <n v="7"/>
    <x v="13"/>
    <n v="8.6"/>
    <n v="8.8000000000000007"/>
    <n v="8.3000000000000007"/>
    <m/>
    <m/>
    <m/>
    <m/>
    <m/>
  </r>
  <r>
    <x v="0"/>
    <s v="mid April"/>
    <x v="1"/>
    <x v="1"/>
    <n v="2"/>
    <n v="1"/>
    <n v="10"/>
    <n v="17"/>
    <n v="110"/>
    <n v="7"/>
    <x v="12"/>
    <n v="8.1"/>
    <n v="8.3000000000000007"/>
    <n v="8"/>
    <n v="8.1333333333333329"/>
    <m/>
    <m/>
    <m/>
    <m/>
  </r>
  <r>
    <x v="0"/>
    <s v="mid April"/>
    <x v="5"/>
    <x v="5"/>
    <n v="2"/>
    <n v="2"/>
    <n v="10"/>
    <n v="18"/>
    <n v="210"/>
    <n v="7"/>
    <x v="12"/>
    <n v="8.1999999999999993"/>
    <n v="8.6"/>
    <n v="8.5"/>
    <n v="8.4333333333333318"/>
    <m/>
    <m/>
    <m/>
    <m/>
  </r>
  <r>
    <x v="0"/>
    <s v="mid April"/>
    <x v="7"/>
    <x v="7"/>
    <n v="2"/>
    <n v="3"/>
    <n v="10"/>
    <n v="19"/>
    <n v="310"/>
    <n v="7"/>
    <x v="12"/>
    <n v="8.1999999999999993"/>
    <n v="8.1"/>
    <n v="8.3000000000000007"/>
    <n v="8.1999999999999993"/>
    <m/>
    <m/>
    <m/>
    <m/>
  </r>
  <r>
    <x v="0"/>
    <s v="mid April"/>
    <x v="6"/>
    <x v="6"/>
    <n v="2"/>
    <n v="4"/>
    <n v="10"/>
    <n v="20"/>
    <n v="410"/>
    <n v="7"/>
    <x v="12"/>
    <n v="8.1"/>
    <n v="7.4"/>
    <n v="8.1999999999999993"/>
    <n v="7.8999999999999995"/>
    <m/>
    <m/>
    <m/>
    <m/>
  </r>
  <r>
    <x v="0"/>
    <s v="mid April"/>
    <x v="2"/>
    <x v="2"/>
    <n v="2"/>
    <n v="4"/>
    <n v="12"/>
    <n v="21"/>
    <n v="412"/>
    <n v="7"/>
    <x v="12"/>
    <n v="8.1"/>
    <n v="8.3000000000000007"/>
    <n v="8.6"/>
    <n v="8.3333333333333339"/>
    <m/>
    <m/>
    <m/>
    <m/>
  </r>
  <r>
    <x v="0"/>
    <s v="mid April"/>
    <x v="0"/>
    <x v="0"/>
    <n v="2"/>
    <n v="3"/>
    <n v="12"/>
    <n v="22"/>
    <n v="312"/>
    <n v="7"/>
    <x v="12"/>
    <n v="7.5"/>
    <n v="7.8"/>
    <n v="7.8"/>
    <n v="7.7"/>
    <m/>
    <m/>
    <m/>
    <m/>
  </r>
  <r>
    <x v="0"/>
    <s v="mid April"/>
    <x v="3"/>
    <x v="3"/>
    <n v="2"/>
    <n v="2"/>
    <n v="12"/>
    <n v="23"/>
    <n v="212"/>
    <n v="7"/>
    <x v="12"/>
    <n v="8.5"/>
    <n v="8.3000000000000007"/>
    <n v="8.6"/>
    <n v="8.4666666666666668"/>
    <m/>
    <m/>
    <m/>
    <m/>
  </r>
  <r>
    <x v="0"/>
    <s v="mid April"/>
    <x v="4"/>
    <x v="4"/>
    <n v="2"/>
    <n v="1"/>
    <n v="12"/>
    <n v="24"/>
    <n v="112"/>
    <n v="7"/>
    <x v="12"/>
    <n v="7.8"/>
    <n v="7.7"/>
    <n v="8.1"/>
    <n v="7.8666666666666671"/>
    <m/>
    <m/>
    <m/>
    <m/>
  </r>
  <r>
    <x v="1"/>
    <s v="mid May"/>
    <x v="9"/>
    <x v="9"/>
    <n v="2"/>
    <n v="1"/>
    <n v="14"/>
    <n v="25"/>
    <n v="114"/>
    <n v="7"/>
    <x v="13"/>
    <n v="8"/>
    <n v="8.8000000000000007"/>
    <n v="8.9"/>
    <m/>
    <m/>
    <m/>
    <m/>
    <m/>
  </r>
  <r>
    <x v="1"/>
    <s v="mid May"/>
    <x v="10"/>
    <x v="10"/>
    <n v="2"/>
    <n v="2"/>
    <n v="14"/>
    <n v="26"/>
    <n v="214"/>
    <n v="7"/>
    <x v="13"/>
    <n v="8.4"/>
    <n v="8.8000000000000007"/>
    <n v="7.6"/>
    <m/>
    <m/>
    <m/>
    <m/>
    <m/>
  </r>
  <r>
    <x v="1"/>
    <s v="mid May"/>
    <x v="8"/>
    <x v="8"/>
    <n v="2"/>
    <n v="3"/>
    <n v="14"/>
    <n v="27"/>
    <n v="314"/>
    <n v="7"/>
    <x v="13"/>
    <n v="8.4"/>
    <n v="7.9"/>
    <n v="8.4"/>
    <m/>
    <m/>
    <m/>
    <m/>
    <m/>
  </r>
  <r>
    <x v="1"/>
    <s v="mid May"/>
    <x v="15"/>
    <x v="7"/>
    <n v="2"/>
    <n v="4"/>
    <n v="14"/>
    <n v="28"/>
    <n v="414"/>
    <n v="7"/>
    <x v="13"/>
    <n v="7.8"/>
    <n v="8.1"/>
    <n v="8.6999999999999993"/>
    <m/>
    <m/>
    <m/>
    <m/>
    <m/>
  </r>
  <r>
    <x v="1"/>
    <s v="mid May"/>
    <x v="14"/>
    <x v="13"/>
    <n v="2"/>
    <n v="4"/>
    <n v="16"/>
    <n v="29"/>
    <n v="416"/>
    <n v="7"/>
    <x v="13"/>
    <n v="7.8"/>
    <n v="8.1999999999999993"/>
    <n v="8.1999999999999993"/>
    <m/>
    <m/>
    <m/>
    <m/>
    <m/>
  </r>
  <r>
    <x v="1"/>
    <s v="mid May"/>
    <x v="11"/>
    <x v="3"/>
    <n v="2"/>
    <n v="3"/>
    <n v="16"/>
    <n v="30"/>
    <n v="316"/>
    <n v="7"/>
    <x v="13"/>
    <n v="8"/>
    <n v="8.3000000000000007"/>
    <n v="7.9"/>
    <m/>
    <m/>
    <m/>
    <m/>
    <m/>
  </r>
  <r>
    <x v="1"/>
    <s v="mid May"/>
    <x v="12"/>
    <x v="11"/>
    <n v="2"/>
    <n v="2"/>
    <n v="16"/>
    <n v="31"/>
    <n v="216"/>
    <n v="7"/>
    <x v="13"/>
    <n v="8.4"/>
    <n v="8.5"/>
    <n v="8.4"/>
    <m/>
    <m/>
    <m/>
    <m/>
    <m/>
  </r>
  <r>
    <x v="1"/>
    <s v="mid May"/>
    <x v="13"/>
    <x v="12"/>
    <n v="2"/>
    <n v="1"/>
    <n v="16"/>
    <n v="32"/>
    <n v="116"/>
    <n v="7"/>
    <x v="13"/>
    <n v="7.7"/>
    <n v="8.1"/>
    <n v="8.1999999999999993"/>
    <m/>
    <m/>
    <m/>
    <m/>
    <m/>
  </r>
  <r>
    <x v="0"/>
    <s v="mid April"/>
    <x v="6"/>
    <x v="6"/>
    <n v="3"/>
    <n v="1"/>
    <n v="18"/>
    <n v="33"/>
    <n v="118"/>
    <n v="7"/>
    <x v="12"/>
    <n v="7.4"/>
    <n v="8.1999999999999993"/>
    <n v="7.8"/>
    <n v="7.8"/>
    <m/>
    <m/>
    <m/>
    <m/>
  </r>
  <r>
    <x v="0"/>
    <s v="mid April"/>
    <x v="2"/>
    <x v="2"/>
    <n v="3"/>
    <n v="2"/>
    <n v="18"/>
    <n v="34"/>
    <n v="218"/>
    <n v="7"/>
    <x v="12"/>
    <n v="9"/>
    <n v="9.4"/>
    <n v="9.1"/>
    <n v="9.1666666666666661"/>
    <m/>
    <m/>
    <m/>
    <m/>
  </r>
  <r>
    <x v="0"/>
    <s v="mid April"/>
    <x v="3"/>
    <x v="3"/>
    <n v="3"/>
    <n v="3"/>
    <n v="18"/>
    <n v="35"/>
    <n v="318"/>
    <n v="7"/>
    <x v="12"/>
    <n v="8.3000000000000007"/>
    <n v="8.1"/>
    <n v="8.4"/>
    <n v="8.2666666666666657"/>
    <m/>
    <m/>
    <m/>
    <m/>
  </r>
  <r>
    <x v="0"/>
    <s v="mid April"/>
    <x v="0"/>
    <x v="0"/>
    <n v="3"/>
    <n v="4"/>
    <n v="18"/>
    <n v="36"/>
    <n v="418"/>
    <n v="7"/>
    <x v="12"/>
    <n v="7.3"/>
    <n v="8"/>
    <n v="8.3000000000000007"/>
    <n v="7.8666666666666671"/>
    <m/>
    <m/>
    <m/>
    <m/>
  </r>
  <r>
    <x v="0"/>
    <s v="mid April"/>
    <x v="1"/>
    <x v="1"/>
    <n v="3"/>
    <n v="4"/>
    <n v="20"/>
    <n v="37"/>
    <n v="420"/>
    <n v="7"/>
    <x v="12"/>
    <n v="7.8"/>
    <n v="8.1999999999999993"/>
    <n v="8"/>
    <n v="8"/>
    <m/>
    <m/>
    <m/>
    <m/>
  </r>
  <r>
    <x v="0"/>
    <s v="mid April"/>
    <x v="4"/>
    <x v="4"/>
    <n v="3"/>
    <n v="3"/>
    <n v="20"/>
    <n v="38"/>
    <n v="320"/>
    <n v="7"/>
    <x v="12"/>
    <n v="7.4"/>
    <n v="8"/>
    <n v="8.1"/>
    <n v="7.833333333333333"/>
    <m/>
    <m/>
    <m/>
    <m/>
  </r>
  <r>
    <x v="0"/>
    <s v="mid April"/>
    <x v="7"/>
    <x v="7"/>
    <n v="3"/>
    <n v="2"/>
    <n v="20"/>
    <n v="39"/>
    <n v="220"/>
    <n v="7"/>
    <x v="12"/>
    <n v="8.1999999999999993"/>
    <n v="8.6999999999999993"/>
    <n v="7.7"/>
    <n v="8.1999999999999993"/>
    <m/>
    <m/>
    <m/>
    <m/>
  </r>
  <r>
    <x v="0"/>
    <s v="mid April"/>
    <x v="5"/>
    <x v="5"/>
    <n v="3"/>
    <n v="1"/>
    <n v="20"/>
    <n v="40"/>
    <n v="120"/>
    <n v="7"/>
    <x v="12"/>
    <n v="8.4"/>
    <n v="7.7"/>
    <n v="8.3000000000000007"/>
    <n v="8.1333333333333346"/>
    <m/>
    <m/>
    <m/>
    <m/>
  </r>
  <r>
    <x v="1"/>
    <s v="mid May"/>
    <x v="14"/>
    <x v="13"/>
    <n v="3"/>
    <n v="1"/>
    <n v="22"/>
    <n v="41"/>
    <n v="122"/>
    <n v="7"/>
    <x v="13"/>
    <n v="7.6"/>
    <n v="8.1999999999999993"/>
    <n v="8.3000000000000007"/>
    <m/>
    <m/>
    <m/>
    <m/>
    <m/>
  </r>
  <r>
    <x v="1"/>
    <s v="mid May"/>
    <x v="15"/>
    <x v="7"/>
    <n v="3"/>
    <n v="2"/>
    <n v="22"/>
    <n v="42"/>
    <n v="222"/>
    <n v="7"/>
    <x v="13"/>
    <n v="8.5"/>
    <n v="7.9"/>
    <n v="8.4"/>
    <m/>
    <m/>
    <m/>
    <m/>
    <m/>
  </r>
  <r>
    <x v="1"/>
    <s v="mid May"/>
    <x v="9"/>
    <x v="9"/>
    <n v="3"/>
    <n v="3"/>
    <n v="22"/>
    <n v="43"/>
    <n v="322"/>
    <n v="7"/>
    <x v="13"/>
    <n v="7.8"/>
    <n v="8"/>
    <n v="7.9"/>
    <m/>
    <m/>
    <m/>
    <m/>
    <m/>
  </r>
  <r>
    <x v="1"/>
    <s v="mid May"/>
    <x v="13"/>
    <x v="12"/>
    <n v="3"/>
    <n v="4"/>
    <n v="22"/>
    <n v="44"/>
    <n v="422"/>
    <n v="7"/>
    <x v="13"/>
    <n v="7.9"/>
    <n v="7.8"/>
    <n v="7.3"/>
    <m/>
    <m/>
    <m/>
    <m/>
    <m/>
  </r>
  <r>
    <x v="1"/>
    <s v="mid May"/>
    <x v="8"/>
    <x v="8"/>
    <n v="3"/>
    <n v="4"/>
    <n v="24"/>
    <n v="45"/>
    <n v="424"/>
    <n v="7"/>
    <x v="13"/>
    <n v="8.6999999999999993"/>
    <n v="8.1"/>
    <n v="8"/>
    <m/>
    <m/>
    <m/>
    <m/>
    <m/>
  </r>
  <r>
    <x v="1"/>
    <s v="mid May"/>
    <x v="12"/>
    <x v="11"/>
    <n v="3"/>
    <n v="3"/>
    <n v="24"/>
    <n v="46"/>
    <n v="324"/>
    <n v="7"/>
    <x v="13"/>
    <n v="7.2"/>
    <n v="7.6"/>
    <n v="8"/>
    <m/>
    <m/>
    <m/>
    <m/>
    <m/>
  </r>
  <r>
    <x v="1"/>
    <s v="mid May"/>
    <x v="11"/>
    <x v="3"/>
    <n v="3"/>
    <n v="2"/>
    <n v="24"/>
    <n v="47"/>
    <n v="224"/>
    <n v="7"/>
    <x v="13"/>
    <n v="7.4"/>
    <n v="8.1999999999999993"/>
    <n v="8.4"/>
    <m/>
    <m/>
    <m/>
    <m/>
    <m/>
  </r>
  <r>
    <x v="1"/>
    <s v="mid May"/>
    <x v="10"/>
    <x v="10"/>
    <n v="3"/>
    <n v="1"/>
    <n v="24"/>
    <n v="48"/>
    <n v="124"/>
    <n v="7"/>
    <x v="13"/>
    <n v="8.1999999999999993"/>
    <n v="8.4"/>
    <n v="7.8"/>
    <m/>
    <m/>
    <m/>
    <m/>
    <m/>
  </r>
  <r>
    <x v="0"/>
    <s v="mid April"/>
    <x v="3"/>
    <x v="3"/>
    <n v="4"/>
    <n v="1"/>
    <n v="26"/>
    <n v="49"/>
    <n v="126"/>
    <n v="7"/>
    <x v="12"/>
    <n v="8.1999999999999993"/>
    <n v="8.1999999999999993"/>
    <n v="8.3000000000000007"/>
    <n v="8.2333333333333325"/>
    <m/>
    <m/>
    <m/>
    <m/>
  </r>
  <r>
    <x v="0"/>
    <s v="mid April"/>
    <x v="4"/>
    <x v="4"/>
    <n v="4"/>
    <n v="2"/>
    <n v="26"/>
    <n v="50"/>
    <n v="226"/>
    <n v="7"/>
    <x v="12"/>
    <n v="7.5"/>
    <n v="7.8"/>
    <n v="7.7"/>
    <n v="7.666666666666667"/>
    <m/>
    <m/>
    <m/>
    <m/>
  </r>
  <r>
    <x v="0"/>
    <s v="mid April"/>
    <x v="1"/>
    <x v="1"/>
    <n v="4"/>
    <n v="3"/>
    <n v="26"/>
    <n v="51"/>
    <n v="326"/>
    <n v="7"/>
    <x v="12"/>
    <n v="8.6999999999999993"/>
    <n v="7.8"/>
    <n v="7.7"/>
    <n v="8.0666666666666664"/>
    <m/>
    <m/>
    <m/>
    <m/>
  </r>
  <r>
    <x v="0"/>
    <s v="mid April"/>
    <x v="5"/>
    <x v="5"/>
    <n v="4"/>
    <n v="4"/>
    <n v="26"/>
    <n v="52"/>
    <n v="426"/>
    <n v="7"/>
    <x v="12"/>
    <n v="7.4"/>
    <n v="8.3000000000000007"/>
    <n v="7.2"/>
    <n v="7.6333333333333337"/>
    <m/>
    <m/>
    <m/>
    <m/>
  </r>
  <r>
    <x v="0"/>
    <s v="mid April"/>
    <x v="7"/>
    <x v="7"/>
    <n v="4"/>
    <n v="4"/>
    <n v="28"/>
    <n v="53"/>
    <n v="428"/>
    <n v="7"/>
    <x v="12"/>
    <n v="8.5"/>
    <n v="8.1"/>
    <n v="8.4"/>
    <n v="8.3333333333333339"/>
    <m/>
    <m/>
    <m/>
    <m/>
  </r>
  <r>
    <x v="0"/>
    <s v="mid April"/>
    <x v="6"/>
    <x v="6"/>
    <n v="4"/>
    <n v="3"/>
    <n v="28"/>
    <n v="54"/>
    <n v="328"/>
    <n v="7"/>
    <x v="12"/>
    <n v="8.8000000000000007"/>
    <n v="8.1999999999999993"/>
    <n v="7.4"/>
    <n v="8.1333333333333329"/>
    <m/>
    <m/>
    <m/>
    <m/>
  </r>
  <r>
    <x v="0"/>
    <s v="mid April"/>
    <x v="0"/>
    <x v="0"/>
    <n v="4"/>
    <n v="2"/>
    <n v="28"/>
    <n v="55"/>
    <n v="228"/>
    <n v="7"/>
    <x v="12"/>
    <n v="7.3"/>
    <n v="7.6"/>
    <n v="8"/>
    <n v="7.6333333333333329"/>
    <m/>
    <m/>
    <m/>
    <m/>
  </r>
  <r>
    <x v="0"/>
    <s v="mid April"/>
    <x v="2"/>
    <x v="2"/>
    <n v="4"/>
    <n v="1"/>
    <n v="28"/>
    <n v="56"/>
    <n v="128"/>
    <n v="7"/>
    <x v="12"/>
    <n v="8.6"/>
    <n v="8.8000000000000007"/>
    <n v="7.8"/>
    <n v="8.4"/>
    <m/>
    <m/>
    <m/>
    <m/>
  </r>
  <r>
    <x v="1"/>
    <s v="mid May"/>
    <x v="11"/>
    <x v="3"/>
    <n v="4"/>
    <n v="1"/>
    <n v="30"/>
    <n v="57"/>
    <n v="130"/>
    <n v="7"/>
    <x v="13"/>
    <n v="8.1"/>
    <n v="7.9"/>
    <n v="8"/>
    <m/>
    <m/>
    <m/>
    <m/>
    <m/>
  </r>
  <r>
    <x v="1"/>
    <s v="mid May"/>
    <x v="13"/>
    <x v="12"/>
    <n v="4"/>
    <n v="2"/>
    <n v="30"/>
    <n v="58"/>
    <n v="230"/>
    <n v="7"/>
    <x v="13"/>
    <n v="7.6"/>
    <n v="8.3000000000000007"/>
    <n v="7.8"/>
    <m/>
    <m/>
    <m/>
    <m/>
    <m/>
  </r>
  <r>
    <x v="1"/>
    <s v="mid May"/>
    <x v="14"/>
    <x v="13"/>
    <n v="4"/>
    <n v="3"/>
    <n v="30"/>
    <n v="59"/>
    <n v="330"/>
    <n v="7"/>
    <x v="13"/>
    <n v="7.8"/>
    <n v="7.6"/>
    <n v="7.2"/>
    <m/>
    <m/>
    <m/>
    <m/>
    <m/>
  </r>
  <r>
    <x v="1"/>
    <s v="mid May"/>
    <x v="10"/>
    <x v="10"/>
    <n v="4"/>
    <n v="4"/>
    <n v="30"/>
    <n v="60"/>
    <n v="430"/>
    <n v="7"/>
    <x v="13"/>
    <n v="7.6"/>
    <n v="8.4"/>
    <n v="8.3000000000000007"/>
    <m/>
    <m/>
    <m/>
    <m/>
    <m/>
  </r>
  <r>
    <x v="1"/>
    <s v="mid May"/>
    <x v="9"/>
    <x v="9"/>
    <n v="4"/>
    <n v="4"/>
    <n v="32"/>
    <n v="61"/>
    <n v="432"/>
    <n v="7"/>
    <x v="13"/>
    <n v="7.9"/>
    <n v="8.1999999999999993"/>
    <n v="7.9"/>
    <m/>
    <m/>
    <m/>
    <m/>
    <m/>
  </r>
  <r>
    <x v="1"/>
    <s v="mid May"/>
    <x v="15"/>
    <x v="7"/>
    <n v="4"/>
    <n v="3"/>
    <n v="32"/>
    <n v="62"/>
    <n v="332"/>
    <n v="7"/>
    <x v="13"/>
    <n v="7.5"/>
    <n v="7.6"/>
    <n v="8.1999999999999993"/>
    <m/>
    <m/>
    <m/>
    <m/>
    <m/>
  </r>
  <r>
    <x v="1"/>
    <s v="mid May"/>
    <x v="8"/>
    <x v="8"/>
    <n v="4"/>
    <n v="2"/>
    <n v="32"/>
    <n v="63"/>
    <n v="232"/>
    <n v="7"/>
    <x v="13"/>
    <n v="8.4"/>
    <n v="8.3000000000000007"/>
    <n v="8.3000000000000007"/>
    <m/>
    <m/>
    <m/>
    <m/>
    <m/>
  </r>
  <r>
    <x v="1"/>
    <s v="mid May"/>
    <x v="12"/>
    <x v="11"/>
    <n v="4"/>
    <n v="1"/>
    <n v="32"/>
    <n v="64"/>
    <n v="132"/>
    <n v="7"/>
    <x v="13"/>
    <n v="8.4"/>
    <n v="8.8000000000000007"/>
    <n v="7.9"/>
    <m/>
    <m/>
    <m/>
    <m/>
    <m/>
  </r>
  <r>
    <x v="0"/>
    <s v="mid April"/>
    <x v="0"/>
    <x v="0"/>
    <n v="1"/>
    <n v="1"/>
    <n v="2"/>
    <n v="1"/>
    <n v="102"/>
    <n v="8"/>
    <x v="14"/>
    <n v="9.1"/>
    <n v="8.5"/>
    <n v="8.6"/>
    <n v="8.7333333333333343"/>
    <m/>
    <m/>
    <m/>
    <m/>
  </r>
  <r>
    <x v="0"/>
    <s v="mid April"/>
    <x v="1"/>
    <x v="1"/>
    <n v="1"/>
    <n v="2"/>
    <n v="2"/>
    <n v="2"/>
    <n v="202"/>
    <n v="8"/>
    <x v="14"/>
    <n v="8.5"/>
    <n v="8.3000000000000007"/>
    <n v="9.1"/>
    <n v="8.6333333333333329"/>
    <m/>
    <m/>
    <m/>
    <m/>
  </r>
  <r>
    <x v="0"/>
    <s v="mid April"/>
    <x v="2"/>
    <x v="2"/>
    <n v="1"/>
    <n v="3"/>
    <n v="2"/>
    <n v="3"/>
    <n v="302"/>
    <n v="8"/>
    <x v="14"/>
    <n v="9.1999999999999993"/>
    <n v="8.8000000000000007"/>
    <n v="8.1999999999999993"/>
    <n v="8.7333333333333325"/>
    <m/>
    <m/>
    <m/>
    <m/>
  </r>
  <r>
    <x v="0"/>
    <s v="mid April"/>
    <x v="3"/>
    <x v="3"/>
    <n v="1"/>
    <n v="4"/>
    <n v="2"/>
    <n v="4"/>
    <n v="402"/>
    <n v="8"/>
    <x v="14"/>
    <n v="9.4"/>
    <n v="9.4"/>
    <n v="9"/>
    <n v="9.2666666666666675"/>
    <m/>
    <m/>
    <m/>
    <m/>
  </r>
  <r>
    <x v="0"/>
    <s v="mid April"/>
    <x v="4"/>
    <x v="4"/>
    <n v="1"/>
    <n v="4"/>
    <n v="4"/>
    <n v="5"/>
    <n v="404"/>
    <n v="8"/>
    <x v="14"/>
    <n v="8.4"/>
    <n v="8.1999999999999993"/>
    <n v="7.8"/>
    <n v="8.1333333333333346"/>
    <m/>
    <m/>
    <m/>
    <m/>
  </r>
  <r>
    <x v="0"/>
    <s v="mid April"/>
    <x v="5"/>
    <x v="5"/>
    <n v="1"/>
    <n v="3"/>
    <n v="4"/>
    <n v="6"/>
    <n v="304"/>
    <n v="8"/>
    <x v="14"/>
    <n v="8.4"/>
    <n v="8.4"/>
    <n v="8.3000000000000007"/>
    <n v="8.3666666666666671"/>
    <m/>
    <m/>
    <m/>
    <m/>
  </r>
  <r>
    <x v="0"/>
    <s v="mid April"/>
    <x v="6"/>
    <x v="6"/>
    <n v="1"/>
    <n v="2"/>
    <n v="4"/>
    <n v="7"/>
    <n v="204"/>
    <n v="8"/>
    <x v="14"/>
    <n v="9.4"/>
    <n v="8.8000000000000007"/>
    <n v="8.6999999999999993"/>
    <n v="8.9666666666666668"/>
    <m/>
    <m/>
    <m/>
    <m/>
  </r>
  <r>
    <x v="0"/>
    <s v="mid April"/>
    <x v="7"/>
    <x v="7"/>
    <n v="1"/>
    <n v="1"/>
    <n v="4"/>
    <n v="8"/>
    <n v="104"/>
    <n v="8"/>
    <x v="14"/>
    <n v="8.8000000000000007"/>
    <n v="8.5"/>
    <n v="8.6999999999999993"/>
    <n v="8.6666666666666661"/>
    <m/>
    <m/>
    <m/>
    <m/>
  </r>
  <r>
    <x v="1"/>
    <s v="mid May"/>
    <x v="8"/>
    <x v="8"/>
    <n v="1"/>
    <n v="1"/>
    <n v="6"/>
    <n v="9"/>
    <n v="106"/>
    <n v="8"/>
    <x v="15"/>
    <n v="10.3"/>
    <n v="10.1"/>
    <n v="9.9"/>
    <m/>
    <m/>
    <m/>
    <m/>
    <m/>
  </r>
  <r>
    <x v="1"/>
    <s v="mid May"/>
    <x v="9"/>
    <x v="9"/>
    <n v="1"/>
    <n v="2"/>
    <n v="6"/>
    <n v="10"/>
    <n v="206"/>
    <n v="8"/>
    <x v="15"/>
    <n v="10.4"/>
    <n v="10.3"/>
    <n v="10.4"/>
    <m/>
    <m/>
    <m/>
    <m/>
    <m/>
  </r>
  <r>
    <x v="1"/>
    <s v="mid May"/>
    <x v="10"/>
    <x v="10"/>
    <n v="1"/>
    <n v="3"/>
    <n v="6"/>
    <n v="11"/>
    <n v="306"/>
    <n v="8"/>
    <x v="15"/>
    <n v="10"/>
    <n v="10.199999999999999"/>
    <n v="10.3"/>
    <m/>
    <m/>
    <m/>
    <m/>
    <m/>
  </r>
  <r>
    <x v="1"/>
    <s v="mid May"/>
    <x v="11"/>
    <x v="3"/>
    <n v="1"/>
    <n v="4"/>
    <n v="6"/>
    <n v="12"/>
    <n v="406"/>
    <n v="8"/>
    <x v="15"/>
    <n v="9.4"/>
    <n v="8.4"/>
    <n v="9.6999999999999993"/>
    <m/>
    <m/>
    <m/>
    <m/>
    <m/>
  </r>
  <r>
    <x v="1"/>
    <s v="mid May"/>
    <x v="12"/>
    <x v="11"/>
    <n v="1"/>
    <n v="4"/>
    <n v="8"/>
    <n v="13"/>
    <n v="408"/>
    <n v="8"/>
    <x v="15"/>
    <n v="9"/>
    <n v="9.5"/>
    <n v="8.6999999999999993"/>
    <m/>
    <m/>
    <m/>
    <m/>
    <m/>
  </r>
  <r>
    <x v="1"/>
    <s v="mid May"/>
    <x v="13"/>
    <x v="12"/>
    <n v="1"/>
    <n v="3"/>
    <n v="8"/>
    <n v="14"/>
    <n v="308"/>
    <n v="8"/>
    <x v="15"/>
    <n v="9.4"/>
    <n v="9.3000000000000007"/>
    <n v="9.1"/>
    <m/>
    <m/>
    <m/>
    <m/>
    <m/>
  </r>
  <r>
    <x v="1"/>
    <s v="mid May"/>
    <x v="14"/>
    <x v="13"/>
    <n v="1"/>
    <n v="2"/>
    <n v="8"/>
    <n v="15"/>
    <n v="208"/>
    <n v="8"/>
    <x v="15"/>
    <n v="9.5"/>
    <n v="9.5"/>
    <n v="9.6999999999999993"/>
    <m/>
    <m/>
    <m/>
    <m/>
    <m/>
  </r>
  <r>
    <x v="1"/>
    <s v="mid May"/>
    <x v="15"/>
    <x v="7"/>
    <n v="1"/>
    <n v="1"/>
    <n v="8"/>
    <n v="16"/>
    <n v="108"/>
    <n v="8"/>
    <x v="15"/>
    <n v="9.8000000000000007"/>
    <n v="10"/>
    <n v="9.5"/>
    <m/>
    <m/>
    <m/>
    <m/>
    <m/>
  </r>
  <r>
    <x v="0"/>
    <s v="mid April"/>
    <x v="1"/>
    <x v="1"/>
    <n v="2"/>
    <n v="1"/>
    <n v="10"/>
    <n v="17"/>
    <n v="110"/>
    <n v="8"/>
    <x v="14"/>
    <n v="8.6999999999999993"/>
    <n v="9.1"/>
    <n v="8.5"/>
    <n v="8.7666666666666657"/>
    <m/>
    <m/>
    <m/>
    <m/>
  </r>
  <r>
    <x v="0"/>
    <s v="mid April"/>
    <x v="5"/>
    <x v="5"/>
    <n v="2"/>
    <n v="2"/>
    <n v="10"/>
    <n v="18"/>
    <n v="210"/>
    <n v="8"/>
    <x v="14"/>
    <n v="8.9"/>
    <n v="9.3000000000000007"/>
    <n v="9.3000000000000007"/>
    <n v="9.1666666666666679"/>
    <m/>
    <m/>
    <m/>
    <m/>
  </r>
  <r>
    <x v="0"/>
    <s v="mid April"/>
    <x v="7"/>
    <x v="7"/>
    <n v="2"/>
    <n v="3"/>
    <n v="10"/>
    <n v="19"/>
    <n v="310"/>
    <n v="8"/>
    <x v="14"/>
    <n v="8.8000000000000007"/>
    <n v="8.6999999999999993"/>
    <n v="8.8000000000000007"/>
    <n v="8.7666666666666675"/>
    <m/>
    <m/>
    <m/>
    <m/>
  </r>
  <r>
    <x v="0"/>
    <s v="mid April"/>
    <x v="6"/>
    <x v="6"/>
    <n v="2"/>
    <n v="4"/>
    <n v="10"/>
    <n v="20"/>
    <n v="410"/>
    <n v="8"/>
    <x v="14"/>
    <n v="8.6999999999999993"/>
    <n v="8.1999999999999993"/>
    <n v="8.9"/>
    <n v="8.6"/>
    <m/>
    <m/>
    <m/>
    <m/>
  </r>
  <r>
    <x v="0"/>
    <s v="mid April"/>
    <x v="2"/>
    <x v="2"/>
    <n v="2"/>
    <n v="4"/>
    <n v="12"/>
    <n v="21"/>
    <n v="412"/>
    <n v="8"/>
    <x v="14"/>
    <n v="8.5"/>
    <n v="8.8000000000000007"/>
    <n v="9.4"/>
    <n v="8.9"/>
    <m/>
    <m/>
    <m/>
    <m/>
  </r>
  <r>
    <x v="0"/>
    <s v="mid April"/>
    <x v="0"/>
    <x v="0"/>
    <n v="2"/>
    <n v="3"/>
    <n v="12"/>
    <n v="22"/>
    <n v="312"/>
    <n v="8"/>
    <x v="14"/>
    <n v="8.4"/>
    <n v="8.5"/>
    <n v="8.4"/>
    <n v="8.4333333333333318"/>
    <m/>
    <m/>
    <m/>
    <m/>
  </r>
  <r>
    <x v="0"/>
    <s v="mid April"/>
    <x v="3"/>
    <x v="3"/>
    <n v="2"/>
    <n v="2"/>
    <n v="12"/>
    <n v="23"/>
    <n v="212"/>
    <n v="8"/>
    <x v="14"/>
    <n v="9.1999999999999993"/>
    <n v="9"/>
    <n v="9.3000000000000007"/>
    <n v="9.1666666666666661"/>
    <m/>
    <m/>
    <m/>
    <m/>
  </r>
  <r>
    <x v="0"/>
    <s v="mid April"/>
    <x v="4"/>
    <x v="4"/>
    <n v="2"/>
    <n v="1"/>
    <n v="12"/>
    <n v="24"/>
    <n v="112"/>
    <n v="8"/>
    <x v="14"/>
    <n v="8.4"/>
    <n v="8.3000000000000007"/>
    <n v="8.6"/>
    <n v="8.4333333333333353"/>
    <m/>
    <m/>
    <m/>
    <m/>
  </r>
  <r>
    <x v="1"/>
    <s v="mid May"/>
    <x v="9"/>
    <x v="9"/>
    <n v="2"/>
    <n v="1"/>
    <n v="14"/>
    <n v="25"/>
    <n v="114"/>
    <n v="8"/>
    <x v="15"/>
    <n v="9.5"/>
    <n v="10.3"/>
    <n v="10.4"/>
    <m/>
    <m/>
    <m/>
    <m/>
    <m/>
  </r>
  <r>
    <x v="1"/>
    <s v="mid May"/>
    <x v="10"/>
    <x v="10"/>
    <n v="2"/>
    <n v="2"/>
    <n v="14"/>
    <n v="26"/>
    <n v="214"/>
    <n v="8"/>
    <x v="15"/>
    <n v="10.1"/>
    <n v="10.3"/>
    <n v="9.1"/>
    <m/>
    <m/>
    <m/>
    <m/>
    <m/>
  </r>
  <r>
    <x v="1"/>
    <s v="mid May"/>
    <x v="8"/>
    <x v="8"/>
    <n v="2"/>
    <n v="3"/>
    <n v="14"/>
    <n v="27"/>
    <n v="314"/>
    <n v="8"/>
    <x v="15"/>
    <n v="10.1"/>
    <n v="9.4"/>
    <n v="10.199999999999999"/>
    <m/>
    <m/>
    <m/>
    <m/>
    <m/>
  </r>
  <r>
    <x v="1"/>
    <s v="mid May"/>
    <x v="15"/>
    <x v="7"/>
    <n v="2"/>
    <n v="4"/>
    <n v="14"/>
    <n v="28"/>
    <n v="414"/>
    <n v="8"/>
    <x v="15"/>
    <n v="8.8000000000000007"/>
    <n v="9.5"/>
    <n v="10.3"/>
    <m/>
    <m/>
    <m/>
    <m/>
    <m/>
  </r>
  <r>
    <x v="1"/>
    <s v="mid May"/>
    <x v="14"/>
    <x v="13"/>
    <n v="2"/>
    <n v="4"/>
    <n v="16"/>
    <n v="29"/>
    <n v="416"/>
    <n v="8"/>
    <x v="15"/>
    <n v="9"/>
    <n v="9.4"/>
    <n v="9.5"/>
    <m/>
    <m/>
    <m/>
    <m/>
    <m/>
  </r>
  <r>
    <x v="1"/>
    <s v="mid May"/>
    <x v="11"/>
    <x v="3"/>
    <n v="2"/>
    <n v="3"/>
    <n v="16"/>
    <n v="30"/>
    <n v="316"/>
    <n v="8"/>
    <x v="15"/>
    <n v="9.4"/>
    <n v="9.5"/>
    <n v="9.3000000000000007"/>
    <m/>
    <m/>
    <m/>
    <m/>
    <m/>
  </r>
  <r>
    <x v="1"/>
    <s v="mid May"/>
    <x v="12"/>
    <x v="11"/>
    <n v="2"/>
    <n v="2"/>
    <n v="16"/>
    <n v="31"/>
    <n v="216"/>
    <n v="8"/>
    <x v="15"/>
    <n v="10"/>
    <n v="9.8000000000000007"/>
    <n v="9.6"/>
    <m/>
    <m/>
    <m/>
    <m/>
    <m/>
  </r>
  <r>
    <x v="1"/>
    <s v="mid May"/>
    <x v="13"/>
    <x v="12"/>
    <n v="2"/>
    <n v="1"/>
    <n v="16"/>
    <n v="32"/>
    <n v="116"/>
    <n v="8"/>
    <x v="15"/>
    <n v="9.1"/>
    <n v="9.3000000000000007"/>
    <n v="9.4"/>
    <m/>
    <m/>
    <m/>
    <m/>
    <m/>
  </r>
  <r>
    <x v="0"/>
    <s v="mid April"/>
    <x v="6"/>
    <x v="6"/>
    <n v="3"/>
    <n v="1"/>
    <n v="18"/>
    <n v="33"/>
    <n v="118"/>
    <n v="8"/>
    <x v="14"/>
    <n v="8.1999999999999993"/>
    <n v="8.6999999999999993"/>
    <n v="8.5"/>
    <n v="8.4666666666666668"/>
    <m/>
    <m/>
    <m/>
    <m/>
  </r>
  <r>
    <x v="0"/>
    <s v="mid April"/>
    <x v="2"/>
    <x v="2"/>
    <n v="3"/>
    <n v="2"/>
    <n v="18"/>
    <n v="34"/>
    <n v="218"/>
    <n v="8"/>
    <x v="14"/>
    <n v="9.6"/>
    <n v="10.3"/>
    <n v="9.8000000000000007"/>
    <n v="9.9"/>
    <m/>
    <m/>
    <m/>
    <m/>
  </r>
  <r>
    <x v="0"/>
    <s v="mid April"/>
    <x v="3"/>
    <x v="3"/>
    <n v="3"/>
    <n v="3"/>
    <n v="18"/>
    <n v="35"/>
    <n v="318"/>
    <n v="8"/>
    <x v="14"/>
    <n v="8.9"/>
    <n v="8.6"/>
    <n v="9.1999999999999993"/>
    <n v="8.9"/>
    <m/>
    <m/>
    <m/>
    <m/>
  </r>
  <r>
    <x v="0"/>
    <s v="mid April"/>
    <x v="0"/>
    <x v="0"/>
    <n v="3"/>
    <n v="4"/>
    <n v="18"/>
    <n v="36"/>
    <n v="418"/>
    <n v="8"/>
    <x v="14"/>
    <n v="8"/>
    <n v="8.6"/>
    <n v="8.9"/>
    <n v="8.5"/>
    <m/>
    <m/>
    <m/>
    <m/>
  </r>
  <r>
    <x v="0"/>
    <s v="mid April"/>
    <x v="1"/>
    <x v="1"/>
    <n v="3"/>
    <n v="4"/>
    <n v="20"/>
    <n v="37"/>
    <n v="420"/>
    <n v="8"/>
    <x v="14"/>
    <n v="8.4"/>
    <n v="8.8000000000000007"/>
    <n v="8.5"/>
    <n v="8.5666666666666682"/>
    <m/>
    <m/>
    <m/>
    <m/>
  </r>
  <r>
    <x v="0"/>
    <s v="mid April"/>
    <x v="4"/>
    <x v="4"/>
    <n v="3"/>
    <n v="3"/>
    <n v="20"/>
    <n v="38"/>
    <n v="320"/>
    <n v="8"/>
    <x v="14"/>
    <n v="8.1999999999999993"/>
    <n v="8.6999999999999993"/>
    <n v="9.1"/>
    <n v="8.6666666666666661"/>
    <m/>
    <m/>
    <m/>
    <m/>
  </r>
  <r>
    <x v="0"/>
    <s v="mid April"/>
    <x v="7"/>
    <x v="7"/>
    <n v="3"/>
    <n v="2"/>
    <n v="20"/>
    <n v="39"/>
    <n v="220"/>
    <n v="8"/>
    <x v="14"/>
    <n v="8.8000000000000007"/>
    <n v="9.3000000000000007"/>
    <n v="8.3000000000000007"/>
    <n v="8.8000000000000007"/>
    <m/>
    <m/>
    <m/>
    <m/>
  </r>
  <r>
    <x v="0"/>
    <s v="mid April"/>
    <x v="5"/>
    <x v="5"/>
    <n v="3"/>
    <n v="1"/>
    <n v="20"/>
    <n v="40"/>
    <n v="120"/>
    <n v="8"/>
    <x v="14"/>
    <n v="9.1999999999999993"/>
    <n v="8.3000000000000007"/>
    <n v="9.1"/>
    <n v="8.8666666666666671"/>
    <m/>
    <m/>
    <m/>
    <m/>
  </r>
  <r>
    <x v="1"/>
    <s v="mid May"/>
    <x v="14"/>
    <x v="13"/>
    <n v="3"/>
    <n v="1"/>
    <n v="22"/>
    <n v="41"/>
    <n v="122"/>
    <n v="8"/>
    <x v="15"/>
    <n v="8"/>
    <n v="9.4"/>
    <n v="9.6"/>
    <m/>
    <m/>
    <m/>
    <m/>
    <m/>
  </r>
  <r>
    <x v="1"/>
    <s v="mid May"/>
    <x v="15"/>
    <x v="7"/>
    <n v="3"/>
    <n v="2"/>
    <n v="22"/>
    <n v="42"/>
    <n v="222"/>
    <n v="8"/>
    <x v="15"/>
    <n v="10"/>
    <n v="9"/>
    <n v="10"/>
    <m/>
    <m/>
    <m/>
    <m/>
    <m/>
  </r>
  <r>
    <x v="1"/>
    <s v="mid May"/>
    <x v="9"/>
    <x v="9"/>
    <n v="3"/>
    <n v="3"/>
    <n v="22"/>
    <n v="43"/>
    <n v="322"/>
    <n v="8"/>
    <x v="15"/>
    <n v="9.3000000000000007"/>
    <n v="9.6"/>
    <n v="9.4"/>
    <m/>
    <m/>
    <m/>
    <m/>
    <m/>
  </r>
  <r>
    <x v="1"/>
    <s v="mid May"/>
    <x v="13"/>
    <x v="12"/>
    <n v="3"/>
    <n v="4"/>
    <n v="22"/>
    <n v="44"/>
    <n v="422"/>
    <n v="8"/>
    <x v="15"/>
    <n v="9.1999999999999993"/>
    <n v="9.1"/>
    <n v="8.9"/>
    <m/>
    <m/>
    <m/>
    <m/>
    <m/>
  </r>
  <r>
    <x v="1"/>
    <s v="mid May"/>
    <x v="8"/>
    <x v="8"/>
    <n v="3"/>
    <n v="4"/>
    <n v="24"/>
    <n v="45"/>
    <n v="424"/>
    <n v="8"/>
    <x v="15"/>
    <n v="10.4"/>
    <n v="9.6999999999999993"/>
    <n v="9.8000000000000007"/>
    <m/>
    <m/>
    <m/>
    <m/>
    <m/>
  </r>
  <r>
    <x v="1"/>
    <s v="mid May"/>
    <x v="12"/>
    <x v="11"/>
    <n v="3"/>
    <n v="3"/>
    <n v="24"/>
    <n v="46"/>
    <n v="324"/>
    <n v="8"/>
    <x v="15"/>
    <n v="8.5"/>
    <n v="8.8000000000000007"/>
    <n v="9.5"/>
    <m/>
    <m/>
    <m/>
    <m/>
    <m/>
  </r>
  <r>
    <x v="1"/>
    <s v="mid May"/>
    <x v="11"/>
    <x v="3"/>
    <n v="3"/>
    <n v="2"/>
    <n v="24"/>
    <n v="47"/>
    <n v="224"/>
    <n v="8"/>
    <x v="15"/>
    <n v="8.6999999999999993"/>
    <n v="9.4"/>
    <n v="9.5"/>
    <m/>
    <m/>
    <m/>
    <m/>
    <m/>
  </r>
  <r>
    <x v="1"/>
    <s v="mid May"/>
    <x v="10"/>
    <x v="10"/>
    <n v="3"/>
    <n v="1"/>
    <n v="24"/>
    <n v="48"/>
    <n v="124"/>
    <n v="8"/>
    <x v="15"/>
    <n v="9.6"/>
    <n v="9.6999999999999993"/>
    <n v="9.1999999999999993"/>
    <m/>
    <m/>
    <m/>
    <m/>
    <m/>
  </r>
  <r>
    <x v="0"/>
    <s v="mid April"/>
    <x v="3"/>
    <x v="3"/>
    <n v="4"/>
    <n v="1"/>
    <n v="26"/>
    <n v="49"/>
    <n v="126"/>
    <n v="8"/>
    <x v="14"/>
    <n v="8.8000000000000007"/>
    <n v="8.9"/>
    <n v="8.8000000000000007"/>
    <n v="8.8333333333333339"/>
    <m/>
    <m/>
    <m/>
    <m/>
  </r>
  <r>
    <x v="0"/>
    <s v="mid April"/>
    <x v="4"/>
    <x v="4"/>
    <n v="4"/>
    <n v="2"/>
    <n v="26"/>
    <n v="50"/>
    <n v="226"/>
    <n v="8"/>
    <x v="14"/>
    <n v="8.3000000000000007"/>
    <n v="8.4"/>
    <n v="8.5"/>
    <n v="8.4"/>
    <m/>
    <m/>
    <m/>
    <m/>
  </r>
  <r>
    <x v="0"/>
    <s v="mid April"/>
    <x v="1"/>
    <x v="1"/>
    <n v="4"/>
    <n v="3"/>
    <n v="26"/>
    <n v="51"/>
    <n v="326"/>
    <n v="8"/>
    <x v="14"/>
    <n v="9.4"/>
    <n v="8.4"/>
    <n v="8.3000000000000007"/>
    <n v="8.7000000000000011"/>
    <m/>
    <m/>
    <m/>
    <m/>
  </r>
  <r>
    <x v="0"/>
    <s v="mid April"/>
    <x v="5"/>
    <x v="5"/>
    <n v="4"/>
    <n v="4"/>
    <n v="26"/>
    <n v="52"/>
    <n v="426"/>
    <n v="8"/>
    <x v="14"/>
    <n v="8.3000000000000007"/>
    <n v="9"/>
    <n v="7.9"/>
    <n v="8.4"/>
    <m/>
    <m/>
    <m/>
    <m/>
  </r>
  <r>
    <x v="0"/>
    <s v="mid April"/>
    <x v="7"/>
    <x v="7"/>
    <n v="4"/>
    <n v="4"/>
    <n v="28"/>
    <n v="53"/>
    <n v="428"/>
    <n v="8"/>
    <x v="14"/>
    <n v="9.3000000000000007"/>
    <n v="8.6999999999999993"/>
    <n v="9"/>
    <n v="9"/>
    <m/>
    <m/>
    <m/>
    <m/>
  </r>
  <r>
    <x v="0"/>
    <s v="mid April"/>
    <x v="6"/>
    <x v="6"/>
    <n v="4"/>
    <n v="3"/>
    <n v="28"/>
    <n v="54"/>
    <n v="328"/>
    <n v="8"/>
    <x v="14"/>
    <n v="9.6999999999999993"/>
    <n v="8.6999999999999993"/>
    <n v="8.1"/>
    <n v="8.8333333333333339"/>
    <m/>
    <m/>
    <m/>
    <m/>
  </r>
  <r>
    <x v="0"/>
    <s v="mid April"/>
    <x v="0"/>
    <x v="0"/>
    <n v="4"/>
    <n v="2"/>
    <n v="28"/>
    <n v="55"/>
    <n v="228"/>
    <n v="8"/>
    <x v="14"/>
    <n v="7.8"/>
    <n v="8.5"/>
    <n v="8.6999999999999993"/>
    <n v="8.3333333333333339"/>
    <m/>
    <m/>
    <m/>
    <m/>
  </r>
  <r>
    <x v="0"/>
    <s v="mid April"/>
    <x v="2"/>
    <x v="2"/>
    <n v="4"/>
    <n v="1"/>
    <n v="28"/>
    <n v="56"/>
    <n v="128"/>
    <n v="8"/>
    <x v="14"/>
    <n v="9.4"/>
    <n v="9.5"/>
    <n v="8.1999999999999993"/>
    <n v="9.0333333333333332"/>
    <m/>
    <m/>
    <m/>
    <m/>
  </r>
  <r>
    <x v="1"/>
    <s v="mid May"/>
    <x v="11"/>
    <x v="3"/>
    <n v="4"/>
    <n v="1"/>
    <n v="30"/>
    <n v="57"/>
    <n v="130"/>
    <n v="8"/>
    <x v="15"/>
    <n v="9.5"/>
    <n v="9.1999999999999993"/>
    <n v="9.4"/>
    <m/>
    <m/>
    <m/>
    <m/>
    <m/>
  </r>
  <r>
    <x v="1"/>
    <s v="mid May"/>
    <x v="13"/>
    <x v="12"/>
    <n v="4"/>
    <n v="2"/>
    <n v="30"/>
    <n v="58"/>
    <n v="230"/>
    <n v="8"/>
    <x v="15"/>
    <n v="9"/>
    <n v="9.4"/>
    <n v="9.1999999999999993"/>
    <m/>
    <m/>
    <m/>
    <m/>
    <m/>
  </r>
  <r>
    <x v="1"/>
    <s v="mid May"/>
    <x v="14"/>
    <x v="13"/>
    <n v="4"/>
    <n v="3"/>
    <n v="30"/>
    <n v="59"/>
    <n v="330"/>
    <n v="8"/>
    <x v="15"/>
    <n v="9.1999999999999993"/>
    <n v="9.1"/>
    <n v="8.5"/>
    <m/>
    <m/>
    <m/>
    <m/>
    <m/>
  </r>
  <r>
    <x v="1"/>
    <s v="mid May"/>
    <x v="10"/>
    <x v="10"/>
    <n v="4"/>
    <n v="4"/>
    <n v="30"/>
    <n v="60"/>
    <n v="430"/>
    <n v="8"/>
    <x v="15"/>
    <n v="8.9"/>
    <n v="9.9"/>
    <n v="9.8000000000000007"/>
    <m/>
    <m/>
    <m/>
    <m/>
    <m/>
  </r>
  <r>
    <x v="1"/>
    <s v="mid May"/>
    <x v="9"/>
    <x v="9"/>
    <n v="4"/>
    <n v="4"/>
    <n v="32"/>
    <n v="61"/>
    <n v="432"/>
    <n v="8"/>
    <x v="15"/>
    <n v="9.4"/>
    <n v="9.6"/>
    <n v="9.4"/>
    <m/>
    <m/>
    <m/>
    <m/>
    <m/>
  </r>
  <r>
    <x v="1"/>
    <s v="mid May"/>
    <x v="15"/>
    <x v="7"/>
    <n v="4"/>
    <n v="3"/>
    <n v="32"/>
    <n v="62"/>
    <n v="332"/>
    <n v="8"/>
    <x v="15"/>
    <n v="8.6999999999999993"/>
    <n v="8.8000000000000007"/>
    <n v="9.6"/>
    <m/>
    <m/>
    <m/>
    <m/>
    <m/>
  </r>
  <r>
    <x v="1"/>
    <s v="mid May"/>
    <x v="8"/>
    <x v="8"/>
    <n v="4"/>
    <n v="2"/>
    <n v="32"/>
    <n v="63"/>
    <n v="232"/>
    <n v="8"/>
    <x v="15"/>
    <n v="9.6999999999999993"/>
    <n v="9.5"/>
    <n v="9.5"/>
    <m/>
    <m/>
    <m/>
    <m/>
    <m/>
  </r>
  <r>
    <x v="1"/>
    <s v="mid May"/>
    <x v="12"/>
    <x v="11"/>
    <n v="4"/>
    <n v="1"/>
    <n v="32"/>
    <n v="64"/>
    <n v="132"/>
    <n v="8"/>
    <x v="15"/>
    <n v="10"/>
    <n v="10"/>
    <n v="9"/>
    <m/>
    <m/>
    <m/>
    <m/>
    <m/>
  </r>
  <r>
    <x v="0"/>
    <s v="mid April"/>
    <x v="0"/>
    <x v="0"/>
    <n v="1"/>
    <n v="1"/>
    <n v="2"/>
    <n v="1"/>
    <n v="102"/>
    <n v="9"/>
    <x v="16"/>
    <n v="9.5"/>
    <n v="9.3000000000000007"/>
    <n v="9.4"/>
    <n v="9.4"/>
    <m/>
    <m/>
    <m/>
    <m/>
  </r>
  <r>
    <x v="0"/>
    <s v="mid April"/>
    <x v="1"/>
    <x v="1"/>
    <n v="1"/>
    <n v="2"/>
    <n v="2"/>
    <n v="2"/>
    <n v="202"/>
    <n v="9"/>
    <x v="16"/>
    <n v="9.1999999999999993"/>
    <n v="8.8000000000000007"/>
    <n v="9.6"/>
    <n v="9.2000000000000011"/>
    <m/>
    <m/>
    <m/>
    <m/>
  </r>
  <r>
    <x v="0"/>
    <s v="mid April"/>
    <x v="2"/>
    <x v="2"/>
    <n v="1"/>
    <n v="3"/>
    <n v="2"/>
    <n v="3"/>
    <n v="302"/>
    <n v="9"/>
    <x v="16"/>
    <n v="9.6999999999999993"/>
    <n v="9.3000000000000007"/>
    <n v="8.8000000000000007"/>
    <n v="9.2666666666666675"/>
    <m/>
    <m/>
    <m/>
    <m/>
  </r>
  <r>
    <x v="0"/>
    <s v="mid April"/>
    <x v="3"/>
    <x v="3"/>
    <n v="1"/>
    <n v="4"/>
    <n v="2"/>
    <n v="4"/>
    <n v="402"/>
    <n v="9"/>
    <x v="16"/>
    <n v="10.3"/>
    <n v="10.199999999999999"/>
    <n v="9.5"/>
    <n v="10"/>
    <m/>
    <m/>
    <m/>
    <m/>
  </r>
  <r>
    <x v="0"/>
    <s v="mid April"/>
    <x v="4"/>
    <x v="4"/>
    <n v="1"/>
    <n v="4"/>
    <n v="4"/>
    <n v="5"/>
    <n v="404"/>
    <n v="9"/>
    <x v="16"/>
    <n v="9"/>
    <n v="8.6999999999999993"/>
    <n v="8.1999999999999993"/>
    <n v="8.6333333333333329"/>
    <m/>
    <m/>
    <m/>
    <m/>
  </r>
  <r>
    <x v="0"/>
    <s v="mid April"/>
    <x v="5"/>
    <x v="5"/>
    <n v="1"/>
    <n v="3"/>
    <n v="4"/>
    <n v="6"/>
    <n v="304"/>
    <n v="9"/>
    <x v="16"/>
    <n v="9.1999999999999993"/>
    <n v="8.8000000000000007"/>
    <n v="8.9"/>
    <n v="8.9666666666666668"/>
    <m/>
    <m/>
    <m/>
    <m/>
  </r>
  <r>
    <x v="0"/>
    <s v="mid April"/>
    <x v="6"/>
    <x v="6"/>
    <n v="1"/>
    <n v="2"/>
    <n v="4"/>
    <n v="7"/>
    <n v="204"/>
    <n v="9"/>
    <x v="16"/>
    <n v="10"/>
    <n v="9.1999999999999993"/>
    <n v="9.1999999999999993"/>
    <n v="9.4666666666666668"/>
    <m/>
    <m/>
    <m/>
    <m/>
  </r>
  <r>
    <x v="0"/>
    <s v="mid April"/>
    <x v="7"/>
    <x v="7"/>
    <n v="1"/>
    <n v="1"/>
    <n v="4"/>
    <n v="8"/>
    <n v="104"/>
    <n v="9"/>
    <x v="16"/>
    <n v="9.3000000000000007"/>
    <n v="9.1999999999999993"/>
    <n v="9.1999999999999993"/>
    <n v="9.2333333333333325"/>
    <m/>
    <m/>
    <m/>
    <m/>
  </r>
  <r>
    <x v="1"/>
    <s v="mid May"/>
    <x v="8"/>
    <x v="8"/>
    <n v="1"/>
    <n v="1"/>
    <n v="6"/>
    <n v="9"/>
    <n v="106"/>
    <n v="9"/>
    <x v="17"/>
    <n v="11"/>
    <n v="11"/>
    <n v="11"/>
    <m/>
    <m/>
    <m/>
    <m/>
    <m/>
  </r>
  <r>
    <x v="1"/>
    <s v="mid May"/>
    <x v="9"/>
    <x v="9"/>
    <n v="1"/>
    <n v="2"/>
    <n v="6"/>
    <n v="10"/>
    <n v="206"/>
    <n v="9"/>
    <x v="17"/>
    <n v="11"/>
    <n v="11"/>
    <n v="11"/>
    <m/>
    <m/>
    <m/>
    <m/>
    <m/>
  </r>
  <r>
    <x v="1"/>
    <s v="mid May"/>
    <x v="10"/>
    <x v="10"/>
    <n v="1"/>
    <n v="3"/>
    <n v="6"/>
    <n v="11"/>
    <n v="306"/>
    <n v="9"/>
    <x v="17"/>
    <n v="11"/>
    <n v="11"/>
    <n v="11"/>
    <m/>
    <m/>
    <m/>
    <m/>
    <m/>
  </r>
  <r>
    <x v="1"/>
    <s v="mid May"/>
    <x v="11"/>
    <x v="3"/>
    <n v="1"/>
    <n v="4"/>
    <n v="6"/>
    <n v="12"/>
    <n v="406"/>
    <n v="9"/>
    <x v="17"/>
    <n v="10"/>
    <n v="9"/>
    <n v="10"/>
    <m/>
    <m/>
    <m/>
    <m/>
    <m/>
  </r>
  <r>
    <x v="1"/>
    <s v="mid May"/>
    <x v="12"/>
    <x v="11"/>
    <n v="1"/>
    <n v="4"/>
    <n v="8"/>
    <n v="13"/>
    <n v="408"/>
    <n v="9"/>
    <x v="17"/>
    <n v="9"/>
    <n v="10"/>
    <n v="9"/>
    <m/>
    <m/>
    <m/>
    <m/>
    <m/>
  </r>
  <r>
    <x v="1"/>
    <s v="mid May"/>
    <x v="13"/>
    <x v="12"/>
    <n v="1"/>
    <n v="3"/>
    <n v="8"/>
    <n v="14"/>
    <n v="308"/>
    <n v="9"/>
    <x v="17"/>
    <n v="10"/>
    <n v="10"/>
    <n v="10"/>
    <m/>
    <m/>
    <m/>
    <m/>
    <m/>
  </r>
  <r>
    <x v="1"/>
    <s v="mid May"/>
    <x v="14"/>
    <x v="13"/>
    <n v="1"/>
    <n v="2"/>
    <n v="8"/>
    <n v="15"/>
    <n v="208"/>
    <n v="9"/>
    <x v="17"/>
    <n v="10"/>
    <n v="10"/>
    <n v="10"/>
    <m/>
    <m/>
    <m/>
    <m/>
    <m/>
  </r>
  <r>
    <x v="1"/>
    <s v="mid May"/>
    <x v="15"/>
    <x v="7"/>
    <n v="1"/>
    <n v="1"/>
    <n v="8"/>
    <n v="16"/>
    <n v="108"/>
    <n v="9"/>
    <x v="17"/>
    <n v="10"/>
    <n v="10"/>
    <n v="10"/>
    <m/>
    <m/>
    <m/>
    <m/>
    <m/>
  </r>
  <r>
    <x v="0"/>
    <s v="mid April"/>
    <x v="1"/>
    <x v="1"/>
    <n v="2"/>
    <n v="1"/>
    <n v="10"/>
    <n v="17"/>
    <n v="110"/>
    <n v="9"/>
    <x v="16"/>
    <n v="9.1999999999999993"/>
    <n v="9.5"/>
    <n v="9.3000000000000007"/>
    <n v="9.3333333333333339"/>
    <m/>
    <m/>
    <m/>
    <m/>
  </r>
  <r>
    <x v="0"/>
    <s v="mid April"/>
    <x v="5"/>
    <x v="5"/>
    <n v="2"/>
    <n v="2"/>
    <n v="10"/>
    <n v="18"/>
    <n v="210"/>
    <n v="9"/>
    <x v="16"/>
    <n v="9.5"/>
    <n v="9.8000000000000007"/>
    <n v="10"/>
    <n v="9.7666666666666675"/>
    <m/>
    <m/>
    <m/>
    <m/>
  </r>
  <r>
    <x v="0"/>
    <s v="mid April"/>
    <x v="7"/>
    <x v="7"/>
    <n v="2"/>
    <n v="3"/>
    <n v="10"/>
    <n v="19"/>
    <n v="310"/>
    <n v="9"/>
    <x v="16"/>
    <n v="9.1999999999999993"/>
    <n v="9.1999999999999993"/>
    <n v="9.4"/>
    <n v="9.2666666666666657"/>
    <m/>
    <m/>
    <m/>
    <m/>
  </r>
  <r>
    <x v="0"/>
    <s v="mid April"/>
    <x v="6"/>
    <x v="6"/>
    <n v="2"/>
    <n v="4"/>
    <n v="10"/>
    <n v="20"/>
    <n v="410"/>
    <n v="9"/>
    <x v="16"/>
    <n v="9.1999999999999993"/>
    <n v="8.6999999999999993"/>
    <n v="9.3000000000000007"/>
    <n v="9.0666666666666664"/>
    <m/>
    <m/>
    <m/>
    <m/>
  </r>
  <r>
    <x v="0"/>
    <s v="mid April"/>
    <x v="2"/>
    <x v="2"/>
    <n v="2"/>
    <n v="4"/>
    <n v="12"/>
    <n v="21"/>
    <n v="412"/>
    <n v="9"/>
    <x v="16"/>
    <n v="9.1999999999999993"/>
    <n v="9.4"/>
    <n v="10"/>
    <n v="9.5333333333333332"/>
    <m/>
    <m/>
    <m/>
    <m/>
  </r>
  <r>
    <x v="0"/>
    <s v="mid April"/>
    <x v="0"/>
    <x v="0"/>
    <n v="2"/>
    <n v="3"/>
    <n v="12"/>
    <n v="22"/>
    <n v="312"/>
    <n v="9"/>
    <x v="16"/>
    <n v="8.8000000000000007"/>
    <n v="9.1"/>
    <n v="9.1"/>
    <n v="9"/>
    <m/>
    <m/>
    <m/>
    <m/>
  </r>
  <r>
    <x v="0"/>
    <s v="mid April"/>
    <x v="3"/>
    <x v="3"/>
    <n v="2"/>
    <n v="2"/>
    <n v="12"/>
    <n v="23"/>
    <n v="212"/>
    <n v="9"/>
    <x v="16"/>
    <n v="9.8000000000000007"/>
    <n v="9.4"/>
    <n v="9.8000000000000007"/>
    <n v="9.6666666666666679"/>
    <m/>
    <m/>
    <m/>
    <m/>
  </r>
  <r>
    <x v="0"/>
    <s v="mid April"/>
    <x v="4"/>
    <x v="4"/>
    <n v="2"/>
    <n v="1"/>
    <n v="12"/>
    <n v="24"/>
    <n v="112"/>
    <n v="9"/>
    <x v="16"/>
    <n v="8.9"/>
    <n v="8.9"/>
    <n v="9.1999999999999993"/>
    <n v="9"/>
    <m/>
    <m/>
    <m/>
    <m/>
  </r>
  <r>
    <x v="1"/>
    <s v="mid May"/>
    <x v="9"/>
    <x v="9"/>
    <n v="2"/>
    <n v="1"/>
    <n v="14"/>
    <n v="25"/>
    <n v="114"/>
    <n v="9"/>
    <x v="17"/>
    <n v="10"/>
    <n v="11"/>
    <n v="11"/>
    <m/>
    <m/>
    <m/>
    <m/>
    <m/>
  </r>
  <r>
    <x v="1"/>
    <s v="mid May"/>
    <x v="10"/>
    <x v="10"/>
    <n v="2"/>
    <n v="2"/>
    <n v="14"/>
    <n v="26"/>
    <n v="214"/>
    <n v="9"/>
    <x v="17"/>
    <n v="11"/>
    <n v="11"/>
    <n v="10"/>
    <m/>
    <m/>
    <m/>
    <m/>
    <m/>
  </r>
  <r>
    <x v="1"/>
    <s v="mid May"/>
    <x v="8"/>
    <x v="8"/>
    <n v="2"/>
    <n v="3"/>
    <n v="14"/>
    <n v="27"/>
    <n v="314"/>
    <n v="9"/>
    <x v="17"/>
    <n v="11"/>
    <n v="10"/>
    <n v="11"/>
    <m/>
    <m/>
    <m/>
    <m/>
    <m/>
  </r>
  <r>
    <x v="1"/>
    <s v="mid May"/>
    <x v="15"/>
    <x v="7"/>
    <n v="2"/>
    <n v="4"/>
    <n v="14"/>
    <n v="28"/>
    <n v="414"/>
    <n v="9"/>
    <x v="17"/>
    <n v="9"/>
    <n v="10"/>
    <n v="11"/>
    <m/>
    <m/>
    <m/>
    <m/>
    <m/>
  </r>
  <r>
    <x v="1"/>
    <s v="mid May"/>
    <x v="14"/>
    <x v="13"/>
    <n v="2"/>
    <n v="4"/>
    <n v="16"/>
    <n v="29"/>
    <n v="416"/>
    <n v="9"/>
    <x v="17"/>
    <n v="9"/>
    <n v="10"/>
    <n v="10"/>
    <m/>
    <m/>
    <m/>
    <m/>
    <m/>
  </r>
  <r>
    <x v="1"/>
    <s v="mid May"/>
    <x v="11"/>
    <x v="3"/>
    <n v="2"/>
    <n v="3"/>
    <n v="16"/>
    <n v="30"/>
    <n v="316"/>
    <n v="9"/>
    <x v="17"/>
    <n v="10"/>
    <n v="10"/>
    <n v="10"/>
    <m/>
    <m/>
    <m/>
    <m/>
    <m/>
  </r>
  <r>
    <x v="1"/>
    <s v="mid May"/>
    <x v="12"/>
    <x v="11"/>
    <n v="2"/>
    <n v="2"/>
    <n v="16"/>
    <n v="31"/>
    <n v="216"/>
    <n v="9"/>
    <x v="17"/>
    <n v="10"/>
    <n v="10"/>
    <n v="10"/>
    <m/>
    <m/>
    <m/>
    <m/>
    <m/>
  </r>
  <r>
    <x v="1"/>
    <s v="mid May"/>
    <x v="13"/>
    <x v="12"/>
    <n v="2"/>
    <n v="1"/>
    <n v="16"/>
    <n v="32"/>
    <n v="116"/>
    <n v="9"/>
    <x v="17"/>
    <n v="10"/>
    <n v="10"/>
    <n v="10"/>
    <m/>
    <m/>
    <m/>
    <m/>
    <m/>
  </r>
  <r>
    <x v="0"/>
    <s v="mid April"/>
    <x v="6"/>
    <x v="6"/>
    <n v="3"/>
    <n v="1"/>
    <n v="18"/>
    <n v="33"/>
    <n v="118"/>
    <n v="9"/>
    <x v="16"/>
    <n v="8.8000000000000007"/>
    <n v="9.4"/>
    <n v="9.1"/>
    <n v="9.1000000000000014"/>
    <m/>
    <m/>
    <m/>
    <m/>
  </r>
  <r>
    <x v="0"/>
    <s v="mid April"/>
    <x v="2"/>
    <x v="2"/>
    <n v="3"/>
    <n v="2"/>
    <n v="18"/>
    <n v="34"/>
    <n v="218"/>
    <n v="9"/>
    <x v="16"/>
    <n v="10.3"/>
    <n v="10.8"/>
    <n v="10.4"/>
    <n v="10.5"/>
    <m/>
    <m/>
    <m/>
    <m/>
  </r>
  <r>
    <x v="0"/>
    <s v="mid April"/>
    <x v="3"/>
    <x v="3"/>
    <n v="3"/>
    <n v="3"/>
    <n v="18"/>
    <n v="35"/>
    <n v="318"/>
    <n v="9"/>
    <x v="16"/>
    <n v="9.3000000000000007"/>
    <n v="9.1999999999999993"/>
    <n v="9.5"/>
    <n v="9.3333333333333339"/>
    <m/>
    <m/>
    <m/>
    <m/>
  </r>
  <r>
    <x v="0"/>
    <s v="mid April"/>
    <x v="0"/>
    <x v="0"/>
    <n v="3"/>
    <n v="4"/>
    <n v="18"/>
    <n v="36"/>
    <n v="418"/>
    <n v="9"/>
    <x v="16"/>
    <n v="8.5"/>
    <n v="9.4"/>
    <n v="9.5"/>
    <n v="9.1333333333333329"/>
    <m/>
    <m/>
    <m/>
    <m/>
  </r>
  <r>
    <x v="0"/>
    <s v="mid April"/>
    <x v="1"/>
    <x v="1"/>
    <n v="3"/>
    <n v="4"/>
    <n v="20"/>
    <n v="37"/>
    <n v="420"/>
    <n v="9"/>
    <x v="16"/>
    <n v="8.8000000000000007"/>
    <n v="9.3000000000000007"/>
    <n v="9.1999999999999993"/>
    <n v="9.1"/>
    <m/>
    <m/>
    <m/>
    <m/>
  </r>
  <r>
    <x v="0"/>
    <s v="mid April"/>
    <x v="4"/>
    <x v="4"/>
    <n v="3"/>
    <n v="3"/>
    <n v="20"/>
    <n v="38"/>
    <n v="320"/>
    <n v="9"/>
    <x v="16"/>
    <n v="8.5"/>
    <n v="9.3000000000000007"/>
    <n v="9.5"/>
    <n v="9.1"/>
    <m/>
    <m/>
    <m/>
    <m/>
  </r>
  <r>
    <x v="0"/>
    <s v="mid April"/>
    <x v="7"/>
    <x v="7"/>
    <n v="3"/>
    <n v="2"/>
    <n v="20"/>
    <n v="39"/>
    <n v="220"/>
    <n v="9"/>
    <x v="16"/>
    <n v="9.1999999999999993"/>
    <n v="9.8000000000000007"/>
    <n v="8.8000000000000007"/>
    <n v="9.2666666666666675"/>
    <m/>
    <m/>
    <m/>
    <m/>
  </r>
  <r>
    <x v="0"/>
    <s v="mid April"/>
    <x v="5"/>
    <x v="5"/>
    <n v="3"/>
    <n v="1"/>
    <n v="20"/>
    <n v="40"/>
    <n v="120"/>
    <n v="9"/>
    <x v="16"/>
    <n v="9.8000000000000007"/>
    <n v="8.9"/>
    <n v="9.5"/>
    <n v="9.4"/>
    <m/>
    <m/>
    <m/>
    <m/>
  </r>
  <r>
    <x v="1"/>
    <s v="mid May"/>
    <x v="14"/>
    <x v="13"/>
    <n v="3"/>
    <n v="1"/>
    <n v="22"/>
    <n v="41"/>
    <n v="122"/>
    <n v="9"/>
    <x v="17"/>
    <n v="8"/>
    <n v="10"/>
    <n v="10"/>
    <m/>
    <m/>
    <m/>
    <m/>
    <m/>
  </r>
  <r>
    <x v="1"/>
    <s v="mid May"/>
    <x v="15"/>
    <x v="7"/>
    <n v="3"/>
    <n v="2"/>
    <n v="22"/>
    <n v="42"/>
    <n v="222"/>
    <n v="9"/>
    <x v="17"/>
    <n v="10"/>
    <n v="9"/>
    <n v="10"/>
    <m/>
    <m/>
    <m/>
    <m/>
    <m/>
  </r>
  <r>
    <x v="1"/>
    <s v="mid May"/>
    <x v="9"/>
    <x v="9"/>
    <n v="3"/>
    <n v="3"/>
    <n v="22"/>
    <n v="43"/>
    <n v="322"/>
    <n v="9"/>
    <x v="17"/>
    <n v="10"/>
    <n v="10"/>
    <n v="10"/>
    <m/>
    <m/>
    <m/>
    <m/>
    <m/>
  </r>
  <r>
    <x v="1"/>
    <s v="mid May"/>
    <x v="13"/>
    <x v="12"/>
    <n v="3"/>
    <n v="4"/>
    <n v="22"/>
    <n v="44"/>
    <n v="422"/>
    <n v="9"/>
    <x v="17"/>
    <n v="10"/>
    <n v="10"/>
    <n v="10"/>
    <m/>
    <m/>
    <m/>
    <m/>
    <m/>
  </r>
  <r>
    <x v="1"/>
    <s v="mid May"/>
    <x v="8"/>
    <x v="8"/>
    <n v="3"/>
    <n v="4"/>
    <n v="24"/>
    <n v="45"/>
    <n v="424"/>
    <n v="9"/>
    <x v="17"/>
    <n v="11"/>
    <n v="10"/>
    <n v="11"/>
    <m/>
    <m/>
    <m/>
    <m/>
    <m/>
  </r>
  <r>
    <x v="1"/>
    <s v="mid May"/>
    <x v="12"/>
    <x v="11"/>
    <n v="3"/>
    <n v="3"/>
    <n v="24"/>
    <n v="46"/>
    <n v="324"/>
    <n v="9"/>
    <x v="17"/>
    <n v="9"/>
    <n v="9"/>
    <n v="10"/>
    <m/>
    <m/>
    <m/>
    <m/>
    <m/>
  </r>
  <r>
    <x v="1"/>
    <s v="mid May"/>
    <x v="11"/>
    <x v="3"/>
    <n v="3"/>
    <n v="2"/>
    <n v="24"/>
    <n v="47"/>
    <n v="224"/>
    <n v="9"/>
    <x v="17"/>
    <n v="9"/>
    <n v="10"/>
    <n v="10"/>
    <m/>
    <m/>
    <m/>
    <m/>
    <m/>
  </r>
  <r>
    <x v="1"/>
    <s v="mid May"/>
    <x v="10"/>
    <x v="10"/>
    <n v="3"/>
    <n v="1"/>
    <n v="24"/>
    <n v="48"/>
    <n v="124"/>
    <n v="9"/>
    <x v="17"/>
    <n v="10"/>
    <n v="10"/>
    <n v="10"/>
    <m/>
    <m/>
    <m/>
    <m/>
    <m/>
  </r>
  <r>
    <x v="0"/>
    <s v="mid April"/>
    <x v="3"/>
    <x v="3"/>
    <n v="4"/>
    <n v="1"/>
    <n v="26"/>
    <n v="49"/>
    <n v="126"/>
    <n v="9"/>
    <x v="16"/>
    <n v="9.3000000000000007"/>
    <n v="9.1999999999999993"/>
    <n v="9.3000000000000007"/>
    <n v="9.2666666666666675"/>
    <m/>
    <m/>
    <m/>
    <m/>
  </r>
  <r>
    <x v="0"/>
    <s v="mid April"/>
    <x v="4"/>
    <x v="4"/>
    <n v="4"/>
    <n v="2"/>
    <n v="26"/>
    <n v="50"/>
    <n v="226"/>
    <n v="9"/>
    <x v="16"/>
    <n v="8.8000000000000007"/>
    <n v="8.9"/>
    <n v="9"/>
    <n v="8.9"/>
    <m/>
    <m/>
    <m/>
    <m/>
  </r>
  <r>
    <x v="0"/>
    <s v="mid April"/>
    <x v="1"/>
    <x v="1"/>
    <n v="4"/>
    <n v="3"/>
    <n v="26"/>
    <n v="51"/>
    <n v="326"/>
    <n v="9"/>
    <x v="16"/>
    <n v="9.8000000000000007"/>
    <n v="9"/>
    <n v="8.8000000000000007"/>
    <n v="9.2000000000000011"/>
    <m/>
    <m/>
    <m/>
    <m/>
  </r>
  <r>
    <x v="0"/>
    <s v="mid April"/>
    <x v="5"/>
    <x v="5"/>
    <n v="4"/>
    <n v="4"/>
    <n v="26"/>
    <n v="52"/>
    <n v="426"/>
    <n v="9"/>
    <x v="16"/>
    <n v="8.8000000000000007"/>
    <n v="9.6"/>
    <n v="8.4"/>
    <n v="8.9333333333333318"/>
    <m/>
    <m/>
    <m/>
    <m/>
  </r>
  <r>
    <x v="0"/>
    <s v="mid April"/>
    <x v="7"/>
    <x v="7"/>
    <n v="4"/>
    <n v="4"/>
    <n v="28"/>
    <n v="53"/>
    <n v="428"/>
    <n v="9"/>
    <x v="16"/>
    <n v="9.8000000000000007"/>
    <n v="9.1999999999999993"/>
    <n v="9.5"/>
    <n v="9.5"/>
    <m/>
    <m/>
    <m/>
    <m/>
  </r>
  <r>
    <x v="0"/>
    <s v="mid April"/>
    <x v="6"/>
    <x v="6"/>
    <n v="4"/>
    <n v="3"/>
    <n v="28"/>
    <n v="54"/>
    <n v="328"/>
    <n v="9"/>
    <x v="16"/>
    <n v="10.199999999999999"/>
    <n v="9.4"/>
    <n v="8.5"/>
    <n v="9.3666666666666671"/>
    <m/>
    <m/>
    <m/>
    <m/>
  </r>
  <r>
    <x v="0"/>
    <s v="mid April"/>
    <x v="0"/>
    <x v="0"/>
    <n v="4"/>
    <n v="2"/>
    <n v="28"/>
    <n v="55"/>
    <n v="228"/>
    <n v="9"/>
    <x v="16"/>
    <n v="8.4"/>
    <n v="8.9"/>
    <n v="9.4"/>
    <n v="8.9"/>
    <m/>
    <m/>
    <m/>
    <m/>
  </r>
  <r>
    <x v="0"/>
    <s v="mid April"/>
    <x v="2"/>
    <x v="2"/>
    <n v="4"/>
    <n v="1"/>
    <n v="28"/>
    <n v="56"/>
    <n v="128"/>
    <n v="9"/>
    <x v="16"/>
    <n v="9.8000000000000007"/>
    <n v="10.199999999999999"/>
    <n v="8.9"/>
    <n v="9.6333333333333329"/>
    <m/>
    <m/>
    <m/>
    <m/>
  </r>
  <r>
    <x v="1"/>
    <s v="mid May"/>
    <x v="11"/>
    <x v="3"/>
    <n v="4"/>
    <n v="1"/>
    <n v="30"/>
    <n v="57"/>
    <n v="130"/>
    <n v="9"/>
    <x v="17"/>
    <n v="10"/>
    <n v="10"/>
    <n v="10"/>
    <m/>
    <m/>
    <m/>
    <m/>
    <m/>
  </r>
  <r>
    <x v="1"/>
    <s v="mid May"/>
    <x v="13"/>
    <x v="12"/>
    <n v="4"/>
    <n v="2"/>
    <n v="30"/>
    <n v="58"/>
    <n v="230"/>
    <n v="9"/>
    <x v="17"/>
    <n v="10"/>
    <n v="10"/>
    <n v="10"/>
    <m/>
    <m/>
    <m/>
    <m/>
    <m/>
  </r>
  <r>
    <x v="1"/>
    <s v="mid May"/>
    <x v="14"/>
    <x v="13"/>
    <n v="4"/>
    <n v="3"/>
    <n v="30"/>
    <n v="59"/>
    <n v="330"/>
    <n v="9"/>
    <x v="17"/>
    <n v="10"/>
    <n v="10"/>
    <n v="9"/>
    <m/>
    <m/>
    <m/>
    <m/>
    <m/>
  </r>
  <r>
    <x v="1"/>
    <s v="mid May"/>
    <x v="10"/>
    <x v="10"/>
    <n v="4"/>
    <n v="4"/>
    <n v="30"/>
    <n v="60"/>
    <n v="430"/>
    <n v="9"/>
    <x v="17"/>
    <n v="10"/>
    <n v="11"/>
    <n v="11"/>
    <m/>
    <m/>
    <m/>
    <m/>
    <m/>
  </r>
  <r>
    <x v="1"/>
    <s v="mid May"/>
    <x v="9"/>
    <x v="9"/>
    <n v="4"/>
    <n v="4"/>
    <n v="32"/>
    <n v="61"/>
    <n v="432"/>
    <n v="9"/>
    <x v="17"/>
    <n v="10"/>
    <n v="10"/>
    <n v="10"/>
    <m/>
    <m/>
    <m/>
    <m/>
    <m/>
  </r>
  <r>
    <x v="1"/>
    <s v="mid May"/>
    <x v="15"/>
    <x v="7"/>
    <n v="4"/>
    <n v="3"/>
    <n v="32"/>
    <n v="62"/>
    <n v="332"/>
    <n v="9"/>
    <x v="17"/>
    <n v="9"/>
    <n v="9"/>
    <n v="10"/>
    <m/>
    <m/>
    <m/>
    <m/>
    <m/>
  </r>
  <r>
    <x v="1"/>
    <s v="mid May"/>
    <x v="8"/>
    <x v="8"/>
    <n v="4"/>
    <n v="2"/>
    <n v="32"/>
    <n v="63"/>
    <n v="232"/>
    <n v="9"/>
    <x v="17"/>
    <n v="10"/>
    <n v="10"/>
    <n v="10"/>
    <m/>
    <m/>
    <m/>
    <m/>
    <m/>
  </r>
  <r>
    <x v="1"/>
    <s v="mid May"/>
    <x v="12"/>
    <x v="11"/>
    <n v="4"/>
    <n v="1"/>
    <n v="32"/>
    <n v="64"/>
    <n v="132"/>
    <n v="9"/>
    <x v="17"/>
    <n v="10"/>
    <n v="10"/>
    <n v="9"/>
    <m/>
    <m/>
    <m/>
    <m/>
    <m/>
  </r>
  <r>
    <x v="0"/>
    <s v="mid April"/>
    <x v="0"/>
    <x v="0"/>
    <n v="1"/>
    <n v="1"/>
    <n v="2"/>
    <n v="1"/>
    <n v="102"/>
    <n v="10"/>
    <x v="18"/>
    <n v="10.3"/>
    <n v="9.9"/>
    <n v="10.199999999999999"/>
    <n v="10.133333333333335"/>
    <m/>
    <m/>
    <m/>
    <m/>
  </r>
  <r>
    <x v="0"/>
    <s v="mid April"/>
    <x v="1"/>
    <x v="1"/>
    <n v="1"/>
    <n v="2"/>
    <n v="2"/>
    <n v="2"/>
    <n v="202"/>
    <n v="10"/>
    <x v="18"/>
    <n v="10.1"/>
    <n v="9.4"/>
    <n v="10.4"/>
    <n v="9.9666666666666668"/>
    <m/>
    <m/>
    <m/>
    <m/>
  </r>
  <r>
    <x v="0"/>
    <s v="mid April"/>
    <x v="2"/>
    <x v="2"/>
    <n v="1"/>
    <n v="3"/>
    <n v="2"/>
    <n v="3"/>
    <n v="302"/>
    <n v="10"/>
    <x v="18"/>
    <n v="10.5"/>
    <n v="10.199999999999999"/>
    <n v="9.5"/>
    <n v="10.066666666666666"/>
    <m/>
    <m/>
    <m/>
    <m/>
  </r>
  <r>
    <x v="0"/>
    <s v="mid April"/>
    <x v="3"/>
    <x v="3"/>
    <n v="1"/>
    <n v="4"/>
    <n v="2"/>
    <n v="4"/>
    <n v="402"/>
    <n v="10"/>
    <x v="18"/>
    <n v="11.1"/>
    <n v="11.1"/>
    <n v="10.4"/>
    <n v="10.866666666666667"/>
    <m/>
    <m/>
    <m/>
    <m/>
  </r>
  <r>
    <x v="0"/>
    <s v="mid April"/>
    <x v="4"/>
    <x v="4"/>
    <n v="1"/>
    <n v="4"/>
    <n v="4"/>
    <n v="5"/>
    <n v="404"/>
    <n v="10"/>
    <x v="18"/>
    <n v="9.6999999999999993"/>
    <n v="9.3000000000000007"/>
    <n v="9.5"/>
    <n v="9.5"/>
    <m/>
    <m/>
    <m/>
    <m/>
  </r>
  <r>
    <x v="0"/>
    <s v="mid April"/>
    <x v="5"/>
    <x v="5"/>
    <n v="1"/>
    <n v="3"/>
    <n v="4"/>
    <n v="6"/>
    <n v="304"/>
    <n v="10"/>
    <x v="18"/>
    <n v="10.1"/>
    <n v="9.6"/>
    <n v="9.6"/>
    <n v="9.7666666666666657"/>
    <m/>
    <m/>
    <m/>
    <m/>
  </r>
  <r>
    <x v="0"/>
    <s v="mid April"/>
    <x v="6"/>
    <x v="6"/>
    <n v="1"/>
    <n v="2"/>
    <n v="4"/>
    <n v="7"/>
    <n v="204"/>
    <n v="10"/>
    <x v="18"/>
    <n v="10.7"/>
    <n v="10.3"/>
    <n v="9.9"/>
    <n v="10.299999999999999"/>
    <m/>
    <m/>
    <m/>
    <m/>
  </r>
  <r>
    <x v="0"/>
    <s v="mid April"/>
    <x v="7"/>
    <x v="7"/>
    <n v="1"/>
    <n v="1"/>
    <n v="4"/>
    <n v="8"/>
    <n v="104"/>
    <n v="10"/>
    <x v="18"/>
    <n v="10.199999999999999"/>
    <n v="9.8000000000000007"/>
    <n v="9.8000000000000007"/>
    <n v="9.9333333333333336"/>
    <m/>
    <m/>
    <m/>
    <m/>
  </r>
  <r>
    <x v="1"/>
    <s v="mid May"/>
    <x v="8"/>
    <x v="8"/>
    <n v="1"/>
    <n v="1"/>
    <n v="6"/>
    <n v="9"/>
    <n v="106"/>
    <n v="10"/>
    <x v="19"/>
    <m/>
    <m/>
    <m/>
    <m/>
    <m/>
    <m/>
    <m/>
    <m/>
  </r>
  <r>
    <x v="1"/>
    <s v="mid May"/>
    <x v="9"/>
    <x v="9"/>
    <n v="1"/>
    <n v="2"/>
    <n v="6"/>
    <n v="10"/>
    <n v="206"/>
    <n v="10"/>
    <x v="19"/>
    <m/>
    <m/>
    <m/>
    <m/>
    <m/>
    <m/>
    <m/>
    <m/>
  </r>
  <r>
    <x v="1"/>
    <s v="mid May"/>
    <x v="10"/>
    <x v="10"/>
    <n v="1"/>
    <n v="3"/>
    <n v="6"/>
    <n v="11"/>
    <n v="306"/>
    <n v="10"/>
    <x v="19"/>
    <m/>
    <m/>
    <m/>
    <m/>
    <m/>
    <m/>
    <m/>
    <m/>
  </r>
  <r>
    <x v="1"/>
    <s v="mid May"/>
    <x v="11"/>
    <x v="3"/>
    <n v="1"/>
    <n v="4"/>
    <n v="6"/>
    <n v="12"/>
    <n v="406"/>
    <n v="10"/>
    <x v="19"/>
    <m/>
    <m/>
    <m/>
    <m/>
    <m/>
    <m/>
    <m/>
    <m/>
  </r>
  <r>
    <x v="1"/>
    <s v="mid May"/>
    <x v="12"/>
    <x v="11"/>
    <n v="1"/>
    <n v="4"/>
    <n v="8"/>
    <n v="13"/>
    <n v="408"/>
    <n v="10"/>
    <x v="19"/>
    <m/>
    <m/>
    <m/>
    <m/>
    <m/>
    <m/>
    <m/>
    <m/>
  </r>
  <r>
    <x v="1"/>
    <s v="mid May"/>
    <x v="13"/>
    <x v="12"/>
    <n v="1"/>
    <n v="3"/>
    <n v="8"/>
    <n v="14"/>
    <n v="308"/>
    <n v="10"/>
    <x v="19"/>
    <m/>
    <m/>
    <m/>
    <m/>
    <m/>
    <m/>
    <m/>
    <m/>
  </r>
  <r>
    <x v="1"/>
    <s v="mid May"/>
    <x v="14"/>
    <x v="13"/>
    <n v="1"/>
    <n v="2"/>
    <n v="8"/>
    <n v="15"/>
    <n v="208"/>
    <n v="10"/>
    <x v="19"/>
    <m/>
    <m/>
    <m/>
    <m/>
    <m/>
    <m/>
    <m/>
    <m/>
  </r>
  <r>
    <x v="1"/>
    <s v="mid May"/>
    <x v="15"/>
    <x v="7"/>
    <n v="1"/>
    <n v="1"/>
    <n v="8"/>
    <n v="16"/>
    <n v="108"/>
    <n v="10"/>
    <x v="19"/>
    <m/>
    <m/>
    <m/>
    <m/>
    <m/>
    <m/>
    <m/>
    <m/>
  </r>
  <r>
    <x v="0"/>
    <s v="mid April"/>
    <x v="1"/>
    <x v="1"/>
    <n v="2"/>
    <n v="1"/>
    <n v="10"/>
    <n v="17"/>
    <n v="110"/>
    <n v="10"/>
    <x v="18"/>
    <n v="9.9"/>
    <n v="10.4"/>
    <n v="10"/>
    <n v="10.1"/>
    <m/>
    <m/>
    <m/>
    <m/>
  </r>
  <r>
    <x v="0"/>
    <s v="mid April"/>
    <x v="5"/>
    <x v="5"/>
    <n v="2"/>
    <n v="2"/>
    <n v="10"/>
    <n v="18"/>
    <n v="210"/>
    <n v="10"/>
    <x v="18"/>
    <n v="10.5"/>
    <n v="10.7"/>
    <n v="10.8"/>
    <n v="10.666666666666666"/>
    <m/>
    <m/>
    <m/>
    <m/>
  </r>
  <r>
    <x v="0"/>
    <s v="mid April"/>
    <x v="7"/>
    <x v="7"/>
    <n v="2"/>
    <n v="3"/>
    <n v="10"/>
    <n v="19"/>
    <n v="310"/>
    <n v="10"/>
    <x v="18"/>
    <n v="10.1"/>
    <n v="9.9"/>
    <n v="10.4"/>
    <n v="10.133333333333333"/>
    <m/>
    <m/>
    <m/>
    <m/>
  </r>
  <r>
    <x v="0"/>
    <s v="mid April"/>
    <x v="6"/>
    <x v="6"/>
    <n v="2"/>
    <n v="4"/>
    <n v="10"/>
    <n v="20"/>
    <n v="410"/>
    <n v="10"/>
    <x v="18"/>
    <n v="10.199999999999999"/>
    <n v="9.4"/>
    <n v="10.1"/>
    <n v="9.9"/>
    <m/>
    <m/>
    <m/>
    <m/>
  </r>
  <r>
    <x v="0"/>
    <s v="mid April"/>
    <x v="2"/>
    <x v="2"/>
    <n v="2"/>
    <n v="4"/>
    <n v="12"/>
    <n v="21"/>
    <n v="412"/>
    <n v="10"/>
    <x v="18"/>
    <n v="9.9"/>
    <n v="10.3"/>
    <n v="10.8"/>
    <n v="10.333333333333334"/>
    <m/>
    <m/>
    <m/>
    <m/>
  </r>
  <r>
    <x v="0"/>
    <s v="mid April"/>
    <x v="0"/>
    <x v="0"/>
    <n v="2"/>
    <n v="3"/>
    <n v="12"/>
    <n v="22"/>
    <n v="312"/>
    <n v="10"/>
    <x v="18"/>
    <n v="9.5"/>
    <n v="9.8000000000000007"/>
    <n v="9.8000000000000007"/>
    <n v="9.7000000000000011"/>
    <m/>
    <m/>
    <m/>
    <m/>
  </r>
  <r>
    <x v="0"/>
    <s v="mid April"/>
    <x v="3"/>
    <x v="3"/>
    <n v="2"/>
    <n v="2"/>
    <n v="12"/>
    <n v="23"/>
    <n v="212"/>
    <n v="10"/>
    <x v="18"/>
    <n v="10.5"/>
    <n v="10.3"/>
    <n v="10.6"/>
    <n v="10.466666666666667"/>
    <m/>
    <m/>
    <m/>
    <m/>
  </r>
  <r>
    <x v="0"/>
    <s v="mid April"/>
    <x v="4"/>
    <x v="4"/>
    <n v="2"/>
    <n v="1"/>
    <n v="12"/>
    <n v="24"/>
    <n v="112"/>
    <n v="10"/>
    <x v="18"/>
    <n v="9.5"/>
    <n v="9.6"/>
    <n v="10"/>
    <n v="9.7000000000000011"/>
    <m/>
    <m/>
    <m/>
    <m/>
  </r>
  <r>
    <x v="1"/>
    <s v="mid May"/>
    <x v="9"/>
    <x v="9"/>
    <n v="2"/>
    <n v="1"/>
    <n v="14"/>
    <n v="25"/>
    <n v="114"/>
    <n v="10"/>
    <x v="19"/>
    <m/>
    <m/>
    <m/>
    <m/>
    <m/>
    <m/>
    <m/>
    <m/>
  </r>
  <r>
    <x v="1"/>
    <s v="mid May"/>
    <x v="10"/>
    <x v="10"/>
    <n v="2"/>
    <n v="2"/>
    <n v="14"/>
    <n v="26"/>
    <n v="214"/>
    <n v="10"/>
    <x v="19"/>
    <m/>
    <m/>
    <m/>
    <m/>
    <m/>
    <m/>
    <m/>
    <m/>
  </r>
  <r>
    <x v="1"/>
    <s v="mid May"/>
    <x v="8"/>
    <x v="8"/>
    <n v="2"/>
    <n v="3"/>
    <n v="14"/>
    <n v="27"/>
    <n v="314"/>
    <n v="10"/>
    <x v="19"/>
    <m/>
    <m/>
    <m/>
    <m/>
    <m/>
    <m/>
    <m/>
    <m/>
  </r>
  <r>
    <x v="1"/>
    <s v="mid May"/>
    <x v="15"/>
    <x v="7"/>
    <n v="2"/>
    <n v="4"/>
    <n v="14"/>
    <n v="28"/>
    <n v="414"/>
    <n v="10"/>
    <x v="19"/>
    <m/>
    <m/>
    <m/>
    <m/>
    <m/>
    <m/>
    <m/>
    <m/>
  </r>
  <r>
    <x v="1"/>
    <s v="mid May"/>
    <x v="14"/>
    <x v="13"/>
    <n v="2"/>
    <n v="4"/>
    <n v="16"/>
    <n v="29"/>
    <n v="416"/>
    <n v="10"/>
    <x v="19"/>
    <m/>
    <m/>
    <m/>
    <m/>
    <m/>
    <m/>
    <m/>
    <m/>
  </r>
  <r>
    <x v="1"/>
    <s v="mid May"/>
    <x v="11"/>
    <x v="3"/>
    <n v="2"/>
    <n v="3"/>
    <n v="16"/>
    <n v="30"/>
    <n v="316"/>
    <n v="10"/>
    <x v="19"/>
    <m/>
    <m/>
    <m/>
    <m/>
    <m/>
    <m/>
    <m/>
    <m/>
  </r>
  <r>
    <x v="1"/>
    <s v="mid May"/>
    <x v="12"/>
    <x v="11"/>
    <n v="2"/>
    <n v="2"/>
    <n v="16"/>
    <n v="31"/>
    <n v="216"/>
    <n v="10"/>
    <x v="19"/>
    <m/>
    <m/>
    <m/>
    <m/>
    <m/>
    <m/>
    <m/>
    <m/>
  </r>
  <r>
    <x v="1"/>
    <s v="mid May"/>
    <x v="13"/>
    <x v="12"/>
    <n v="2"/>
    <n v="1"/>
    <n v="16"/>
    <n v="32"/>
    <n v="116"/>
    <n v="10"/>
    <x v="19"/>
    <m/>
    <m/>
    <m/>
    <m/>
    <m/>
    <m/>
    <m/>
    <m/>
  </r>
  <r>
    <x v="0"/>
    <s v="mid April"/>
    <x v="6"/>
    <x v="6"/>
    <n v="3"/>
    <n v="1"/>
    <n v="18"/>
    <n v="33"/>
    <n v="118"/>
    <n v="10"/>
    <x v="18"/>
    <n v="9.5"/>
    <n v="10.199999999999999"/>
    <n v="9.6999999999999993"/>
    <n v="9.7999999999999989"/>
    <m/>
    <m/>
    <m/>
    <m/>
  </r>
  <r>
    <x v="0"/>
    <s v="mid April"/>
    <x v="2"/>
    <x v="2"/>
    <n v="3"/>
    <n v="2"/>
    <n v="18"/>
    <n v="34"/>
    <n v="218"/>
    <n v="10"/>
    <x v="18"/>
    <n v="11.2"/>
    <n v="11.7"/>
    <n v="11.5"/>
    <n v="11.466666666666667"/>
    <m/>
    <m/>
    <m/>
    <m/>
  </r>
  <r>
    <x v="0"/>
    <s v="mid April"/>
    <x v="3"/>
    <x v="3"/>
    <n v="3"/>
    <n v="3"/>
    <n v="18"/>
    <n v="35"/>
    <n v="318"/>
    <n v="10"/>
    <x v="18"/>
    <n v="10.3"/>
    <n v="10.1"/>
    <n v="10.4"/>
    <n v="10.266666666666666"/>
    <m/>
    <m/>
    <m/>
    <m/>
  </r>
  <r>
    <x v="0"/>
    <s v="mid April"/>
    <x v="0"/>
    <x v="0"/>
    <n v="3"/>
    <n v="4"/>
    <n v="18"/>
    <n v="36"/>
    <n v="418"/>
    <n v="10"/>
    <x v="18"/>
    <n v="9.3000000000000007"/>
    <n v="10.199999999999999"/>
    <n v="10.5"/>
    <n v="10"/>
    <m/>
    <m/>
    <m/>
    <m/>
  </r>
  <r>
    <x v="0"/>
    <s v="mid April"/>
    <x v="1"/>
    <x v="1"/>
    <n v="3"/>
    <n v="4"/>
    <n v="20"/>
    <n v="37"/>
    <n v="420"/>
    <n v="10"/>
    <x v="18"/>
    <n v="9.4"/>
    <n v="10.1"/>
    <n v="9.8000000000000007"/>
    <n v="9.7666666666666675"/>
    <m/>
    <m/>
    <m/>
    <m/>
  </r>
  <r>
    <x v="0"/>
    <s v="mid April"/>
    <x v="4"/>
    <x v="4"/>
    <n v="3"/>
    <n v="3"/>
    <n v="20"/>
    <n v="38"/>
    <n v="320"/>
    <n v="10"/>
    <x v="18"/>
    <n v="9.3000000000000007"/>
    <n v="10"/>
    <n v="10.4"/>
    <n v="9.9"/>
    <m/>
    <m/>
    <m/>
    <m/>
  </r>
  <r>
    <x v="0"/>
    <s v="mid April"/>
    <x v="7"/>
    <x v="7"/>
    <n v="3"/>
    <n v="2"/>
    <n v="20"/>
    <n v="39"/>
    <n v="220"/>
    <n v="10"/>
    <x v="18"/>
    <n v="9.9"/>
    <n v="10.5"/>
    <n v="9.5"/>
    <n v="9.9666666666666668"/>
    <m/>
    <m/>
    <m/>
    <m/>
  </r>
  <r>
    <x v="0"/>
    <s v="mid April"/>
    <x v="5"/>
    <x v="5"/>
    <n v="3"/>
    <n v="1"/>
    <n v="20"/>
    <n v="40"/>
    <n v="120"/>
    <n v="10"/>
    <x v="18"/>
    <n v="10.6"/>
    <n v="9.6999999999999993"/>
    <n v="10.4"/>
    <n v="10.233333333333333"/>
    <m/>
    <m/>
    <m/>
    <m/>
  </r>
  <r>
    <x v="1"/>
    <s v="mid May"/>
    <x v="14"/>
    <x v="13"/>
    <n v="3"/>
    <n v="1"/>
    <n v="22"/>
    <n v="41"/>
    <n v="122"/>
    <n v="10"/>
    <x v="19"/>
    <m/>
    <m/>
    <m/>
    <m/>
    <m/>
    <m/>
    <m/>
    <m/>
  </r>
  <r>
    <x v="1"/>
    <s v="mid May"/>
    <x v="15"/>
    <x v="7"/>
    <n v="3"/>
    <n v="2"/>
    <n v="22"/>
    <n v="42"/>
    <n v="222"/>
    <n v="10"/>
    <x v="19"/>
    <m/>
    <m/>
    <m/>
    <m/>
    <m/>
    <m/>
    <m/>
    <m/>
  </r>
  <r>
    <x v="1"/>
    <s v="mid May"/>
    <x v="9"/>
    <x v="9"/>
    <n v="3"/>
    <n v="3"/>
    <n v="22"/>
    <n v="43"/>
    <n v="322"/>
    <n v="10"/>
    <x v="19"/>
    <m/>
    <m/>
    <m/>
    <m/>
    <m/>
    <m/>
    <m/>
    <m/>
  </r>
  <r>
    <x v="1"/>
    <s v="mid May"/>
    <x v="13"/>
    <x v="12"/>
    <n v="3"/>
    <n v="4"/>
    <n v="22"/>
    <n v="44"/>
    <n v="422"/>
    <n v="10"/>
    <x v="19"/>
    <m/>
    <m/>
    <m/>
    <m/>
    <m/>
    <m/>
    <m/>
    <m/>
  </r>
  <r>
    <x v="1"/>
    <s v="mid May"/>
    <x v="8"/>
    <x v="8"/>
    <n v="3"/>
    <n v="4"/>
    <n v="24"/>
    <n v="45"/>
    <n v="424"/>
    <n v="10"/>
    <x v="19"/>
    <m/>
    <m/>
    <m/>
    <m/>
    <m/>
    <m/>
    <m/>
    <m/>
  </r>
  <r>
    <x v="1"/>
    <s v="mid May"/>
    <x v="12"/>
    <x v="11"/>
    <n v="3"/>
    <n v="3"/>
    <n v="24"/>
    <n v="46"/>
    <n v="324"/>
    <n v="10"/>
    <x v="19"/>
    <m/>
    <m/>
    <m/>
    <m/>
    <m/>
    <m/>
    <m/>
    <m/>
  </r>
  <r>
    <x v="1"/>
    <s v="mid May"/>
    <x v="11"/>
    <x v="3"/>
    <n v="3"/>
    <n v="2"/>
    <n v="24"/>
    <n v="47"/>
    <n v="224"/>
    <n v="10"/>
    <x v="19"/>
    <m/>
    <m/>
    <m/>
    <m/>
    <m/>
    <m/>
    <m/>
    <m/>
  </r>
  <r>
    <x v="1"/>
    <s v="mid May"/>
    <x v="10"/>
    <x v="10"/>
    <n v="3"/>
    <n v="1"/>
    <n v="24"/>
    <n v="48"/>
    <n v="124"/>
    <n v="10"/>
    <x v="19"/>
    <m/>
    <m/>
    <m/>
    <m/>
    <m/>
    <m/>
    <m/>
    <m/>
  </r>
  <r>
    <x v="0"/>
    <s v="mid April"/>
    <x v="3"/>
    <x v="3"/>
    <n v="4"/>
    <n v="1"/>
    <n v="26"/>
    <n v="49"/>
    <n v="126"/>
    <n v="10"/>
    <x v="18"/>
    <n v="10.1"/>
    <n v="10.1"/>
    <n v="10"/>
    <n v="10.066666666666666"/>
    <m/>
    <m/>
    <m/>
    <m/>
  </r>
  <r>
    <x v="0"/>
    <s v="mid April"/>
    <x v="4"/>
    <x v="4"/>
    <n v="4"/>
    <n v="2"/>
    <n v="26"/>
    <n v="50"/>
    <n v="226"/>
    <n v="10"/>
    <x v="18"/>
    <n v="9.5"/>
    <n v="9.6"/>
    <n v="9.6999999999999993"/>
    <n v="9.6"/>
    <m/>
    <m/>
    <m/>
    <m/>
  </r>
  <r>
    <x v="0"/>
    <s v="mid April"/>
    <x v="1"/>
    <x v="1"/>
    <n v="4"/>
    <n v="3"/>
    <n v="26"/>
    <n v="51"/>
    <n v="326"/>
    <n v="10"/>
    <x v="18"/>
    <n v="10.5"/>
    <n v="9.8000000000000007"/>
    <n v="9.4"/>
    <n v="9.9"/>
    <m/>
    <m/>
    <m/>
    <m/>
  </r>
  <r>
    <x v="0"/>
    <s v="mid April"/>
    <x v="5"/>
    <x v="5"/>
    <n v="4"/>
    <n v="4"/>
    <n v="26"/>
    <n v="52"/>
    <n v="426"/>
    <n v="10"/>
    <x v="18"/>
    <n v="9.6"/>
    <n v="10.4"/>
    <n v="9.3000000000000007"/>
    <n v="9.7666666666666675"/>
    <m/>
    <m/>
    <m/>
    <m/>
  </r>
  <r>
    <x v="0"/>
    <s v="mid April"/>
    <x v="7"/>
    <x v="7"/>
    <n v="4"/>
    <n v="4"/>
    <n v="28"/>
    <n v="53"/>
    <n v="428"/>
    <n v="10"/>
    <x v="18"/>
    <n v="10.5"/>
    <n v="9.9"/>
    <n v="10.4"/>
    <n v="10.266666666666666"/>
    <m/>
    <m/>
    <m/>
    <m/>
  </r>
  <r>
    <x v="0"/>
    <s v="mid April"/>
    <x v="6"/>
    <x v="6"/>
    <n v="4"/>
    <n v="3"/>
    <n v="28"/>
    <n v="54"/>
    <n v="328"/>
    <n v="10"/>
    <x v="18"/>
    <n v="11"/>
    <n v="10.1"/>
    <n v="9.1999999999999993"/>
    <n v="10.1"/>
    <m/>
    <m/>
    <m/>
    <m/>
  </r>
  <r>
    <x v="0"/>
    <s v="mid April"/>
    <x v="0"/>
    <x v="0"/>
    <n v="4"/>
    <n v="2"/>
    <n v="28"/>
    <n v="55"/>
    <n v="228"/>
    <n v="10"/>
    <x v="18"/>
    <n v="9.3000000000000007"/>
    <n v="9.6999999999999993"/>
    <n v="10.199999999999999"/>
    <n v="9.7333333333333325"/>
    <m/>
    <m/>
    <m/>
    <m/>
  </r>
  <r>
    <x v="0"/>
    <s v="mid April"/>
    <x v="2"/>
    <x v="2"/>
    <n v="4"/>
    <n v="1"/>
    <n v="28"/>
    <n v="56"/>
    <n v="128"/>
    <n v="10"/>
    <x v="18"/>
    <n v="10.6"/>
    <n v="10.8"/>
    <n v="9.6"/>
    <n v="10.333333333333334"/>
    <m/>
    <m/>
    <m/>
    <m/>
  </r>
  <r>
    <x v="1"/>
    <s v="mid May"/>
    <x v="11"/>
    <x v="3"/>
    <n v="4"/>
    <n v="1"/>
    <n v="30"/>
    <n v="57"/>
    <n v="130"/>
    <n v="10"/>
    <x v="19"/>
    <m/>
    <m/>
    <m/>
    <m/>
    <m/>
    <m/>
    <m/>
    <m/>
  </r>
  <r>
    <x v="1"/>
    <s v="mid May"/>
    <x v="13"/>
    <x v="12"/>
    <n v="4"/>
    <n v="2"/>
    <n v="30"/>
    <n v="58"/>
    <n v="230"/>
    <n v="10"/>
    <x v="19"/>
    <m/>
    <m/>
    <m/>
    <m/>
    <m/>
    <m/>
    <m/>
    <m/>
  </r>
  <r>
    <x v="1"/>
    <s v="mid May"/>
    <x v="14"/>
    <x v="13"/>
    <n v="4"/>
    <n v="3"/>
    <n v="30"/>
    <n v="59"/>
    <n v="330"/>
    <n v="10"/>
    <x v="19"/>
    <m/>
    <m/>
    <m/>
    <m/>
    <m/>
    <m/>
    <m/>
    <m/>
  </r>
  <r>
    <x v="1"/>
    <s v="mid May"/>
    <x v="10"/>
    <x v="10"/>
    <n v="4"/>
    <n v="4"/>
    <n v="30"/>
    <n v="60"/>
    <n v="430"/>
    <n v="10"/>
    <x v="19"/>
    <m/>
    <m/>
    <m/>
    <m/>
    <m/>
    <m/>
    <m/>
    <m/>
  </r>
  <r>
    <x v="1"/>
    <s v="mid May"/>
    <x v="9"/>
    <x v="9"/>
    <n v="4"/>
    <n v="4"/>
    <n v="32"/>
    <n v="61"/>
    <n v="432"/>
    <n v="10"/>
    <x v="19"/>
    <m/>
    <m/>
    <m/>
    <m/>
    <m/>
    <m/>
    <m/>
    <m/>
  </r>
  <r>
    <x v="1"/>
    <s v="mid May"/>
    <x v="15"/>
    <x v="7"/>
    <n v="4"/>
    <n v="3"/>
    <n v="32"/>
    <n v="62"/>
    <n v="332"/>
    <n v="10"/>
    <x v="19"/>
    <m/>
    <m/>
    <m/>
    <m/>
    <m/>
    <m/>
    <m/>
    <m/>
  </r>
  <r>
    <x v="1"/>
    <s v="mid May"/>
    <x v="8"/>
    <x v="8"/>
    <n v="4"/>
    <n v="2"/>
    <n v="32"/>
    <n v="63"/>
    <n v="232"/>
    <n v="10"/>
    <x v="19"/>
    <m/>
    <m/>
    <m/>
    <m/>
    <m/>
    <m/>
    <m/>
    <m/>
  </r>
  <r>
    <x v="1"/>
    <s v="mid May"/>
    <x v="12"/>
    <x v="11"/>
    <n v="4"/>
    <n v="1"/>
    <n v="32"/>
    <n v="64"/>
    <n v="132"/>
    <n v="10"/>
    <x v="19"/>
    <m/>
    <m/>
    <m/>
    <m/>
    <m/>
    <m/>
    <m/>
    <m/>
  </r>
  <r>
    <x v="0"/>
    <s v="mid April"/>
    <x v="0"/>
    <x v="0"/>
    <n v="1"/>
    <n v="1"/>
    <n v="2"/>
    <n v="1"/>
    <n v="102"/>
    <n v="11"/>
    <x v="20"/>
    <n v="11.1"/>
    <n v="10.8"/>
    <n v="11"/>
    <n v="10.966666666666667"/>
    <m/>
    <m/>
    <m/>
    <m/>
  </r>
  <r>
    <x v="0"/>
    <s v="mid April"/>
    <x v="1"/>
    <x v="1"/>
    <n v="1"/>
    <n v="2"/>
    <n v="2"/>
    <n v="2"/>
    <n v="202"/>
    <n v="11"/>
    <x v="20"/>
    <n v="11.1"/>
    <n v="10.4"/>
    <n v="11.3"/>
    <n v="10.933333333333332"/>
    <m/>
    <m/>
    <m/>
    <m/>
  </r>
  <r>
    <x v="0"/>
    <s v="mid April"/>
    <x v="2"/>
    <x v="2"/>
    <n v="1"/>
    <n v="3"/>
    <n v="2"/>
    <n v="3"/>
    <n v="302"/>
    <n v="11"/>
    <x v="20"/>
    <n v="11.7"/>
    <n v="11.3"/>
    <n v="10.6"/>
    <n v="11.200000000000001"/>
    <m/>
    <m/>
    <m/>
    <m/>
  </r>
  <r>
    <x v="0"/>
    <s v="mid April"/>
    <x v="3"/>
    <x v="3"/>
    <n v="1"/>
    <n v="4"/>
    <n v="2"/>
    <n v="4"/>
    <n v="402"/>
    <n v="11"/>
    <x v="20"/>
    <n v="12"/>
    <n v="12"/>
    <n v="11.3"/>
    <n v="11.766666666666666"/>
    <m/>
    <m/>
    <m/>
    <m/>
  </r>
  <r>
    <x v="0"/>
    <s v="mid April"/>
    <x v="4"/>
    <x v="4"/>
    <n v="1"/>
    <n v="4"/>
    <n v="4"/>
    <n v="5"/>
    <n v="404"/>
    <n v="11"/>
    <x v="20"/>
    <n v="10.5"/>
    <n v="10"/>
    <n v="10.4"/>
    <n v="10.299999999999999"/>
    <m/>
    <m/>
    <m/>
    <m/>
  </r>
  <r>
    <x v="0"/>
    <s v="mid April"/>
    <x v="5"/>
    <x v="5"/>
    <n v="1"/>
    <n v="3"/>
    <n v="4"/>
    <n v="6"/>
    <n v="304"/>
    <n v="11"/>
    <x v="20"/>
    <n v="11.1"/>
    <n v="10.4"/>
    <n v="10.5"/>
    <n v="10.666666666666666"/>
    <m/>
    <m/>
    <m/>
    <m/>
  </r>
  <r>
    <x v="0"/>
    <s v="mid April"/>
    <x v="6"/>
    <x v="6"/>
    <n v="1"/>
    <n v="2"/>
    <n v="4"/>
    <n v="7"/>
    <n v="204"/>
    <n v="11"/>
    <x v="20"/>
    <n v="11.5"/>
    <n v="11"/>
    <n v="10.7"/>
    <n v="11.066666666666668"/>
    <m/>
    <m/>
    <m/>
    <m/>
  </r>
  <r>
    <x v="0"/>
    <s v="mid April"/>
    <x v="7"/>
    <x v="7"/>
    <n v="1"/>
    <n v="1"/>
    <n v="4"/>
    <n v="8"/>
    <n v="104"/>
    <n v="11"/>
    <x v="20"/>
    <n v="10.9"/>
    <n v="10.8"/>
    <n v="10.7"/>
    <n v="10.800000000000002"/>
    <m/>
    <m/>
    <m/>
    <m/>
  </r>
  <r>
    <x v="1"/>
    <s v="mid May"/>
    <x v="8"/>
    <x v="8"/>
    <n v="1"/>
    <n v="1"/>
    <n v="6"/>
    <n v="9"/>
    <n v="106"/>
    <n v="11"/>
    <x v="19"/>
    <m/>
    <m/>
    <m/>
    <m/>
    <m/>
    <m/>
    <m/>
    <m/>
  </r>
  <r>
    <x v="1"/>
    <s v="mid May"/>
    <x v="9"/>
    <x v="9"/>
    <n v="1"/>
    <n v="2"/>
    <n v="6"/>
    <n v="10"/>
    <n v="206"/>
    <n v="11"/>
    <x v="19"/>
    <m/>
    <m/>
    <m/>
    <m/>
    <m/>
    <m/>
    <m/>
    <m/>
  </r>
  <r>
    <x v="1"/>
    <s v="mid May"/>
    <x v="10"/>
    <x v="10"/>
    <n v="1"/>
    <n v="3"/>
    <n v="6"/>
    <n v="11"/>
    <n v="306"/>
    <n v="11"/>
    <x v="19"/>
    <m/>
    <m/>
    <m/>
    <m/>
    <m/>
    <m/>
    <m/>
    <m/>
  </r>
  <r>
    <x v="1"/>
    <s v="mid May"/>
    <x v="11"/>
    <x v="3"/>
    <n v="1"/>
    <n v="4"/>
    <n v="6"/>
    <n v="12"/>
    <n v="406"/>
    <n v="11"/>
    <x v="19"/>
    <m/>
    <m/>
    <m/>
    <m/>
    <m/>
    <m/>
    <m/>
    <m/>
  </r>
  <r>
    <x v="1"/>
    <s v="mid May"/>
    <x v="12"/>
    <x v="11"/>
    <n v="1"/>
    <n v="4"/>
    <n v="8"/>
    <n v="13"/>
    <n v="408"/>
    <n v="11"/>
    <x v="19"/>
    <m/>
    <m/>
    <m/>
    <m/>
    <m/>
    <m/>
    <m/>
    <m/>
  </r>
  <r>
    <x v="1"/>
    <s v="mid May"/>
    <x v="13"/>
    <x v="12"/>
    <n v="1"/>
    <n v="3"/>
    <n v="8"/>
    <n v="14"/>
    <n v="308"/>
    <n v="11"/>
    <x v="19"/>
    <m/>
    <m/>
    <m/>
    <m/>
    <m/>
    <m/>
    <m/>
    <m/>
  </r>
  <r>
    <x v="1"/>
    <s v="mid May"/>
    <x v="14"/>
    <x v="13"/>
    <n v="1"/>
    <n v="2"/>
    <n v="8"/>
    <n v="15"/>
    <n v="208"/>
    <n v="11"/>
    <x v="19"/>
    <m/>
    <m/>
    <m/>
    <m/>
    <m/>
    <m/>
    <m/>
    <m/>
  </r>
  <r>
    <x v="1"/>
    <s v="mid May"/>
    <x v="15"/>
    <x v="7"/>
    <n v="1"/>
    <n v="1"/>
    <n v="8"/>
    <n v="16"/>
    <n v="108"/>
    <n v="11"/>
    <x v="19"/>
    <m/>
    <m/>
    <m/>
    <m/>
    <m/>
    <m/>
    <m/>
    <m/>
  </r>
  <r>
    <x v="0"/>
    <s v="mid April"/>
    <x v="1"/>
    <x v="1"/>
    <n v="2"/>
    <n v="1"/>
    <n v="10"/>
    <n v="17"/>
    <n v="110"/>
    <n v="11"/>
    <x v="20"/>
    <n v="10.7"/>
    <n v="11.3"/>
    <n v="10.7"/>
    <n v="10.9"/>
    <m/>
    <m/>
    <m/>
    <m/>
  </r>
  <r>
    <x v="0"/>
    <s v="mid April"/>
    <x v="5"/>
    <x v="5"/>
    <n v="2"/>
    <n v="2"/>
    <n v="10"/>
    <n v="18"/>
    <n v="210"/>
    <n v="11"/>
    <x v="20"/>
    <n v="11.5"/>
    <n v="11.5"/>
    <n v="11.7"/>
    <n v="11.566666666666668"/>
    <m/>
    <m/>
    <m/>
    <m/>
  </r>
  <r>
    <x v="0"/>
    <s v="mid April"/>
    <x v="7"/>
    <x v="7"/>
    <n v="2"/>
    <n v="3"/>
    <n v="10"/>
    <n v="19"/>
    <n v="310"/>
    <n v="11"/>
    <x v="20"/>
    <n v="10.8"/>
    <n v="10.5"/>
    <n v="11.4"/>
    <n v="10.9"/>
    <m/>
    <m/>
    <m/>
    <m/>
  </r>
  <r>
    <x v="0"/>
    <s v="mid April"/>
    <x v="6"/>
    <x v="6"/>
    <n v="2"/>
    <n v="4"/>
    <n v="10"/>
    <n v="20"/>
    <n v="410"/>
    <n v="11"/>
    <x v="20"/>
    <n v="11"/>
    <n v="10.3"/>
    <n v="10.8"/>
    <n v="10.700000000000001"/>
    <m/>
    <m/>
    <m/>
    <m/>
  </r>
  <r>
    <x v="0"/>
    <s v="mid April"/>
    <x v="2"/>
    <x v="2"/>
    <n v="2"/>
    <n v="4"/>
    <n v="12"/>
    <n v="21"/>
    <n v="412"/>
    <n v="11"/>
    <x v="20"/>
    <n v="10.9"/>
    <n v="11.3"/>
    <n v="12.2"/>
    <n v="11.466666666666669"/>
    <m/>
    <m/>
    <m/>
    <m/>
  </r>
  <r>
    <x v="0"/>
    <s v="mid April"/>
    <x v="0"/>
    <x v="0"/>
    <n v="2"/>
    <n v="3"/>
    <n v="12"/>
    <n v="22"/>
    <n v="312"/>
    <n v="11"/>
    <x v="20"/>
    <n v="10.4"/>
    <n v="10.8"/>
    <n v="10.7"/>
    <n v="10.633333333333335"/>
    <m/>
    <m/>
    <m/>
    <m/>
  </r>
  <r>
    <x v="0"/>
    <s v="mid April"/>
    <x v="3"/>
    <x v="3"/>
    <n v="2"/>
    <n v="2"/>
    <n v="12"/>
    <n v="23"/>
    <n v="212"/>
    <n v="11"/>
    <x v="20"/>
    <n v="11.4"/>
    <n v="11"/>
    <n v="11.6"/>
    <n v="11.333333333333334"/>
    <m/>
    <m/>
    <m/>
    <m/>
  </r>
  <r>
    <x v="0"/>
    <s v="mid April"/>
    <x v="4"/>
    <x v="4"/>
    <n v="2"/>
    <n v="1"/>
    <n v="12"/>
    <n v="24"/>
    <n v="112"/>
    <n v="11"/>
    <x v="20"/>
    <n v="10.4"/>
    <n v="10.5"/>
    <n v="10.8"/>
    <n v="10.566666666666666"/>
    <m/>
    <m/>
    <m/>
    <m/>
  </r>
  <r>
    <x v="1"/>
    <s v="mid May"/>
    <x v="9"/>
    <x v="9"/>
    <n v="2"/>
    <n v="1"/>
    <n v="14"/>
    <n v="25"/>
    <n v="114"/>
    <n v="11"/>
    <x v="19"/>
    <m/>
    <m/>
    <m/>
    <m/>
    <m/>
    <m/>
    <m/>
    <m/>
  </r>
  <r>
    <x v="1"/>
    <s v="mid May"/>
    <x v="10"/>
    <x v="10"/>
    <n v="2"/>
    <n v="2"/>
    <n v="14"/>
    <n v="26"/>
    <n v="214"/>
    <n v="11"/>
    <x v="19"/>
    <m/>
    <m/>
    <m/>
    <m/>
    <m/>
    <m/>
    <m/>
    <m/>
  </r>
  <r>
    <x v="1"/>
    <s v="mid May"/>
    <x v="8"/>
    <x v="8"/>
    <n v="2"/>
    <n v="3"/>
    <n v="14"/>
    <n v="27"/>
    <n v="314"/>
    <n v="11"/>
    <x v="19"/>
    <m/>
    <m/>
    <m/>
    <m/>
    <m/>
    <m/>
    <m/>
    <m/>
  </r>
  <r>
    <x v="1"/>
    <s v="mid May"/>
    <x v="15"/>
    <x v="7"/>
    <n v="2"/>
    <n v="4"/>
    <n v="14"/>
    <n v="28"/>
    <n v="414"/>
    <n v="11"/>
    <x v="19"/>
    <m/>
    <m/>
    <m/>
    <m/>
    <m/>
    <m/>
    <m/>
    <m/>
  </r>
  <r>
    <x v="1"/>
    <s v="mid May"/>
    <x v="14"/>
    <x v="13"/>
    <n v="2"/>
    <n v="4"/>
    <n v="16"/>
    <n v="29"/>
    <n v="416"/>
    <n v="11"/>
    <x v="19"/>
    <m/>
    <m/>
    <m/>
    <m/>
    <m/>
    <m/>
    <m/>
    <m/>
  </r>
  <r>
    <x v="1"/>
    <s v="mid May"/>
    <x v="11"/>
    <x v="3"/>
    <n v="2"/>
    <n v="3"/>
    <n v="16"/>
    <n v="30"/>
    <n v="316"/>
    <n v="11"/>
    <x v="19"/>
    <m/>
    <m/>
    <m/>
    <m/>
    <m/>
    <m/>
    <m/>
    <m/>
  </r>
  <r>
    <x v="1"/>
    <s v="mid May"/>
    <x v="12"/>
    <x v="11"/>
    <n v="2"/>
    <n v="2"/>
    <n v="16"/>
    <n v="31"/>
    <n v="216"/>
    <n v="11"/>
    <x v="19"/>
    <m/>
    <m/>
    <m/>
    <m/>
    <m/>
    <m/>
    <m/>
    <m/>
  </r>
  <r>
    <x v="1"/>
    <s v="mid May"/>
    <x v="13"/>
    <x v="12"/>
    <n v="2"/>
    <n v="1"/>
    <n v="16"/>
    <n v="32"/>
    <n v="116"/>
    <n v="11"/>
    <x v="19"/>
    <m/>
    <m/>
    <m/>
    <m/>
    <m/>
    <m/>
    <m/>
    <m/>
  </r>
  <r>
    <x v="0"/>
    <s v="mid April"/>
    <x v="6"/>
    <x v="6"/>
    <n v="3"/>
    <n v="1"/>
    <n v="18"/>
    <n v="33"/>
    <n v="118"/>
    <n v="11"/>
    <x v="20"/>
    <n v="10.4"/>
    <n v="11.2"/>
    <n v="10.6"/>
    <n v="10.733333333333334"/>
    <m/>
    <m/>
    <m/>
    <m/>
  </r>
  <r>
    <x v="0"/>
    <s v="mid April"/>
    <x v="2"/>
    <x v="2"/>
    <n v="3"/>
    <n v="2"/>
    <n v="18"/>
    <n v="34"/>
    <n v="218"/>
    <n v="11"/>
    <x v="20"/>
    <n v="11.8"/>
    <n v="12.7"/>
    <n v="12.5"/>
    <n v="12.333333333333334"/>
    <m/>
    <m/>
    <m/>
    <m/>
  </r>
  <r>
    <x v="0"/>
    <s v="mid April"/>
    <x v="3"/>
    <x v="3"/>
    <n v="3"/>
    <n v="3"/>
    <n v="18"/>
    <n v="35"/>
    <n v="318"/>
    <n v="11"/>
    <x v="20"/>
    <n v="11.2"/>
    <n v="11"/>
    <n v="11.4"/>
    <n v="11.200000000000001"/>
    <m/>
    <m/>
    <m/>
    <m/>
  </r>
  <r>
    <x v="0"/>
    <s v="mid April"/>
    <x v="0"/>
    <x v="0"/>
    <n v="3"/>
    <n v="4"/>
    <n v="18"/>
    <n v="36"/>
    <n v="418"/>
    <n v="11"/>
    <x v="20"/>
    <n v="10"/>
    <n v="11.1"/>
    <n v="11.4"/>
    <n v="10.833333333333334"/>
    <m/>
    <m/>
    <m/>
    <m/>
  </r>
  <r>
    <x v="0"/>
    <s v="mid April"/>
    <x v="1"/>
    <x v="1"/>
    <n v="3"/>
    <n v="4"/>
    <n v="20"/>
    <n v="37"/>
    <n v="420"/>
    <n v="11"/>
    <x v="20"/>
    <n v="10.199999999999999"/>
    <n v="10.8"/>
    <n v="10.7"/>
    <n v="10.566666666666666"/>
    <m/>
    <m/>
    <m/>
    <m/>
  </r>
  <r>
    <x v="0"/>
    <s v="mid April"/>
    <x v="4"/>
    <x v="4"/>
    <n v="3"/>
    <n v="3"/>
    <n v="20"/>
    <n v="38"/>
    <n v="320"/>
    <n v="11"/>
    <x v="20"/>
    <n v="9.8000000000000007"/>
    <n v="10.7"/>
    <n v="11"/>
    <n v="10.5"/>
    <m/>
    <m/>
    <m/>
    <m/>
  </r>
  <r>
    <x v="0"/>
    <s v="mid April"/>
    <x v="7"/>
    <x v="7"/>
    <n v="3"/>
    <n v="2"/>
    <n v="20"/>
    <n v="39"/>
    <n v="220"/>
    <n v="11"/>
    <x v="20"/>
    <n v="10.5"/>
    <n v="11.4"/>
    <n v="10.3"/>
    <n v="10.733333333333334"/>
    <m/>
    <m/>
    <m/>
    <m/>
  </r>
  <r>
    <x v="0"/>
    <s v="mid April"/>
    <x v="5"/>
    <x v="5"/>
    <n v="3"/>
    <n v="1"/>
    <n v="20"/>
    <n v="40"/>
    <n v="120"/>
    <n v="11"/>
    <x v="20"/>
    <n v="11.5"/>
    <n v="10.5"/>
    <n v="11.4"/>
    <n v="11.133333333333333"/>
    <m/>
    <m/>
    <m/>
    <m/>
  </r>
  <r>
    <x v="1"/>
    <s v="mid May"/>
    <x v="14"/>
    <x v="13"/>
    <n v="3"/>
    <n v="1"/>
    <n v="22"/>
    <n v="41"/>
    <n v="122"/>
    <n v="11"/>
    <x v="19"/>
    <m/>
    <m/>
    <m/>
    <m/>
    <m/>
    <m/>
    <m/>
    <m/>
  </r>
  <r>
    <x v="1"/>
    <s v="mid May"/>
    <x v="15"/>
    <x v="7"/>
    <n v="3"/>
    <n v="2"/>
    <n v="22"/>
    <n v="42"/>
    <n v="222"/>
    <n v="11"/>
    <x v="19"/>
    <m/>
    <m/>
    <m/>
    <m/>
    <m/>
    <m/>
    <m/>
    <m/>
  </r>
  <r>
    <x v="1"/>
    <s v="mid May"/>
    <x v="9"/>
    <x v="9"/>
    <n v="3"/>
    <n v="3"/>
    <n v="22"/>
    <n v="43"/>
    <n v="322"/>
    <n v="11"/>
    <x v="19"/>
    <m/>
    <m/>
    <m/>
    <m/>
    <m/>
    <m/>
    <m/>
    <m/>
  </r>
  <r>
    <x v="1"/>
    <s v="mid May"/>
    <x v="13"/>
    <x v="12"/>
    <n v="3"/>
    <n v="4"/>
    <n v="22"/>
    <n v="44"/>
    <n v="422"/>
    <n v="11"/>
    <x v="19"/>
    <m/>
    <m/>
    <m/>
    <m/>
    <m/>
    <m/>
    <m/>
    <m/>
  </r>
  <r>
    <x v="1"/>
    <s v="mid May"/>
    <x v="8"/>
    <x v="8"/>
    <n v="3"/>
    <n v="4"/>
    <n v="24"/>
    <n v="45"/>
    <n v="424"/>
    <n v="11"/>
    <x v="19"/>
    <m/>
    <m/>
    <m/>
    <m/>
    <m/>
    <m/>
    <m/>
    <m/>
  </r>
  <r>
    <x v="1"/>
    <s v="mid May"/>
    <x v="12"/>
    <x v="11"/>
    <n v="3"/>
    <n v="3"/>
    <n v="24"/>
    <n v="46"/>
    <n v="324"/>
    <n v="11"/>
    <x v="19"/>
    <m/>
    <m/>
    <m/>
    <m/>
    <m/>
    <m/>
    <m/>
    <m/>
  </r>
  <r>
    <x v="1"/>
    <s v="mid May"/>
    <x v="11"/>
    <x v="3"/>
    <n v="3"/>
    <n v="2"/>
    <n v="24"/>
    <n v="47"/>
    <n v="224"/>
    <n v="11"/>
    <x v="19"/>
    <m/>
    <m/>
    <m/>
    <m/>
    <m/>
    <m/>
    <m/>
    <m/>
  </r>
  <r>
    <x v="1"/>
    <s v="mid May"/>
    <x v="10"/>
    <x v="10"/>
    <n v="3"/>
    <n v="1"/>
    <n v="24"/>
    <n v="48"/>
    <n v="124"/>
    <n v="11"/>
    <x v="19"/>
    <m/>
    <m/>
    <m/>
    <m/>
    <m/>
    <m/>
    <m/>
    <m/>
  </r>
  <r>
    <x v="0"/>
    <s v="mid April"/>
    <x v="3"/>
    <x v="3"/>
    <n v="4"/>
    <n v="1"/>
    <n v="26"/>
    <n v="49"/>
    <n v="126"/>
    <n v="11"/>
    <x v="20"/>
    <n v="10.8"/>
    <n v="10.8"/>
    <n v="10.7"/>
    <n v="10.766666666666666"/>
    <m/>
    <m/>
    <m/>
    <m/>
  </r>
  <r>
    <x v="0"/>
    <s v="mid April"/>
    <x v="4"/>
    <x v="4"/>
    <n v="4"/>
    <n v="2"/>
    <n v="26"/>
    <n v="50"/>
    <n v="226"/>
    <n v="11"/>
    <x v="20"/>
    <n v="10.4"/>
    <n v="10.4"/>
    <n v="10.5"/>
    <n v="10.433333333333334"/>
    <m/>
    <m/>
    <m/>
    <m/>
  </r>
  <r>
    <x v="0"/>
    <s v="mid April"/>
    <x v="1"/>
    <x v="1"/>
    <n v="4"/>
    <n v="3"/>
    <n v="26"/>
    <n v="51"/>
    <n v="326"/>
    <n v="11"/>
    <x v="20"/>
    <n v="11.4"/>
    <n v="10.5"/>
    <n v="10.199999999999999"/>
    <n v="10.699999999999998"/>
    <m/>
    <m/>
    <m/>
    <m/>
  </r>
  <r>
    <x v="0"/>
    <s v="mid April"/>
    <x v="5"/>
    <x v="5"/>
    <n v="4"/>
    <n v="4"/>
    <n v="26"/>
    <n v="52"/>
    <n v="426"/>
    <n v="11"/>
    <x v="20"/>
    <n v="10.6"/>
    <n v="11.2"/>
    <n v="10.3"/>
    <n v="10.699999999999998"/>
    <m/>
    <m/>
    <m/>
    <m/>
  </r>
  <r>
    <x v="0"/>
    <s v="mid April"/>
    <x v="7"/>
    <x v="7"/>
    <n v="4"/>
    <n v="4"/>
    <n v="28"/>
    <n v="53"/>
    <n v="428"/>
    <n v="11"/>
    <x v="20"/>
    <n v="11.3"/>
    <n v="10.7"/>
    <n v="11"/>
    <n v="11"/>
    <m/>
    <m/>
    <m/>
    <m/>
  </r>
  <r>
    <x v="0"/>
    <s v="mid April"/>
    <x v="6"/>
    <x v="6"/>
    <n v="4"/>
    <n v="3"/>
    <n v="28"/>
    <n v="54"/>
    <n v="328"/>
    <n v="11"/>
    <x v="20"/>
    <n v="12"/>
    <n v="11"/>
    <n v="10.1"/>
    <n v="11.033333333333333"/>
    <m/>
    <m/>
    <m/>
    <m/>
  </r>
  <r>
    <x v="0"/>
    <s v="mid April"/>
    <x v="0"/>
    <x v="0"/>
    <n v="4"/>
    <n v="2"/>
    <n v="28"/>
    <n v="55"/>
    <n v="228"/>
    <n v="11"/>
    <x v="20"/>
    <n v="10.3"/>
    <n v="10.4"/>
    <n v="11.1"/>
    <n v="10.600000000000001"/>
    <m/>
    <m/>
    <m/>
    <m/>
  </r>
  <r>
    <x v="0"/>
    <s v="mid April"/>
    <x v="2"/>
    <x v="2"/>
    <n v="4"/>
    <n v="1"/>
    <n v="28"/>
    <n v="56"/>
    <n v="128"/>
    <n v="11"/>
    <x v="20"/>
    <n v="11.8"/>
    <n v="11.8"/>
    <n v="10.5"/>
    <n v="11.366666666666667"/>
    <m/>
    <m/>
    <m/>
    <m/>
  </r>
  <r>
    <x v="1"/>
    <s v="mid May"/>
    <x v="11"/>
    <x v="3"/>
    <n v="4"/>
    <n v="1"/>
    <n v="30"/>
    <n v="57"/>
    <n v="130"/>
    <n v="11"/>
    <x v="19"/>
    <m/>
    <m/>
    <m/>
    <m/>
    <m/>
    <m/>
    <m/>
    <m/>
  </r>
  <r>
    <x v="1"/>
    <s v="mid May"/>
    <x v="13"/>
    <x v="12"/>
    <n v="4"/>
    <n v="2"/>
    <n v="30"/>
    <n v="58"/>
    <n v="230"/>
    <n v="11"/>
    <x v="19"/>
    <m/>
    <m/>
    <m/>
    <m/>
    <m/>
    <m/>
    <m/>
    <m/>
  </r>
  <r>
    <x v="1"/>
    <s v="mid May"/>
    <x v="14"/>
    <x v="13"/>
    <n v="4"/>
    <n v="3"/>
    <n v="30"/>
    <n v="59"/>
    <n v="330"/>
    <n v="11"/>
    <x v="19"/>
    <m/>
    <m/>
    <m/>
    <m/>
    <m/>
    <m/>
    <m/>
    <m/>
  </r>
  <r>
    <x v="1"/>
    <s v="mid May"/>
    <x v="10"/>
    <x v="10"/>
    <n v="4"/>
    <n v="4"/>
    <n v="30"/>
    <n v="60"/>
    <n v="430"/>
    <n v="11"/>
    <x v="19"/>
    <m/>
    <m/>
    <m/>
    <m/>
    <m/>
    <m/>
    <m/>
    <m/>
  </r>
  <r>
    <x v="1"/>
    <s v="mid May"/>
    <x v="9"/>
    <x v="9"/>
    <n v="4"/>
    <n v="4"/>
    <n v="32"/>
    <n v="61"/>
    <n v="432"/>
    <n v="11"/>
    <x v="19"/>
    <m/>
    <m/>
    <m/>
    <m/>
    <m/>
    <m/>
    <m/>
    <m/>
  </r>
  <r>
    <x v="1"/>
    <s v="mid May"/>
    <x v="15"/>
    <x v="7"/>
    <n v="4"/>
    <n v="3"/>
    <n v="32"/>
    <n v="62"/>
    <n v="332"/>
    <n v="11"/>
    <x v="19"/>
    <m/>
    <m/>
    <m/>
    <m/>
    <m/>
    <m/>
    <m/>
    <m/>
  </r>
  <r>
    <x v="1"/>
    <s v="mid May"/>
    <x v="8"/>
    <x v="8"/>
    <n v="4"/>
    <n v="2"/>
    <n v="32"/>
    <n v="63"/>
    <n v="232"/>
    <n v="11"/>
    <x v="19"/>
    <m/>
    <m/>
    <m/>
    <m/>
    <m/>
    <m/>
    <m/>
    <m/>
  </r>
  <r>
    <x v="1"/>
    <s v="mid May"/>
    <x v="12"/>
    <x v="11"/>
    <n v="4"/>
    <n v="1"/>
    <n v="32"/>
    <n v="64"/>
    <n v="132"/>
    <n v="11"/>
    <x v="19"/>
    <m/>
    <m/>
    <m/>
    <m/>
    <m/>
    <m/>
    <m/>
    <m/>
  </r>
  <r>
    <x v="0"/>
    <s v="mid April"/>
    <x v="0"/>
    <x v="0"/>
    <n v="1"/>
    <n v="1"/>
    <n v="2"/>
    <n v="1"/>
    <n v="102"/>
    <n v="12"/>
    <x v="21"/>
    <n v="12.2"/>
    <n v="12.1"/>
    <n v="12.1"/>
    <m/>
    <m/>
    <m/>
    <m/>
    <m/>
  </r>
  <r>
    <x v="0"/>
    <s v="mid April"/>
    <x v="1"/>
    <x v="1"/>
    <n v="1"/>
    <n v="2"/>
    <n v="2"/>
    <n v="2"/>
    <n v="202"/>
    <n v="12"/>
    <x v="21"/>
    <n v="12.2"/>
    <n v="11.3"/>
    <n v="12.3"/>
    <m/>
    <m/>
    <m/>
    <m/>
    <m/>
  </r>
  <r>
    <x v="0"/>
    <s v="mid April"/>
    <x v="2"/>
    <x v="2"/>
    <n v="1"/>
    <n v="3"/>
    <n v="2"/>
    <n v="3"/>
    <n v="302"/>
    <n v="12"/>
    <x v="21"/>
    <n v="13.1"/>
    <n v="12.3"/>
    <n v="11.9"/>
    <m/>
    <m/>
    <m/>
    <m/>
    <m/>
  </r>
  <r>
    <x v="0"/>
    <s v="mid April"/>
    <x v="3"/>
    <x v="3"/>
    <n v="1"/>
    <n v="4"/>
    <n v="2"/>
    <n v="4"/>
    <n v="402"/>
    <n v="12"/>
    <x v="21"/>
    <n v="13.3"/>
    <n v="13.2"/>
    <n v="12.3"/>
    <m/>
    <m/>
    <m/>
    <m/>
    <m/>
  </r>
  <r>
    <x v="0"/>
    <s v="mid April"/>
    <x v="4"/>
    <x v="4"/>
    <n v="1"/>
    <n v="4"/>
    <n v="4"/>
    <n v="5"/>
    <n v="404"/>
    <n v="12"/>
    <x v="21"/>
    <n v="11.8"/>
    <n v="11.1"/>
    <n v="11.7"/>
    <m/>
    <m/>
    <m/>
    <m/>
    <m/>
  </r>
  <r>
    <x v="0"/>
    <s v="mid April"/>
    <x v="5"/>
    <x v="5"/>
    <n v="1"/>
    <n v="3"/>
    <n v="4"/>
    <n v="6"/>
    <n v="304"/>
    <n v="12"/>
    <x v="21"/>
    <n v="12.2"/>
    <n v="11.5"/>
    <n v="11.5"/>
    <m/>
    <m/>
    <m/>
    <m/>
    <m/>
  </r>
  <r>
    <x v="0"/>
    <s v="mid April"/>
    <x v="6"/>
    <x v="6"/>
    <n v="1"/>
    <n v="2"/>
    <n v="4"/>
    <n v="7"/>
    <n v="204"/>
    <n v="12"/>
    <x v="21"/>
    <n v="12.4"/>
    <n v="12.1"/>
    <n v="11.9"/>
    <m/>
    <m/>
    <m/>
    <m/>
    <m/>
  </r>
  <r>
    <x v="0"/>
    <s v="mid April"/>
    <x v="7"/>
    <x v="7"/>
    <n v="1"/>
    <n v="1"/>
    <n v="4"/>
    <n v="8"/>
    <n v="104"/>
    <n v="12"/>
    <x v="21"/>
    <n v="11.9"/>
    <n v="11.7"/>
    <n v="11.8"/>
    <m/>
    <m/>
    <m/>
    <m/>
    <m/>
  </r>
  <r>
    <x v="1"/>
    <s v="mid May"/>
    <x v="8"/>
    <x v="8"/>
    <n v="1"/>
    <n v="1"/>
    <n v="6"/>
    <n v="9"/>
    <n v="106"/>
    <n v="12"/>
    <x v="19"/>
    <m/>
    <m/>
    <m/>
    <m/>
    <m/>
    <m/>
    <m/>
    <m/>
  </r>
  <r>
    <x v="1"/>
    <s v="mid May"/>
    <x v="9"/>
    <x v="9"/>
    <n v="1"/>
    <n v="2"/>
    <n v="6"/>
    <n v="10"/>
    <n v="206"/>
    <n v="12"/>
    <x v="19"/>
    <m/>
    <m/>
    <m/>
    <m/>
    <m/>
    <m/>
    <m/>
    <m/>
  </r>
  <r>
    <x v="1"/>
    <s v="mid May"/>
    <x v="10"/>
    <x v="10"/>
    <n v="1"/>
    <n v="3"/>
    <n v="6"/>
    <n v="11"/>
    <n v="306"/>
    <n v="12"/>
    <x v="19"/>
    <m/>
    <m/>
    <m/>
    <m/>
    <m/>
    <m/>
    <m/>
    <m/>
  </r>
  <r>
    <x v="1"/>
    <s v="mid May"/>
    <x v="11"/>
    <x v="3"/>
    <n v="1"/>
    <n v="4"/>
    <n v="6"/>
    <n v="12"/>
    <n v="406"/>
    <n v="12"/>
    <x v="19"/>
    <m/>
    <m/>
    <m/>
    <m/>
    <m/>
    <m/>
    <m/>
    <m/>
  </r>
  <r>
    <x v="1"/>
    <s v="mid May"/>
    <x v="12"/>
    <x v="11"/>
    <n v="1"/>
    <n v="4"/>
    <n v="8"/>
    <n v="13"/>
    <n v="408"/>
    <n v="12"/>
    <x v="19"/>
    <m/>
    <m/>
    <m/>
    <m/>
    <m/>
    <m/>
    <m/>
    <m/>
  </r>
  <r>
    <x v="1"/>
    <s v="mid May"/>
    <x v="13"/>
    <x v="12"/>
    <n v="1"/>
    <n v="3"/>
    <n v="8"/>
    <n v="14"/>
    <n v="308"/>
    <n v="12"/>
    <x v="19"/>
    <m/>
    <m/>
    <m/>
    <m/>
    <m/>
    <m/>
    <m/>
    <m/>
  </r>
  <r>
    <x v="1"/>
    <s v="mid May"/>
    <x v="14"/>
    <x v="13"/>
    <n v="1"/>
    <n v="2"/>
    <n v="8"/>
    <n v="15"/>
    <n v="208"/>
    <n v="12"/>
    <x v="19"/>
    <m/>
    <m/>
    <m/>
    <m/>
    <m/>
    <m/>
    <m/>
    <m/>
  </r>
  <r>
    <x v="1"/>
    <s v="mid May"/>
    <x v="15"/>
    <x v="7"/>
    <n v="1"/>
    <n v="1"/>
    <n v="8"/>
    <n v="16"/>
    <n v="108"/>
    <n v="12"/>
    <x v="19"/>
    <m/>
    <m/>
    <m/>
    <m/>
    <m/>
    <m/>
    <m/>
    <m/>
  </r>
  <r>
    <x v="0"/>
    <s v="mid April"/>
    <x v="1"/>
    <x v="1"/>
    <n v="2"/>
    <n v="1"/>
    <n v="10"/>
    <n v="17"/>
    <n v="110"/>
    <n v="12"/>
    <x v="21"/>
    <n v="11.9"/>
    <n v="12.4"/>
    <n v="11.9"/>
    <m/>
    <m/>
    <m/>
    <m/>
    <m/>
  </r>
  <r>
    <x v="0"/>
    <s v="mid April"/>
    <x v="5"/>
    <x v="5"/>
    <n v="2"/>
    <n v="2"/>
    <n v="10"/>
    <n v="18"/>
    <n v="210"/>
    <n v="12"/>
    <x v="21"/>
    <n v="12.5"/>
    <n v="12.5"/>
    <n v="12.8"/>
    <m/>
    <m/>
    <m/>
    <m/>
    <m/>
  </r>
  <r>
    <x v="0"/>
    <s v="mid April"/>
    <x v="7"/>
    <x v="7"/>
    <n v="2"/>
    <n v="3"/>
    <n v="10"/>
    <n v="19"/>
    <n v="310"/>
    <n v="12"/>
    <x v="21"/>
    <n v="11.8"/>
    <n v="11.7"/>
    <n v="12.7"/>
    <m/>
    <m/>
    <m/>
    <m/>
    <m/>
  </r>
  <r>
    <x v="0"/>
    <s v="mid April"/>
    <x v="6"/>
    <x v="6"/>
    <n v="2"/>
    <n v="4"/>
    <n v="10"/>
    <n v="20"/>
    <n v="410"/>
    <n v="12"/>
    <x v="21"/>
    <n v="12.1"/>
    <n v="11.2"/>
    <n v="11.9"/>
    <m/>
    <m/>
    <m/>
    <m/>
    <m/>
  </r>
  <r>
    <x v="0"/>
    <s v="mid April"/>
    <x v="2"/>
    <x v="2"/>
    <n v="2"/>
    <n v="4"/>
    <n v="12"/>
    <n v="21"/>
    <n v="412"/>
    <n v="12"/>
    <x v="21"/>
    <n v="12.2"/>
    <n v="12.4"/>
    <n v="13.3"/>
    <m/>
    <m/>
    <m/>
    <m/>
    <m/>
  </r>
  <r>
    <x v="0"/>
    <s v="mid April"/>
    <x v="0"/>
    <x v="0"/>
    <n v="2"/>
    <n v="3"/>
    <n v="12"/>
    <n v="22"/>
    <n v="312"/>
    <n v="12"/>
    <x v="21"/>
    <n v="11.4"/>
    <n v="12.2"/>
    <n v="12.1"/>
    <m/>
    <m/>
    <m/>
    <m/>
    <m/>
  </r>
  <r>
    <x v="0"/>
    <s v="mid April"/>
    <x v="3"/>
    <x v="3"/>
    <n v="2"/>
    <n v="2"/>
    <n v="12"/>
    <n v="23"/>
    <n v="212"/>
    <n v="12"/>
    <x v="21"/>
    <n v="12.7"/>
    <n v="12.2"/>
    <n v="12.9"/>
    <m/>
    <m/>
    <m/>
    <m/>
    <m/>
  </r>
  <r>
    <x v="0"/>
    <s v="mid April"/>
    <x v="4"/>
    <x v="4"/>
    <n v="2"/>
    <n v="1"/>
    <n v="12"/>
    <n v="24"/>
    <n v="112"/>
    <n v="12"/>
    <x v="21"/>
    <n v="11.4"/>
    <n v="11.4"/>
    <n v="12.1"/>
    <m/>
    <m/>
    <m/>
    <m/>
    <m/>
  </r>
  <r>
    <x v="1"/>
    <s v="mid May"/>
    <x v="9"/>
    <x v="9"/>
    <n v="2"/>
    <n v="1"/>
    <n v="14"/>
    <n v="25"/>
    <n v="114"/>
    <n v="12"/>
    <x v="19"/>
    <m/>
    <m/>
    <m/>
    <m/>
    <m/>
    <m/>
    <m/>
    <m/>
  </r>
  <r>
    <x v="1"/>
    <s v="mid May"/>
    <x v="10"/>
    <x v="10"/>
    <n v="2"/>
    <n v="2"/>
    <n v="14"/>
    <n v="26"/>
    <n v="214"/>
    <n v="12"/>
    <x v="19"/>
    <m/>
    <m/>
    <m/>
    <m/>
    <m/>
    <m/>
    <m/>
    <m/>
  </r>
  <r>
    <x v="1"/>
    <s v="mid May"/>
    <x v="8"/>
    <x v="8"/>
    <n v="2"/>
    <n v="3"/>
    <n v="14"/>
    <n v="27"/>
    <n v="314"/>
    <n v="12"/>
    <x v="19"/>
    <m/>
    <m/>
    <m/>
    <m/>
    <m/>
    <m/>
    <m/>
    <m/>
  </r>
  <r>
    <x v="1"/>
    <s v="mid May"/>
    <x v="15"/>
    <x v="7"/>
    <n v="2"/>
    <n v="4"/>
    <n v="14"/>
    <n v="28"/>
    <n v="414"/>
    <n v="12"/>
    <x v="19"/>
    <m/>
    <m/>
    <m/>
    <m/>
    <m/>
    <m/>
    <m/>
    <m/>
  </r>
  <r>
    <x v="1"/>
    <s v="mid May"/>
    <x v="14"/>
    <x v="13"/>
    <n v="2"/>
    <n v="4"/>
    <n v="16"/>
    <n v="29"/>
    <n v="416"/>
    <n v="12"/>
    <x v="19"/>
    <m/>
    <m/>
    <m/>
    <m/>
    <m/>
    <m/>
    <m/>
    <m/>
  </r>
  <r>
    <x v="1"/>
    <s v="mid May"/>
    <x v="11"/>
    <x v="3"/>
    <n v="2"/>
    <n v="3"/>
    <n v="16"/>
    <n v="30"/>
    <n v="316"/>
    <n v="12"/>
    <x v="19"/>
    <m/>
    <m/>
    <m/>
    <m/>
    <m/>
    <m/>
    <m/>
    <m/>
  </r>
  <r>
    <x v="1"/>
    <s v="mid May"/>
    <x v="12"/>
    <x v="11"/>
    <n v="2"/>
    <n v="2"/>
    <n v="16"/>
    <n v="31"/>
    <n v="216"/>
    <n v="12"/>
    <x v="19"/>
    <m/>
    <m/>
    <m/>
    <m/>
    <m/>
    <m/>
    <m/>
    <m/>
  </r>
  <r>
    <x v="1"/>
    <s v="mid May"/>
    <x v="13"/>
    <x v="12"/>
    <n v="2"/>
    <n v="1"/>
    <n v="16"/>
    <n v="32"/>
    <n v="116"/>
    <n v="12"/>
    <x v="19"/>
    <m/>
    <m/>
    <m/>
    <m/>
    <m/>
    <m/>
    <m/>
    <m/>
  </r>
  <r>
    <x v="0"/>
    <s v="mid April"/>
    <x v="6"/>
    <x v="6"/>
    <n v="3"/>
    <n v="1"/>
    <n v="18"/>
    <n v="33"/>
    <n v="118"/>
    <n v="12"/>
    <x v="21"/>
    <n v="11.4"/>
    <n v="12.3"/>
    <n v="11.7"/>
    <m/>
    <m/>
    <m/>
    <m/>
    <m/>
  </r>
  <r>
    <x v="0"/>
    <s v="mid April"/>
    <x v="2"/>
    <x v="2"/>
    <n v="3"/>
    <n v="2"/>
    <n v="18"/>
    <n v="34"/>
    <n v="218"/>
    <n v="12"/>
    <x v="21"/>
    <n v="13.1"/>
    <n v="14.1"/>
    <n v="13.5"/>
    <m/>
    <m/>
    <m/>
    <m/>
    <m/>
  </r>
  <r>
    <x v="0"/>
    <s v="mid April"/>
    <x v="3"/>
    <x v="3"/>
    <n v="3"/>
    <n v="3"/>
    <n v="18"/>
    <n v="35"/>
    <n v="318"/>
    <n v="12"/>
    <x v="21"/>
    <n v="12.8"/>
    <n v="12.5"/>
    <n v="13.1"/>
    <m/>
    <m/>
    <m/>
    <m/>
    <m/>
  </r>
  <r>
    <x v="0"/>
    <s v="mid April"/>
    <x v="0"/>
    <x v="0"/>
    <n v="3"/>
    <n v="4"/>
    <n v="18"/>
    <n v="36"/>
    <n v="418"/>
    <n v="12"/>
    <x v="21"/>
    <n v="11.1"/>
    <n v="12.3"/>
    <n v="12.4"/>
    <m/>
    <m/>
    <m/>
    <m/>
    <m/>
  </r>
  <r>
    <x v="0"/>
    <s v="mid April"/>
    <x v="1"/>
    <x v="1"/>
    <n v="3"/>
    <n v="4"/>
    <n v="20"/>
    <n v="37"/>
    <n v="420"/>
    <n v="12"/>
    <x v="21"/>
    <n v="11.5"/>
    <n v="12.1"/>
    <n v="11.8"/>
    <m/>
    <m/>
    <m/>
    <m/>
    <m/>
  </r>
  <r>
    <x v="0"/>
    <s v="mid April"/>
    <x v="4"/>
    <x v="4"/>
    <n v="3"/>
    <n v="3"/>
    <n v="20"/>
    <n v="38"/>
    <n v="320"/>
    <n v="12"/>
    <x v="21"/>
    <n v="11.1"/>
    <n v="11.9"/>
    <n v="12.1"/>
    <m/>
    <m/>
    <m/>
    <m/>
    <m/>
  </r>
  <r>
    <x v="0"/>
    <s v="mid April"/>
    <x v="7"/>
    <x v="7"/>
    <n v="3"/>
    <n v="2"/>
    <n v="20"/>
    <n v="39"/>
    <n v="220"/>
    <n v="12"/>
    <x v="21"/>
    <n v="11.4"/>
    <n v="12.5"/>
    <n v="11.4"/>
    <m/>
    <m/>
    <m/>
    <m/>
    <m/>
  </r>
  <r>
    <x v="0"/>
    <s v="mid April"/>
    <x v="5"/>
    <x v="5"/>
    <n v="3"/>
    <n v="1"/>
    <n v="20"/>
    <n v="40"/>
    <n v="120"/>
    <n v="12"/>
    <x v="21"/>
    <n v="12.5"/>
    <n v="11.5"/>
    <n v="12.5"/>
    <m/>
    <m/>
    <m/>
    <m/>
    <m/>
  </r>
  <r>
    <x v="1"/>
    <s v="mid May"/>
    <x v="14"/>
    <x v="13"/>
    <n v="3"/>
    <n v="1"/>
    <n v="22"/>
    <n v="41"/>
    <n v="122"/>
    <n v="12"/>
    <x v="19"/>
    <m/>
    <m/>
    <m/>
    <m/>
    <m/>
    <m/>
    <m/>
    <m/>
  </r>
  <r>
    <x v="1"/>
    <s v="mid May"/>
    <x v="15"/>
    <x v="7"/>
    <n v="3"/>
    <n v="2"/>
    <n v="22"/>
    <n v="42"/>
    <n v="222"/>
    <n v="12"/>
    <x v="19"/>
    <m/>
    <m/>
    <m/>
    <m/>
    <m/>
    <m/>
    <m/>
    <m/>
  </r>
  <r>
    <x v="1"/>
    <s v="mid May"/>
    <x v="9"/>
    <x v="9"/>
    <n v="3"/>
    <n v="3"/>
    <n v="22"/>
    <n v="43"/>
    <n v="322"/>
    <n v="12"/>
    <x v="19"/>
    <m/>
    <m/>
    <m/>
    <m/>
    <m/>
    <m/>
    <m/>
    <m/>
  </r>
  <r>
    <x v="1"/>
    <s v="mid May"/>
    <x v="13"/>
    <x v="12"/>
    <n v="3"/>
    <n v="4"/>
    <n v="22"/>
    <n v="44"/>
    <n v="422"/>
    <n v="12"/>
    <x v="19"/>
    <m/>
    <m/>
    <m/>
    <m/>
    <m/>
    <m/>
    <m/>
    <m/>
  </r>
  <r>
    <x v="1"/>
    <s v="mid May"/>
    <x v="8"/>
    <x v="8"/>
    <n v="3"/>
    <n v="4"/>
    <n v="24"/>
    <n v="45"/>
    <n v="424"/>
    <n v="12"/>
    <x v="19"/>
    <m/>
    <m/>
    <m/>
    <m/>
    <m/>
    <m/>
    <m/>
    <m/>
  </r>
  <r>
    <x v="1"/>
    <s v="mid May"/>
    <x v="12"/>
    <x v="11"/>
    <n v="3"/>
    <n v="3"/>
    <n v="24"/>
    <n v="46"/>
    <n v="324"/>
    <n v="12"/>
    <x v="19"/>
    <m/>
    <m/>
    <m/>
    <m/>
    <m/>
    <m/>
    <m/>
    <m/>
  </r>
  <r>
    <x v="1"/>
    <s v="mid May"/>
    <x v="11"/>
    <x v="3"/>
    <n v="3"/>
    <n v="2"/>
    <n v="24"/>
    <n v="47"/>
    <n v="224"/>
    <n v="12"/>
    <x v="19"/>
    <m/>
    <m/>
    <m/>
    <m/>
    <m/>
    <m/>
    <m/>
    <m/>
  </r>
  <r>
    <x v="1"/>
    <s v="mid May"/>
    <x v="10"/>
    <x v="10"/>
    <n v="3"/>
    <n v="1"/>
    <n v="24"/>
    <n v="48"/>
    <n v="124"/>
    <n v="12"/>
    <x v="19"/>
    <m/>
    <m/>
    <m/>
    <m/>
    <m/>
    <m/>
    <m/>
    <m/>
  </r>
  <r>
    <x v="0"/>
    <s v="mid April"/>
    <x v="3"/>
    <x v="3"/>
    <n v="4"/>
    <n v="1"/>
    <n v="26"/>
    <n v="49"/>
    <n v="126"/>
    <n v="12"/>
    <x v="21"/>
    <n v="12.2"/>
    <n v="12.1"/>
    <n v="12.2"/>
    <m/>
    <m/>
    <m/>
    <m/>
    <m/>
  </r>
  <r>
    <x v="0"/>
    <s v="mid April"/>
    <x v="4"/>
    <x v="4"/>
    <n v="4"/>
    <n v="2"/>
    <n v="26"/>
    <n v="50"/>
    <n v="226"/>
    <n v="12"/>
    <x v="21"/>
    <n v="11.4"/>
    <n v="11.4"/>
    <n v="11.4"/>
    <m/>
    <m/>
    <m/>
    <m/>
    <m/>
  </r>
  <r>
    <x v="0"/>
    <s v="mid April"/>
    <x v="1"/>
    <x v="1"/>
    <n v="4"/>
    <n v="3"/>
    <n v="26"/>
    <n v="51"/>
    <n v="326"/>
    <n v="12"/>
    <x v="21"/>
    <n v="12.4"/>
    <n v="11.9"/>
    <n v="11.2"/>
    <m/>
    <m/>
    <m/>
    <m/>
    <m/>
  </r>
  <r>
    <x v="0"/>
    <s v="mid April"/>
    <x v="5"/>
    <x v="5"/>
    <n v="4"/>
    <n v="4"/>
    <n v="26"/>
    <n v="52"/>
    <n v="426"/>
    <n v="12"/>
    <x v="21"/>
    <n v="11.5"/>
    <n v="12"/>
    <n v="11.4"/>
    <m/>
    <m/>
    <m/>
    <m/>
    <m/>
  </r>
  <r>
    <x v="0"/>
    <s v="mid April"/>
    <x v="7"/>
    <x v="7"/>
    <n v="4"/>
    <n v="4"/>
    <n v="28"/>
    <n v="53"/>
    <n v="428"/>
    <n v="12"/>
    <x v="21"/>
    <n v="12.5"/>
    <n v="11.7"/>
    <n v="11.9"/>
    <m/>
    <m/>
    <m/>
    <m/>
    <m/>
  </r>
  <r>
    <x v="0"/>
    <s v="mid April"/>
    <x v="6"/>
    <x v="6"/>
    <n v="4"/>
    <n v="3"/>
    <n v="28"/>
    <n v="54"/>
    <n v="328"/>
    <n v="12"/>
    <x v="21"/>
    <n v="13.2"/>
    <n v="12.1"/>
    <n v="11.1"/>
    <m/>
    <m/>
    <m/>
    <m/>
    <m/>
  </r>
  <r>
    <x v="0"/>
    <s v="mid April"/>
    <x v="0"/>
    <x v="0"/>
    <n v="4"/>
    <n v="2"/>
    <n v="28"/>
    <n v="55"/>
    <n v="228"/>
    <n v="12"/>
    <x v="21"/>
    <n v="11.4"/>
    <n v="11.4"/>
    <n v="12.2"/>
    <m/>
    <m/>
    <m/>
    <m/>
    <m/>
  </r>
  <r>
    <x v="0"/>
    <s v="mid April"/>
    <x v="2"/>
    <x v="2"/>
    <n v="4"/>
    <n v="1"/>
    <n v="28"/>
    <n v="56"/>
    <n v="128"/>
    <n v="12"/>
    <x v="21"/>
    <n v="13.2"/>
    <n v="13.2"/>
    <n v="12.1"/>
    <m/>
    <m/>
    <m/>
    <m/>
    <m/>
  </r>
  <r>
    <x v="1"/>
    <s v="mid May"/>
    <x v="11"/>
    <x v="3"/>
    <n v="4"/>
    <n v="1"/>
    <n v="30"/>
    <n v="57"/>
    <n v="130"/>
    <n v="12"/>
    <x v="19"/>
    <m/>
    <m/>
    <m/>
    <m/>
    <m/>
    <m/>
    <m/>
    <m/>
  </r>
  <r>
    <x v="1"/>
    <s v="mid May"/>
    <x v="13"/>
    <x v="12"/>
    <n v="4"/>
    <n v="2"/>
    <n v="30"/>
    <n v="58"/>
    <n v="230"/>
    <n v="12"/>
    <x v="19"/>
    <m/>
    <m/>
    <m/>
    <m/>
    <m/>
    <m/>
    <m/>
    <m/>
  </r>
  <r>
    <x v="1"/>
    <s v="mid May"/>
    <x v="14"/>
    <x v="13"/>
    <n v="4"/>
    <n v="3"/>
    <n v="30"/>
    <n v="59"/>
    <n v="330"/>
    <n v="12"/>
    <x v="19"/>
    <m/>
    <m/>
    <m/>
    <m/>
    <m/>
    <m/>
    <m/>
    <m/>
  </r>
  <r>
    <x v="1"/>
    <s v="mid May"/>
    <x v="10"/>
    <x v="10"/>
    <n v="4"/>
    <n v="4"/>
    <n v="30"/>
    <n v="60"/>
    <n v="430"/>
    <n v="12"/>
    <x v="19"/>
    <m/>
    <m/>
    <m/>
    <m/>
    <m/>
    <m/>
    <m/>
    <m/>
  </r>
  <r>
    <x v="1"/>
    <s v="mid May"/>
    <x v="9"/>
    <x v="9"/>
    <n v="4"/>
    <n v="4"/>
    <n v="32"/>
    <n v="61"/>
    <n v="432"/>
    <n v="12"/>
    <x v="19"/>
    <m/>
    <m/>
    <m/>
    <m/>
    <m/>
    <m/>
    <m/>
    <m/>
  </r>
  <r>
    <x v="1"/>
    <s v="mid May"/>
    <x v="15"/>
    <x v="7"/>
    <n v="4"/>
    <n v="3"/>
    <n v="32"/>
    <n v="62"/>
    <n v="332"/>
    <n v="12"/>
    <x v="19"/>
    <m/>
    <m/>
    <m/>
    <m/>
    <m/>
    <m/>
    <m/>
    <m/>
  </r>
  <r>
    <x v="1"/>
    <s v="mid May"/>
    <x v="8"/>
    <x v="8"/>
    <n v="4"/>
    <n v="2"/>
    <n v="32"/>
    <n v="63"/>
    <n v="232"/>
    <n v="12"/>
    <x v="19"/>
    <m/>
    <m/>
    <m/>
    <m/>
    <m/>
    <m/>
    <m/>
    <m/>
  </r>
  <r>
    <x v="1"/>
    <s v="mid May"/>
    <x v="12"/>
    <x v="11"/>
    <n v="4"/>
    <n v="1"/>
    <n v="32"/>
    <n v="64"/>
    <n v="132"/>
    <n v="12"/>
    <x v="19"/>
    <m/>
    <m/>
    <m/>
    <m/>
    <m/>
    <m/>
    <m/>
    <m/>
  </r>
  <r>
    <x v="0"/>
    <s v="mid April"/>
    <x v="0"/>
    <x v="0"/>
    <n v="1"/>
    <n v="1"/>
    <n v="2"/>
    <n v="1"/>
    <n v="102"/>
    <n v="13"/>
    <x v="22"/>
    <n v="13"/>
    <n v="13"/>
    <n v="13"/>
    <m/>
    <m/>
    <m/>
    <m/>
    <m/>
  </r>
  <r>
    <x v="0"/>
    <s v="mid April"/>
    <x v="1"/>
    <x v="1"/>
    <n v="1"/>
    <n v="2"/>
    <n v="2"/>
    <n v="2"/>
    <n v="202"/>
    <n v="13"/>
    <x v="22"/>
    <n v="13"/>
    <n v="12"/>
    <n v="13"/>
    <m/>
    <m/>
    <m/>
    <m/>
    <m/>
  </r>
  <r>
    <x v="0"/>
    <s v="mid April"/>
    <x v="2"/>
    <x v="2"/>
    <n v="1"/>
    <n v="3"/>
    <n v="2"/>
    <n v="3"/>
    <n v="302"/>
    <n v="13"/>
    <x v="22"/>
    <n v="14"/>
    <n v="13"/>
    <n v="13"/>
    <m/>
    <m/>
    <m/>
    <m/>
    <m/>
  </r>
  <r>
    <x v="0"/>
    <s v="mid April"/>
    <x v="3"/>
    <x v="3"/>
    <n v="1"/>
    <n v="4"/>
    <n v="2"/>
    <n v="4"/>
    <n v="402"/>
    <n v="13"/>
    <x v="22"/>
    <n v="14"/>
    <n v="14"/>
    <n v="13"/>
    <m/>
    <m/>
    <m/>
    <m/>
    <m/>
  </r>
  <r>
    <x v="0"/>
    <s v="mid April"/>
    <x v="4"/>
    <x v="4"/>
    <n v="1"/>
    <n v="4"/>
    <n v="4"/>
    <n v="5"/>
    <n v="404"/>
    <n v="13"/>
    <x v="22"/>
    <n v="13"/>
    <n v="12"/>
    <n v="12.7"/>
    <m/>
    <m/>
    <m/>
    <m/>
    <m/>
  </r>
  <r>
    <x v="0"/>
    <s v="mid April"/>
    <x v="5"/>
    <x v="5"/>
    <n v="1"/>
    <n v="3"/>
    <n v="4"/>
    <n v="6"/>
    <n v="304"/>
    <n v="13"/>
    <x v="22"/>
    <n v="13"/>
    <n v="12"/>
    <n v="12"/>
    <m/>
    <m/>
    <m/>
    <m/>
    <m/>
  </r>
  <r>
    <x v="0"/>
    <s v="mid April"/>
    <x v="6"/>
    <x v="6"/>
    <n v="1"/>
    <n v="2"/>
    <n v="4"/>
    <n v="7"/>
    <n v="204"/>
    <n v="13"/>
    <x v="22"/>
    <n v="13"/>
    <n v="13"/>
    <n v="13"/>
    <m/>
    <m/>
    <m/>
    <m/>
    <m/>
  </r>
  <r>
    <x v="0"/>
    <s v="mid April"/>
    <x v="7"/>
    <x v="7"/>
    <n v="1"/>
    <n v="1"/>
    <n v="4"/>
    <n v="8"/>
    <n v="104"/>
    <n v="13"/>
    <x v="22"/>
    <n v="13"/>
    <n v="13"/>
    <n v="13"/>
    <m/>
    <m/>
    <m/>
    <m/>
    <m/>
  </r>
  <r>
    <x v="1"/>
    <s v="mid May"/>
    <x v="8"/>
    <x v="8"/>
    <n v="1"/>
    <n v="1"/>
    <n v="6"/>
    <n v="9"/>
    <n v="106"/>
    <n v="13"/>
    <x v="19"/>
    <m/>
    <m/>
    <m/>
    <m/>
    <m/>
    <m/>
    <m/>
    <m/>
  </r>
  <r>
    <x v="1"/>
    <s v="mid May"/>
    <x v="9"/>
    <x v="9"/>
    <n v="1"/>
    <n v="2"/>
    <n v="6"/>
    <n v="10"/>
    <n v="206"/>
    <n v="13"/>
    <x v="19"/>
    <m/>
    <m/>
    <m/>
    <m/>
    <m/>
    <m/>
    <m/>
    <m/>
  </r>
  <r>
    <x v="1"/>
    <s v="mid May"/>
    <x v="10"/>
    <x v="10"/>
    <n v="1"/>
    <n v="3"/>
    <n v="6"/>
    <n v="11"/>
    <n v="306"/>
    <n v="13"/>
    <x v="19"/>
    <m/>
    <m/>
    <m/>
    <m/>
    <m/>
    <m/>
    <m/>
    <m/>
  </r>
  <r>
    <x v="1"/>
    <s v="mid May"/>
    <x v="11"/>
    <x v="3"/>
    <n v="1"/>
    <n v="4"/>
    <n v="6"/>
    <n v="12"/>
    <n v="406"/>
    <n v="13"/>
    <x v="19"/>
    <m/>
    <m/>
    <m/>
    <m/>
    <m/>
    <m/>
    <m/>
    <m/>
  </r>
  <r>
    <x v="1"/>
    <s v="mid May"/>
    <x v="12"/>
    <x v="11"/>
    <n v="1"/>
    <n v="4"/>
    <n v="8"/>
    <n v="13"/>
    <n v="408"/>
    <n v="13"/>
    <x v="19"/>
    <m/>
    <m/>
    <m/>
    <m/>
    <m/>
    <m/>
    <m/>
    <m/>
  </r>
  <r>
    <x v="1"/>
    <s v="mid May"/>
    <x v="13"/>
    <x v="12"/>
    <n v="1"/>
    <n v="3"/>
    <n v="8"/>
    <n v="14"/>
    <n v="308"/>
    <n v="13"/>
    <x v="19"/>
    <m/>
    <m/>
    <m/>
    <m/>
    <m/>
    <m/>
    <m/>
    <m/>
  </r>
  <r>
    <x v="1"/>
    <s v="mid May"/>
    <x v="14"/>
    <x v="13"/>
    <n v="1"/>
    <n v="2"/>
    <n v="8"/>
    <n v="15"/>
    <n v="208"/>
    <n v="13"/>
    <x v="19"/>
    <m/>
    <m/>
    <m/>
    <m/>
    <m/>
    <m/>
    <m/>
    <m/>
  </r>
  <r>
    <x v="1"/>
    <s v="mid May"/>
    <x v="15"/>
    <x v="7"/>
    <n v="1"/>
    <n v="1"/>
    <n v="8"/>
    <n v="16"/>
    <n v="108"/>
    <n v="13"/>
    <x v="19"/>
    <m/>
    <m/>
    <m/>
    <m/>
    <m/>
    <m/>
    <m/>
    <m/>
  </r>
  <r>
    <x v="0"/>
    <s v="mid April"/>
    <x v="1"/>
    <x v="1"/>
    <n v="2"/>
    <n v="1"/>
    <n v="10"/>
    <n v="17"/>
    <n v="110"/>
    <n v="13"/>
    <x v="22"/>
    <n v="13"/>
    <n v="13"/>
    <n v="13"/>
    <m/>
    <m/>
    <m/>
    <m/>
    <m/>
  </r>
  <r>
    <x v="0"/>
    <s v="mid April"/>
    <x v="5"/>
    <x v="5"/>
    <n v="2"/>
    <n v="2"/>
    <n v="10"/>
    <n v="18"/>
    <n v="210"/>
    <n v="13"/>
    <x v="22"/>
    <n v="13"/>
    <n v="13"/>
    <n v="13"/>
    <m/>
    <m/>
    <m/>
    <m/>
    <m/>
  </r>
  <r>
    <x v="0"/>
    <s v="mid April"/>
    <x v="7"/>
    <x v="7"/>
    <n v="2"/>
    <n v="3"/>
    <n v="10"/>
    <n v="19"/>
    <n v="310"/>
    <n v="13"/>
    <x v="22"/>
    <n v="13"/>
    <n v="13"/>
    <n v="14"/>
    <m/>
    <m/>
    <m/>
    <m/>
    <m/>
  </r>
  <r>
    <x v="0"/>
    <s v="mid April"/>
    <x v="6"/>
    <x v="6"/>
    <n v="2"/>
    <n v="4"/>
    <n v="10"/>
    <n v="20"/>
    <n v="410"/>
    <n v="13"/>
    <x v="22"/>
    <n v="13"/>
    <n v="12"/>
    <n v="13"/>
    <m/>
    <m/>
    <m/>
    <m/>
    <m/>
  </r>
  <r>
    <x v="0"/>
    <s v="mid April"/>
    <x v="2"/>
    <x v="2"/>
    <n v="2"/>
    <n v="4"/>
    <n v="12"/>
    <n v="21"/>
    <n v="412"/>
    <n v="13"/>
    <x v="22"/>
    <n v="13"/>
    <n v="13"/>
    <n v="14"/>
    <m/>
    <m/>
    <m/>
    <m/>
    <m/>
  </r>
  <r>
    <x v="0"/>
    <s v="mid April"/>
    <x v="0"/>
    <x v="0"/>
    <n v="2"/>
    <n v="3"/>
    <n v="12"/>
    <n v="22"/>
    <n v="312"/>
    <n v="13"/>
    <x v="22"/>
    <n v="12"/>
    <n v="13"/>
    <n v="13"/>
    <m/>
    <m/>
    <m/>
    <m/>
    <m/>
  </r>
  <r>
    <x v="0"/>
    <s v="mid April"/>
    <x v="3"/>
    <x v="3"/>
    <n v="2"/>
    <n v="2"/>
    <n v="12"/>
    <n v="23"/>
    <n v="212"/>
    <n v="13"/>
    <x v="22"/>
    <n v="14"/>
    <n v="13"/>
    <n v="14"/>
    <m/>
    <m/>
    <m/>
    <m/>
    <m/>
  </r>
  <r>
    <x v="0"/>
    <s v="mid April"/>
    <x v="4"/>
    <x v="4"/>
    <n v="2"/>
    <n v="1"/>
    <n v="12"/>
    <n v="24"/>
    <n v="112"/>
    <n v="13"/>
    <x v="22"/>
    <n v="12"/>
    <n v="12"/>
    <n v="13"/>
    <m/>
    <m/>
    <m/>
    <m/>
    <m/>
  </r>
  <r>
    <x v="1"/>
    <s v="mid May"/>
    <x v="9"/>
    <x v="9"/>
    <n v="2"/>
    <n v="1"/>
    <n v="14"/>
    <n v="25"/>
    <n v="114"/>
    <n v="13"/>
    <x v="19"/>
    <m/>
    <m/>
    <m/>
    <m/>
    <m/>
    <m/>
    <m/>
    <m/>
  </r>
  <r>
    <x v="1"/>
    <s v="mid May"/>
    <x v="10"/>
    <x v="10"/>
    <n v="2"/>
    <n v="2"/>
    <n v="14"/>
    <n v="26"/>
    <n v="214"/>
    <n v="13"/>
    <x v="19"/>
    <m/>
    <m/>
    <m/>
    <m/>
    <m/>
    <m/>
    <m/>
    <m/>
  </r>
  <r>
    <x v="1"/>
    <s v="mid May"/>
    <x v="8"/>
    <x v="8"/>
    <n v="2"/>
    <n v="3"/>
    <n v="14"/>
    <n v="27"/>
    <n v="314"/>
    <n v="13"/>
    <x v="19"/>
    <m/>
    <m/>
    <m/>
    <m/>
    <m/>
    <m/>
    <m/>
    <m/>
  </r>
  <r>
    <x v="1"/>
    <s v="mid May"/>
    <x v="15"/>
    <x v="7"/>
    <n v="2"/>
    <n v="4"/>
    <n v="14"/>
    <n v="28"/>
    <n v="414"/>
    <n v="13"/>
    <x v="19"/>
    <m/>
    <m/>
    <m/>
    <m/>
    <m/>
    <m/>
    <m/>
    <m/>
  </r>
  <r>
    <x v="1"/>
    <s v="mid May"/>
    <x v="14"/>
    <x v="13"/>
    <n v="2"/>
    <n v="4"/>
    <n v="16"/>
    <n v="29"/>
    <n v="416"/>
    <n v="13"/>
    <x v="19"/>
    <m/>
    <m/>
    <m/>
    <m/>
    <m/>
    <m/>
    <m/>
    <m/>
  </r>
  <r>
    <x v="1"/>
    <s v="mid May"/>
    <x v="11"/>
    <x v="3"/>
    <n v="2"/>
    <n v="3"/>
    <n v="16"/>
    <n v="30"/>
    <n v="316"/>
    <n v="13"/>
    <x v="19"/>
    <m/>
    <m/>
    <m/>
    <m/>
    <m/>
    <m/>
    <m/>
    <m/>
  </r>
  <r>
    <x v="1"/>
    <s v="mid May"/>
    <x v="12"/>
    <x v="11"/>
    <n v="2"/>
    <n v="2"/>
    <n v="16"/>
    <n v="31"/>
    <n v="216"/>
    <n v="13"/>
    <x v="19"/>
    <m/>
    <m/>
    <m/>
    <m/>
    <m/>
    <m/>
    <m/>
    <m/>
  </r>
  <r>
    <x v="1"/>
    <s v="mid May"/>
    <x v="13"/>
    <x v="12"/>
    <n v="2"/>
    <n v="1"/>
    <n v="16"/>
    <n v="32"/>
    <n v="116"/>
    <n v="13"/>
    <x v="19"/>
    <m/>
    <m/>
    <m/>
    <m/>
    <m/>
    <m/>
    <m/>
    <m/>
  </r>
  <r>
    <x v="0"/>
    <s v="mid April"/>
    <x v="6"/>
    <x v="6"/>
    <n v="3"/>
    <n v="1"/>
    <n v="18"/>
    <n v="33"/>
    <n v="118"/>
    <n v="13"/>
    <x v="22"/>
    <n v="12"/>
    <n v="13"/>
    <n v="12"/>
    <m/>
    <m/>
    <m/>
    <m/>
    <m/>
  </r>
  <r>
    <x v="0"/>
    <s v="mid April"/>
    <x v="2"/>
    <x v="2"/>
    <n v="3"/>
    <n v="2"/>
    <n v="18"/>
    <n v="34"/>
    <n v="218"/>
    <n v="13"/>
    <x v="22"/>
    <n v="14"/>
    <n v="15"/>
    <n v="14"/>
    <m/>
    <m/>
    <m/>
    <m/>
    <m/>
  </r>
  <r>
    <x v="0"/>
    <s v="mid April"/>
    <x v="3"/>
    <x v="3"/>
    <n v="3"/>
    <n v="3"/>
    <n v="18"/>
    <n v="35"/>
    <n v="318"/>
    <n v="13"/>
    <x v="22"/>
    <n v="14"/>
    <n v="14"/>
    <n v="14"/>
    <m/>
    <m/>
    <m/>
    <m/>
    <m/>
  </r>
  <r>
    <x v="0"/>
    <s v="mid April"/>
    <x v="0"/>
    <x v="0"/>
    <n v="3"/>
    <n v="4"/>
    <n v="18"/>
    <n v="36"/>
    <n v="418"/>
    <n v="13"/>
    <x v="22"/>
    <n v="12"/>
    <n v="13"/>
    <n v="13"/>
    <m/>
    <m/>
    <m/>
    <m/>
    <m/>
  </r>
  <r>
    <x v="0"/>
    <s v="mid April"/>
    <x v="1"/>
    <x v="1"/>
    <n v="3"/>
    <n v="4"/>
    <n v="20"/>
    <n v="37"/>
    <n v="420"/>
    <n v="13"/>
    <x v="22"/>
    <n v="13"/>
    <n v="13"/>
    <n v="13"/>
    <m/>
    <m/>
    <m/>
    <m/>
    <m/>
  </r>
  <r>
    <x v="0"/>
    <s v="mid April"/>
    <x v="4"/>
    <x v="4"/>
    <n v="3"/>
    <n v="3"/>
    <n v="20"/>
    <n v="38"/>
    <n v="320"/>
    <n v="13"/>
    <x v="22"/>
    <n v="12"/>
    <n v="13"/>
    <n v="13"/>
    <m/>
    <m/>
    <m/>
    <m/>
    <m/>
  </r>
  <r>
    <x v="0"/>
    <s v="mid April"/>
    <x v="7"/>
    <x v="7"/>
    <n v="3"/>
    <n v="2"/>
    <n v="20"/>
    <n v="39"/>
    <n v="220"/>
    <n v="13"/>
    <x v="22"/>
    <n v="12.4"/>
    <n v="13.7"/>
    <n v="12.5"/>
    <m/>
    <m/>
    <m/>
    <m/>
    <m/>
  </r>
  <r>
    <x v="0"/>
    <s v="mid April"/>
    <x v="5"/>
    <x v="5"/>
    <n v="3"/>
    <n v="1"/>
    <n v="20"/>
    <n v="40"/>
    <n v="120"/>
    <n v="13"/>
    <x v="22"/>
    <n v="13"/>
    <n v="12"/>
    <n v="13"/>
    <m/>
    <m/>
    <m/>
    <m/>
    <m/>
  </r>
  <r>
    <x v="1"/>
    <s v="mid May"/>
    <x v="14"/>
    <x v="13"/>
    <n v="3"/>
    <n v="1"/>
    <n v="22"/>
    <n v="41"/>
    <n v="122"/>
    <n v="13"/>
    <x v="19"/>
    <m/>
    <m/>
    <m/>
    <m/>
    <m/>
    <m/>
    <m/>
    <m/>
  </r>
  <r>
    <x v="1"/>
    <s v="mid May"/>
    <x v="15"/>
    <x v="7"/>
    <n v="3"/>
    <n v="2"/>
    <n v="22"/>
    <n v="42"/>
    <n v="222"/>
    <n v="13"/>
    <x v="19"/>
    <m/>
    <m/>
    <m/>
    <m/>
    <m/>
    <m/>
    <m/>
    <m/>
  </r>
  <r>
    <x v="1"/>
    <s v="mid May"/>
    <x v="9"/>
    <x v="9"/>
    <n v="3"/>
    <n v="3"/>
    <n v="22"/>
    <n v="43"/>
    <n v="322"/>
    <n v="13"/>
    <x v="19"/>
    <m/>
    <m/>
    <m/>
    <m/>
    <m/>
    <m/>
    <m/>
    <m/>
  </r>
  <r>
    <x v="1"/>
    <s v="mid May"/>
    <x v="13"/>
    <x v="12"/>
    <n v="3"/>
    <n v="4"/>
    <n v="22"/>
    <n v="44"/>
    <n v="422"/>
    <n v="13"/>
    <x v="19"/>
    <m/>
    <m/>
    <m/>
    <m/>
    <m/>
    <m/>
    <m/>
    <m/>
  </r>
  <r>
    <x v="1"/>
    <s v="mid May"/>
    <x v="8"/>
    <x v="8"/>
    <n v="3"/>
    <n v="4"/>
    <n v="24"/>
    <n v="45"/>
    <n v="424"/>
    <n v="13"/>
    <x v="19"/>
    <m/>
    <m/>
    <m/>
    <m/>
    <m/>
    <m/>
    <m/>
    <m/>
  </r>
  <r>
    <x v="1"/>
    <s v="mid May"/>
    <x v="12"/>
    <x v="11"/>
    <n v="3"/>
    <n v="3"/>
    <n v="24"/>
    <n v="46"/>
    <n v="324"/>
    <n v="13"/>
    <x v="19"/>
    <m/>
    <m/>
    <m/>
    <m/>
    <m/>
    <m/>
    <m/>
    <m/>
  </r>
  <r>
    <x v="1"/>
    <s v="mid May"/>
    <x v="11"/>
    <x v="3"/>
    <n v="3"/>
    <n v="2"/>
    <n v="24"/>
    <n v="47"/>
    <n v="224"/>
    <n v="13"/>
    <x v="19"/>
    <m/>
    <m/>
    <m/>
    <m/>
    <m/>
    <m/>
    <m/>
    <m/>
  </r>
  <r>
    <x v="1"/>
    <s v="mid May"/>
    <x v="10"/>
    <x v="10"/>
    <n v="3"/>
    <n v="1"/>
    <n v="24"/>
    <n v="48"/>
    <n v="124"/>
    <n v="13"/>
    <x v="19"/>
    <m/>
    <m/>
    <m/>
    <m/>
    <m/>
    <m/>
    <m/>
    <m/>
  </r>
  <r>
    <x v="0"/>
    <s v="mid April"/>
    <x v="3"/>
    <x v="3"/>
    <n v="4"/>
    <n v="1"/>
    <n v="26"/>
    <n v="49"/>
    <n v="126"/>
    <n v="13"/>
    <x v="22"/>
    <n v="13"/>
    <n v="13"/>
    <n v="13"/>
    <m/>
    <m/>
    <m/>
    <m/>
    <m/>
  </r>
  <r>
    <x v="0"/>
    <s v="mid April"/>
    <x v="4"/>
    <x v="4"/>
    <n v="4"/>
    <n v="2"/>
    <n v="26"/>
    <n v="50"/>
    <n v="226"/>
    <n v="13"/>
    <x v="22"/>
    <n v="12"/>
    <n v="12"/>
    <n v="12"/>
    <m/>
    <m/>
    <m/>
    <m/>
    <m/>
  </r>
  <r>
    <x v="0"/>
    <s v="mid April"/>
    <x v="1"/>
    <x v="1"/>
    <n v="4"/>
    <n v="3"/>
    <n v="26"/>
    <n v="51"/>
    <n v="326"/>
    <n v="13"/>
    <x v="22"/>
    <n v="13"/>
    <n v="13"/>
    <n v="12"/>
    <m/>
    <m/>
    <m/>
    <m/>
    <m/>
  </r>
  <r>
    <x v="0"/>
    <s v="mid April"/>
    <x v="5"/>
    <x v="5"/>
    <n v="4"/>
    <n v="4"/>
    <n v="26"/>
    <n v="52"/>
    <n v="426"/>
    <n v="13"/>
    <x v="22"/>
    <n v="12"/>
    <n v="12"/>
    <n v="12"/>
    <m/>
    <m/>
    <m/>
    <m/>
    <m/>
  </r>
  <r>
    <x v="0"/>
    <s v="mid April"/>
    <x v="7"/>
    <x v="7"/>
    <n v="4"/>
    <n v="4"/>
    <n v="28"/>
    <n v="53"/>
    <n v="428"/>
    <n v="13"/>
    <x v="22"/>
    <n v="13.5"/>
    <n v="13"/>
    <n v="13"/>
    <m/>
    <m/>
    <m/>
    <m/>
    <m/>
  </r>
  <r>
    <x v="0"/>
    <s v="mid April"/>
    <x v="6"/>
    <x v="6"/>
    <n v="4"/>
    <n v="3"/>
    <n v="28"/>
    <n v="54"/>
    <n v="328"/>
    <n v="13"/>
    <x v="22"/>
    <n v="14"/>
    <n v="13"/>
    <n v="12"/>
    <m/>
    <m/>
    <m/>
    <m/>
    <m/>
  </r>
  <r>
    <x v="0"/>
    <s v="mid April"/>
    <x v="0"/>
    <x v="0"/>
    <n v="4"/>
    <n v="2"/>
    <n v="28"/>
    <n v="55"/>
    <n v="228"/>
    <n v="13"/>
    <x v="22"/>
    <n v="12"/>
    <n v="12"/>
    <n v="13"/>
    <m/>
    <m/>
    <m/>
    <m/>
    <m/>
  </r>
  <r>
    <x v="0"/>
    <s v="mid April"/>
    <x v="2"/>
    <x v="2"/>
    <n v="4"/>
    <n v="1"/>
    <n v="28"/>
    <n v="56"/>
    <n v="128"/>
    <n v="13"/>
    <x v="22"/>
    <n v="14"/>
    <n v="14"/>
    <n v="13"/>
    <m/>
    <m/>
    <m/>
    <m/>
    <m/>
  </r>
  <r>
    <x v="1"/>
    <s v="mid May"/>
    <x v="11"/>
    <x v="3"/>
    <n v="4"/>
    <n v="1"/>
    <n v="30"/>
    <n v="57"/>
    <n v="130"/>
    <n v="13"/>
    <x v="19"/>
    <m/>
    <m/>
    <m/>
    <m/>
    <m/>
    <m/>
    <m/>
    <m/>
  </r>
  <r>
    <x v="1"/>
    <s v="mid May"/>
    <x v="13"/>
    <x v="12"/>
    <n v="4"/>
    <n v="2"/>
    <n v="30"/>
    <n v="58"/>
    <n v="230"/>
    <n v="13"/>
    <x v="19"/>
    <m/>
    <m/>
    <m/>
    <m/>
    <m/>
    <m/>
    <m/>
    <m/>
  </r>
  <r>
    <x v="1"/>
    <s v="mid May"/>
    <x v="14"/>
    <x v="13"/>
    <n v="4"/>
    <n v="3"/>
    <n v="30"/>
    <n v="59"/>
    <n v="330"/>
    <n v="13"/>
    <x v="19"/>
    <m/>
    <m/>
    <m/>
    <m/>
    <m/>
    <m/>
    <m/>
    <m/>
  </r>
  <r>
    <x v="1"/>
    <s v="mid May"/>
    <x v="10"/>
    <x v="10"/>
    <n v="4"/>
    <n v="4"/>
    <n v="30"/>
    <n v="60"/>
    <n v="430"/>
    <n v="13"/>
    <x v="19"/>
    <m/>
    <m/>
    <m/>
    <m/>
    <m/>
    <m/>
    <m/>
    <m/>
  </r>
  <r>
    <x v="1"/>
    <s v="mid May"/>
    <x v="9"/>
    <x v="9"/>
    <n v="4"/>
    <n v="4"/>
    <n v="32"/>
    <n v="61"/>
    <n v="432"/>
    <n v="13"/>
    <x v="19"/>
    <m/>
    <m/>
    <m/>
    <m/>
    <m/>
    <m/>
    <m/>
    <m/>
  </r>
  <r>
    <x v="1"/>
    <s v="mid May"/>
    <x v="15"/>
    <x v="7"/>
    <n v="4"/>
    <n v="3"/>
    <n v="32"/>
    <n v="62"/>
    <n v="332"/>
    <n v="13"/>
    <x v="19"/>
    <m/>
    <m/>
    <m/>
    <m/>
    <m/>
    <m/>
    <m/>
    <m/>
  </r>
  <r>
    <x v="1"/>
    <s v="mid May"/>
    <x v="8"/>
    <x v="8"/>
    <n v="4"/>
    <n v="2"/>
    <n v="32"/>
    <n v="63"/>
    <n v="232"/>
    <n v="13"/>
    <x v="19"/>
    <m/>
    <m/>
    <m/>
    <m/>
    <m/>
    <m/>
    <m/>
    <m/>
  </r>
  <r>
    <x v="1"/>
    <s v="mid May"/>
    <x v="12"/>
    <x v="11"/>
    <n v="4"/>
    <n v="1"/>
    <n v="32"/>
    <n v="64"/>
    <n v="132"/>
    <n v="13"/>
    <x v="19"/>
    <m/>
    <m/>
    <m/>
    <m/>
    <m/>
    <m/>
    <m/>
    <m/>
  </r>
  <r>
    <x v="0"/>
    <s v="mid April"/>
    <x v="0"/>
    <x v="0"/>
    <n v="1"/>
    <n v="1"/>
    <n v="2"/>
    <n v="1"/>
    <n v="102"/>
    <n v="14"/>
    <x v="19"/>
    <m/>
    <m/>
    <m/>
    <m/>
    <m/>
    <m/>
    <m/>
    <m/>
  </r>
  <r>
    <x v="0"/>
    <s v="mid April"/>
    <x v="1"/>
    <x v="1"/>
    <n v="1"/>
    <n v="2"/>
    <n v="2"/>
    <n v="2"/>
    <n v="202"/>
    <n v="14"/>
    <x v="19"/>
    <m/>
    <m/>
    <m/>
    <m/>
    <m/>
    <m/>
    <m/>
    <m/>
  </r>
  <r>
    <x v="0"/>
    <s v="mid April"/>
    <x v="2"/>
    <x v="2"/>
    <n v="1"/>
    <n v="3"/>
    <n v="2"/>
    <n v="3"/>
    <n v="302"/>
    <n v="14"/>
    <x v="19"/>
    <m/>
    <m/>
    <m/>
    <m/>
    <m/>
    <m/>
    <m/>
    <m/>
  </r>
  <r>
    <x v="0"/>
    <s v="mid April"/>
    <x v="3"/>
    <x v="3"/>
    <n v="1"/>
    <n v="4"/>
    <n v="2"/>
    <n v="4"/>
    <n v="402"/>
    <n v="14"/>
    <x v="19"/>
    <m/>
    <m/>
    <m/>
    <m/>
    <m/>
    <m/>
    <m/>
    <m/>
  </r>
  <r>
    <x v="0"/>
    <s v="mid April"/>
    <x v="4"/>
    <x v="4"/>
    <n v="1"/>
    <n v="4"/>
    <n v="4"/>
    <n v="5"/>
    <n v="404"/>
    <n v="14"/>
    <x v="23"/>
    <m/>
    <m/>
    <n v="13"/>
    <m/>
    <m/>
    <m/>
    <m/>
    <m/>
  </r>
  <r>
    <x v="0"/>
    <s v="mid April"/>
    <x v="5"/>
    <x v="5"/>
    <n v="1"/>
    <n v="3"/>
    <n v="4"/>
    <n v="6"/>
    <n v="304"/>
    <n v="14"/>
    <x v="19"/>
    <m/>
    <m/>
    <m/>
    <m/>
    <m/>
    <m/>
    <m/>
    <m/>
  </r>
  <r>
    <x v="0"/>
    <s v="mid April"/>
    <x v="6"/>
    <x v="6"/>
    <n v="1"/>
    <n v="2"/>
    <n v="4"/>
    <n v="7"/>
    <n v="204"/>
    <n v="14"/>
    <x v="19"/>
    <m/>
    <m/>
    <m/>
    <m/>
    <m/>
    <m/>
    <m/>
    <m/>
  </r>
  <r>
    <x v="0"/>
    <s v="mid April"/>
    <x v="7"/>
    <x v="7"/>
    <n v="1"/>
    <n v="1"/>
    <n v="4"/>
    <n v="8"/>
    <n v="104"/>
    <n v="14"/>
    <x v="19"/>
    <m/>
    <m/>
    <m/>
    <m/>
    <m/>
    <m/>
    <m/>
    <m/>
  </r>
  <r>
    <x v="1"/>
    <s v="mid May"/>
    <x v="8"/>
    <x v="8"/>
    <n v="1"/>
    <n v="1"/>
    <n v="6"/>
    <n v="9"/>
    <n v="106"/>
    <n v="14"/>
    <x v="19"/>
    <m/>
    <m/>
    <m/>
    <m/>
    <m/>
    <m/>
    <m/>
    <m/>
  </r>
  <r>
    <x v="1"/>
    <s v="mid May"/>
    <x v="9"/>
    <x v="9"/>
    <n v="1"/>
    <n v="2"/>
    <n v="6"/>
    <n v="10"/>
    <n v="206"/>
    <n v="14"/>
    <x v="19"/>
    <m/>
    <m/>
    <m/>
    <m/>
    <m/>
    <m/>
    <m/>
    <m/>
  </r>
  <r>
    <x v="1"/>
    <s v="mid May"/>
    <x v="10"/>
    <x v="10"/>
    <n v="1"/>
    <n v="3"/>
    <n v="6"/>
    <n v="11"/>
    <n v="306"/>
    <n v="14"/>
    <x v="19"/>
    <m/>
    <m/>
    <m/>
    <m/>
    <m/>
    <m/>
    <m/>
    <m/>
  </r>
  <r>
    <x v="1"/>
    <s v="mid May"/>
    <x v="11"/>
    <x v="3"/>
    <n v="1"/>
    <n v="4"/>
    <n v="6"/>
    <n v="12"/>
    <n v="406"/>
    <n v="14"/>
    <x v="19"/>
    <m/>
    <m/>
    <m/>
    <m/>
    <m/>
    <m/>
    <m/>
    <m/>
  </r>
  <r>
    <x v="1"/>
    <s v="mid May"/>
    <x v="12"/>
    <x v="11"/>
    <n v="1"/>
    <n v="4"/>
    <n v="8"/>
    <n v="13"/>
    <n v="408"/>
    <n v="14"/>
    <x v="19"/>
    <m/>
    <m/>
    <m/>
    <m/>
    <m/>
    <m/>
    <m/>
    <m/>
  </r>
  <r>
    <x v="1"/>
    <s v="mid May"/>
    <x v="13"/>
    <x v="12"/>
    <n v="1"/>
    <n v="3"/>
    <n v="8"/>
    <n v="14"/>
    <n v="308"/>
    <n v="14"/>
    <x v="19"/>
    <m/>
    <m/>
    <m/>
    <m/>
    <m/>
    <m/>
    <m/>
    <m/>
  </r>
  <r>
    <x v="1"/>
    <s v="mid May"/>
    <x v="14"/>
    <x v="13"/>
    <n v="1"/>
    <n v="2"/>
    <n v="8"/>
    <n v="15"/>
    <n v="208"/>
    <n v="14"/>
    <x v="19"/>
    <m/>
    <m/>
    <m/>
    <m/>
    <m/>
    <m/>
    <m/>
    <m/>
  </r>
  <r>
    <x v="1"/>
    <s v="mid May"/>
    <x v="15"/>
    <x v="7"/>
    <n v="1"/>
    <n v="1"/>
    <n v="8"/>
    <n v="16"/>
    <n v="108"/>
    <n v="14"/>
    <x v="19"/>
    <m/>
    <m/>
    <m/>
    <m/>
    <m/>
    <m/>
    <m/>
    <m/>
  </r>
  <r>
    <x v="0"/>
    <s v="mid April"/>
    <x v="1"/>
    <x v="1"/>
    <n v="2"/>
    <n v="1"/>
    <n v="10"/>
    <n v="17"/>
    <n v="110"/>
    <n v="14"/>
    <x v="19"/>
    <m/>
    <m/>
    <m/>
    <m/>
    <m/>
    <m/>
    <m/>
    <m/>
  </r>
  <r>
    <x v="0"/>
    <s v="mid April"/>
    <x v="5"/>
    <x v="5"/>
    <n v="2"/>
    <n v="2"/>
    <n v="10"/>
    <n v="18"/>
    <n v="210"/>
    <n v="14"/>
    <x v="19"/>
    <m/>
    <m/>
    <m/>
    <m/>
    <m/>
    <m/>
    <m/>
    <m/>
  </r>
  <r>
    <x v="0"/>
    <s v="mid April"/>
    <x v="7"/>
    <x v="7"/>
    <n v="2"/>
    <n v="3"/>
    <n v="10"/>
    <n v="19"/>
    <n v="310"/>
    <n v="14"/>
    <x v="19"/>
    <m/>
    <m/>
    <m/>
    <m/>
    <m/>
    <m/>
    <m/>
    <m/>
  </r>
  <r>
    <x v="0"/>
    <s v="mid April"/>
    <x v="6"/>
    <x v="6"/>
    <n v="2"/>
    <n v="4"/>
    <n v="10"/>
    <n v="20"/>
    <n v="410"/>
    <n v="14"/>
    <x v="19"/>
    <m/>
    <m/>
    <m/>
    <m/>
    <m/>
    <m/>
    <m/>
    <m/>
  </r>
  <r>
    <x v="0"/>
    <s v="mid April"/>
    <x v="2"/>
    <x v="2"/>
    <n v="2"/>
    <n v="4"/>
    <n v="12"/>
    <n v="21"/>
    <n v="412"/>
    <n v="14"/>
    <x v="19"/>
    <m/>
    <m/>
    <m/>
    <m/>
    <m/>
    <m/>
    <m/>
    <m/>
  </r>
  <r>
    <x v="0"/>
    <s v="mid April"/>
    <x v="0"/>
    <x v="0"/>
    <n v="2"/>
    <n v="3"/>
    <n v="12"/>
    <n v="22"/>
    <n v="312"/>
    <n v="14"/>
    <x v="19"/>
    <m/>
    <m/>
    <m/>
    <m/>
    <m/>
    <m/>
    <m/>
    <m/>
  </r>
  <r>
    <x v="0"/>
    <s v="mid April"/>
    <x v="3"/>
    <x v="3"/>
    <n v="2"/>
    <n v="2"/>
    <n v="12"/>
    <n v="23"/>
    <n v="212"/>
    <n v="14"/>
    <x v="19"/>
    <m/>
    <m/>
    <m/>
    <m/>
    <m/>
    <m/>
    <m/>
    <m/>
  </r>
  <r>
    <x v="0"/>
    <s v="mid April"/>
    <x v="4"/>
    <x v="4"/>
    <n v="2"/>
    <n v="1"/>
    <n v="12"/>
    <n v="24"/>
    <n v="112"/>
    <n v="14"/>
    <x v="19"/>
    <m/>
    <m/>
    <m/>
    <m/>
    <m/>
    <m/>
    <m/>
    <m/>
  </r>
  <r>
    <x v="1"/>
    <s v="mid May"/>
    <x v="9"/>
    <x v="9"/>
    <n v="2"/>
    <n v="1"/>
    <n v="14"/>
    <n v="25"/>
    <n v="114"/>
    <n v="14"/>
    <x v="19"/>
    <m/>
    <m/>
    <m/>
    <m/>
    <m/>
    <m/>
    <m/>
    <m/>
  </r>
  <r>
    <x v="1"/>
    <s v="mid May"/>
    <x v="10"/>
    <x v="10"/>
    <n v="2"/>
    <n v="2"/>
    <n v="14"/>
    <n v="26"/>
    <n v="214"/>
    <n v="14"/>
    <x v="19"/>
    <m/>
    <m/>
    <m/>
    <m/>
    <m/>
    <m/>
    <m/>
    <m/>
  </r>
  <r>
    <x v="1"/>
    <s v="mid May"/>
    <x v="8"/>
    <x v="8"/>
    <n v="2"/>
    <n v="3"/>
    <n v="14"/>
    <n v="27"/>
    <n v="314"/>
    <n v="14"/>
    <x v="19"/>
    <m/>
    <m/>
    <m/>
    <m/>
    <m/>
    <m/>
    <m/>
    <m/>
  </r>
  <r>
    <x v="1"/>
    <s v="mid May"/>
    <x v="15"/>
    <x v="7"/>
    <n v="2"/>
    <n v="4"/>
    <n v="14"/>
    <n v="28"/>
    <n v="414"/>
    <n v="14"/>
    <x v="19"/>
    <m/>
    <m/>
    <m/>
    <m/>
    <m/>
    <m/>
    <m/>
    <m/>
  </r>
  <r>
    <x v="1"/>
    <s v="mid May"/>
    <x v="14"/>
    <x v="13"/>
    <n v="2"/>
    <n v="4"/>
    <n v="16"/>
    <n v="29"/>
    <n v="416"/>
    <n v="14"/>
    <x v="19"/>
    <m/>
    <m/>
    <m/>
    <m/>
    <m/>
    <m/>
    <m/>
    <m/>
  </r>
  <r>
    <x v="1"/>
    <s v="mid May"/>
    <x v="11"/>
    <x v="3"/>
    <n v="2"/>
    <n v="3"/>
    <n v="16"/>
    <n v="30"/>
    <n v="316"/>
    <n v="14"/>
    <x v="19"/>
    <m/>
    <m/>
    <m/>
    <m/>
    <m/>
    <m/>
    <m/>
    <m/>
  </r>
  <r>
    <x v="1"/>
    <s v="mid May"/>
    <x v="12"/>
    <x v="11"/>
    <n v="2"/>
    <n v="2"/>
    <n v="16"/>
    <n v="31"/>
    <n v="216"/>
    <n v="14"/>
    <x v="19"/>
    <m/>
    <m/>
    <m/>
    <m/>
    <m/>
    <m/>
    <m/>
    <m/>
  </r>
  <r>
    <x v="1"/>
    <s v="mid May"/>
    <x v="13"/>
    <x v="12"/>
    <n v="2"/>
    <n v="1"/>
    <n v="16"/>
    <n v="32"/>
    <n v="116"/>
    <n v="14"/>
    <x v="19"/>
    <m/>
    <m/>
    <m/>
    <m/>
    <m/>
    <m/>
    <m/>
    <m/>
  </r>
  <r>
    <x v="0"/>
    <s v="mid April"/>
    <x v="6"/>
    <x v="6"/>
    <n v="3"/>
    <n v="1"/>
    <n v="18"/>
    <n v="33"/>
    <n v="118"/>
    <n v="14"/>
    <x v="19"/>
    <m/>
    <m/>
    <m/>
    <m/>
    <m/>
    <m/>
    <m/>
    <m/>
  </r>
  <r>
    <x v="0"/>
    <s v="mid April"/>
    <x v="2"/>
    <x v="2"/>
    <n v="3"/>
    <n v="2"/>
    <n v="18"/>
    <n v="34"/>
    <n v="218"/>
    <n v="14"/>
    <x v="19"/>
    <m/>
    <m/>
    <m/>
    <m/>
    <m/>
    <m/>
    <m/>
    <m/>
  </r>
  <r>
    <x v="0"/>
    <s v="mid April"/>
    <x v="3"/>
    <x v="3"/>
    <n v="3"/>
    <n v="3"/>
    <n v="18"/>
    <n v="35"/>
    <n v="318"/>
    <n v="14"/>
    <x v="19"/>
    <m/>
    <m/>
    <m/>
    <m/>
    <m/>
    <m/>
    <m/>
    <m/>
  </r>
  <r>
    <x v="0"/>
    <s v="mid April"/>
    <x v="0"/>
    <x v="0"/>
    <n v="3"/>
    <n v="4"/>
    <n v="18"/>
    <n v="36"/>
    <n v="418"/>
    <n v="14"/>
    <x v="19"/>
    <m/>
    <m/>
    <m/>
    <m/>
    <m/>
    <m/>
    <m/>
    <m/>
  </r>
  <r>
    <x v="0"/>
    <s v="mid April"/>
    <x v="1"/>
    <x v="1"/>
    <n v="3"/>
    <n v="4"/>
    <n v="20"/>
    <n v="37"/>
    <n v="420"/>
    <n v="14"/>
    <x v="19"/>
    <m/>
    <m/>
    <m/>
    <m/>
    <m/>
    <m/>
    <m/>
    <m/>
  </r>
  <r>
    <x v="0"/>
    <s v="mid April"/>
    <x v="4"/>
    <x v="4"/>
    <n v="3"/>
    <n v="3"/>
    <n v="20"/>
    <n v="38"/>
    <n v="320"/>
    <n v="14"/>
    <x v="19"/>
    <m/>
    <m/>
    <m/>
    <m/>
    <m/>
    <m/>
    <m/>
    <m/>
  </r>
  <r>
    <x v="0"/>
    <s v="mid April"/>
    <x v="7"/>
    <x v="7"/>
    <n v="3"/>
    <n v="2"/>
    <n v="20"/>
    <n v="39"/>
    <n v="220"/>
    <n v="14"/>
    <x v="23"/>
    <n v="13"/>
    <n v="14"/>
    <n v="13"/>
    <m/>
    <m/>
    <m/>
    <m/>
    <m/>
  </r>
  <r>
    <x v="0"/>
    <s v="mid April"/>
    <x v="5"/>
    <x v="5"/>
    <n v="3"/>
    <n v="1"/>
    <n v="20"/>
    <n v="40"/>
    <n v="120"/>
    <n v="14"/>
    <x v="19"/>
    <m/>
    <m/>
    <m/>
    <m/>
    <m/>
    <m/>
    <m/>
    <m/>
  </r>
  <r>
    <x v="1"/>
    <s v="mid May"/>
    <x v="14"/>
    <x v="13"/>
    <n v="3"/>
    <n v="1"/>
    <n v="22"/>
    <n v="41"/>
    <n v="122"/>
    <n v="14"/>
    <x v="19"/>
    <m/>
    <m/>
    <m/>
    <m/>
    <m/>
    <m/>
    <m/>
    <m/>
  </r>
  <r>
    <x v="1"/>
    <s v="mid May"/>
    <x v="15"/>
    <x v="7"/>
    <n v="3"/>
    <n v="2"/>
    <n v="22"/>
    <n v="42"/>
    <n v="222"/>
    <n v="14"/>
    <x v="19"/>
    <m/>
    <m/>
    <m/>
    <m/>
    <m/>
    <m/>
    <m/>
    <m/>
  </r>
  <r>
    <x v="1"/>
    <s v="mid May"/>
    <x v="9"/>
    <x v="9"/>
    <n v="3"/>
    <n v="3"/>
    <n v="22"/>
    <n v="43"/>
    <n v="322"/>
    <n v="14"/>
    <x v="19"/>
    <m/>
    <m/>
    <m/>
    <m/>
    <m/>
    <m/>
    <m/>
    <m/>
  </r>
  <r>
    <x v="1"/>
    <s v="mid May"/>
    <x v="13"/>
    <x v="12"/>
    <n v="3"/>
    <n v="4"/>
    <n v="22"/>
    <n v="44"/>
    <n v="422"/>
    <n v="14"/>
    <x v="19"/>
    <m/>
    <m/>
    <m/>
    <m/>
    <m/>
    <m/>
    <m/>
    <m/>
  </r>
  <r>
    <x v="1"/>
    <s v="mid May"/>
    <x v="8"/>
    <x v="8"/>
    <n v="3"/>
    <n v="4"/>
    <n v="24"/>
    <n v="45"/>
    <n v="424"/>
    <n v="14"/>
    <x v="19"/>
    <m/>
    <m/>
    <m/>
    <m/>
    <m/>
    <m/>
    <m/>
    <m/>
  </r>
  <r>
    <x v="1"/>
    <s v="mid May"/>
    <x v="12"/>
    <x v="11"/>
    <n v="3"/>
    <n v="3"/>
    <n v="24"/>
    <n v="46"/>
    <n v="324"/>
    <n v="14"/>
    <x v="19"/>
    <m/>
    <m/>
    <m/>
    <m/>
    <m/>
    <m/>
    <m/>
    <m/>
  </r>
  <r>
    <x v="1"/>
    <s v="mid May"/>
    <x v="11"/>
    <x v="3"/>
    <n v="3"/>
    <n v="2"/>
    <n v="24"/>
    <n v="47"/>
    <n v="224"/>
    <n v="14"/>
    <x v="19"/>
    <m/>
    <m/>
    <m/>
    <m/>
    <m/>
    <m/>
    <m/>
    <m/>
  </r>
  <r>
    <x v="1"/>
    <s v="mid May"/>
    <x v="10"/>
    <x v="10"/>
    <n v="3"/>
    <n v="1"/>
    <n v="24"/>
    <n v="48"/>
    <n v="124"/>
    <n v="14"/>
    <x v="19"/>
    <m/>
    <m/>
    <m/>
    <m/>
    <m/>
    <m/>
    <m/>
    <m/>
  </r>
  <r>
    <x v="0"/>
    <s v="mid April"/>
    <x v="3"/>
    <x v="3"/>
    <n v="4"/>
    <n v="1"/>
    <n v="26"/>
    <n v="49"/>
    <n v="126"/>
    <n v="14"/>
    <x v="19"/>
    <m/>
    <m/>
    <m/>
    <m/>
    <m/>
    <m/>
    <m/>
    <m/>
  </r>
  <r>
    <x v="0"/>
    <s v="mid April"/>
    <x v="4"/>
    <x v="4"/>
    <n v="4"/>
    <n v="2"/>
    <n v="26"/>
    <n v="50"/>
    <n v="226"/>
    <n v="14"/>
    <x v="19"/>
    <m/>
    <m/>
    <m/>
    <m/>
    <m/>
    <m/>
    <m/>
    <m/>
  </r>
  <r>
    <x v="0"/>
    <s v="mid April"/>
    <x v="1"/>
    <x v="1"/>
    <n v="4"/>
    <n v="3"/>
    <n v="26"/>
    <n v="51"/>
    <n v="326"/>
    <n v="14"/>
    <x v="19"/>
    <m/>
    <m/>
    <m/>
    <m/>
    <m/>
    <m/>
    <m/>
    <m/>
  </r>
  <r>
    <x v="0"/>
    <s v="mid April"/>
    <x v="5"/>
    <x v="5"/>
    <n v="4"/>
    <n v="4"/>
    <n v="26"/>
    <n v="52"/>
    <n v="426"/>
    <n v="14"/>
    <x v="19"/>
    <m/>
    <m/>
    <m/>
    <m/>
    <m/>
    <m/>
    <m/>
    <m/>
  </r>
  <r>
    <x v="0"/>
    <s v="mid April"/>
    <x v="7"/>
    <x v="7"/>
    <n v="4"/>
    <n v="4"/>
    <n v="28"/>
    <n v="53"/>
    <n v="428"/>
    <n v="14"/>
    <x v="23"/>
    <n v="14"/>
    <m/>
    <m/>
    <m/>
    <m/>
    <m/>
    <m/>
    <m/>
  </r>
  <r>
    <x v="0"/>
    <s v="mid April"/>
    <x v="6"/>
    <x v="6"/>
    <n v="4"/>
    <n v="3"/>
    <n v="28"/>
    <n v="54"/>
    <n v="328"/>
    <n v="14"/>
    <x v="19"/>
    <m/>
    <m/>
    <m/>
    <m/>
    <m/>
    <m/>
    <m/>
    <m/>
  </r>
  <r>
    <x v="0"/>
    <s v="mid April"/>
    <x v="0"/>
    <x v="0"/>
    <n v="4"/>
    <n v="2"/>
    <n v="28"/>
    <n v="55"/>
    <n v="228"/>
    <n v="14"/>
    <x v="19"/>
    <m/>
    <m/>
    <m/>
    <m/>
    <m/>
    <m/>
    <m/>
    <m/>
  </r>
  <r>
    <x v="0"/>
    <s v="mid April"/>
    <x v="2"/>
    <x v="2"/>
    <n v="4"/>
    <n v="1"/>
    <n v="28"/>
    <n v="56"/>
    <n v="128"/>
    <n v="14"/>
    <x v="19"/>
    <m/>
    <m/>
    <m/>
    <m/>
    <m/>
    <m/>
    <m/>
    <m/>
  </r>
  <r>
    <x v="1"/>
    <s v="mid May"/>
    <x v="11"/>
    <x v="3"/>
    <n v="4"/>
    <n v="1"/>
    <n v="30"/>
    <n v="57"/>
    <n v="130"/>
    <n v="14"/>
    <x v="19"/>
    <m/>
    <m/>
    <m/>
    <m/>
    <m/>
    <m/>
    <m/>
    <m/>
  </r>
  <r>
    <x v="1"/>
    <s v="mid May"/>
    <x v="13"/>
    <x v="12"/>
    <n v="4"/>
    <n v="2"/>
    <n v="30"/>
    <n v="58"/>
    <n v="230"/>
    <n v="14"/>
    <x v="19"/>
    <m/>
    <m/>
    <m/>
    <m/>
    <m/>
    <m/>
    <m/>
    <m/>
  </r>
  <r>
    <x v="1"/>
    <s v="mid May"/>
    <x v="14"/>
    <x v="13"/>
    <n v="4"/>
    <n v="3"/>
    <n v="30"/>
    <n v="59"/>
    <n v="330"/>
    <n v="14"/>
    <x v="19"/>
    <m/>
    <m/>
    <m/>
    <m/>
    <m/>
    <m/>
    <m/>
    <m/>
  </r>
  <r>
    <x v="1"/>
    <s v="mid May"/>
    <x v="10"/>
    <x v="10"/>
    <n v="4"/>
    <n v="4"/>
    <n v="30"/>
    <n v="60"/>
    <n v="430"/>
    <n v="14"/>
    <x v="19"/>
    <m/>
    <m/>
    <m/>
    <m/>
    <m/>
    <m/>
    <m/>
    <m/>
  </r>
  <r>
    <x v="1"/>
    <s v="mid May"/>
    <x v="9"/>
    <x v="9"/>
    <n v="4"/>
    <n v="4"/>
    <n v="32"/>
    <n v="61"/>
    <n v="432"/>
    <n v="14"/>
    <x v="19"/>
    <m/>
    <m/>
    <m/>
    <m/>
    <m/>
    <m/>
    <m/>
    <m/>
  </r>
  <r>
    <x v="1"/>
    <s v="mid May"/>
    <x v="15"/>
    <x v="7"/>
    <n v="4"/>
    <n v="3"/>
    <n v="32"/>
    <n v="62"/>
    <n v="332"/>
    <n v="14"/>
    <x v="19"/>
    <m/>
    <m/>
    <m/>
    <m/>
    <m/>
    <m/>
    <m/>
    <m/>
  </r>
  <r>
    <x v="1"/>
    <s v="mid May"/>
    <x v="8"/>
    <x v="8"/>
    <n v="4"/>
    <n v="2"/>
    <n v="32"/>
    <n v="63"/>
    <n v="232"/>
    <n v="14"/>
    <x v="19"/>
    <m/>
    <m/>
    <m/>
    <m/>
    <m/>
    <m/>
    <m/>
    <m/>
  </r>
  <r>
    <x v="1"/>
    <s v="mid May"/>
    <x v="12"/>
    <x v="11"/>
    <n v="4"/>
    <n v="1"/>
    <n v="32"/>
    <n v="64"/>
    <n v="132"/>
    <n v="14"/>
    <x v="19"/>
    <m/>
    <m/>
    <m/>
    <m/>
    <m/>
    <m/>
    <m/>
    <m/>
  </r>
  <r>
    <x v="2"/>
    <m/>
    <x v="16"/>
    <x v="14"/>
    <m/>
    <m/>
    <m/>
    <m/>
    <m/>
    <m/>
    <x v="19"/>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7">
  <r>
    <x v="0"/>
    <s v="mid April"/>
    <n v="1"/>
    <x v="0"/>
    <x v="0"/>
    <n v="1"/>
    <n v="102"/>
    <n v="1"/>
    <n v="2"/>
    <n v="1"/>
    <x v="0"/>
    <n v="3"/>
    <n v="6"/>
    <n v="3"/>
    <n v="5"/>
    <n v="4.666666666666667"/>
    <n v="18"/>
    <n v="15.7"/>
    <n v="15.2"/>
    <n v="16.3"/>
  </r>
  <r>
    <x v="0"/>
    <s v="mid April"/>
    <n v="1"/>
    <x v="1"/>
    <x v="1"/>
    <n v="1"/>
    <n v="202"/>
    <n v="2"/>
    <n v="2"/>
    <n v="1"/>
    <x v="0"/>
    <n v="3"/>
    <n v="3"/>
    <n v="5"/>
    <n v="5"/>
    <n v="4.333333333333333"/>
    <n v="11.9"/>
    <n v="16.2"/>
    <n v="16.3"/>
    <n v="14.800000000000002"/>
  </r>
  <r>
    <x v="0"/>
    <s v="mid April"/>
    <n v="1"/>
    <x v="2"/>
    <x v="2"/>
    <n v="1"/>
    <n v="302"/>
    <n v="3"/>
    <n v="2"/>
    <n v="1"/>
    <x v="0"/>
    <n v="3"/>
    <n v="5"/>
    <n v="5"/>
    <n v="5"/>
    <n v="5"/>
    <n v="15.4"/>
    <n v="15.3"/>
    <n v="16.2"/>
    <n v="15.633333333333335"/>
  </r>
  <r>
    <x v="0"/>
    <s v="mid April"/>
    <n v="1"/>
    <x v="3"/>
    <x v="3"/>
    <n v="1"/>
    <n v="402"/>
    <n v="4"/>
    <n v="2"/>
    <n v="1"/>
    <x v="0"/>
    <n v="3"/>
    <n v="5"/>
    <n v="3"/>
    <n v="4"/>
    <n v="4"/>
    <n v="13.4"/>
    <n v="12.3"/>
    <n v="14.7"/>
    <n v="13.466666666666669"/>
  </r>
  <r>
    <x v="0"/>
    <s v="mid April"/>
    <n v="1"/>
    <x v="4"/>
    <x v="4"/>
    <n v="1"/>
    <n v="404"/>
    <n v="4"/>
    <n v="4"/>
    <n v="1"/>
    <x v="0"/>
    <n v="3"/>
    <n v="5"/>
    <n v="5"/>
    <n v="4"/>
    <n v="4.666666666666667"/>
    <n v="15.4"/>
    <n v="15.2"/>
    <n v="13.2"/>
    <n v="14.6"/>
  </r>
  <r>
    <x v="0"/>
    <s v="mid April"/>
    <n v="1"/>
    <x v="5"/>
    <x v="5"/>
    <n v="1"/>
    <n v="304"/>
    <n v="3"/>
    <n v="4"/>
    <n v="1"/>
    <x v="0"/>
    <n v="3"/>
    <n v="5"/>
    <n v="4"/>
    <n v="5"/>
    <n v="4.666666666666667"/>
    <n v="15.6"/>
    <n v="14.9"/>
    <n v="15.9"/>
    <n v="15.466666666666667"/>
  </r>
  <r>
    <x v="0"/>
    <s v="mid April"/>
    <n v="1"/>
    <x v="6"/>
    <x v="6"/>
    <n v="1"/>
    <n v="204"/>
    <n v="2"/>
    <n v="4"/>
    <n v="1"/>
    <x v="0"/>
    <n v="3"/>
    <n v="4"/>
    <n v="4"/>
    <n v="3"/>
    <n v="3.6666666666666665"/>
    <n v="12.8"/>
    <n v="15.6"/>
    <n v="13.3"/>
    <n v="13.9"/>
  </r>
  <r>
    <x v="0"/>
    <s v="mid April"/>
    <n v="1"/>
    <x v="7"/>
    <x v="7"/>
    <n v="1"/>
    <n v="104"/>
    <n v="1"/>
    <n v="4"/>
    <n v="1"/>
    <x v="0"/>
    <n v="3"/>
    <n v="3"/>
    <n v="3"/>
    <n v="4"/>
    <n v="3.3333333333333335"/>
    <n v="18.5"/>
    <n v="15.7"/>
    <n v="16.3"/>
    <n v="16.833333333333332"/>
  </r>
  <r>
    <x v="1"/>
    <s v="mid May"/>
    <n v="2"/>
    <x v="8"/>
    <x v="8"/>
    <n v="1"/>
    <n v="106"/>
    <n v="1"/>
    <n v="6"/>
    <n v="1"/>
    <x v="1"/>
    <n v="3"/>
    <n v="4"/>
    <n v="3"/>
    <n v="4"/>
    <n v="3.6666666666666665"/>
    <n v="15.5"/>
    <n v="18.8"/>
    <n v="14.5"/>
    <n v="16.266666666666666"/>
  </r>
  <r>
    <x v="1"/>
    <s v="mid May"/>
    <n v="2"/>
    <x v="9"/>
    <x v="9"/>
    <n v="1"/>
    <n v="206"/>
    <n v="2"/>
    <n v="6"/>
    <n v="1"/>
    <x v="1"/>
    <n v="3"/>
    <n v="3"/>
    <n v="4"/>
    <n v="4"/>
    <n v="3.6666666666666665"/>
    <n v="15.6"/>
    <n v="16.100000000000001"/>
    <n v="16"/>
    <n v="15.9"/>
  </r>
  <r>
    <x v="1"/>
    <s v="mid May"/>
    <n v="2"/>
    <x v="10"/>
    <x v="10"/>
    <n v="1"/>
    <n v="306"/>
    <n v="3"/>
    <n v="6"/>
    <n v="1"/>
    <x v="1"/>
    <n v="3"/>
    <n v="6"/>
    <n v="4"/>
    <n v="5"/>
    <n v="5"/>
    <n v="14.5"/>
    <n v="14.3"/>
    <n v="18.100000000000001"/>
    <n v="15.633333333333335"/>
  </r>
  <r>
    <x v="1"/>
    <s v="mid May"/>
    <n v="2"/>
    <x v="11"/>
    <x v="3"/>
    <n v="1"/>
    <n v="406"/>
    <n v="4"/>
    <n v="6"/>
    <n v="1"/>
    <x v="1"/>
    <n v="3"/>
    <n v="5"/>
    <n v="5"/>
    <n v="5"/>
    <n v="5"/>
    <n v="14.1"/>
    <n v="14.4"/>
    <n v="15.2"/>
    <n v="14.566666666666668"/>
  </r>
  <r>
    <x v="1"/>
    <s v="mid May"/>
    <n v="2"/>
    <x v="12"/>
    <x v="11"/>
    <n v="1"/>
    <n v="408"/>
    <n v="4"/>
    <n v="8"/>
    <n v="1"/>
    <x v="1"/>
    <n v="3"/>
    <n v="6"/>
    <n v="5"/>
    <n v="5"/>
    <n v="5.333333333333333"/>
    <n v="13.8"/>
    <n v="16.100000000000001"/>
    <n v="14.6"/>
    <n v="14.833333333333334"/>
  </r>
  <r>
    <x v="1"/>
    <s v="mid May"/>
    <n v="2"/>
    <x v="13"/>
    <x v="12"/>
    <n v="1"/>
    <n v="308"/>
    <n v="3"/>
    <n v="8"/>
    <n v="1"/>
    <x v="1"/>
    <n v="3"/>
    <n v="5"/>
    <n v="5"/>
    <n v="6"/>
    <n v="5.333333333333333"/>
    <n v="18.3"/>
    <n v="17.399999999999999"/>
    <n v="18.600000000000001"/>
    <n v="18.100000000000001"/>
  </r>
  <r>
    <x v="1"/>
    <s v="mid May"/>
    <n v="2"/>
    <x v="14"/>
    <x v="13"/>
    <n v="1"/>
    <n v="208"/>
    <n v="2"/>
    <n v="8"/>
    <n v="1"/>
    <x v="1"/>
    <n v="3"/>
    <n v="4"/>
    <n v="4"/>
    <n v="5"/>
    <n v="4.333333333333333"/>
    <n v="16.600000000000001"/>
    <n v="17.2"/>
    <n v="14.5"/>
    <n v="16.099999999999998"/>
  </r>
  <r>
    <x v="1"/>
    <s v="mid May"/>
    <n v="2"/>
    <x v="15"/>
    <x v="7"/>
    <n v="1"/>
    <n v="108"/>
    <n v="1"/>
    <n v="8"/>
    <n v="1"/>
    <x v="1"/>
    <n v="3"/>
    <n v="5"/>
    <n v="5"/>
    <n v="5"/>
    <n v="5"/>
    <n v="14.1"/>
    <n v="12"/>
    <n v="16.8"/>
    <n v="14.300000000000002"/>
  </r>
  <r>
    <x v="0"/>
    <s v="mid April"/>
    <n v="3"/>
    <x v="1"/>
    <x v="1"/>
    <n v="2"/>
    <n v="110"/>
    <n v="1"/>
    <n v="10"/>
    <n v="1"/>
    <x v="0"/>
    <n v="3"/>
    <n v="4"/>
    <n v="4"/>
    <n v="5"/>
    <n v="4.333333333333333"/>
    <n v="14.1"/>
    <n v="11.6"/>
    <n v="15.4"/>
    <n v="13.700000000000001"/>
  </r>
  <r>
    <x v="0"/>
    <s v="mid April"/>
    <n v="3"/>
    <x v="5"/>
    <x v="5"/>
    <n v="2"/>
    <n v="210"/>
    <n v="2"/>
    <n v="10"/>
    <n v="1"/>
    <x v="0"/>
    <n v="3"/>
    <n v="4"/>
    <n v="4"/>
    <n v="4"/>
    <n v="4"/>
    <n v="15.5"/>
    <n v="11.4"/>
    <n v="13.5"/>
    <n v="13.466666666666667"/>
  </r>
  <r>
    <x v="0"/>
    <s v="mid April"/>
    <n v="3"/>
    <x v="7"/>
    <x v="7"/>
    <n v="2"/>
    <n v="310"/>
    <n v="3"/>
    <n v="10"/>
    <n v="1"/>
    <x v="0"/>
    <n v="3"/>
    <n v="5"/>
    <n v="4"/>
    <n v="5"/>
    <n v="4.666666666666667"/>
    <n v="14"/>
    <n v="13.4"/>
    <n v="14.6"/>
    <n v="14"/>
  </r>
  <r>
    <x v="0"/>
    <s v="mid April"/>
    <n v="3"/>
    <x v="6"/>
    <x v="6"/>
    <n v="2"/>
    <n v="410"/>
    <n v="4"/>
    <n v="10"/>
    <n v="1"/>
    <x v="0"/>
    <n v="3"/>
    <n v="5"/>
    <n v="4"/>
    <n v="4"/>
    <n v="4.333333333333333"/>
    <n v="16.8"/>
    <n v="14.4"/>
    <n v="14.5"/>
    <n v="15.233333333333334"/>
  </r>
  <r>
    <x v="0"/>
    <s v="mid April"/>
    <n v="3"/>
    <x v="2"/>
    <x v="2"/>
    <n v="2"/>
    <n v="412"/>
    <n v="4"/>
    <n v="12"/>
    <n v="1"/>
    <x v="0"/>
    <n v="3"/>
    <n v="5"/>
    <n v="5"/>
    <n v="4"/>
    <n v="4.666666666666667"/>
    <n v="16.2"/>
    <n v="15"/>
    <n v="13.7"/>
    <n v="14.966666666666667"/>
  </r>
  <r>
    <x v="0"/>
    <s v="mid April"/>
    <n v="3"/>
    <x v="0"/>
    <x v="0"/>
    <n v="2"/>
    <n v="312"/>
    <n v="3"/>
    <n v="12"/>
    <n v="1"/>
    <x v="0"/>
    <n v="3"/>
    <n v="5"/>
    <n v="5"/>
    <n v="4"/>
    <n v="4.666666666666667"/>
    <n v="15.5"/>
    <n v="17"/>
    <n v="16.399999999999999"/>
    <n v="16.3"/>
  </r>
  <r>
    <x v="0"/>
    <s v="mid April"/>
    <n v="3"/>
    <x v="3"/>
    <x v="3"/>
    <n v="2"/>
    <n v="212"/>
    <n v="2"/>
    <n v="12"/>
    <n v="1"/>
    <x v="0"/>
    <n v="3"/>
    <n v="3"/>
    <n v="4"/>
    <n v="4"/>
    <n v="3.6666666666666665"/>
    <n v="13.2"/>
    <n v="13"/>
    <n v="13"/>
    <n v="13.066666666666668"/>
  </r>
  <r>
    <x v="0"/>
    <s v="mid April"/>
    <n v="3"/>
    <x v="4"/>
    <x v="4"/>
    <n v="2"/>
    <n v="112"/>
    <n v="1"/>
    <n v="12"/>
    <n v="1"/>
    <x v="0"/>
    <n v="3"/>
    <n v="5"/>
    <n v="4"/>
    <n v="4"/>
    <n v="4.333333333333333"/>
    <n v="17.5"/>
    <n v="16.2"/>
    <n v="18.5"/>
    <n v="17.400000000000002"/>
  </r>
  <r>
    <x v="1"/>
    <s v="mid May"/>
    <n v="4"/>
    <x v="9"/>
    <x v="9"/>
    <n v="2"/>
    <n v="114"/>
    <n v="1"/>
    <n v="14"/>
    <n v="1"/>
    <x v="1"/>
    <n v="3"/>
    <n v="3"/>
    <n v="5"/>
    <n v="4"/>
    <n v="4"/>
    <n v="16.100000000000001"/>
    <n v="16"/>
    <n v="14.3"/>
    <n v="15.466666666666669"/>
  </r>
  <r>
    <x v="1"/>
    <s v="mid May"/>
    <n v="4"/>
    <x v="10"/>
    <x v="10"/>
    <n v="2"/>
    <n v="214"/>
    <n v="2"/>
    <n v="14"/>
    <n v="1"/>
    <x v="1"/>
    <n v="3"/>
    <n v="4"/>
    <n v="6"/>
    <n v="5"/>
    <n v="5"/>
    <n v="15.4"/>
    <n v="18"/>
    <n v="14.2"/>
    <n v="15.866666666666665"/>
  </r>
  <r>
    <x v="1"/>
    <s v="mid May"/>
    <n v="4"/>
    <x v="8"/>
    <x v="8"/>
    <n v="2"/>
    <n v="314"/>
    <n v="3"/>
    <n v="14"/>
    <n v="1"/>
    <x v="1"/>
    <n v="3"/>
    <n v="4"/>
    <n v="6"/>
    <n v="3"/>
    <n v="4.333333333333333"/>
    <n v="10.8"/>
    <n v="10.8"/>
    <n v="17.399999999999999"/>
    <n v="13"/>
  </r>
  <r>
    <x v="1"/>
    <s v="mid May"/>
    <n v="4"/>
    <x v="15"/>
    <x v="7"/>
    <n v="2"/>
    <n v="414"/>
    <n v="4"/>
    <n v="14"/>
    <n v="1"/>
    <x v="1"/>
    <n v="3"/>
    <n v="6"/>
    <n v="5"/>
    <n v="5"/>
    <n v="5.333333333333333"/>
    <n v="17"/>
    <n v="17.7"/>
    <n v="17.5"/>
    <n v="17.400000000000002"/>
  </r>
  <r>
    <x v="1"/>
    <s v="mid May"/>
    <n v="4"/>
    <x v="14"/>
    <x v="13"/>
    <n v="2"/>
    <n v="416"/>
    <n v="4"/>
    <n v="16"/>
    <n v="1"/>
    <x v="1"/>
    <n v="3"/>
    <n v="5"/>
    <n v="5"/>
    <n v="5"/>
    <n v="5"/>
    <n v="14.5"/>
    <n v="14.6"/>
    <n v="13.8"/>
    <n v="14.300000000000002"/>
  </r>
  <r>
    <x v="1"/>
    <s v="mid May"/>
    <n v="4"/>
    <x v="11"/>
    <x v="3"/>
    <n v="2"/>
    <n v="316"/>
    <n v="3"/>
    <n v="16"/>
    <n v="1"/>
    <x v="1"/>
    <n v="3"/>
    <n v="5"/>
    <n v="5"/>
    <n v="5"/>
    <n v="5"/>
    <n v="15.2"/>
    <n v="16.7"/>
    <n v="14.7"/>
    <n v="15.533333333333331"/>
  </r>
  <r>
    <x v="1"/>
    <s v="mid May"/>
    <n v="4"/>
    <x v="12"/>
    <x v="11"/>
    <n v="2"/>
    <n v="216"/>
    <n v="2"/>
    <n v="16"/>
    <n v="1"/>
    <x v="1"/>
    <n v="3"/>
    <n v="6"/>
    <n v="5"/>
    <n v="6"/>
    <n v="5.666666666666667"/>
    <n v="17"/>
    <n v="13.5"/>
    <n v="14.5"/>
    <n v="15"/>
  </r>
  <r>
    <x v="1"/>
    <s v="mid May"/>
    <n v="4"/>
    <x v="13"/>
    <x v="12"/>
    <n v="2"/>
    <n v="116"/>
    <n v="1"/>
    <n v="16"/>
    <n v="1"/>
    <x v="1"/>
    <n v="3"/>
    <n v="5"/>
    <n v="5"/>
    <n v="3"/>
    <n v="4.333333333333333"/>
    <n v="17.7"/>
    <n v="17.600000000000001"/>
    <n v="14"/>
    <n v="16.433333333333334"/>
  </r>
  <r>
    <x v="0"/>
    <s v="mid April"/>
    <n v="5"/>
    <x v="6"/>
    <x v="6"/>
    <n v="3"/>
    <n v="118"/>
    <n v="1"/>
    <n v="18"/>
    <n v="1"/>
    <x v="0"/>
    <n v="3"/>
    <n v="5"/>
    <n v="4"/>
    <n v="5"/>
    <n v="4.666666666666667"/>
    <n v="17.3"/>
    <n v="17.899999999999999"/>
    <n v="20.5"/>
    <n v="18.566666666666666"/>
  </r>
  <r>
    <x v="0"/>
    <s v="mid April"/>
    <n v="5"/>
    <x v="2"/>
    <x v="2"/>
    <n v="3"/>
    <n v="218"/>
    <n v="2"/>
    <n v="18"/>
    <n v="1"/>
    <x v="0"/>
    <n v="3"/>
    <n v="5"/>
    <n v="5"/>
    <n v="4"/>
    <n v="4.666666666666667"/>
    <n v="15.5"/>
    <n v="15"/>
    <n v="16.7"/>
    <n v="15.733333333333334"/>
  </r>
  <r>
    <x v="0"/>
    <s v="mid April"/>
    <n v="5"/>
    <x v="3"/>
    <x v="3"/>
    <n v="3"/>
    <n v="318"/>
    <n v="3"/>
    <n v="18"/>
    <n v="1"/>
    <x v="0"/>
    <n v="3"/>
    <n v="5"/>
    <n v="5"/>
    <n v="4"/>
    <n v="4.666666666666667"/>
    <n v="14.1"/>
    <n v="14.6"/>
    <n v="14.8"/>
    <n v="14.5"/>
  </r>
  <r>
    <x v="0"/>
    <s v="mid April"/>
    <n v="5"/>
    <x v="0"/>
    <x v="0"/>
    <n v="3"/>
    <n v="418"/>
    <n v="4"/>
    <n v="18"/>
    <n v="1"/>
    <x v="0"/>
    <n v="3"/>
    <n v="4"/>
    <n v="5"/>
    <n v="5"/>
    <n v="4.666666666666667"/>
    <n v="12.3"/>
    <n v="17.399999999999999"/>
    <n v="14.7"/>
    <n v="14.799999999999999"/>
  </r>
  <r>
    <x v="0"/>
    <s v="mid April"/>
    <n v="5"/>
    <x v="1"/>
    <x v="1"/>
    <n v="3"/>
    <n v="420"/>
    <n v="4"/>
    <n v="20"/>
    <n v="1"/>
    <x v="0"/>
    <n v="3"/>
    <n v="4"/>
    <n v="5"/>
    <n v="6"/>
    <n v="5"/>
    <n v="13.3"/>
    <n v="21.1"/>
    <n v="15.4"/>
    <n v="16.600000000000001"/>
  </r>
  <r>
    <x v="0"/>
    <s v="mid April"/>
    <n v="5"/>
    <x v="4"/>
    <x v="4"/>
    <n v="3"/>
    <n v="320"/>
    <n v="3"/>
    <n v="20"/>
    <n v="1"/>
    <x v="0"/>
    <n v="3"/>
    <n v="5"/>
    <n v="4"/>
    <n v="5"/>
    <n v="4.666666666666667"/>
    <n v="19"/>
    <n v="13.2"/>
    <n v="14"/>
    <n v="15.4"/>
  </r>
  <r>
    <x v="0"/>
    <s v="mid April"/>
    <n v="5"/>
    <x v="7"/>
    <x v="7"/>
    <n v="3"/>
    <n v="220"/>
    <n v="2"/>
    <n v="20"/>
    <n v="1"/>
    <x v="0"/>
    <n v="3"/>
    <n v="4"/>
    <n v="5"/>
    <n v="4"/>
    <n v="4.333333333333333"/>
    <n v="16.100000000000001"/>
    <n v="18"/>
    <n v="12.5"/>
    <n v="15.533333333333333"/>
  </r>
  <r>
    <x v="0"/>
    <s v="mid April"/>
    <n v="5"/>
    <x v="5"/>
    <x v="5"/>
    <n v="3"/>
    <n v="120"/>
    <n v="1"/>
    <n v="20"/>
    <n v="1"/>
    <x v="0"/>
    <n v="3"/>
    <n v="4"/>
    <n v="4"/>
    <n v="4"/>
    <n v="4"/>
    <n v="13"/>
    <n v="14.2"/>
    <n v="16.600000000000001"/>
    <n v="14.6"/>
  </r>
  <r>
    <x v="1"/>
    <s v="mid May"/>
    <n v="6"/>
    <x v="14"/>
    <x v="13"/>
    <n v="3"/>
    <n v="122"/>
    <n v="1"/>
    <n v="22"/>
    <n v="1"/>
    <x v="1"/>
    <n v="3"/>
    <n v="5"/>
    <n v="6"/>
    <n v="5"/>
    <n v="5.333333333333333"/>
    <n v="15.09"/>
    <n v="19.100000000000001"/>
    <n v="15"/>
    <n v="16.396666666666665"/>
  </r>
  <r>
    <x v="1"/>
    <s v="mid May"/>
    <n v="6"/>
    <x v="15"/>
    <x v="7"/>
    <n v="3"/>
    <n v="222"/>
    <n v="2"/>
    <n v="22"/>
    <n v="1"/>
    <x v="1"/>
    <n v="3"/>
    <n v="6"/>
    <n v="7"/>
    <n v="7"/>
    <n v="6.666666666666667"/>
    <n v="13"/>
    <n v="16.5"/>
    <n v="14.5"/>
    <n v="14.666666666666666"/>
  </r>
  <r>
    <x v="1"/>
    <s v="mid May"/>
    <n v="6"/>
    <x v="9"/>
    <x v="9"/>
    <n v="3"/>
    <n v="322"/>
    <n v="3"/>
    <n v="22"/>
    <n v="1"/>
    <x v="1"/>
    <n v="3"/>
    <n v="5"/>
    <n v="5"/>
    <n v="6"/>
    <n v="5.333333333333333"/>
    <n v="13.2"/>
    <n v="17"/>
    <n v="14.1"/>
    <n v="14.766666666666666"/>
  </r>
  <r>
    <x v="1"/>
    <s v="mid May"/>
    <n v="6"/>
    <x v="13"/>
    <x v="12"/>
    <n v="3"/>
    <n v="422"/>
    <n v="4"/>
    <n v="22"/>
    <n v="1"/>
    <x v="1"/>
    <n v="3"/>
    <n v="5"/>
    <n v="5"/>
    <n v="5"/>
    <n v="5"/>
    <n v="16.2"/>
    <n v="17.600000000000001"/>
    <n v="17.100000000000001"/>
    <n v="16.966666666666665"/>
  </r>
  <r>
    <x v="1"/>
    <s v="mid May"/>
    <n v="6"/>
    <x v="8"/>
    <x v="8"/>
    <n v="3"/>
    <n v="424"/>
    <n v="4"/>
    <n v="24"/>
    <n v="1"/>
    <x v="1"/>
    <n v="3"/>
    <n v="5"/>
    <n v="5"/>
    <n v="5"/>
    <n v="5"/>
    <n v="17"/>
    <n v="15.5"/>
    <n v="12"/>
    <n v="14.833333333333334"/>
  </r>
  <r>
    <x v="1"/>
    <s v="mid May"/>
    <n v="6"/>
    <x v="12"/>
    <x v="11"/>
    <n v="3"/>
    <n v="324"/>
    <n v="3"/>
    <n v="24"/>
    <n v="1"/>
    <x v="1"/>
    <n v="3"/>
    <n v="6"/>
    <n v="5"/>
    <n v="6"/>
    <n v="5.666666666666667"/>
    <n v="13.3"/>
    <n v="17"/>
    <n v="15.5"/>
    <n v="15.266666666666666"/>
  </r>
  <r>
    <x v="1"/>
    <s v="mid May"/>
    <n v="6"/>
    <x v="11"/>
    <x v="3"/>
    <n v="3"/>
    <n v="224"/>
    <n v="2"/>
    <n v="24"/>
    <n v="1"/>
    <x v="1"/>
    <n v="3"/>
    <n v="5"/>
    <n v="5"/>
    <n v="5"/>
    <n v="5"/>
    <n v="15.2"/>
    <n v="15.5"/>
    <n v="13"/>
    <n v="14.566666666666668"/>
  </r>
  <r>
    <x v="1"/>
    <s v="mid May"/>
    <n v="6"/>
    <x v="10"/>
    <x v="10"/>
    <n v="3"/>
    <n v="124"/>
    <n v="1"/>
    <n v="24"/>
    <n v="1"/>
    <x v="1"/>
    <n v="3"/>
    <n v="3"/>
    <n v="5"/>
    <n v="4"/>
    <n v="4"/>
    <n v="19.7"/>
    <n v="17"/>
    <n v="17.100000000000001"/>
    <n v="17.933333333333334"/>
  </r>
  <r>
    <x v="0"/>
    <s v="mid April"/>
    <n v="7"/>
    <x v="3"/>
    <x v="3"/>
    <n v="4"/>
    <n v="126"/>
    <n v="1"/>
    <n v="26"/>
    <n v="1"/>
    <x v="0"/>
    <n v="3"/>
    <n v="4"/>
    <n v="3"/>
    <n v="4"/>
    <n v="3.6666666666666665"/>
    <n v="14.3"/>
    <n v="13.6"/>
    <n v="15.1"/>
    <n v="14.333333333333334"/>
  </r>
  <r>
    <x v="0"/>
    <s v="mid April"/>
    <n v="7"/>
    <x v="4"/>
    <x v="4"/>
    <n v="4"/>
    <n v="226"/>
    <n v="2"/>
    <n v="26"/>
    <n v="1"/>
    <x v="0"/>
    <n v="3"/>
    <n v="5"/>
    <n v="4"/>
    <n v="5"/>
    <n v="4.666666666666667"/>
    <n v="17.899999999999999"/>
    <n v="16.600000000000001"/>
    <n v="18.2"/>
    <n v="17.566666666666666"/>
  </r>
  <r>
    <x v="0"/>
    <s v="mid April"/>
    <n v="7"/>
    <x v="1"/>
    <x v="1"/>
    <n v="4"/>
    <n v="326"/>
    <n v="3"/>
    <n v="26"/>
    <n v="1"/>
    <x v="0"/>
    <n v="3"/>
    <n v="6"/>
    <n v="5"/>
    <n v="3"/>
    <n v="4.666666666666667"/>
    <n v="17.2"/>
    <n v="16.399999999999999"/>
    <n v="15.6"/>
    <n v="16.399999999999999"/>
  </r>
  <r>
    <x v="0"/>
    <s v="mid April"/>
    <n v="7"/>
    <x v="5"/>
    <x v="5"/>
    <n v="4"/>
    <n v="426"/>
    <n v="4"/>
    <n v="26"/>
    <n v="1"/>
    <x v="0"/>
    <n v="3"/>
    <n v="5"/>
    <n v="5"/>
    <n v="5"/>
    <n v="5"/>
    <n v="17"/>
    <n v="17.7"/>
    <n v="14.3"/>
    <n v="16.333333333333332"/>
  </r>
  <r>
    <x v="0"/>
    <s v="mid April"/>
    <n v="7"/>
    <x v="7"/>
    <x v="7"/>
    <n v="4"/>
    <n v="428"/>
    <n v="4"/>
    <n v="28"/>
    <n v="1"/>
    <x v="0"/>
    <n v="3"/>
    <n v="5"/>
    <n v="6"/>
    <n v="5"/>
    <n v="5.333333333333333"/>
    <n v="14.6"/>
    <n v="16"/>
    <n v="16"/>
    <n v="15.533333333333333"/>
  </r>
  <r>
    <x v="0"/>
    <s v="mid April"/>
    <n v="7"/>
    <x v="6"/>
    <x v="6"/>
    <n v="4"/>
    <n v="328"/>
    <n v="3"/>
    <n v="28"/>
    <n v="1"/>
    <x v="0"/>
    <n v="3"/>
    <n v="5"/>
    <n v="4"/>
    <n v="4"/>
    <n v="4.333333333333333"/>
    <n v="16"/>
    <n v="17.2"/>
    <n v="14.9"/>
    <n v="16.033333333333335"/>
  </r>
  <r>
    <x v="0"/>
    <s v="mid April"/>
    <n v="7"/>
    <x v="0"/>
    <x v="0"/>
    <n v="4"/>
    <n v="228"/>
    <n v="2"/>
    <n v="28"/>
    <n v="1"/>
    <x v="0"/>
    <n v="3"/>
    <n v="5"/>
    <n v="5"/>
    <n v="4"/>
    <n v="4.666666666666667"/>
    <n v="16.600000000000001"/>
    <n v="13.2"/>
    <n v="13.1"/>
    <n v="14.299999999999999"/>
  </r>
  <r>
    <x v="0"/>
    <s v="mid April"/>
    <n v="7"/>
    <x v="2"/>
    <x v="2"/>
    <n v="4"/>
    <n v="128"/>
    <n v="1"/>
    <n v="28"/>
    <n v="1"/>
    <x v="0"/>
    <n v="3"/>
    <n v="5"/>
    <n v="4"/>
    <n v="4"/>
    <n v="4.333333333333333"/>
    <n v="13.2"/>
    <n v="14"/>
    <n v="12.2"/>
    <n v="13.133333333333333"/>
  </r>
  <r>
    <x v="1"/>
    <s v="mid May"/>
    <n v="8"/>
    <x v="11"/>
    <x v="3"/>
    <n v="4"/>
    <n v="130"/>
    <n v="1"/>
    <n v="30"/>
    <n v="1"/>
    <x v="1"/>
    <n v="3"/>
    <n v="5"/>
    <n v="5"/>
    <n v="5"/>
    <n v="5"/>
    <n v="14.5"/>
    <n v="15"/>
    <n v="16.7"/>
    <n v="15.4"/>
  </r>
  <r>
    <x v="1"/>
    <s v="mid May"/>
    <n v="8"/>
    <x v="13"/>
    <x v="12"/>
    <n v="4"/>
    <n v="230"/>
    <n v="2"/>
    <n v="30"/>
    <n v="1"/>
    <x v="1"/>
    <n v="3"/>
    <n v="4"/>
    <n v="5"/>
    <n v="5"/>
    <n v="4.666666666666667"/>
    <n v="16.5"/>
    <n v="14.1"/>
    <n v="17.3"/>
    <n v="15.966666666666669"/>
  </r>
  <r>
    <x v="1"/>
    <s v="mid May"/>
    <n v="8"/>
    <x v="14"/>
    <x v="13"/>
    <n v="4"/>
    <n v="330"/>
    <n v="3"/>
    <n v="30"/>
    <n v="1"/>
    <x v="1"/>
    <n v="3"/>
    <n v="4"/>
    <n v="4"/>
    <n v="4"/>
    <n v="4"/>
    <n v="16.399999999999999"/>
    <n v="15.2"/>
    <n v="17.3"/>
    <n v="16.3"/>
  </r>
  <r>
    <x v="1"/>
    <s v="mid May"/>
    <n v="8"/>
    <x v="10"/>
    <x v="10"/>
    <n v="4"/>
    <n v="430"/>
    <n v="4"/>
    <n v="30"/>
    <n v="1"/>
    <x v="1"/>
    <n v="3"/>
    <n v="4"/>
    <n v="3"/>
    <n v="4"/>
    <n v="3.6666666666666665"/>
    <n v="15"/>
    <n v="16"/>
    <n v="14.6"/>
    <n v="15.200000000000001"/>
  </r>
  <r>
    <x v="1"/>
    <s v="mid May"/>
    <n v="8"/>
    <x v="9"/>
    <x v="9"/>
    <n v="4"/>
    <n v="432"/>
    <n v="4"/>
    <n v="32"/>
    <n v="1"/>
    <x v="1"/>
    <n v="3"/>
    <n v="4"/>
    <n v="3"/>
    <n v="5"/>
    <n v="4"/>
    <n v="15"/>
    <n v="17.600000000000001"/>
    <n v="12.6"/>
    <n v="15.066666666666668"/>
  </r>
  <r>
    <x v="1"/>
    <s v="mid May"/>
    <n v="8"/>
    <x v="15"/>
    <x v="7"/>
    <n v="4"/>
    <n v="332"/>
    <n v="3"/>
    <n v="32"/>
    <n v="1"/>
    <x v="1"/>
    <n v="3"/>
    <n v="4"/>
    <n v="6"/>
    <n v="6"/>
    <n v="5.333333333333333"/>
    <n v="14.3"/>
    <n v="17"/>
    <n v="15.7"/>
    <n v="15.666666666666666"/>
  </r>
  <r>
    <x v="1"/>
    <s v="mid May"/>
    <n v="8"/>
    <x v="8"/>
    <x v="8"/>
    <n v="4"/>
    <n v="232"/>
    <n v="2"/>
    <n v="32"/>
    <n v="1"/>
    <x v="1"/>
    <n v="3"/>
    <n v="5"/>
    <n v="6"/>
    <n v="5"/>
    <n v="5.333333333333333"/>
    <n v="17.600000000000001"/>
    <n v="16.899999999999999"/>
    <n v="19.899999999999999"/>
    <n v="18.133333333333333"/>
  </r>
  <r>
    <x v="1"/>
    <s v="mid May"/>
    <n v="8"/>
    <x v="12"/>
    <x v="11"/>
    <n v="4"/>
    <n v="132"/>
    <n v="1"/>
    <n v="32"/>
    <n v="1"/>
    <x v="1"/>
    <n v="3"/>
    <n v="5"/>
    <n v="6"/>
    <n v="5"/>
    <n v="5.333333333333333"/>
    <n v="17.399999999999999"/>
    <n v="16"/>
    <n v="15"/>
    <n v="16.133333333333333"/>
  </r>
  <r>
    <x v="0"/>
    <s v="mid April"/>
    <n v="1"/>
    <x v="0"/>
    <x v="0"/>
    <n v="1"/>
    <n v="102"/>
    <n v="1"/>
    <n v="2"/>
    <n v="2"/>
    <x v="1"/>
    <n v="6"/>
    <n v="6"/>
    <n v="7"/>
    <n v="7"/>
    <n v="6.666666666666667"/>
    <n v="19.600000000000001"/>
    <n v="19.5"/>
    <n v="19.399999999999999"/>
    <n v="19.5"/>
  </r>
  <r>
    <x v="0"/>
    <s v="mid April"/>
    <n v="1"/>
    <x v="1"/>
    <x v="1"/>
    <n v="1"/>
    <n v="202"/>
    <n v="2"/>
    <n v="2"/>
    <n v="2"/>
    <x v="1"/>
    <n v="6"/>
    <n v="7"/>
    <n v="7"/>
    <n v="8"/>
    <n v="7.333333333333333"/>
    <n v="17.3"/>
    <n v="14.5"/>
    <n v="16.2"/>
    <n v="16"/>
  </r>
  <r>
    <x v="0"/>
    <s v="mid April"/>
    <n v="1"/>
    <x v="2"/>
    <x v="2"/>
    <n v="1"/>
    <n v="302"/>
    <n v="3"/>
    <n v="2"/>
    <n v="2"/>
    <x v="1"/>
    <n v="6"/>
    <n v="6"/>
    <n v="8"/>
    <n v="9"/>
    <n v="7.666666666666667"/>
    <n v="20"/>
    <n v="19.7"/>
    <n v="18.5"/>
    <n v="19.400000000000002"/>
  </r>
  <r>
    <x v="0"/>
    <s v="mid April"/>
    <n v="1"/>
    <x v="3"/>
    <x v="3"/>
    <n v="1"/>
    <n v="402"/>
    <n v="4"/>
    <n v="2"/>
    <n v="2"/>
    <x v="1"/>
    <n v="6"/>
    <n v="8"/>
    <n v="8"/>
    <n v="7"/>
    <n v="7.666666666666667"/>
    <n v="17.2"/>
    <n v="16"/>
    <n v="19.100000000000001"/>
    <n v="17.433333333333334"/>
  </r>
  <r>
    <x v="0"/>
    <s v="mid April"/>
    <n v="1"/>
    <x v="4"/>
    <x v="4"/>
    <n v="1"/>
    <n v="404"/>
    <n v="4"/>
    <n v="4"/>
    <n v="2"/>
    <x v="1"/>
    <n v="6"/>
    <n v="6"/>
    <n v="8"/>
    <n v="8"/>
    <n v="7.333333333333333"/>
    <n v="18"/>
    <n v="18.600000000000001"/>
    <n v="18.5"/>
    <n v="18.366666666666667"/>
  </r>
  <r>
    <x v="0"/>
    <s v="mid April"/>
    <n v="1"/>
    <x v="5"/>
    <x v="5"/>
    <n v="1"/>
    <n v="304"/>
    <n v="3"/>
    <n v="4"/>
    <n v="2"/>
    <x v="1"/>
    <n v="6"/>
    <n v="7"/>
    <n v="7"/>
    <n v="6"/>
    <n v="6.666666666666667"/>
    <n v="15.2"/>
    <n v="15"/>
    <n v="17"/>
    <n v="15.733333333333334"/>
  </r>
  <r>
    <x v="0"/>
    <s v="mid April"/>
    <n v="1"/>
    <x v="6"/>
    <x v="6"/>
    <n v="1"/>
    <n v="204"/>
    <n v="2"/>
    <n v="4"/>
    <n v="2"/>
    <x v="1"/>
    <n v="6"/>
    <n v="7"/>
    <n v="7"/>
    <n v="6"/>
    <n v="6.666666666666667"/>
    <n v="18"/>
    <n v="18.5"/>
    <n v="19.399999999999999"/>
    <n v="18.633333333333333"/>
  </r>
  <r>
    <x v="0"/>
    <s v="mid April"/>
    <n v="1"/>
    <x v="7"/>
    <x v="7"/>
    <n v="1"/>
    <n v="104"/>
    <n v="1"/>
    <n v="4"/>
    <n v="2"/>
    <x v="1"/>
    <n v="6"/>
    <n v="7"/>
    <n v="7"/>
    <n v="8"/>
    <n v="7.333333333333333"/>
    <n v="20"/>
    <n v="21.1"/>
    <n v="19"/>
    <n v="20.033333333333335"/>
  </r>
  <r>
    <x v="1"/>
    <s v="mid May"/>
    <n v="2"/>
    <x v="8"/>
    <x v="8"/>
    <n v="1"/>
    <n v="106"/>
    <n v="1"/>
    <n v="6"/>
    <n v="2"/>
    <x v="2"/>
    <n v="6"/>
    <n v="10"/>
    <n v="8"/>
    <n v="8"/>
    <m/>
    <n v="21.5"/>
    <n v="16.100000000000001"/>
    <n v="18.5"/>
    <n v="18.7"/>
  </r>
  <r>
    <x v="1"/>
    <s v="mid May"/>
    <n v="2"/>
    <x v="9"/>
    <x v="9"/>
    <n v="1"/>
    <n v="206"/>
    <n v="2"/>
    <n v="6"/>
    <n v="2"/>
    <x v="2"/>
    <n v="6"/>
    <n v="8"/>
    <n v="10"/>
    <n v="10"/>
    <m/>
    <n v="17.100000000000001"/>
    <n v="17.399999999999999"/>
    <n v="20"/>
    <n v="18.166666666666668"/>
  </r>
  <r>
    <x v="1"/>
    <s v="mid May"/>
    <n v="2"/>
    <x v="10"/>
    <x v="10"/>
    <n v="1"/>
    <n v="306"/>
    <n v="3"/>
    <n v="6"/>
    <n v="2"/>
    <x v="2"/>
    <n v="6"/>
    <n v="11"/>
    <n v="10"/>
    <n v="9"/>
    <m/>
    <n v="22"/>
    <n v="20.100000000000001"/>
    <n v="24.2"/>
    <n v="22.099999999999998"/>
  </r>
  <r>
    <x v="1"/>
    <s v="mid May"/>
    <n v="2"/>
    <x v="11"/>
    <x v="3"/>
    <n v="1"/>
    <n v="406"/>
    <n v="4"/>
    <n v="6"/>
    <n v="2"/>
    <x v="2"/>
    <n v="6"/>
    <n v="12"/>
    <n v="11"/>
    <n v="7"/>
    <m/>
    <n v="22.7"/>
    <n v="22.4"/>
    <n v="21.5"/>
    <n v="22.2"/>
  </r>
  <r>
    <x v="1"/>
    <s v="mid May"/>
    <n v="2"/>
    <x v="12"/>
    <x v="11"/>
    <n v="1"/>
    <n v="408"/>
    <n v="4"/>
    <n v="8"/>
    <n v="2"/>
    <x v="2"/>
    <n v="6"/>
    <n v="13"/>
    <n v="10"/>
    <n v="11"/>
    <m/>
    <n v="24.6"/>
    <n v="20"/>
    <n v="19.7"/>
    <n v="21.433333333333334"/>
  </r>
  <r>
    <x v="1"/>
    <s v="mid May"/>
    <n v="2"/>
    <x v="13"/>
    <x v="12"/>
    <n v="1"/>
    <n v="308"/>
    <n v="3"/>
    <n v="8"/>
    <n v="2"/>
    <x v="2"/>
    <n v="6"/>
    <n v="11"/>
    <n v="13"/>
    <n v="13"/>
    <m/>
    <n v="24.6"/>
    <n v="25.4"/>
    <n v="26"/>
    <n v="25.333333333333332"/>
  </r>
  <r>
    <x v="1"/>
    <s v="mid May"/>
    <n v="2"/>
    <x v="14"/>
    <x v="13"/>
    <n v="1"/>
    <n v="208"/>
    <n v="2"/>
    <n v="8"/>
    <n v="2"/>
    <x v="2"/>
    <n v="6"/>
    <n v="12"/>
    <n v="12"/>
    <n v="12"/>
    <m/>
    <n v="21.7"/>
    <n v="23.5"/>
    <n v="20.3"/>
    <n v="21.833333333333332"/>
  </r>
  <r>
    <x v="1"/>
    <s v="mid May"/>
    <n v="2"/>
    <x v="15"/>
    <x v="7"/>
    <n v="1"/>
    <n v="108"/>
    <n v="1"/>
    <n v="8"/>
    <n v="2"/>
    <x v="2"/>
    <n v="6"/>
    <n v="11"/>
    <n v="12"/>
    <n v="12"/>
    <m/>
    <n v="17.100000000000001"/>
    <n v="21.7"/>
    <n v="23.1"/>
    <n v="20.633333333333333"/>
  </r>
  <r>
    <x v="0"/>
    <s v="mid April"/>
    <n v="3"/>
    <x v="1"/>
    <x v="1"/>
    <n v="2"/>
    <n v="110"/>
    <n v="1"/>
    <n v="10"/>
    <n v="2"/>
    <x v="1"/>
    <n v="6"/>
    <n v="7"/>
    <n v="8"/>
    <n v="8"/>
    <n v="7.666666666666667"/>
    <n v="17.7"/>
    <n v="16.7"/>
    <n v="15.9"/>
    <n v="16.766666666666666"/>
  </r>
  <r>
    <x v="0"/>
    <s v="mid April"/>
    <n v="3"/>
    <x v="5"/>
    <x v="5"/>
    <n v="2"/>
    <n v="210"/>
    <n v="2"/>
    <n v="10"/>
    <n v="2"/>
    <x v="1"/>
    <n v="6"/>
    <n v="8"/>
    <n v="7"/>
    <n v="6"/>
    <n v="7"/>
    <n v="17.2"/>
    <n v="18.399999999999999"/>
    <n v="17.399999999999999"/>
    <n v="17.666666666666664"/>
  </r>
  <r>
    <x v="0"/>
    <s v="mid April"/>
    <n v="3"/>
    <x v="7"/>
    <x v="7"/>
    <n v="2"/>
    <n v="310"/>
    <n v="3"/>
    <n v="10"/>
    <n v="2"/>
    <x v="1"/>
    <n v="6"/>
    <n v="8"/>
    <n v="8"/>
    <n v="7"/>
    <n v="7.666666666666667"/>
    <n v="20.7"/>
    <n v="19.3"/>
    <n v="22"/>
    <n v="20.666666666666668"/>
  </r>
  <r>
    <x v="0"/>
    <s v="mid April"/>
    <n v="3"/>
    <x v="6"/>
    <x v="6"/>
    <n v="2"/>
    <n v="410"/>
    <n v="4"/>
    <n v="10"/>
    <n v="2"/>
    <x v="1"/>
    <n v="6"/>
    <n v="7"/>
    <n v="5"/>
    <n v="7"/>
    <n v="6.333333333333333"/>
    <n v="16.2"/>
    <n v="19"/>
    <n v="14.8"/>
    <n v="16.666666666666668"/>
  </r>
  <r>
    <x v="0"/>
    <s v="mid April"/>
    <n v="3"/>
    <x v="2"/>
    <x v="2"/>
    <n v="2"/>
    <n v="412"/>
    <n v="4"/>
    <n v="12"/>
    <n v="2"/>
    <x v="1"/>
    <n v="6"/>
    <n v="7"/>
    <n v="8"/>
    <n v="9"/>
    <n v="8"/>
    <n v="18"/>
    <n v="17.2"/>
    <n v="19"/>
    <n v="18.066666666666666"/>
  </r>
  <r>
    <x v="0"/>
    <s v="mid April"/>
    <n v="3"/>
    <x v="0"/>
    <x v="0"/>
    <n v="2"/>
    <n v="312"/>
    <n v="3"/>
    <n v="12"/>
    <n v="2"/>
    <x v="1"/>
    <n v="6"/>
    <n v="8"/>
    <n v="8"/>
    <n v="8"/>
    <n v="8"/>
    <n v="18.8"/>
    <n v="19.5"/>
    <n v="18.600000000000001"/>
    <n v="18.966666666666665"/>
  </r>
  <r>
    <x v="0"/>
    <s v="mid April"/>
    <n v="3"/>
    <x v="3"/>
    <x v="3"/>
    <n v="2"/>
    <n v="212"/>
    <n v="2"/>
    <n v="12"/>
    <n v="2"/>
    <x v="1"/>
    <n v="6"/>
    <n v="5"/>
    <n v="6"/>
    <n v="5"/>
    <n v="5.333333333333333"/>
    <n v="17.600000000000001"/>
    <n v="17.3"/>
    <n v="19"/>
    <n v="17.966666666666669"/>
  </r>
  <r>
    <x v="0"/>
    <s v="mid April"/>
    <n v="3"/>
    <x v="4"/>
    <x v="4"/>
    <n v="2"/>
    <n v="112"/>
    <n v="1"/>
    <n v="12"/>
    <n v="2"/>
    <x v="1"/>
    <n v="6"/>
    <n v="7"/>
    <n v="8"/>
    <n v="8"/>
    <n v="7.666666666666667"/>
    <n v="20.5"/>
    <n v="20.7"/>
    <n v="23.5"/>
    <n v="21.566666666666666"/>
  </r>
  <r>
    <x v="1"/>
    <s v="mid May"/>
    <n v="4"/>
    <x v="9"/>
    <x v="9"/>
    <n v="2"/>
    <n v="114"/>
    <n v="1"/>
    <n v="14"/>
    <n v="2"/>
    <x v="2"/>
    <n v="6"/>
    <n v="10"/>
    <n v="9"/>
    <n v="7"/>
    <m/>
    <n v="21"/>
    <n v="17.899999999999999"/>
    <n v="15.1"/>
    <n v="18"/>
  </r>
  <r>
    <x v="1"/>
    <s v="mid May"/>
    <n v="4"/>
    <x v="10"/>
    <x v="10"/>
    <n v="2"/>
    <n v="214"/>
    <n v="2"/>
    <n v="14"/>
    <n v="2"/>
    <x v="2"/>
    <n v="6"/>
    <n v="10"/>
    <n v="11"/>
    <n v="12"/>
    <m/>
    <n v="23.2"/>
    <n v="21.4"/>
    <n v="25.6"/>
    <n v="23.399999999999995"/>
  </r>
  <r>
    <x v="1"/>
    <s v="mid May"/>
    <n v="4"/>
    <x v="8"/>
    <x v="8"/>
    <n v="2"/>
    <n v="314"/>
    <n v="3"/>
    <n v="14"/>
    <n v="2"/>
    <x v="2"/>
    <n v="6"/>
    <n v="10"/>
    <n v="12"/>
    <n v="10"/>
    <m/>
    <n v="18.7"/>
    <n v="23.3"/>
    <n v="21.5"/>
    <n v="21.166666666666668"/>
  </r>
  <r>
    <x v="1"/>
    <s v="mid May"/>
    <n v="4"/>
    <x v="15"/>
    <x v="7"/>
    <n v="2"/>
    <n v="414"/>
    <n v="4"/>
    <n v="14"/>
    <n v="2"/>
    <x v="2"/>
    <n v="6"/>
    <n v="14"/>
    <n v="12"/>
    <n v="10"/>
    <m/>
    <n v="24"/>
    <n v="22.5"/>
    <n v="22"/>
    <n v="22.833333333333332"/>
  </r>
  <r>
    <x v="1"/>
    <s v="mid May"/>
    <n v="4"/>
    <x v="14"/>
    <x v="13"/>
    <n v="2"/>
    <n v="416"/>
    <n v="4"/>
    <n v="16"/>
    <n v="2"/>
    <x v="2"/>
    <n v="6"/>
    <n v="10"/>
    <n v="12"/>
    <n v="10"/>
    <m/>
    <n v="24.5"/>
    <n v="21.7"/>
    <n v="22.4"/>
    <n v="22.866666666666664"/>
  </r>
  <r>
    <x v="1"/>
    <s v="mid May"/>
    <n v="4"/>
    <x v="11"/>
    <x v="3"/>
    <n v="2"/>
    <n v="316"/>
    <n v="3"/>
    <n v="16"/>
    <n v="2"/>
    <x v="2"/>
    <n v="6"/>
    <n v="12"/>
    <n v="13"/>
    <n v="12"/>
    <m/>
    <n v="25"/>
    <n v="23.9"/>
    <n v="22.5"/>
    <n v="23.8"/>
  </r>
  <r>
    <x v="1"/>
    <s v="mid May"/>
    <n v="4"/>
    <x v="12"/>
    <x v="11"/>
    <n v="2"/>
    <n v="216"/>
    <n v="2"/>
    <n v="16"/>
    <n v="2"/>
    <x v="2"/>
    <n v="6"/>
    <n v="12"/>
    <n v="11"/>
    <n v="10"/>
    <m/>
    <n v="25.2"/>
    <n v="24.5"/>
    <n v="22"/>
    <n v="23.900000000000002"/>
  </r>
  <r>
    <x v="1"/>
    <s v="mid May"/>
    <n v="4"/>
    <x v="13"/>
    <x v="12"/>
    <n v="2"/>
    <n v="116"/>
    <n v="1"/>
    <n v="16"/>
    <n v="2"/>
    <x v="2"/>
    <n v="6"/>
    <n v="12"/>
    <n v="12"/>
    <n v="12"/>
    <m/>
    <n v="25.7"/>
    <n v="21.5"/>
    <n v="26.4"/>
    <n v="24.533333333333331"/>
  </r>
  <r>
    <x v="0"/>
    <s v="mid April"/>
    <n v="5"/>
    <x v="6"/>
    <x v="6"/>
    <n v="3"/>
    <n v="118"/>
    <n v="1"/>
    <n v="18"/>
    <n v="2"/>
    <x v="1"/>
    <n v="6"/>
    <n v="7"/>
    <n v="7"/>
    <n v="8"/>
    <n v="7.333333333333333"/>
    <n v="19.2"/>
    <n v="17"/>
    <n v="21"/>
    <n v="19.066666666666666"/>
  </r>
  <r>
    <x v="0"/>
    <s v="mid April"/>
    <n v="5"/>
    <x v="2"/>
    <x v="2"/>
    <n v="3"/>
    <n v="218"/>
    <n v="2"/>
    <n v="18"/>
    <n v="2"/>
    <x v="1"/>
    <n v="6"/>
    <n v="8"/>
    <n v="7"/>
    <n v="7"/>
    <n v="7.333333333333333"/>
    <n v="20"/>
    <n v="21.6"/>
    <n v="20.5"/>
    <n v="20.7"/>
  </r>
  <r>
    <x v="0"/>
    <s v="mid April"/>
    <n v="5"/>
    <x v="3"/>
    <x v="3"/>
    <n v="3"/>
    <n v="318"/>
    <n v="3"/>
    <n v="18"/>
    <n v="2"/>
    <x v="1"/>
    <n v="6"/>
    <n v="7"/>
    <n v="6"/>
    <n v="6"/>
    <n v="6.333333333333333"/>
    <n v="17.8"/>
    <n v="20.100000000000001"/>
    <n v="19.5"/>
    <n v="19.133333333333336"/>
  </r>
  <r>
    <x v="0"/>
    <s v="mid April"/>
    <n v="5"/>
    <x v="0"/>
    <x v="0"/>
    <n v="3"/>
    <n v="418"/>
    <n v="4"/>
    <n v="18"/>
    <n v="2"/>
    <x v="1"/>
    <n v="6"/>
    <n v="6"/>
    <n v="8"/>
    <n v="7"/>
    <n v="7"/>
    <n v="18.2"/>
    <n v="14"/>
    <n v="20.100000000000001"/>
    <n v="17.433333333333334"/>
  </r>
  <r>
    <x v="0"/>
    <s v="mid April"/>
    <n v="5"/>
    <x v="1"/>
    <x v="1"/>
    <n v="3"/>
    <n v="420"/>
    <n v="4"/>
    <n v="20"/>
    <n v="2"/>
    <x v="1"/>
    <n v="6"/>
    <n v="6"/>
    <n v="8"/>
    <n v="8"/>
    <n v="7.333333333333333"/>
    <n v="21.4"/>
    <n v="16.2"/>
    <n v="19.7"/>
    <n v="19.099999999999998"/>
  </r>
  <r>
    <x v="0"/>
    <s v="mid April"/>
    <n v="5"/>
    <x v="4"/>
    <x v="4"/>
    <n v="3"/>
    <n v="320"/>
    <n v="3"/>
    <n v="20"/>
    <n v="2"/>
    <x v="1"/>
    <n v="6"/>
    <n v="9"/>
    <n v="7"/>
    <n v="8"/>
    <n v="8"/>
    <n v="18.600000000000001"/>
    <n v="20.3"/>
    <n v="15.8"/>
    <n v="18.233333333333334"/>
  </r>
  <r>
    <x v="0"/>
    <s v="mid April"/>
    <n v="5"/>
    <x v="7"/>
    <x v="7"/>
    <n v="3"/>
    <n v="220"/>
    <n v="2"/>
    <n v="20"/>
    <n v="2"/>
    <x v="1"/>
    <n v="6"/>
    <n v="6"/>
    <n v="7"/>
    <n v="6"/>
    <n v="6.333333333333333"/>
    <n v="17"/>
    <n v="15"/>
    <n v="17"/>
    <n v="16.333333333333332"/>
  </r>
  <r>
    <x v="0"/>
    <s v="mid April"/>
    <n v="5"/>
    <x v="5"/>
    <x v="5"/>
    <n v="3"/>
    <n v="120"/>
    <n v="1"/>
    <n v="20"/>
    <n v="2"/>
    <x v="1"/>
    <n v="6"/>
    <n v="8"/>
    <n v="7"/>
    <n v="7"/>
    <n v="7.333333333333333"/>
    <n v="16.5"/>
    <n v="17.100000000000001"/>
    <n v="17.600000000000001"/>
    <n v="17.066666666666666"/>
  </r>
  <r>
    <x v="1"/>
    <s v="mid May"/>
    <n v="6"/>
    <x v="14"/>
    <x v="13"/>
    <n v="3"/>
    <n v="122"/>
    <n v="1"/>
    <n v="22"/>
    <n v="2"/>
    <x v="2"/>
    <n v="6"/>
    <n v="12"/>
    <n v="10"/>
    <n v="12"/>
    <m/>
    <n v="19"/>
    <n v="21.7"/>
    <n v="23.1"/>
    <n v="21.266666666666669"/>
  </r>
  <r>
    <x v="1"/>
    <s v="mid May"/>
    <n v="6"/>
    <x v="15"/>
    <x v="7"/>
    <n v="3"/>
    <n v="222"/>
    <n v="2"/>
    <n v="22"/>
    <n v="2"/>
    <x v="2"/>
    <n v="6"/>
    <n v="12"/>
    <n v="12"/>
    <n v="11"/>
    <m/>
    <n v="26"/>
    <n v="21.7"/>
    <n v="22.5"/>
    <n v="23.400000000000002"/>
  </r>
  <r>
    <x v="1"/>
    <s v="mid May"/>
    <n v="6"/>
    <x v="9"/>
    <x v="9"/>
    <n v="3"/>
    <n v="322"/>
    <n v="3"/>
    <n v="22"/>
    <n v="2"/>
    <x v="2"/>
    <n v="6"/>
    <n v="12"/>
    <n v="11"/>
    <n v="10"/>
    <m/>
    <n v="24.3"/>
    <n v="22.2"/>
    <n v="21"/>
    <n v="22.5"/>
  </r>
  <r>
    <x v="1"/>
    <s v="mid May"/>
    <n v="6"/>
    <x v="13"/>
    <x v="12"/>
    <n v="3"/>
    <n v="422"/>
    <n v="4"/>
    <n v="22"/>
    <n v="2"/>
    <x v="2"/>
    <n v="6"/>
    <n v="12"/>
    <n v="13"/>
    <n v="11"/>
    <m/>
    <n v="28.5"/>
    <n v="26.8"/>
    <n v="26.4"/>
    <n v="27.233333333333331"/>
  </r>
  <r>
    <x v="1"/>
    <s v="mid May"/>
    <n v="6"/>
    <x v="8"/>
    <x v="8"/>
    <n v="3"/>
    <n v="424"/>
    <n v="4"/>
    <n v="24"/>
    <n v="2"/>
    <x v="2"/>
    <n v="6"/>
    <n v="11"/>
    <n v="11"/>
    <n v="10"/>
    <m/>
    <n v="24.2"/>
    <n v="22"/>
    <n v="20.6"/>
    <n v="22.266666666666669"/>
  </r>
  <r>
    <x v="1"/>
    <s v="mid May"/>
    <n v="6"/>
    <x v="12"/>
    <x v="11"/>
    <n v="3"/>
    <n v="324"/>
    <n v="3"/>
    <n v="24"/>
    <n v="2"/>
    <x v="2"/>
    <n v="6"/>
    <n v="11"/>
    <n v="12"/>
    <n v="12"/>
    <m/>
    <n v="19.399999999999999"/>
    <n v="19.2"/>
    <n v="22.1"/>
    <n v="20.233333333333331"/>
  </r>
  <r>
    <x v="1"/>
    <s v="mid May"/>
    <n v="6"/>
    <x v="11"/>
    <x v="3"/>
    <n v="3"/>
    <n v="224"/>
    <n v="2"/>
    <n v="24"/>
    <n v="2"/>
    <x v="2"/>
    <n v="6"/>
    <n v="11"/>
    <n v="13"/>
    <n v="12"/>
    <m/>
    <n v="25.2"/>
    <n v="25"/>
    <n v="25.4"/>
    <n v="25.2"/>
  </r>
  <r>
    <x v="1"/>
    <s v="mid May"/>
    <n v="6"/>
    <x v="10"/>
    <x v="10"/>
    <n v="3"/>
    <n v="124"/>
    <n v="1"/>
    <n v="24"/>
    <n v="2"/>
    <x v="2"/>
    <n v="6"/>
    <n v="10"/>
    <n v="12"/>
    <n v="12"/>
    <m/>
    <n v="24.2"/>
    <n v="25.7"/>
    <n v="23"/>
    <n v="24.3"/>
  </r>
  <r>
    <x v="0"/>
    <s v="mid April"/>
    <n v="7"/>
    <x v="3"/>
    <x v="3"/>
    <n v="4"/>
    <n v="126"/>
    <n v="1"/>
    <n v="26"/>
    <n v="2"/>
    <x v="1"/>
    <n v="6"/>
    <n v="7"/>
    <n v="8"/>
    <n v="6"/>
    <n v="7"/>
    <n v="18.8"/>
    <n v="17.600000000000001"/>
    <n v="18.5"/>
    <n v="18.3"/>
  </r>
  <r>
    <x v="0"/>
    <s v="mid April"/>
    <n v="7"/>
    <x v="4"/>
    <x v="4"/>
    <n v="4"/>
    <n v="226"/>
    <n v="2"/>
    <n v="26"/>
    <n v="2"/>
    <x v="1"/>
    <n v="6"/>
    <n v="8"/>
    <n v="8"/>
    <n v="7"/>
    <n v="7.666666666666667"/>
    <n v="20.6"/>
    <n v="21.3"/>
    <n v="21.6"/>
    <n v="21.166666666666668"/>
  </r>
  <r>
    <x v="0"/>
    <s v="mid April"/>
    <n v="7"/>
    <x v="1"/>
    <x v="1"/>
    <n v="4"/>
    <n v="326"/>
    <n v="3"/>
    <n v="26"/>
    <n v="2"/>
    <x v="1"/>
    <n v="6"/>
    <n v="10"/>
    <n v="9"/>
    <n v="10"/>
    <n v="9.6666666666666661"/>
    <n v="18.5"/>
    <n v="24.6"/>
    <n v="16"/>
    <n v="19.7"/>
  </r>
  <r>
    <x v="0"/>
    <s v="mid April"/>
    <n v="7"/>
    <x v="5"/>
    <x v="5"/>
    <n v="4"/>
    <n v="426"/>
    <n v="4"/>
    <n v="26"/>
    <n v="2"/>
    <x v="1"/>
    <n v="6"/>
    <n v="9"/>
    <n v="7"/>
    <n v="8"/>
    <n v="8"/>
    <n v="20"/>
    <n v="18.600000000000001"/>
    <n v="17.600000000000001"/>
    <n v="18.733333333333334"/>
  </r>
  <r>
    <x v="0"/>
    <s v="mid April"/>
    <n v="7"/>
    <x v="7"/>
    <x v="7"/>
    <n v="4"/>
    <n v="428"/>
    <n v="4"/>
    <n v="28"/>
    <n v="2"/>
    <x v="1"/>
    <n v="6"/>
    <n v="7"/>
    <n v="8"/>
    <n v="8"/>
    <n v="7.666666666666667"/>
    <n v="22"/>
    <n v="17.5"/>
    <n v="20"/>
    <n v="19.833333333333332"/>
  </r>
  <r>
    <x v="0"/>
    <s v="mid April"/>
    <n v="7"/>
    <x v="6"/>
    <x v="6"/>
    <n v="4"/>
    <n v="328"/>
    <n v="3"/>
    <n v="28"/>
    <n v="2"/>
    <x v="1"/>
    <n v="6"/>
    <n v="9"/>
    <n v="9"/>
    <n v="7"/>
    <n v="8.3333333333333339"/>
    <n v="19"/>
    <n v="21.8"/>
    <n v="18"/>
    <n v="19.599999999999998"/>
  </r>
  <r>
    <x v="0"/>
    <s v="mid April"/>
    <n v="7"/>
    <x v="0"/>
    <x v="0"/>
    <n v="4"/>
    <n v="228"/>
    <n v="2"/>
    <n v="28"/>
    <n v="2"/>
    <x v="1"/>
    <n v="6"/>
    <n v="9"/>
    <n v="6"/>
    <n v="7"/>
    <n v="7.333333333333333"/>
    <n v="17.2"/>
    <n v="21"/>
    <n v="16.5"/>
    <n v="18.233333333333334"/>
  </r>
  <r>
    <x v="0"/>
    <s v="mid April"/>
    <n v="7"/>
    <x v="2"/>
    <x v="2"/>
    <n v="4"/>
    <n v="128"/>
    <n v="1"/>
    <n v="28"/>
    <n v="2"/>
    <x v="1"/>
    <n v="6"/>
    <n v="7"/>
    <n v="6"/>
    <n v="7"/>
    <n v="6.666666666666667"/>
    <n v="17.2"/>
    <n v="18.5"/>
    <n v="13.2"/>
    <n v="16.3"/>
  </r>
  <r>
    <x v="1"/>
    <s v="mid May"/>
    <n v="8"/>
    <x v="11"/>
    <x v="3"/>
    <n v="4"/>
    <n v="130"/>
    <n v="1"/>
    <n v="30"/>
    <n v="2"/>
    <x v="2"/>
    <n v="6"/>
    <n v="12"/>
    <n v="12"/>
    <n v="12"/>
    <m/>
    <n v="23"/>
    <n v="23"/>
    <n v="25.1"/>
    <n v="23.7"/>
  </r>
  <r>
    <x v="1"/>
    <s v="mid May"/>
    <n v="8"/>
    <x v="13"/>
    <x v="12"/>
    <n v="4"/>
    <n v="230"/>
    <n v="2"/>
    <n v="30"/>
    <n v="2"/>
    <x v="2"/>
    <n v="6"/>
    <n v="11"/>
    <n v="12"/>
    <n v="13"/>
    <m/>
    <n v="23.8"/>
    <n v="25.7"/>
    <n v="26.2"/>
    <n v="25.233333333333334"/>
  </r>
  <r>
    <x v="1"/>
    <s v="mid May"/>
    <n v="8"/>
    <x v="14"/>
    <x v="13"/>
    <n v="4"/>
    <n v="330"/>
    <n v="3"/>
    <n v="30"/>
    <n v="2"/>
    <x v="2"/>
    <n v="6"/>
    <n v="11"/>
    <n v="10"/>
    <n v="12"/>
    <m/>
    <n v="21.9"/>
    <n v="20.6"/>
    <n v="22.2"/>
    <n v="21.566666666666666"/>
  </r>
  <r>
    <x v="1"/>
    <s v="mid May"/>
    <n v="8"/>
    <x v="10"/>
    <x v="10"/>
    <n v="4"/>
    <n v="430"/>
    <n v="4"/>
    <n v="30"/>
    <n v="2"/>
    <x v="2"/>
    <n v="6"/>
    <n v="11"/>
    <n v="10"/>
    <n v="11"/>
    <m/>
    <n v="23.9"/>
    <n v="22"/>
    <n v="22.2"/>
    <n v="22.7"/>
  </r>
  <r>
    <x v="1"/>
    <s v="mid May"/>
    <n v="8"/>
    <x v="9"/>
    <x v="9"/>
    <n v="4"/>
    <n v="432"/>
    <n v="4"/>
    <n v="32"/>
    <n v="2"/>
    <x v="2"/>
    <n v="6"/>
    <n v="9"/>
    <n v="11"/>
    <n v="10"/>
    <m/>
    <n v="21.8"/>
    <n v="22.2"/>
    <n v="20.6"/>
    <n v="21.533333333333331"/>
  </r>
  <r>
    <x v="1"/>
    <s v="mid May"/>
    <n v="8"/>
    <x v="15"/>
    <x v="7"/>
    <n v="4"/>
    <n v="332"/>
    <n v="3"/>
    <n v="32"/>
    <n v="2"/>
    <x v="2"/>
    <n v="6"/>
    <n v="11"/>
    <n v="13"/>
    <n v="12"/>
    <m/>
    <n v="24.5"/>
    <n v="23"/>
    <n v="23.6"/>
    <n v="23.7"/>
  </r>
  <r>
    <x v="1"/>
    <s v="mid May"/>
    <n v="8"/>
    <x v="8"/>
    <x v="8"/>
    <n v="4"/>
    <n v="232"/>
    <n v="2"/>
    <n v="32"/>
    <n v="2"/>
    <x v="2"/>
    <n v="6"/>
    <n v="11"/>
    <n v="12"/>
    <n v="12"/>
    <m/>
    <n v="23.5"/>
    <n v="22.6"/>
    <n v="23.5"/>
    <n v="23.2"/>
  </r>
  <r>
    <x v="1"/>
    <s v="mid May"/>
    <n v="8"/>
    <x v="12"/>
    <x v="11"/>
    <n v="4"/>
    <n v="132"/>
    <n v="1"/>
    <n v="32"/>
    <n v="2"/>
    <x v="2"/>
    <n v="6"/>
    <n v="12"/>
    <n v="12"/>
    <n v="12"/>
    <m/>
    <n v="24.1"/>
    <n v="22.4"/>
    <n v="23"/>
    <n v="23.166666666666668"/>
  </r>
  <r>
    <x v="0"/>
    <s v="mid April"/>
    <n v="1"/>
    <x v="0"/>
    <x v="0"/>
    <n v="1"/>
    <n v="102"/>
    <n v="1"/>
    <n v="2"/>
    <n v="3"/>
    <x v="2"/>
    <n v="9"/>
    <n v="12"/>
    <n v="14"/>
    <n v="13"/>
    <m/>
    <n v="22.7"/>
    <n v="24"/>
    <n v="25.6"/>
    <n v="24.100000000000005"/>
  </r>
  <r>
    <x v="0"/>
    <s v="mid April"/>
    <n v="1"/>
    <x v="1"/>
    <x v="1"/>
    <n v="1"/>
    <n v="202"/>
    <n v="2"/>
    <n v="2"/>
    <n v="3"/>
    <x v="2"/>
    <n v="9"/>
    <n v="13"/>
    <n v="16"/>
    <n v="14"/>
    <m/>
    <n v="24"/>
    <n v="27.1"/>
    <n v="25.5"/>
    <n v="25.533333333333331"/>
  </r>
  <r>
    <x v="0"/>
    <s v="mid April"/>
    <n v="1"/>
    <x v="2"/>
    <x v="2"/>
    <n v="1"/>
    <n v="302"/>
    <n v="3"/>
    <n v="2"/>
    <n v="3"/>
    <x v="2"/>
    <n v="9"/>
    <n v="12"/>
    <n v="12"/>
    <n v="12"/>
    <m/>
    <n v="24.2"/>
    <n v="23.9"/>
    <n v="22.5"/>
    <n v="23.533333333333331"/>
  </r>
  <r>
    <x v="0"/>
    <s v="mid April"/>
    <n v="1"/>
    <x v="3"/>
    <x v="3"/>
    <n v="1"/>
    <n v="402"/>
    <n v="4"/>
    <n v="2"/>
    <n v="3"/>
    <x v="2"/>
    <n v="9"/>
    <n v="10"/>
    <n v="8"/>
    <n v="11"/>
    <m/>
    <n v="26.2"/>
    <n v="26.2"/>
    <n v="24.6"/>
    <n v="25.666666666666668"/>
  </r>
  <r>
    <x v="0"/>
    <s v="mid April"/>
    <n v="1"/>
    <x v="4"/>
    <x v="4"/>
    <n v="1"/>
    <n v="404"/>
    <n v="4"/>
    <n v="4"/>
    <n v="3"/>
    <x v="2"/>
    <n v="9"/>
    <n v="12"/>
    <n v="14"/>
    <n v="13"/>
    <m/>
    <n v="25"/>
    <n v="25.2"/>
    <n v="27.6"/>
    <n v="25.933333333333337"/>
  </r>
  <r>
    <x v="0"/>
    <s v="mid April"/>
    <n v="1"/>
    <x v="5"/>
    <x v="5"/>
    <n v="1"/>
    <n v="304"/>
    <n v="3"/>
    <n v="4"/>
    <n v="3"/>
    <x v="2"/>
    <n v="9"/>
    <n v="11"/>
    <n v="11"/>
    <n v="13"/>
    <m/>
    <n v="20.3"/>
    <n v="21.8"/>
    <n v="22.2"/>
    <n v="21.433333333333334"/>
  </r>
  <r>
    <x v="0"/>
    <s v="mid April"/>
    <n v="1"/>
    <x v="6"/>
    <x v="6"/>
    <n v="1"/>
    <n v="204"/>
    <n v="2"/>
    <n v="4"/>
    <n v="3"/>
    <x v="2"/>
    <n v="9"/>
    <n v="12"/>
    <n v="13"/>
    <n v="13"/>
    <m/>
    <n v="24.5"/>
    <n v="26.7"/>
    <n v="24"/>
    <n v="25.066666666666666"/>
  </r>
  <r>
    <x v="0"/>
    <s v="mid April"/>
    <n v="1"/>
    <x v="7"/>
    <x v="7"/>
    <n v="1"/>
    <n v="104"/>
    <n v="1"/>
    <n v="4"/>
    <n v="3"/>
    <x v="2"/>
    <n v="9"/>
    <n v="15"/>
    <n v="14"/>
    <n v="14"/>
    <m/>
    <n v="24.8"/>
    <n v="24.8"/>
    <n v="24"/>
    <n v="24.533333333333331"/>
  </r>
  <r>
    <x v="1"/>
    <s v="mid May"/>
    <n v="2"/>
    <x v="8"/>
    <x v="8"/>
    <n v="1"/>
    <n v="106"/>
    <n v="1"/>
    <n v="6"/>
    <n v="3"/>
    <x v="3"/>
    <n v="9"/>
    <n v="14"/>
    <n v="11"/>
    <n v="12"/>
    <m/>
    <n v="23.3"/>
    <n v="21.2"/>
    <n v="23.5"/>
    <e v="#REF!"/>
  </r>
  <r>
    <x v="1"/>
    <s v="mid May"/>
    <n v="2"/>
    <x v="9"/>
    <x v="9"/>
    <n v="1"/>
    <n v="206"/>
    <n v="2"/>
    <n v="6"/>
    <n v="3"/>
    <x v="3"/>
    <n v="9"/>
    <n v="12"/>
    <n v="11"/>
    <n v="11"/>
    <m/>
    <n v="25.2"/>
    <n v="27.4"/>
    <n v="25.6"/>
    <e v="#REF!"/>
  </r>
  <r>
    <x v="1"/>
    <s v="mid May"/>
    <n v="2"/>
    <x v="10"/>
    <x v="10"/>
    <n v="1"/>
    <n v="306"/>
    <n v="3"/>
    <n v="6"/>
    <n v="3"/>
    <x v="3"/>
    <n v="9"/>
    <n v="12"/>
    <n v="12"/>
    <n v="10"/>
    <m/>
    <n v="28"/>
    <n v="26.4"/>
    <n v="26.5"/>
    <e v="#REF!"/>
  </r>
  <r>
    <x v="1"/>
    <s v="mid May"/>
    <n v="2"/>
    <x v="11"/>
    <x v="3"/>
    <n v="1"/>
    <n v="406"/>
    <n v="4"/>
    <n v="6"/>
    <n v="3"/>
    <x v="3"/>
    <n v="9"/>
    <n v="15"/>
    <n v="13"/>
    <n v="14"/>
    <m/>
    <n v="29"/>
    <n v="29"/>
    <n v="30.5"/>
    <e v="#REF!"/>
  </r>
  <r>
    <x v="1"/>
    <s v="mid May"/>
    <n v="2"/>
    <x v="12"/>
    <x v="11"/>
    <n v="1"/>
    <n v="408"/>
    <n v="4"/>
    <n v="8"/>
    <n v="3"/>
    <x v="3"/>
    <n v="9"/>
    <n v="17"/>
    <n v="16"/>
    <n v="14"/>
    <m/>
    <n v="30.4"/>
    <n v="26"/>
    <n v="27.7"/>
    <e v="#REF!"/>
  </r>
  <r>
    <x v="1"/>
    <s v="mid May"/>
    <n v="2"/>
    <x v="13"/>
    <x v="12"/>
    <n v="1"/>
    <n v="308"/>
    <n v="3"/>
    <n v="8"/>
    <n v="3"/>
    <x v="3"/>
    <n v="9"/>
    <n v="16"/>
    <n v="15"/>
    <n v="16"/>
    <m/>
    <n v="31"/>
    <n v="32.299999999999997"/>
    <n v="30.7"/>
    <e v="#REF!"/>
  </r>
  <r>
    <x v="1"/>
    <s v="mid May"/>
    <n v="2"/>
    <x v="14"/>
    <x v="13"/>
    <n v="1"/>
    <n v="208"/>
    <n v="2"/>
    <n v="8"/>
    <n v="3"/>
    <x v="3"/>
    <n v="9"/>
    <n v="14"/>
    <n v="14"/>
    <n v="15"/>
    <m/>
    <n v="25"/>
    <n v="27.1"/>
    <n v="24"/>
    <e v="#REF!"/>
  </r>
  <r>
    <x v="1"/>
    <s v="mid May"/>
    <n v="2"/>
    <x v="15"/>
    <x v="7"/>
    <n v="1"/>
    <n v="108"/>
    <n v="1"/>
    <n v="8"/>
    <n v="3"/>
    <x v="3"/>
    <n v="9"/>
    <n v="14"/>
    <n v="16"/>
    <n v="17"/>
    <m/>
    <n v="21"/>
    <n v="23"/>
    <n v="24.3"/>
    <e v="#REF!"/>
  </r>
  <r>
    <x v="0"/>
    <s v="mid April"/>
    <n v="3"/>
    <x v="1"/>
    <x v="1"/>
    <n v="2"/>
    <n v="110"/>
    <n v="1"/>
    <n v="10"/>
    <n v="3"/>
    <x v="2"/>
    <n v="9"/>
    <n v="14"/>
    <n v="13"/>
    <n v="15"/>
    <m/>
    <n v="20.2"/>
    <n v="19.899999999999999"/>
    <n v="20.399999999999999"/>
    <n v="20.166666666666664"/>
  </r>
  <r>
    <x v="0"/>
    <s v="mid April"/>
    <n v="3"/>
    <x v="5"/>
    <x v="5"/>
    <n v="2"/>
    <n v="210"/>
    <n v="2"/>
    <n v="10"/>
    <n v="3"/>
    <x v="2"/>
    <n v="9"/>
    <n v="12"/>
    <n v="11"/>
    <n v="12"/>
    <m/>
    <n v="25.1"/>
    <n v="23.1"/>
    <n v="23.8"/>
    <n v="24"/>
  </r>
  <r>
    <x v="0"/>
    <s v="mid April"/>
    <n v="3"/>
    <x v="7"/>
    <x v="7"/>
    <n v="2"/>
    <n v="310"/>
    <n v="3"/>
    <n v="10"/>
    <n v="3"/>
    <x v="2"/>
    <n v="9"/>
    <n v="14"/>
    <n v="13"/>
    <n v="15"/>
    <m/>
    <n v="23.3"/>
    <n v="23.7"/>
    <n v="24.7"/>
    <n v="23.900000000000002"/>
  </r>
  <r>
    <x v="0"/>
    <s v="mid April"/>
    <n v="3"/>
    <x v="6"/>
    <x v="6"/>
    <n v="2"/>
    <n v="410"/>
    <n v="4"/>
    <n v="10"/>
    <n v="3"/>
    <x v="2"/>
    <n v="9"/>
    <n v="12"/>
    <n v="13"/>
    <n v="11"/>
    <m/>
    <n v="22.5"/>
    <n v="20.399999999999999"/>
    <n v="23.6"/>
    <n v="22.166666666666668"/>
  </r>
  <r>
    <x v="0"/>
    <s v="mid April"/>
    <n v="3"/>
    <x v="2"/>
    <x v="2"/>
    <n v="2"/>
    <n v="412"/>
    <n v="4"/>
    <n v="12"/>
    <n v="3"/>
    <x v="2"/>
    <n v="9"/>
    <n v="10"/>
    <n v="13"/>
    <n v="12"/>
    <m/>
    <n v="22.1"/>
    <n v="25.5"/>
    <n v="23.1"/>
    <n v="23.566666666666666"/>
  </r>
  <r>
    <x v="0"/>
    <s v="mid April"/>
    <n v="3"/>
    <x v="0"/>
    <x v="0"/>
    <n v="2"/>
    <n v="312"/>
    <n v="3"/>
    <n v="12"/>
    <n v="3"/>
    <x v="2"/>
    <n v="9"/>
    <n v="14"/>
    <n v="11"/>
    <n v="13"/>
    <m/>
    <n v="23.4"/>
    <n v="22"/>
    <n v="25"/>
    <n v="23.466666666666669"/>
  </r>
  <r>
    <x v="0"/>
    <s v="mid April"/>
    <n v="3"/>
    <x v="3"/>
    <x v="3"/>
    <n v="2"/>
    <n v="212"/>
    <n v="2"/>
    <n v="12"/>
    <n v="3"/>
    <x v="2"/>
    <n v="9"/>
    <n v="10"/>
    <n v="11"/>
    <n v="10"/>
    <m/>
    <n v="22.6"/>
    <n v="25.9"/>
    <n v="26.1"/>
    <n v="24.866666666666664"/>
  </r>
  <r>
    <x v="0"/>
    <s v="mid April"/>
    <n v="3"/>
    <x v="4"/>
    <x v="4"/>
    <n v="2"/>
    <n v="112"/>
    <n v="1"/>
    <n v="12"/>
    <n v="3"/>
    <x v="2"/>
    <n v="9"/>
    <n v="14"/>
    <n v="14"/>
    <n v="15"/>
    <m/>
    <n v="26.5"/>
    <n v="26.9"/>
    <n v="29.2"/>
    <n v="27.533333333333331"/>
  </r>
  <r>
    <x v="1"/>
    <s v="mid May"/>
    <n v="4"/>
    <x v="9"/>
    <x v="9"/>
    <n v="2"/>
    <n v="114"/>
    <n v="1"/>
    <n v="14"/>
    <n v="3"/>
    <x v="3"/>
    <n v="9"/>
    <n v="12"/>
    <n v="10"/>
    <n v="8"/>
    <m/>
    <n v="27.5"/>
    <n v="24.5"/>
    <n v="26.5"/>
    <e v="#REF!"/>
  </r>
  <r>
    <x v="1"/>
    <s v="mid May"/>
    <n v="4"/>
    <x v="10"/>
    <x v="10"/>
    <n v="2"/>
    <n v="214"/>
    <n v="2"/>
    <n v="14"/>
    <n v="3"/>
    <x v="3"/>
    <n v="9"/>
    <n v="12"/>
    <n v="10"/>
    <n v="10"/>
    <m/>
    <n v="29.1"/>
    <n v="29.8"/>
    <n v="32.6"/>
    <e v="#REF!"/>
  </r>
  <r>
    <x v="1"/>
    <s v="mid May"/>
    <n v="4"/>
    <x v="8"/>
    <x v="8"/>
    <n v="2"/>
    <n v="314"/>
    <n v="3"/>
    <n v="14"/>
    <n v="3"/>
    <x v="3"/>
    <n v="9"/>
    <n v="12"/>
    <n v="14"/>
    <n v="12"/>
    <m/>
    <n v="25"/>
    <n v="28.4"/>
    <n v="25"/>
    <e v="#REF!"/>
  </r>
  <r>
    <x v="1"/>
    <s v="mid May"/>
    <n v="4"/>
    <x v="15"/>
    <x v="7"/>
    <n v="2"/>
    <n v="414"/>
    <n v="4"/>
    <n v="14"/>
    <n v="3"/>
    <x v="3"/>
    <n v="9"/>
    <n v="18"/>
    <n v="12"/>
    <n v="14"/>
    <m/>
    <n v="30.5"/>
    <n v="23"/>
    <n v="25.3"/>
    <e v="#REF!"/>
  </r>
  <r>
    <x v="1"/>
    <s v="mid May"/>
    <n v="4"/>
    <x v="14"/>
    <x v="13"/>
    <n v="2"/>
    <n v="416"/>
    <n v="4"/>
    <n v="16"/>
    <n v="3"/>
    <x v="3"/>
    <n v="9"/>
    <n v="13"/>
    <n v="14"/>
    <n v="13"/>
    <m/>
    <n v="29"/>
    <n v="26.2"/>
    <n v="28.3"/>
    <e v="#REF!"/>
  </r>
  <r>
    <x v="1"/>
    <s v="mid May"/>
    <n v="4"/>
    <x v="11"/>
    <x v="3"/>
    <n v="2"/>
    <n v="316"/>
    <n v="3"/>
    <n v="16"/>
    <n v="3"/>
    <x v="3"/>
    <n v="9"/>
    <n v="15"/>
    <n v="14"/>
    <n v="14"/>
    <m/>
    <n v="28.7"/>
    <n v="28.7"/>
    <n v="29.7"/>
    <e v="#REF!"/>
  </r>
  <r>
    <x v="1"/>
    <s v="mid May"/>
    <n v="4"/>
    <x v="12"/>
    <x v="11"/>
    <n v="2"/>
    <n v="216"/>
    <n v="2"/>
    <n v="16"/>
    <n v="3"/>
    <x v="3"/>
    <n v="9"/>
    <n v="12"/>
    <n v="12"/>
    <n v="10"/>
    <m/>
    <n v="27.2"/>
    <n v="28.5"/>
    <n v="24"/>
    <e v="#REF!"/>
  </r>
  <r>
    <x v="1"/>
    <s v="mid May"/>
    <n v="4"/>
    <x v="13"/>
    <x v="12"/>
    <n v="2"/>
    <n v="116"/>
    <n v="1"/>
    <n v="16"/>
    <n v="3"/>
    <x v="3"/>
    <n v="9"/>
    <n v="15"/>
    <n v="13"/>
    <n v="15"/>
    <m/>
    <n v="25.3"/>
    <n v="24.4"/>
    <n v="25.1"/>
    <e v="#REF!"/>
  </r>
  <r>
    <x v="0"/>
    <s v="mid April"/>
    <n v="5"/>
    <x v="6"/>
    <x v="6"/>
    <n v="3"/>
    <n v="118"/>
    <n v="1"/>
    <n v="18"/>
    <n v="3"/>
    <x v="2"/>
    <n v="9"/>
    <n v="13"/>
    <n v="13"/>
    <n v="12"/>
    <m/>
    <n v="24.4"/>
    <n v="21.2"/>
    <n v="22.2"/>
    <n v="22.599999999999998"/>
  </r>
  <r>
    <x v="0"/>
    <s v="mid April"/>
    <n v="5"/>
    <x v="2"/>
    <x v="2"/>
    <n v="3"/>
    <n v="218"/>
    <n v="2"/>
    <n v="18"/>
    <n v="3"/>
    <x v="2"/>
    <n v="9"/>
    <n v="14"/>
    <n v="11"/>
    <n v="11"/>
    <m/>
    <n v="26.6"/>
    <n v="22.7"/>
    <n v="25.5"/>
    <n v="24.933333333333334"/>
  </r>
  <r>
    <x v="0"/>
    <s v="mid April"/>
    <n v="5"/>
    <x v="3"/>
    <x v="3"/>
    <n v="3"/>
    <n v="318"/>
    <n v="3"/>
    <n v="18"/>
    <n v="3"/>
    <x v="2"/>
    <n v="9"/>
    <n v="9"/>
    <n v="8"/>
    <n v="7"/>
    <m/>
    <n v="23.7"/>
    <n v="23.9"/>
    <n v="21.7"/>
    <n v="23.099999999999998"/>
  </r>
  <r>
    <x v="0"/>
    <s v="mid April"/>
    <n v="5"/>
    <x v="0"/>
    <x v="0"/>
    <n v="3"/>
    <n v="418"/>
    <n v="4"/>
    <n v="18"/>
    <n v="3"/>
    <x v="2"/>
    <n v="9"/>
    <n v="14"/>
    <n v="13"/>
    <n v="16"/>
    <m/>
    <n v="27.7"/>
    <n v="27.9"/>
    <n v="27.9"/>
    <n v="27.833333333333332"/>
  </r>
  <r>
    <x v="0"/>
    <s v="mid April"/>
    <n v="5"/>
    <x v="1"/>
    <x v="1"/>
    <n v="3"/>
    <n v="420"/>
    <n v="4"/>
    <n v="20"/>
    <n v="3"/>
    <x v="2"/>
    <n v="9"/>
    <n v="14"/>
    <n v="15"/>
    <n v="14"/>
    <m/>
    <n v="23"/>
    <n v="26.4"/>
    <n v="25.6"/>
    <n v="25"/>
  </r>
  <r>
    <x v="0"/>
    <s v="mid April"/>
    <n v="5"/>
    <x v="4"/>
    <x v="4"/>
    <n v="3"/>
    <n v="320"/>
    <n v="3"/>
    <n v="20"/>
    <n v="3"/>
    <x v="2"/>
    <n v="9"/>
    <n v="13"/>
    <n v="12"/>
    <n v="11"/>
    <m/>
    <n v="29"/>
    <n v="25.5"/>
    <n v="22.4"/>
    <n v="25.633333333333336"/>
  </r>
  <r>
    <x v="0"/>
    <s v="mid April"/>
    <n v="5"/>
    <x v="7"/>
    <x v="7"/>
    <n v="3"/>
    <n v="220"/>
    <n v="2"/>
    <n v="20"/>
    <n v="3"/>
    <x v="2"/>
    <n v="9"/>
    <n v="7"/>
    <n v="12"/>
    <n v="14"/>
    <m/>
    <n v="16.399999999999999"/>
    <n v="21.6"/>
    <n v="25.9"/>
    <n v="21.3"/>
  </r>
  <r>
    <x v="0"/>
    <s v="mid April"/>
    <n v="5"/>
    <x v="5"/>
    <x v="5"/>
    <n v="3"/>
    <n v="120"/>
    <n v="1"/>
    <n v="20"/>
    <n v="3"/>
    <x v="2"/>
    <n v="9"/>
    <n v="13"/>
    <n v="12"/>
    <n v="13"/>
    <m/>
    <n v="24.6"/>
    <n v="23.2"/>
    <n v="24.4"/>
    <n v="24.066666666666663"/>
  </r>
  <r>
    <x v="1"/>
    <s v="mid May"/>
    <n v="6"/>
    <x v="14"/>
    <x v="13"/>
    <n v="3"/>
    <n v="122"/>
    <n v="1"/>
    <n v="22"/>
    <n v="3"/>
    <x v="3"/>
    <n v="9"/>
    <n v="7"/>
    <n v="14"/>
    <n v="15"/>
    <m/>
    <n v="19"/>
    <n v="27.5"/>
    <n v="25.2"/>
    <e v="#REF!"/>
  </r>
  <r>
    <x v="1"/>
    <s v="mid May"/>
    <n v="6"/>
    <x v="15"/>
    <x v="7"/>
    <n v="3"/>
    <n v="222"/>
    <n v="2"/>
    <n v="22"/>
    <n v="3"/>
    <x v="3"/>
    <n v="9"/>
    <n v="15"/>
    <n v="14"/>
    <n v="13"/>
    <m/>
    <n v="25.5"/>
    <n v="29"/>
    <n v="25"/>
    <e v="#REF!"/>
  </r>
  <r>
    <x v="1"/>
    <s v="mid May"/>
    <n v="6"/>
    <x v="9"/>
    <x v="9"/>
    <n v="3"/>
    <n v="322"/>
    <n v="3"/>
    <n v="22"/>
    <n v="3"/>
    <x v="3"/>
    <n v="9"/>
    <n v="12"/>
    <n v="12"/>
    <n v="10"/>
    <m/>
    <n v="28"/>
    <n v="28"/>
    <n v="29.5"/>
    <e v="#REF!"/>
  </r>
  <r>
    <x v="1"/>
    <s v="mid May"/>
    <n v="6"/>
    <x v="13"/>
    <x v="12"/>
    <n v="3"/>
    <n v="422"/>
    <n v="4"/>
    <n v="22"/>
    <n v="3"/>
    <x v="3"/>
    <n v="9"/>
    <n v="17"/>
    <n v="16"/>
    <n v="16"/>
    <m/>
    <n v="29"/>
    <n v="27.6"/>
    <n v="36.799999999999997"/>
    <e v="#REF!"/>
  </r>
  <r>
    <x v="1"/>
    <s v="mid May"/>
    <n v="6"/>
    <x v="8"/>
    <x v="8"/>
    <n v="3"/>
    <n v="424"/>
    <n v="4"/>
    <n v="24"/>
    <n v="3"/>
    <x v="3"/>
    <n v="9"/>
    <n v="10"/>
    <n v="13"/>
    <n v="13"/>
    <m/>
    <n v="24.2"/>
    <n v="24.2"/>
    <n v="24.5"/>
    <e v="#REF!"/>
  </r>
  <r>
    <x v="1"/>
    <s v="mid May"/>
    <n v="6"/>
    <x v="12"/>
    <x v="11"/>
    <n v="3"/>
    <n v="324"/>
    <n v="3"/>
    <n v="24"/>
    <n v="3"/>
    <x v="3"/>
    <n v="9"/>
    <n v="12"/>
    <n v="9"/>
    <n v="10"/>
    <m/>
    <n v="26"/>
    <n v="21.4"/>
    <n v="23"/>
    <e v="#REF!"/>
  </r>
  <r>
    <x v="1"/>
    <s v="mid May"/>
    <n v="6"/>
    <x v="11"/>
    <x v="3"/>
    <n v="3"/>
    <n v="224"/>
    <n v="2"/>
    <n v="24"/>
    <n v="3"/>
    <x v="3"/>
    <n v="9"/>
    <n v="11"/>
    <n v="14"/>
    <n v="14"/>
    <m/>
    <n v="32.799999999999997"/>
    <n v="32"/>
    <n v="28.5"/>
    <e v="#REF!"/>
  </r>
  <r>
    <x v="1"/>
    <s v="mid May"/>
    <n v="6"/>
    <x v="10"/>
    <x v="10"/>
    <n v="3"/>
    <n v="124"/>
    <n v="1"/>
    <n v="24"/>
    <n v="3"/>
    <x v="3"/>
    <n v="9"/>
    <n v="12"/>
    <n v="14"/>
    <n v="14"/>
    <m/>
    <n v="31.7"/>
    <n v="32"/>
    <n v="31.8"/>
    <e v="#REF!"/>
  </r>
  <r>
    <x v="0"/>
    <s v="mid April"/>
    <n v="7"/>
    <x v="3"/>
    <x v="3"/>
    <n v="4"/>
    <n v="126"/>
    <n v="1"/>
    <n v="26"/>
    <n v="3"/>
    <x v="2"/>
    <n v="9"/>
    <n v="11"/>
    <n v="9"/>
    <n v="8"/>
    <m/>
    <n v="24.2"/>
    <n v="23.7"/>
    <n v="24.7"/>
    <n v="24.2"/>
  </r>
  <r>
    <x v="0"/>
    <s v="mid April"/>
    <n v="7"/>
    <x v="4"/>
    <x v="4"/>
    <n v="4"/>
    <n v="226"/>
    <n v="2"/>
    <n v="26"/>
    <n v="3"/>
    <x v="2"/>
    <n v="9"/>
    <n v="15"/>
    <n v="12"/>
    <n v="12"/>
    <m/>
    <n v="28.2"/>
    <n v="27"/>
    <n v="26.5"/>
    <n v="27.233333333333334"/>
  </r>
  <r>
    <x v="0"/>
    <s v="mid April"/>
    <n v="7"/>
    <x v="1"/>
    <x v="1"/>
    <n v="4"/>
    <n v="326"/>
    <n v="3"/>
    <n v="26"/>
    <n v="3"/>
    <x v="2"/>
    <n v="9"/>
    <n v="13"/>
    <n v="13"/>
    <n v="12"/>
    <m/>
    <n v="25.4"/>
    <n v="23"/>
    <n v="21"/>
    <n v="23.133333333333336"/>
  </r>
  <r>
    <x v="0"/>
    <s v="mid April"/>
    <n v="7"/>
    <x v="5"/>
    <x v="5"/>
    <n v="4"/>
    <n v="426"/>
    <n v="4"/>
    <n v="26"/>
    <n v="3"/>
    <x v="2"/>
    <n v="9"/>
    <n v="15"/>
    <n v="12"/>
    <n v="13"/>
    <m/>
    <n v="24"/>
    <n v="23"/>
    <n v="23.5"/>
    <n v="23.5"/>
  </r>
  <r>
    <x v="0"/>
    <s v="mid April"/>
    <n v="7"/>
    <x v="7"/>
    <x v="7"/>
    <n v="4"/>
    <n v="428"/>
    <n v="4"/>
    <n v="28"/>
    <n v="3"/>
    <x v="2"/>
    <n v="9"/>
    <n v="12"/>
    <n v="14"/>
    <n v="14"/>
    <m/>
    <n v="20.6"/>
    <n v="23.7"/>
    <n v="23.5"/>
    <n v="22.599999999999998"/>
  </r>
  <r>
    <x v="0"/>
    <s v="mid April"/>
    <n v="7"/>
    <x v="6"/>
    <x v="6"/>
    <n v="4"/>
    <n v="328"/>
    <n v="3"/>
    <n v="28"/>
    <n v="3"/>
    <x v="2"/>
    <n v="9"/>
    <n v="13"/>
    <n v="12"/>
    <n v="14"/>
    <m/>
    <n v="21.1"/>
    <n v="20.399999999999999"/>
    <n v="20.5"/>
    <n v="20.666666666666668"/>
  </r>
  <r>
    <x v="0"/>
    <s v="mid April"/>
    <n v="7"/>
    <x v="0"/>
    <x v="0"/>
    <n v="4"/>
    <n v="228"/>
    <n v="2"/>
    <n v="28"/>
    <n v="3"/>
    <x v="2"/>
    <n v="9"/>
    <n v="13"/>
    <n v="13"/>
    <n v="12"/>
    <m/>
    <n v="25.1"/>
    <n v="25"/>
    <n v="23.8"/>
    <n v="24.633333333333336"/>
  </r>
  <r>
    <x v="0"/>
    <s v="mid April"/>
    <n v="7"/>
    <x v="2"/>
    <x v="2"/>
    <n v="4"/>
    <n v="128"/>
    <n v="1"/>
    <n v="28"/>
    <n v="3"/>
    <x v="2"/>
    <n v="9"/>
    <n v="11"/>
    <n v="10"/>
    <n v="10"/>
    <m/>
    <n v="23.2"/>
    <n v="23"/>
    <n v="21"/>
    <n v="22.400000000000002"/>
  </r>
  <r>
    <x v="1"/>
    <s v="mid May"/>
    <n v="8"/>
    <x v="11"/>
    <x v="3"/>
    <n v="4"/>
    <n v="130"/>
    <n v="1"/>
    <n v="30"/>
    <n v="3"/>
    <x v="3"/>
    <n v="9"/>
    <n v="16"/>
    <n v="16"/>
    <n v="12"/>
    <m/>
    <n v="28.3"/>
    <n v="27.5"/>
    <n v="26"/>
    <m/>
  </r>
  <r>
    <x v="1"/>
    <s v="mid May"/>
    <n v="8"/>
    <x v="13"/>
    <x v="12"/>
    <n v="4"/>
    <n v="230"/>
    <n v="2"/>
    <n v="30"/>
    <n v="3"/>
    <x v="3"/>
    <n v="9"/>
    <n v="15"/>
    <n v="15"/>
    <n v="16"/>
    <m/>
    <n v="29.3"/>
    <n v="30.4"/>
    <n v="28.3"/>
    <m/>
  </r>
  <r>
    <x v="1"/>
    <s v="mid May"/>
    <n v="8"/>
    <x v="14"/>
    <x v="13"/>
    <n v="4"/>
    <n v="330"/>
    <n v="3"/>
    <n v="30"/>
    <n v="3"/>
    <x v="3"/>
    <n v="9"/>
    <n v="17"/>
    <n v="16"/>
    <n v="15"/>
    <m/>
    <n v="25.3"/>
    <n v="24.6"/>
    <n v="25.2"/>
    <m/>
  </r>
  <r>
    <x v="1"/>
    <s v="mid May"/>
    <n v="8"/>
    <x v="10"/>
    <x v="10"/>
    <n v="4"/>
    <n v="430"/>
    <n v="4"/>
    <n v="30"/>
    <n v="3"/>
    <x v="3"/>
    <n v="9"/>
    <n v="17"/>
    <n v="13"/>
    <n v="13"/>
    <m/>
    <n v="31"/>
    <n v="25.1"/>
    <n v="26.3"/>
    <m/>
  </r>
  <r>
    <x v="1"/>
    <s v="mid May"/>
    <n v="8"/>
    <x v="9"/>
    <x v="9"/>
    <n v="4"/>
    <n v="432"/>
    <n v="4"/>
    <n v="32"/>
    <n v="3"/>
    <x v="3"/>
    <n v="9"/>
    <n v="14"/>
    <n v="16"/>
    <n v="14"/>
    <m/>
    <n v="29.1"/>
    <n v="27.3"/>
    <n v="27.6"/>
    <m/>
  </r>
  <r>
    <x v="1"/>
    <s v="mid May"/>
    <n v="8"/>
    <x v="15"/>
    <x v="7"/>
    <n v="4"/>
    <n v="332"/>
    <n v="3"/>
    <n v="32"/>
    <n v="3"/>
    <x v="3"/>
    <n v="9"/>
    <n v="15"/>
    <n v="16"/>
    <n v="16"/>
    <m/>
    <n v="25.6"/>
    <n v="27.3"/>
    <n v="24.3"/>
    <m/>
  </r>
  <r>
    <x v="1"/>
    <s v="mid May"/>
    <n v="8"/>
    <x v="8"/>
    <x v="8"/>
    <n v="4"/>
    <n v="232"/>
    <n v="2"/>
    <n v="32"/>
    <n v="3"/>
    <x v="3"/>
    <n v="9"/>
    <n v="7"/>
    <n v="10"/>
    <n v="9"/>
    <m/>
    <n v="30.5"/>
    <n v="32.5"/>
    <n v="30.3"/>
    <m/>
  </r>
  <r>
    <x v="1"/>
    <s v="mid May"/>
    <n v="8"/>
    <x v="12"/>
    <x v="11"/>
    <n v="4"/>
    <n v="132"/>
    <n v="1"/>
    <n v="32"/>
    <n v="3"/>
    <x v="3"/>
    <n v="9"/>
    <n v="13"/>
    <n v="12"/>
    <n v="13"/>
    <m/>
    <n v="23"/>
    <n v="23.2"/>
    <n v="25.2"/>
    <m/>
  </r>
  <r>
    <x v="0"/>
    <s v="mid April"/>
    <n v="1"/>
    <x v="0"/>
    <x v="0"/>
    <n v="1"/>
    <n v="102"/>
    <n v="1"/>
    <n v="2"/>
    <n v="4"/>
    <x v="4"/>
    <s v="Flag"/>
    <n v="19"/>
    <n v="17"/>
    <n v="19"/>
    <m/>
    <n v="27.7"/>
    <n v="21.7"/>
    <n v="23.5"/>
    <m/>
  </r>
  <r>
    <x v="0"/>
    <s v="mid April"/>
    <n v="1"/>
    <x v="1"/>
    <x v="1"/>
    <n v="1"/>
    <n v="202"/>
    <n v="2"/>
    <n v="2"/>
    <n v="4"/>
    <x v="4"/>
    <s v="Flag"/>
    <n v="16"/>
    <n v="17"/>
    <n v="16"/>
    <m/>
    <n v="18.399999999999999"/>
    <n v="23"/>
    <n v="23.2"/>
    <m/>
  </r>
  <r>
    <x v="0"/>
    <s v="mid April"/>
    <n v="1"/>
    <x v="2"/>
    <x v="2"/>
    <n v="1"/>
    <n v="302"/>
    <n v="3"/>
    <n v="2"/>
    <n v="4"/>
    <x v="4"/>
    <s v="Flag"/>
    <n v="21"/>
    <n v="20"/>
    <n v="16"/>
    <m/>
    <n v="25.7"/>
    <n v="25.7"/>
    <n v="21.4"/>
    <m/>
  </r>
  <r>
    <x v="0"/>
    <s v="mid April"/>
    <n v="1"/>
    <x v="3"/>
    <x v="3"/>
    <n v="1"/>
    <n v="402"/>
    <n v="4"/>
    <n v="2"/>
    <n v="4"/>
    <x v="4"/>
    <s v="Flag"/>
    <n v="16"/>
    <n v="15"/>
    <n v="17"/>
    <m/>
    <n v="24.5"/>
    <n v="33.5"/>
    <n v="26.6"/>
    <m/>
  </r>
  <r>
    <x v="0"/>
    <s v="mid April"/>
    <n v="1"/>
    <x v="4"/>
    <x v="4"/>
    <n v="1"/>
    <n v="404"/>
    <n v="4"/>
    <n v="4"/>
    <n v="4"/>
    <x v="4"/>
    <s v="Flag"/>
    <n v="18"/>
    <n v="18"/>
    <n v="19"/>
    <m/>
    <n v="23.3"/>
    <n v="28.2"/>
    <n v="26"/>
    <m/>
  </r>
  <r>
    <x v="0"/>
    <s v="mid April"/>
    <n v="1"/>
    <x v="5"/>
    <x v="5"/>
    <n v="1"/>
    <n v="304"/>
    <n v="3"/>
    <n v="4"/>
    <n v="4"/>
    <x v="4"/>
    <s v="Flag"/>
    <n v="15"/>
    <n v="18"/>
    <n v="19"/>
    <m/>
    <n v="19.399999999999999"/>
    <n v="27.9"/>
    <n v="28.7"/>
    <m/>
  </r>
  <r>
    <x v="0"/>
    <s v="mid April"/>
    <n v="1"/>
    <x v="6"/>
    <x v="6"/>
    <n v="1"/>
    <n v="204"/>
    <n v="2"/>
    <n v="4"/>
    <n v="4"/>
    <x v="4"/>
    <s v="Flag"/>
    <n v="18"/>
    <n v="13"/>
    <n v="17"/>
    <m/>
    <n v="23.9"/>
    <n v="19.5"/>
    <n v="19.2"/>
    <m/>
  </r>
  <r>
    <x v="0"/>
    <s v="mid April"/>
    <n v="1"/>
    <x v="7"/>
    <x v="7"/>
    <n v="1"/>
    <n v="104"/>
    <n v="1"/>
    <n v="4"/>
    <n v="4"/>
    <x v="4"/>
    <s v="Flag"/>
    <n v="20"/>
    <n v="21"/>
    <n v="20"/>
    <m/>
    <n v="25.2"/>
    <n v="24.1"/>
    <n v="29.5"/>
    <m/>
  </r>
  <r>
    <x v="1"/>
    <s v="mid May"/>
    <n v="2"/>
    <x v="8"/>
    <x v="8"/>
    <n v="1"/>
    <n v="106"/>
    <n v="1"/>
    <n v="6"/>
    <n v="4"/>
    <x v="4"/>
    <s v="Flag"/>
    <n v="18"/>
    <n v="13"/>
    <n v="15"/>
    <m/>
    <n v="23"/>
    <n v="19.899999999999999"/>
    <n v="21"/>
    <m/>
  </r>
  <r>
    <x v="1"/>
    <s v="mid May"/>
    <n v="2"/>
    <x v="9"/>
    <x v="9"/>
    <n v="1"/>
    <n v="206"/>
    <n v="2"/>
    <n v="6"/>
    <n v="4"/>
    <x v="4"/>
    <s v="Flag"/>
    <n v="16"/>
    <n v="19"/>
    <n v="18"/>
    <m/>
    <n v="27.1"/>
    <n v="30.1"/>
    <n v="24.4"/>
    <m/>
  </r>
  <r>
    <x v="1"/>
    <s v="mid May"/>
    <n v="2"/>
    <x v="10"/>
    <x v="10"/>
    <n v="1"/>
    <n v="306"/>
    <n v="3"/>
    <n v="6"/>
    <n v="4"/>
    <x v="4"/>
    <s v="Flag"/>
    <n v="20"/>
    <n v="21"/>
    <n v="19"/>
    <m/>
    <n v="27.1"/>
    <n v="30"/>
    <n v="25.2"/>
    <m/>
  </r>
  <r>
    <x v="1"/>
    <s v="mid May"/>
    <n v="2"/>
    <x v="11"/>
    <x v="3"/>
    <n v="1"/>
    <n v="406"/>
    <n v="4"/>
    <n v="6"/>
    <n v="4"/>
    <x v="4"/>
    <s v="Flag"/>
    <n v="18"/>
    <n v="16"/>
    <n v="20"/>
    <m/>
    <n v="23.3"/>
    <n v="26.4"/>
    <n v="28.4"/>
    <m/>
  </r>
  <r>
    <x v="1"/>
    <s v="mid May"/>
    <n v="2"/>
    <x v="12"/>
    <x v="11"/>
    <n v="1"/>
    <n v="408"/>
    <n v="4"/>
    <n v="8"/>
    <n v="4"/>
    <x v="4"/>
    <s v="Flag"/>
    <n v="20"/>
    <n v="18"/>
    <n v="18"/>
    <m/>
    <n v="28.9"/>
    <n v="21.9"/>
    <n v="26.4"/>
    <m/>
  </r>
  <r>
    <x v="1"/>
    <s v="mid May"/>
    <n v="2"/>
    <x v="13"/>
    <x v="12"/>
    <n v="1"/>
    <n v="308"/>
    <n v="3"/>
    <n v="8"/>
    <n v="4"/>
    <x v="4"/>
    <s v="Flag"/>
    <n v="16"/>
    <n v="18"/>
    <n v="20"/>
    <m/>
    <n v="26"/>
    <n v="27.2"/>
    <n v="24.5"/>
    <m/>
  </r>
  <r>
    <x v="1"/>
    <s v="mid May"/>
    <n v="2"/>
    <x v="14"/>
    <x v="13"/>
    <n v="1"/>
    <n v="208"/>
    <n v="2"/>
    <n v="8"/>
    <n v="4"/>
    <x v="4"/>
    <s v="Flag"/>
    <n v="16"/>
    <n v="18"/>
    <n v="17"/>
    <m/>
    <n v="20.399999999999999"/>
    <n v="23.5"/>
    <n v="19.100000000000001"/>
    <m/>
  </r>
  <r>
    <x v="1"/>
    <s v="mid May"/>
    <n v="2"/>
    <x v="15"/>
    <x v="7"/>
    <n v="1"/>
    <n v="108"/>
    <n v="1"/>
    <n v="8"/>
    <n v="4"/>
    <x v="4"/>
    <s v="Flag"/>
    <n v="16"/>
    <n v="18"/>
    <n v="17"/>
    <m/>
    <n v="19.2"/>
    <n v="19.5"/>
    <n v="17.600000000000001"/>
    <m/>
  </r>
  <r>
    <x v="0"/>
    <s v="mid April"/>
    <n v="3"/>
    <x v="1"/>
    <x v="1"/>
    <n v="2"/>
    <n v="110"/>
    <n v="1"/>
    <n v="10"/>
    <n v="4"/>
    <x v="4"/>
    <s v="Flag"/>
    <n v="18"/>
    <n v="20"/>
    <n v="18"/>
    <m/>
    <n v="21.1"/>
    <n v="25"/>
    <n v="23.7"/>
    <m/>
  </r>
  <r>
    <x v="0"/>
    <s v="mid April"/>
    <n v="3"/>
    <x v="5"/>
    <x v="5"/>
    <n v="2"/>
    <n v="210"/>
    <n v="2"/>
    <n v="10"/>
    <n v="4"/>
    <x v="4"/>
    <s v="Flag"/>
    <n v="15"/>
    <n v="15"/>
    <n v="15"/>
    <m/>
    <n v="22"/>
    <n v="22.5"/>
    <n v="25.5"/>
    <m/>
  </r>
  <r>
    <x v="0"/>
    <s v="mid April"/>
    <n v="3"/>
    <x v="7"/>
    <x v="7"/>
    <n v="2"/>
    <n v="310"/>
    <n v="3"/>
    <n v="10"/>
    <n v="4"/>
    <x v="4"/>
    <s v="Flag"/>
    <n v="24"/>
    <n v="21"/>
    <n v="15"/>
    <m/>
    <n v="31"/>
    <n v="25.2"/>
    <n v="19.5"/>
    <m/>
  </r>
  <r>
    <x v="0"/>
    <s v="mid April"/>
    <n v="3"/>
    <x v="6"/>
    <x v="6"/>
    <n v="2"/>
    <n v="410"/>
    <n v="4"/>
    <n v="10"/>
    <n v="4"/>
    <x v="4"/>
    <s v="Flag"/>
    <n v="17"/>
    <n v="15"/>
    <n v="18"/>
    <m/>
    <n v="21.2"/>
    <n v="24"/>
    <n v="21.7"/>
    <m/>
  </r>
  <r>
    <x v="0"/>
    <s v="mid April"/>
    <n v="3"/>
    <x v="2"/>
    <x v="2"/>
    <n v="2"/>
    <n v="412"/>
    <n v="4"/>
    <n v="12"/>
    <n v="4"/>
    <x v="4"/>
    <s v="Flag"/>
    <n v="17"/>
    <n v="19"/>
    <n v="17"/>
    <m/>
    <n v="27.7"/>
    <n v="25.5"/>
    <n v="18.2"/>
    <m/>
  </r>
  <r>
    <x v="0"/>
    <s v="mid April"/>
    <n v="3"/>
    <x v="0"/>
    <x v="0"/>
    <n v="2"/>
    <n v="312"/>
    <n v="3"/>
    <n v="12"/>
    <n v="4"/>
    <x v="4"/>
    <s v="Flag"/>
    <n v="18"/>
    <n v="17"/>
    <n v="18"/>
    <m/>
    <n v="24.4"/>
    <n v="27.3"/>
    <n v="23.1"/>
    <m/>
  </r>
  <r>
    <x v="0"/>
    <s v="mid April"/>
    <n v="3"/>
    <x v="3"/>
    <x v="3"/>
    <n v="2"/>
    <n v="212"/>
    <n v="2"/>
    <n v="12"/>
    <n v="4"/>
    <x v="4"/>
    <s v="Flag"/>
    <n v="12"/>
    <n v="13"/>
    <n v="18"/>
    <m/>
    <n v="27.1"/>
    <n v="26"/>
    <n v="20.100000000000001"/>
    <m/>
  </r>
  <r>
    <x v="0"/>
    <s v="mid April"/>
    <n v="3"/>
    <x v="4"/>
    <x v="4"/>
    <n v="2"/>
    <n v="112"/>
    <n v="1"/>
    <n v="12"/>
    <n v="4"/>
    <x v="4"/>
    <s v="Flag"/>
    <n v="17"/>
    <n v="16"/>
    <n v="16"/>
    <m/>
    <n v="29.2"/>
    <n v="27"/>
    <n v="21"/>
    <m/>
  </r>
  <r>
    <x v="1"/>
    <s v="mid May"/>
    <n v="4"/>
    <x v="9"/>
    <x v="9"/>
    <n v="2"/>
    <n v="114"/>
    <n v="1"/>
    <n v="14"/>
    <n v="4"/>
    <x v="4"/>
    <s v="Flag"/>
    <n v="13"/>
    <n v="14"/>
    <n v="16"/>
    <m/>
    <n v="24.7"/>
    <n v="21.1"/>
    <n v="23.5"/>
    <m/>
  </r>
  <r>
    <x v="1"/>
    <s v="mid May"/>
    <n v="4"/>
    <x v="10"/>
    <x v="10"/>
    <n v="2"/>
    <n v="214"/>
    <n v="2"/>
    <n v="14"/>
    <n v="4"/>
    <x v="4"/>
    <s v="Flag"/>
    <n v="16"/>
    <n v="18"/>
    <n v="16"/>
    <m/>
    <n v="23"/>
    <n v="27.1"/>
    <n v="22.5"/>
    <m/>
  </r>
  <r>
    <x v="1"/>
    <s v="mid May"/>
    <n v="4"/>
    <x v="8"/>
    <x v="8"/>
    <n v="2"/>
    <n v="314"/>
    <n v="3"/>
    <n v="14"/>
    <n v="4"/>
    <x v="4"/>
    <s v="Flag"/>
    <n v="18"/>
    <n v="18"/>
    <n v="17"/>
    <m/>
    <n v="25.9"/>
    <n v="27.4"/>
    <n v="24"/>
    <m/>
  </r>
  <r>
    <x v="1"/>
    <s v="mid May"/>
    <n v="4"/>
    <x v="15"/>
    <x v="7"/>
    <n v="2"/>
    <n v="414"/>
    <n v="4"/>
    <n v="14"/>
    <n v="4"/>
    <x v="4"/>
    <s v="Flag"/>
    <n v="22"/>
    <n v="16"/>
    <n v="18"/>
    <m/>
    <n v="30.5"/>
    <n v="19.600000000000001"/>
    <n v="20.3"/>
    <m/>
  </r>
  <r>
    <x v="1"/>
    <s v="mid May"/>
    <n v="4"/>
    <x v="14"/>
    <x v="13"/>
    <n v="2"/>
    <n v="416"/>
    <n v="4"/>
    <n v="16"/>
    <n v="4"/>
    <x v="4"/>
    <s v="Flag"/>
    <n v="18"/>
    <n v="17"/>
    <n v="18"/>
    <m/>
    <n v="28.3"/>
    <n v="20.100000000000001"/>
    <n v="26.2"/>
    <m/>
  </r>
  <r>
    <x v="1"/>
    <s v="mid May"/>
    <n v="4"/>
    <x v="11"/>
    <x v="3"/>
    <n v="2"/>
    <n v="316"/>
    <n v="3"/>
    <n v="16"/>
    <n v="4"/>
    <x v="4"/>
    <s v="Flag"/>
    <n v="20"/>
    <n v="17"/>
    <n v="17"/>
    <m/>
    <n v="23.3"/>
    <n v="22.1"/>
    <n v="24.6"/>
    <m/>
  </r>
  <r>
    <x v="1"/>
    <s v="mid May"/>
    <n v="4"/>
    <x v="12"/>
    <x v="11"/>
    <n v="2"/>
    <n v="216"/>
    <n v="2"/>
    <n v="16"/>
    <n v="4"/>
    <x v="4"/>
    <s v="Flag"/>
    <n v="13"/>
    <n v="17"/>
    <n v="13"/>
    <m/>
    <n v="17.8"/>
    <n v="21.8"/>
    <n v="16.2"/>
    <m/>
  </r>
  <r>
    <x v="1"/>
    <s v="mid May"/>
    <n v="4"/>
    <x v="13"/>
    <x v="12"/>
    <n v="2"/>
    <n v="116"/>
    <n v="1"/>
    <n v="16"/>
    <n v="4"/>
    <x v="4"/>
    <s v="Flag"/>
    <n v="16"/>
    <n v="16"/>
    <n v="18"/>
    <m/>
    <n v="19.3"/>
    <n v="22.6"/>
    <n v="21.6"/>
    <m/>
  </r>
  <r>
    <x v="0"/>
    <s v="mid April"/>
    <n v="5"/>
    <x v="6"/>
    <x v="6"/>
    <n v="3"/>
    <n v="118"/>
    <n v="1"/>
    <n v="18"/>
    <n v="4"/>
    <x v="4"/>
    <s v="Flag"/>
    <n v="17"/>
    <n v="16"/>
    <n v="17"/>
    <m/>
    <n v="23"/>
    <n v="19.2"/>
    <n v="23.1"/>
    <m/>
  </r>
  <r>
    <x v="0"/>
    <s v="mid April"/>
    <n v="5"/>
    <x v="2"/>
    <x v="2"/>
    <n v="3"/>
    <n v="218"/>
    <n v="2"/>
    <n v="18"/>
    <n v="4"/>
    <x v="4"/>
    <s v="Flag"/>
    <n v="15"/>
    <n v="14"/>
    <n v="15"/>
    <m/>
    <n v="18"/>
    <n v="18.2"/>
    <n v="23.7"/>
    <m/>
  </r>
  <r>
    <x v="0"/>
    <s v="mid April"/>
    <n v="5"/>
    <x v="3"/>
    <x v="3"/>
    <n v="3"/>
    <n v="318"/>
    <n v="3"/>
    <n v="18"/>
    <n v="4"/>
    <x v="4"/>
    <s v="Flag"/>
    <n v="14"/>
    <n v="12"/>
    <n v="15"/>
    <m/>
    <n v="17.399999999999999"/>
    <n v="16.600000000000001"/>
    <n v="22.5"/>
    <m/>
  </r>
  <r>
    <x v="0"/>
    <s v="mid April"/>
    <n v="5"/>
    <x v="0"/>
    <x v="0"/>
    <n v="3"/>
    <n v="418"/>
    <n v="4"/>
    <n v="18"/>
    <n v="4"/>
    <x v="4"/>
    <s v="Flag"/>
    <n v="18"/>
    <n v="20"/>
    <n v="21"/>
    <m/>
    <n v="25.8"/>
    <n v="32.299999999999997"/>
    <n v="26.7"/>
    <m/>
  </r>
  <r>
    <x v="0"/>
    <s v="mid April"/>
    <n v="5"/>
    <x v="1"/>
    <x v="1"/>
    <n v="3"/>
    <n v="420"/>
    <n v="4"/>
    <n v="20"/>
    <n v="4"/>
    <x v="4"/>
    <s v="Flag"/>
    <n v="16"/>
    <n v="20"/>
    <n v="18"/>
    <m/>
    <n v="18.3"/>
    <n v="24"/>
    <n v="22.5"/>
    <m/>
  </r>
  <r>
    <x v="0"/>
    <s v="mid April"/>
    <n v="5"/>
    <x v="4"/>
    <x v="4"/>
    <n v="3"/>
    <n v="320"/>
    <n v="3"/>
    <n v="20"/>
    <n v="4"/>
    <x v="4"/>
    <s v="Flag"/>
    <n v="17"/>
    <n v="16"/>
    <n v="17"/>
    <m/>
    <n v="27.8"/>
    <n v="26"/>
    <n v="24.1"/>
    <m/>
  </r>
  <r>
    <x v="0"/>
    <s v="mid April"/>
    <n v="5"/>
    <x v="7"/>
    <x v="7"/>
    <n v="3"/>
    <n v="220"/>
    <n v="2"/>
    <n v="20"/>
    <n v="4"/>
    <x v="4"/>
    <s v="Flag"/>
    <n v="15"/>
    <n v="21"/>
    <n v="20"/>
    <m/>
    <n v="20.6"/>
    <n v="25.5"/>
    <n v="23.6"/>
    <m/>
  </r>
  <r>
    <x v="0"/>
    <s v="mid April"/>
    <n v="5"/>
    <x v="5"/>
    <x v="5"/>
    <n v="3"/>
    <n v="120"/>
    <n v="1"/>
    <n v="20"/>
    <n v="4"/>
    <x v="4"/>
    <s v="Flag"/>
    <n v="17"/>
    <n v="16"/>
    <n v="17"/>
    <m/>
    <n v="23"/>
    <n v="24.5"/>
    <n v="21.1"/>
    <m/>
  </r>
  <r>
    <x v="1"/>
    <s v="mid May"/>
    <n v="6"/>
    <x v="14"/>
    <x v="13"/>
    <n v="3"/>
    <n v="122"/>
    <n v="1"/>
    <n v="22"/>
    <n v="4"/>
    <x v="4"/>
    <s v="Flag"/>
    <n v="15"/>
    <n v="15"/>
    <n v="16"/>
    <m/>
    <n v="22.7"/>
    <n v="22.4"/>
    <n v="19.399999999999999"/>
    <m/>
  </r>
  <r>
    <x v="1"/>
    <s v="mid May"/>
    <n v="6"/>
    <x v="15"/>
    <x v="7"/>
    <n v="3"/>
    <n v="222"/>
    <n v="2"/>
    <n v="22"/>
    <n v="4"/>
    <x v="4"/>
    <s v="Flag"/>
    <n v="13"/>
    <n v="18"/>
    <n v="18"/>
    <m/>
    <n v="19"/>
    <n v="24"/>
    <n v="20.100000000000001"/>
    <m/>
  </r>
  <r>
    <x v="1"/>
    <s v="mid May"/>
    <n v="6"/>
    <x v="9"/>
    <x v="9"/>
    <n v="3"/>
    <n v="322"/>
    <n v="3"/>
    <n v="22"/>
    <n v="4"/>
    <x v="4"/>
    <s v="Flag"/>
    <n v="13"/>
    <n v="13"/>
    <n v="15"/>
    <m/>
    <n v="21.7"/>
    <n v="25.1"/>
    <n v="26"/>
    <m/>
  </r>
  <r>
    <x v="1"/>
    <s v="mid May"/>
    <n v="6"/>
    <x v="13"/>
    <x v="12"/>
    <n v="3"/>
    <n v="422"/>
    <n v="4"/>
    <n v="22"/>
    <n v="4"/>
    <x v="4"/>
    <s v="Flag"/>
    <n v="21"/>
    <n v="21"/>
    <n v="21"/>
    <m/>
    <n v="25.3"/>
    <n v="25"/>
    <n v="23.7"/>
    <m/>
  </r>
  <r>
    <x v="1"/>
    <s v="mid May"/>
    <n v="6"/>
    <x v="8"/>
    <x v="8"/>
    <n v="3"/>
    <n v="424"/>
    <n v="4"/>
    <n v="24"/>
    <n v="4"/>
    <x v="4"/>
    <s v="Flag"/>
    <n v="18"/>
    <n v="16"/>
    <n v="15"/>
    <m/>
    <n v="22.3"/>
    <n v="20.6"/>
    <n v="22.1"/>
    <m/>
  </r>
  <r>
    <x v="1"/>
    <s v="mid May"/>
    <n v="6"/>
    <x v="12"/>
    <x v="11"/>
    <n v="3"/>
    <n v="324"/>
    <n v="3"/>
    <n v="24"/>
    <n v="4"/>
    <x v="4"/>
    <s v="Flag"/>
    <n v="15"/>
    <n v="15"/>
    <n v="12"/>
    <m/>
    <n v="22.5"/>
    <n v="21.1"/>
    <n v="17.3"/>
    <m/>
  </r>
  <r>
    <x v="1"/>
    <s v="mid May"/>
    <n v="6"/>
    <x v="11"/>
    <x v="3"/>
    <n v="3"/>
    <n v="224"/>
    <n v="2"/>
    <n v="24"/>
    <n v="4"/>
    <x v="4"/>
    <s v="Flag"/>
    <n v="13"/>
    <n v="18"/>
    <n v="16"/>
    <m/>
    <n v="26.8"/>
    <n v="23"/>
    <n v="19.5"/>
    <m/>
  </r>
  <r>
    <x v="1"/>
    <s v="mid May"/>
    <n v="6"/>
    <x v="10"/>
    <x v="10"/>
    <n v="3"/>
    <n v="124"/>
    <n v="1"/>
    <n v="24"/>
    <n v="4"/>
    <x v="4"/>
    <s v="Flag"/>
    <n v="20"/>
    <n v="19"/>
    <n v="17"/>
    <m/>
    <n v="33.5"/>
    <n v="32"/>
    <n v="24.4"/>
    <m/>
  </r>
  <r>
    <x v="0"/>
    <s v="mid April"/>
    <n v="7"/>
    <x v="3"/>
    <x v="3"/>
    <n v="4"/>
    <n v="126"/>
    <n v="1"/>
    <n v="26"/>
    <n v="4"/>
    <x v="4"/>
    <s v="Flag"/>
    <n v="14"/>
    <n v="16"/>
    <n v="14"/>
    <m/>
    <n v="24.6"/>
    <n v="24.4"/>
    <n v="27.1"/>
    <m/>
  </r>
  <r>
    <x v="0"/>
    <s v="mid April"/>
    <n v="7"/>
    <x v="4"/>
    <x v="4"/>
    <n v="4"/>
    <n v="226"/>
    <n v="2"/>
    <n v="26"/>
    <n v="4"/>
    <x v="4"/>
    <s v="Flag"/>
    <n v="16"/>
    <n v="16"/>
    <n v="15"/>
    <m/>
    <n v="24.5"/>
    <n v="28.4"/>
    <n v="28"/>
    <m/>
  </r>
  <r>
    <x v="0"/>
    <s v="mid April"/>
    <n v="7"/>
    <x v="1"/>
    <x v="1"/>
    <n v="4"/>
    <n v="326"/>
    <n v="3"/>
    <n v="26"/>
    <n v="4"/>
    <x v="4"/>
    <s v="Flag"/>
    <n v="18"/>
    <n v="16"/>
    <n v="15"/>
    <m/>
    <n v="26.5"/>
    <n v="18.899999999999999"/>
    <n v="22.2"/>
    <m/>
  </r>
  <r>
    <x v="0"/>
    <s v="mid April"/>
    <n v="7"/>
    <x v="5"/>
    <x v="5"/>
    <n v="4"/>
    <n v="426"/>
    <n v="4"/>
    <n v="26"/>
    <n v="4"/>
    <x v="4"/>
    <s v="Flag"/>
    <n v="14"/>
    <n v="14"/>
    <n v="13"/>
    <m/>
    <n v="20.7"/>
    <n v="25.8"/>
    <n v="19.100000000000001"/>
    <m/>
  </r>
  <r>
    <x v="0"/>
    <s v="mid April"/>
    <n v="7"/>
    <x v="7"/>
    <x v="7"/>
    <n v="4"/>
    <n v="428"/>
    <n v="4"/>
    <n v="28"/>
    <n v="4"/>
    <x v="4"/>
    <s v="Flag"/>
    <n v="25"/>
    <n v="23"/>
    <n v="25"/>
    <m/>
    <n v="29.4"/>
    <n v="28.3"/>
    <n v="31"/>
    <m/>
  </r>
  <r>
    <x v="0"/>
    <s v="mid April"/>
    <n v="7"/>
    <x v="6"/>
    <x v="6"/>
    <n v="4"/>
    <n v="328"/>
    <n v="3"/>
    <n v="28"/>
    <n v="4"/>
    <x v="4"/>
    <s v="Flag"/>
    <n v="16"/>
    <n v="17"/>
    <n v="15"/>
    <m/>
    <n v="19.5"/>
    <n v="17.600000000000001"/>
    <n v="18.8"/>
    <m/>
  </r>
  <r>
    <x v="0"/>
    <s v="mid April"/>
    <n v="7"/>
    <x v="0"/>
    <x v="0"/>
    <n v="4"/>
    <n v="228"/>
    <n v="2"/>
    <n v="28"/>
    <n v="4"/>
    <x v="4"/>
    <s v="Flag"/>
    <n v="15"/>
    <n v="19"/>
    <n v="17"/>
    <m/>
    <n v="24.6"/>
    <n v="29.2"/>
    <n v="21.6"/>
    <m/>
  </r>
  <r>
    <x v="0"/>
    <s v="mid April"/>
    <n v="7"/>
    <x v="2"/>
    <x v="2"/>
    <n v="4"/>
    <n v="128"/>
    <n v="1"/>
    <n v="28"/>
    <n v="4"/>
    <x v="4"/>
    <s v="Flag"/>
    <n v="14"/>
    <n v="15"/>
    <n v="14"/>
    <m/>
    <n v="17.5"/>
    <n v="20"/>
    <n v="21.5"/>
    <m/>
  </r>
  <r>
    <x v="1"/>
    <s v="mid May"/>
    <n v="8"/>
    <x v="11"/>
    <x v="3"/>
    <n v="4"/>
    <n v="130"/>
    <n v="1"/>
    <n v="30"/>
    <n v="4"/>
    <x v="4"/>
    <s v="Flag"/>
    <n v="18"/>
    <n v="17"/>
    <n v="15"/>
    <m/>
    <n v="21.3"/>
    <n v="21.8"/>
    <n v="19"/>
    <m/>
  </r>
  <r>
    <x v="1"/>
    <s v="mid May"/>
    <n v="8"/>
    <x v="13"/>
    <x v="12"/>
    <n v="4"/>
    <n v="230"/>
    <n v="2"/>
    <n v="30"/>
    <n v="4"/>
    <x v="4"/>
    <s v="Flag"/>
    <n v="18"/>
    <n v="19"/>
    <n v="20"/>
    <m/>
    <n v="24.5"/>
    <n v="26.3"/>
    <n v="22.4"/>
    <m/>
  </r>
  <r>
    <x v="1"/>
    <s v="mid May"/>
    <n v="8"/>
    <x v="14"/>
    <x v="13"/>
    <n v="4"/>
    <n v="330"/>
    <n v="3"/>
    <n v="30"/>
    <n v="4"/>
    <x v="4"/>
    <s v="Flag"/>
    <n v="18"/>
    <n v="18"/>
    <n v="19"/>
    <m/>
    <n v="20"/>
    <n v="20"/>
    <n v="23.4"/>
    <m/>
  </r>
  <r>
    <x v="1"/>
    <s v="mid May"/>
    <n v="8"/>
    <x v="10"/>
    <x v="10"/>
    <n v="4"/>
    <n v="430"/>
    <n v="4"/>
    <n v="30"/>
    <n v="4"/>
    <x v="4"/>
    <s v="Flag"/>
    <n v="18"/>
    <n v="19"/>
    <n v="19"/>
    <m/>
    <n v="21.1"/>
    <n v="25.8"/>
    <n v="24.2"/>
    <m/>
  </r>
  <r>
    <x v="1"/>
    <s v="mid May"/>
    <n v="8"/>
    <x v="9"/>
    <x v="9"/>
    <n v="4"/>
    <n v="432"/>
    <n v="4"/>
    <n v="32"/>
    <n v="4"/>
    <x v="4"/>
    <s v="Flag"/>
    <n v="16"/>
    <n v="20"/>
    <n v="17"/>
    <m/>
    <n v="1.6"/>
    <n v="25.3"/>
    <n v="23.5"/>
    <m/>
  </r>
  <r>
    <x v="1"/>
    <s v="mid May"/>
    <n v="8"/>
    <x v="15"/>
    <x v="7"/>
    <n v="4"/>
    <n v="332"/>
    <n v="3"/>
    <n v="32"/>
    <n v="4"/>
    <x v="4"/>
    <s v="Flag"/>
    <n v="20"/>
    <n v="21"/>
    <n v="19"/>
    <m/>
    <n v="24.8"/>
    <n v="26.4"/>
    <n v="19.899999999999999"/>
    <m/>
  </r>
  <r>
    <x v="1"/>
    <s v="mid May"/>
    <n v="8"/>
    <x v="8"/>
    <x v="8"/>
    <n v="4"/>
    <n v="232"/>
    <n v="2"/>
    <n v="32"/>
    <n v="4"/>
    <x v="4"/>
    <s v="Flag"/>
    <n v="15"/>
    <n v="18"/>
    <n v="18"/>
    <m/>
    <n v="28.3"/>
    <n v="29.5"/>
    <n v="24.2"/>
    <m/>
  </r>
  <r>
    <x v="1"/>
    <s v="mid May"/>
    <n v="8"/>
    <x v="12"/>
    <x v="11"/>
    <n v="4"/>
    <n v="132"/>
    <n v="1"/>
    <n v="32"/>
    <n v="4"/>
    <x v="4"/>
    <s v="Flag"/>
    <n v="16"/>
    <n v="17"/>
    <n v="17"/>
    <m/>
    <n v="16.5"/>
    <n v="18"/>
    <n v="20.7"/>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r>
    <x v="2"/>
    <m/>
    <m/>
    <x v="16"/>
    <x v="14"/>
    <m/>
    <m/>
    <m/>
    <m/>
    <m/>
    <x v="5"/>
    <m/>
    <m/>
    <m/>
    <m/>
    <m/>
    <m/>
    <m/>
    <m/>
    <m/>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x v="0"/>
    <s v="mid April"/>
    <x v="0"/>
    <x v="0"/>
    <n v="1"/>
    <x v="0"/>
    <n v="1"/>
    <n v="1"/>
    <n v="101"/>
    <d v="2025-07-24T00:00:00"/>
    <n v="0.56999999999999995"/>
    <n v="7.65"/>
    <n v="26"/>
    <m/>
    <n v="0.84"/>
    <n v="0.56999999999999995"/>
    <n v="32"/>
    <n v="26"/>
    <n v="41.4"/>
    <n v="1.4"/>
    <n v="373.13"/>
    <n v="50"/>
    <n v="65.73"/>
    <n v="11.1"/>
    <n v="0.8311273391145596"/>
    <n v="126.02291191236873"/>
  </r>
  <r>
    <x v="0"/>
    <s v="mid April"/>
    <x v="1"/>
    <x v="1"/>
    <n v="1"/>
    <x v="0"/>
    <n v="3"/>
    <n v="8"/>
    <n v="103"/>
    <d v="2025-07-24T00:00:00"/>
    <n v="0.6"/>
    <n v="8.99"/>
    <n v="22"/>
    <m/>
    <n v="0.83499999999999996"/>
    <n v="0.6"/>
    <n v="25"/>
    <n v="22"/>
    <n v="45.6"/>
    <n v="1.05"/>
    <n v="245.96"/>
    <n v="50"/>
    <n v="34.950000000000003"/>
    <n v="5.63"/>
    <n v="0.83891273247496423"/>
    <n v="79.242048640915584"/>
  </r>
  <r>
    <x v="1"/>
    <s v="mid May"/>
    <x v="2"/>
    <x v="2"/>
    <n v="1"/>
    <x v="0"/>
    <n v="5"/>
    <n v="9"/>
    <n v="105"/>
    <d v="2025-07-31T00:00:00"/>
    <n v="0.49"/>
    <n v="6.14"/>
    <n v="32"/>
    <s v="Concerned spring wheat canopy height is a bit high. Instead of measuring average canopy height, i measured biggest plant in area (Jman's directions). But i misunderstood and stretched leaves against ruler, therefore giving an inaccurate measurement of canopy height. Jman came approx. half way through, and saw what i was doing and corrected me.  This means some of earlier (plot 105 - 115) canopy height measurements are a bit high."/>
    <n v="0.83599999999999997"/>
    <n v="0.49"/>
    <n v="38"/>
    <n v="32"/>
    <n v="39.299999999999997"/>
    <n v="1.2"/>
    <n v="177.98"/>
    <n v="50"/>
    <n v="45.43"/>
    <n v="7.25"/>
    <n v="0.84041382346467097"/>
    <n v="56.806295399515705"/>
  </r>
  <r>
    <x v="1"/>
    <s v="mid May"/>
    <x v="3"/>
    <x v="1"/>
    <n v="1"/>
    <x v="0"/>
    <n v="7"/>
    <n v="16"/>
    <n v="107"/>
    <d v="2025-07-31T00:00:00"/>
    <n v="0.38"/>
    <n v="5.47"/>
    <n v="38"/>
    <m/>
    <n v="0.79500000000000004"/>
    <n v="0.38"/>
    <n v="41"/>
    <n v="38"/>
    <n v="29.9"/>
    <n v="0.9"/>
    <n v="171.9"/>
    <n v="50"/>
    <n v="44.56"/>
    <n v="6.47"/>
    <n v="0.85480251346499103"/>
    <n v="49.918895870736094"/>
  </r>
  <r>
    <x v="0"/>
    <s v="mid April"/>
    <x v="4"/>
    <x v="3"/>
    <n v="2"/>
    <x v="0"/>
    <n v="9"/>
    <n v="17"/>
    <n v="109"/>
    <d v="2025-07-24T00:00:00"/>
    <n v="0.56000000000000005"/>
    <n v="9.4600000000000009"/>
    <n v="21"/>
    <m/>
    <n v="0.82299999999999995"/>
    <n v="0.56000000000000005"/>
    <n v="29"/>
    <n v="21"/>
    <n v="43.3"/>
    <n v="1.2"/>
    <n v="272.45"/>
    <n v="50"/>
    <n v="48.94"/>
    <n v="8.16"/>
    <n v="0.83326522272170012"/>
    <n v="90.853780138945581"/>
  </r>
  <r>
    <x v="0"/>
    <s v="mid April"/>
    <x v="5"/>
    <x v="4"/>
    <n v="2"/>
    <x v="0"/>
    <n v="11"/>
    <n v="24"/>
    <n v="111"/>
    <d v="2025-07-24T00:00:00"/>
    <n v="0.44"/>
    <n v="6.67"/>
    <n v="17"/>
    <m/>
    <n v="0.72299999999999998"/>
    <n v="0.44"/>
    <n v="22"/>
    <n v="17"/>
    <n v="29.8"/>
    <n v="0.6"/>
    <n v="124"/>
    <n v="50"/>
    <n v="29.74"/>
    <n v="5.67"/>
    <n v="0.80934767989240086"/>
    <n v="47.281775386684586"/>
  </r>
  <r>
    <x v="1"/>
    <s v="mid May"/>
    <x v="6"/>
    <x v="5"/>
    <n v="2"/>
    <x v="0"/>
    <n v="13"/>
    <n v="25"/>
    <n v="113"/>
    <d v="2025-07-31T00:00:00"/>
    <n v="0.49"/>
    <n v="6.24"/>
    <n v="32"/>
    <m/>
    <n v="0.78700000000000003"/>
    <n v="0.49"/>
    <n v="26"/>
    <n v="32"/>
    <n v="30.1"/>
    <n v="0.9"/>
    <n v="142.5"/>
    <n v="50"/>
    <n v="32.840000000000003"/>
    <n v="5.27"/>
    <n v="0.83952496954933009"/>
    <n v="45.735383678440911"/>
  </r>
  <r>
    <x v="1"/>
    <s v="mid May"/>
    <x v="7"/>
    <x v="6"/>
    <n v="2"/>
    <x v="0"/>
    <n v="15"/>
    <n v="32"/>
    <n v="115"/>
    <d v="2025-07-31T00:00:00"/>
    <n v="0.41"/>
    <n v="4.6399999999999997"/>
    <n v="33"/>
    <m/>
    <n v="0.81"/>
    <n v="0.41"/>
    <n v="35"/>
    <n v="33"/>
    <n v="32.6"/>
    <n v="1.4"/>
    <n v="209.45"/>
    <n v="50"/>
    <n v="63.34"/>
    <n v="10.52"/>
    <n v="0.83391221976634045"/>
    <n v="69.574171139879979"/>
  </r>
  <r>
    <x v="0"/>
    <s v="mid April"/>
    <x v="8"/>
    <x v="7"/>
    <n v="3"/>
    <x v="0"/>
    <n v="17"/>
    <n v="33"/>
    <n v="117"/>
    <d v="2025-07-24T00:00:00"/>
    <n v="0.66"/>
    <n v="9.76"/>
    <n v="32"/>
    <m/>
    <n v="0.89"/>
    <n v="0.66"/>
    <n v="33"/>
    <n v="32"/>
    <n v="51.8"/>
    <n v="1.7"/>
    <n v="474.45"/>
    <n v="50"/>
    <n v="62.53"/>
    <n v="9.58"/>
    <n v="0.84679353910123145"/>
    <n v="145.37761074684147"/>
  </r>
  <r>
    <x v="0"/>
    <s v="mid April"/>
    <x v="9"/>
    <x v="8"/>
    <n v="3"/>
    <x v="0"/>
    <n v="19"/>
    <n v="40"/>
    <n v="119"/>
    <d v="2025-07-24T00:00:00"/>
    <n v="0.52"/>
    <n v="8.9"/>
    <n v="19"/>
    <m/>
    <n v="0.82799999999999996"/>
    <n v="0.52"/>
    <n v="27"/>
    <n v="19"/>
    <n v="47.1"/>
    <n v="1.1000000000000001"/>
    <n v="318.26"/>
    <n v="50"/>
    <n v="47.89"/>
    <n v="8.01"/>
    <n v="0.83274169972854462"/>
    <n v="106.46325328878675"/>
  </r>
  <r>
    <x v="1"/>
    <s v="mid May"/>
    <x v="10"/>
    <x v="9"/>
    <n v="3"/>
    <x v="0"/>
    <n v="21"/>
    <n v="41"/>
    <n v="121"/>
    <d v="2025-07-31T00:00:00"/>
    <n v="0.6"/>
    <n v="4.75"/>
    <n v="36"/>
    <m/>
    <n v="0.84799999999999998"/>
    <n v="0.6"/>
    <n v="36"/>
    <n v="36"/>
    <n v="52.9"/>
    <n v="1.8"/>
    <n v="364.83"/>
    <n v="50"/>
    <n v="57.31"/>
    <n v="7.88"/>
    <n v="0.86250218112022325"/>
    <n v="100.32665852381785"/>
  </r>
  <r>
    <x v="1"/>
    <s v="mid May"/>
    <x v="11"/>
    <x v="10"/>
    <n v="3"/>
    <x v="0"/>
    <n v="23"/>
    <n v="48"/>
    <n v="123"/>
    <d v="2025-07-31T00:00:00"/>
    <n v="0.5"/>
    <n v="4.51"/>
    <n v="33"/>
    <m/>
    <n v="0.82"/>
    <n v="0.5"/>
    <n v="32"/>
    <n v="33"/>
    <n v="39"/>
    <n v="1.4"/>
    <n v="162.29"/>
    <n v="50"/>
    <n v="47.31"/>
    <n v="7.76"/>
    <n v="0.83597548087085183"/>
    <n v="53.239078418938902"/>
  </r>
  <r>
    <x v="0"/>
    <s v="mid April"/>
    <x v="12"/>
    <x v="11"/>
    <n v="4"/>
    <x v="0"/>
    <n v="25"/>
    <n v="49"/>
    <n v="125"/>
    <d v="2025-07-24T00:00:00"/>
    <n v="0.62"/>
    <n v="11.21"/>
    <n v="26"/>
    <m/>
    <n v="0.83499999999999996"/>
    <n v="0.62"/>
    <n v="29"/>
    <n v="26"/>
    <n v="43.6"/>
    <n v="1.1000000000000001"/>
    <n v="334.66"/>
    <n v="50"/>
    <n v="41.88"/>
    <n v="7.8"/>
    <n v="0.81375358166189116"/>
    <n v="124.65845272206298"/>
  </r>
  <r>
    <x v="0"/>
    <s v="mid April"/>
    <x v="13"/>
    <x v="12"/>
    <n v="4"/>
    <x v="0"/>
    <n v="27"/>
    <n v="56"/>
    <n v="127"/>
    <d v="2025-07-24T00:00:00"/>
    <n v="0.63"/>
    <n v="8.34"/>
    <n v="23"/>
    <m/>
    <n v="0.83299999999999996"/>
    <n v="0.63"/>
    <n v="27"/>
    <n v="23"/>
    <n v="38.799999999999997"/>
    <n v="1.2"/>
    <n v="346.39"/>
    <n v="50"/>
    <n v="49.99"/>
    <n v="8.7899999999999991"/>
    <n v="0.82416483296659337"/>
    <n v="121.81508701740347"/>
  </r>
  <r>
    <x v="1"/>
    <s v="mid May"/>
    <x v="14"/>
    <x v="11"/>
    <n v="4"/>
    <x v="0"/>
    <n v="29"/>
    <n v="57"/>
    <n v="129"/>
    <d v="2025-07-31T00:00:00"/>
    <n v="0.46"/>
    <n v="5.34"/>
    <n v="34"/>
    <m/>
    <n v="0.82399999999999995"/>
    <n v="0.46"/>
    <n v="34"/>
    <n v="34"/>
    <n v="36.6"/>
    <n v="1.7"/>
    <n v="223.32"/>
    <n v="50"/>
    <n v="52.41"/>
    <n v="8.25"/>
    <n v="0.84258729250143105"/>
    <n v="70.306811677160852"/>
  </r>
  <r>
    <x v="1"/>
    <s v="mid May"/>
    <x v="15"/>
    <x v="13"/>
    <n v="4"/>
    <x v="0"/>
    <n v="31"/>
    <n v="64"/>
    <n v="131"/>
    <d v="2025-07-31T00:00:00"/>
    <n v="0.45"/>
    <n v="5.78"/>
    <n v="33"/>
    <m/>
    <n v="0.80500000000000005"/>
    <n v="0.45"/>
    <n v="31"/>
    <n v="33"/>
    <n v="40.799999999999997"/>
    <n v="1.6"/>
    <n v="223.08"/>
    <n v="50"/>
    <n v="51.36"/>
    <n v="7.49"/>
    <n v="0.85416666666666663"/>
    <n v="65.064999999999998"/>
  </r>
  <r>
    <x v="0"/>
    <s v="mid April"/>
    <x v="4"/>
    <x v="3"/>
    <n v="1"/>
    <x v="1"/>
    <n v="1"/>
    <n v="2"/>
    <n v="201"/>
    <d v="2025-07-24T00:00:00"/>
    <n v="0.77"/>
    <n v="3.98"/>
    <n v="28"/>
    <m/>
    <n v="0.91800000000000004"/>
    <n v="0.77"/>
    <n v="40"/>
    <n v="28"/>
    <n v="71.5"/>
    <n v="1.4670000000000001"/>
    <n v="608.25"/>
    <n v="50"/>
    <n v="85.46"/>
    <n v="12.98"/>
    <n v="0.84811607769716824"/>
    <n v="184.76679148139488"/>
  </r>
  <r>
    <x v="0"/>
    <s v="mid April"/>
    <x v="8"/>
    <x v="7"/>
    <n v="1"/>
    <x v="1"/>
    <n v="3"/>
    <n v="7"/>
    <n v="203"/>
    <d v="2025-07-24T00:00:00"/>
    <n v="0.8"/>
    <n v="3.88"/>
    <n v="34"/>
    <m/>
    <n v="0.92"/>
    <n v="0.8"/>
    <n v="39"/>
    <n v="34"/>
    <n v="61.2"/>
    <n v="2.1"/>
    <n v="732.43"/>
    <n v="50"/>
    <n v="80.87"/>
    <n v="11.99"/>
    <n v="0.85173735625077296"/>
    <n v="217.18401632249265"/>
  </r>
  <r>
    <x v="1"/>
    <s v="mid May"/>
    <x v="6"/>
    <x v="5"/>
    <n v="1"/>
    <x v="1"/>
    <n v="5"/>
    <n v="10"/>
    <n v="205"/>
    <d v="2025-07-31T00:00:00"/>
    <n v="0.42"/>
    <n v="4.59"/>
    <n v="28"/>
    <m/>
    <n v="0.75600000000000001"/>
    <n v="0.42"/>
    <n v="30"/>
    <n v="28"/>
    <n v="31.9"/>
    <n v="0.7"/>
    <n v="139.25"/>
    <n v="50"/>
    <n v="35.44"/>
    <n v="5.79"/>
    <n v="0.83662528216704291"/>
    <n v="45.499858916478559"/>
  </r>
  <r>
    <x v="1"/>
    <s v="mid May"/>
    <x v="10"/>
    <x v="9"/>
    <n v="1"/>
    <x v="1"/>
    <n v="7"/>
    <n v="15"/>
    <n v="207"/>
    <d v="2025-07-31T00:00:00"/>
    <n v="0.53"/>
    <n v="7.49"/>
    <n v="37"/>
    <m/>
    <n v="0.85299999999999998"/>
    <n v="0.53"/>
    <n v="33"/>
    <n v="37"/>
    <n v="49.8"/>
    <n v="1.4"/>
    <n v="347.4"/>
    <n v="50"/>
    <n v="53.75"/>
    <n v="7.67"/>
    <n v="0.8573023255813953"/>
    <n v="99.146344186046576"/>
  </r>
  <r>
    <x v="0"/>
    <s v="mid April"/>
    <x v="9"/>
    <x v="8"/>
    <n v="2"/>
    <x v="1"/>
    <n v="9"/>
    <n v="18"/>
    <n v="209"/>
    <d v="2025-07-24T00:00:00"/>
    <n v="0.77"/>
    <n v="3.22"/>
    <n v="30"/>
    <m/>
    <n v="0.91"/>
    <n v="0.77"/>
    <n v="36"/>
    <n v="30"/>
    <n v="74.7"/>
    <n v="1.8"/>
    <n v="632.63"/>
    <n v="50"/>
    <n v="60.94"/>
    <n v="9.39"/>
    <n v="0.84591401378404985"/>
    <n v="194.95883491959307"/>
  </r>
  <r>
    <x v="0"/>
    <s v="mid April"/>
    <x v="12"/>
    <x v="11"/>
    <n v="2"/>
    <x v="1"/>
    <n v="11"/>
    <n v="23"/>
    <n v="211"/>
    <d v="2025-07-24T00:00:00"/>
    <n v="0.8"/>
    <n v="4.2699999999999996"/>
    <n v="32"/>
    <m/>
    <n v="0.89900000000000002"/>
    <n v="0.8"/>
    <n v="36"/>
    <n v="32"/>
    <n v="73.3"/>
    <n v="1.5"/>
    <n v="650.79999999999995"/>
    <n v="50"/>
    <n v="70.540000000000006"/>
    <n v="11.63"/>
    <n v="0.83512900481996033"/>
    <n v="214.59608732633956"/>
  </r>
  <r>
    <x v="1"/>
    <s v="mid May"/>
    <x v="11"/>
    <x v="10"/>
    <n v="2"/>
    <x v="1"/>
    <n v="13"/>
    <n v="26"/>
    <n v="213"/>
    <d v="2025-07-31T00:00:00"/>
    <n v="0.54"/>
    <n v="3.52"/>
    <n v="35"/>
    <m/>
    <n v="0.82499999999999996"/>
    <n v="0.54"/>
    <n v="34"/>
    <n v="35"/>
    <n v="41.8"/>
    <n v="1.3"/>
    <n v="205.6"/>
    <n v="50"/>
    <n v="45.22"/>
    <n v="6.92"/>
    <n v="0.84697036709420603"/>
    <n v="62.925785050862487"/>
  </r>
  <r>
    <x v="1"/>
    <s v="mid May"/>
    <x v="15"/>
    <x v="13"/>
    <n v="2"/>
    <x v="1"/>
    <n v="15"/>
    <n v="31"/>
    <n v="215"/>
    <d v="2025-07-31T00:00:00"/>
    <n v="0.59"/>
    <n v="4.5"/>
    <n v="40"/>
    <m/>
    <n v="0.82899999999999996"/>
    <n v="0.59"/>
    <n v="35"/>
    <n v="40"/>
    <n v="46.2"/>
    <n v="2.2999999999999998"/>
    <n v="462.22"/>
    <n v="50"/>
    <n v="70.2"/>
    <n v="8.86"/>
    <n v="0.87378917378917376"/>
    <n v="116.67433618233622"/>
  </r>
  <r>
    <x v="0"/>
    <s v="mid April"/>
    <x v="13"/>
    <x v="12"/>
    <n v="3"/>
    <x v="1"/>
    <n v="17"/>
    <n v="34"/>
    <n v="217"/>
    <d v="2025-07-24T00:00:00"/>
    <n v="0.76"/>
    <n v="4.2"/>
    <n v="32"/>
    <m/>
    <n v="0.89700000000000002"/>
    <n v="0.76"/>
    <n v="35"/>
    <n v="32"/>
    <n v="70"/>
    <n v="1.7"/>
    <n v="500.95"/>
    <n v="50"/>
    <n v="69.290000000000006"/>
    <n v="11.96"/>
    <n v="0.82739212007504692"/>
    <n v="172.93583489681043"/>
  </r>
  <r>
    <x v="0"/>
    <s v="mid April"/>
    <x v="1"/>
    <x v="1"/>
    <n v="3"/>
    <x v="1"/>
    <n v="19"/>
    <n v="39"/>
    <n v="219"/>
    <d v="2025-07-24T00:00:00"/>
    <n v="0.8"/>
    <n v="3.26"/>
    <n v="30"/>
    <m/>
    <n v="0.91400000000000003"/>
    <n v="0.8"/>
    <n v="37"/>
    <n v="30"/>
    <n v="70"/>
    <n v="1.4"/>
    <n v="655.32000000000005"/>
    <n v="50"/>
    <n v="84.07"/>
    <n v="13.66"/>
    <n v="0.83751635541810399"/>
    <n v="212.95756393481611"/>
  </r>
  <r>
    <x v="1"/>
    <s v="mid May"/>
    <x v="3"/>
    <x v="1"/>
    <n v="3"/>
    <x v="1"/>
    <n v="21"/>
    <n v="42"/>
    <n v="221"/>
    <d v="2025-07-31T00:00:00"/>
    <n v="0.55000000000000004"/>
    <n v="6.14"/>
    <n v="39"/>
    <m/>
    <n v="0.88600000000000001"/>
    <n v="0.55000000000000004"/>
    <n v="38"/>
    <n v="39"/>
    <n v="53.1"/>
    <n v="2.2999999999999998"/>
    <n v="507.96"/>
    <n v="50"/>
    <n v="64.400000000000006"/>
    <n v="8.34"/>
    <n v="0.87049689440993783"/>
    <n v="131.56479503105595"/>
  </r>
  <r>
    <x v="1"/>
    <s v="mid May"/>
    <x v="14"/>
    <x v="11"/>
    <n v="3"/>
    <x v="1"/>
    <n v="23"/>
    <n v="47"/>
    <n v="223"/>
    <d v="2025-07-31T00:00:00"/>
    <n v="0.56999999999999995"/>
    <n v="6.44"/>
    <n v="39"/>
    <m/>
    <n v="0.874"/>
    <n v="0.56999999999999995"/>
    <n v="43"/>
    <n v="39"/>
    <n v="52.3"/>
    <n v="1.8"/>
    <n v="418.78"/>
    <n v="50"/>
    <n v="65.22"/>
    <n v="9.25"/>
    <n v="0.85817233977307572"/>
    <n v="118.78917509966266"/>
  </r>
  <r>
    <x v="0"/>
    <s v="mid April"/>
    <x v="5"/>
    <x v="4"/>
    <n v="4"/>
    <x v="1"/>
    <n v="25"/>
    <n v="50"/>
    <n v="225"/>
    <d v="2025-07-24T00:00:00"/>
    <n v="0.76"/>
    <n v="4.5"/>
    <n v="32"/>
    <m/>
    <n v="0.92200000000000004"/>
    <n v="0.76"/>
    <n v="36"/>
    <n v="32"/>
    <n v="65.900000000000006"/>
    <n v="1.7"/>
    <n v="644.53"/>
    <n v="50"/>
    <n v="71.510000000000005"/>
    <n v="12.8"/>
    <n v="0.82100405537687038"/>
    <n v="230.73651237589138"/>
  </r>
  <r>
    <x v="0"/>
    <s v="mid April"/>
    <x v="0"/>
    <x v="0"/>
    <n v="4"/>
    <x v="1"/>
    <n v="27"/>
    <n v="55"/>
    <n v="227"/>
    <d v="2025-07-24T00:00:00"/>
    <n v="0.77"/>
    <n v="4.97"/>
    <n v="32"/>
    <m/>
    <n v="0.90900000000000003"/>
    <n v="0.77"/>
    <n v="37"/>
    <n v="32"/>
    <n v="63.8"/>
    <n v="1.8"/>
    <n v="655.44"/>
    <n v="50"/>
    <n v="78.14"/>
    <n v="13.25"/>
    <n v="0.83043255694906581"/>
    <n v="222.28256974660871"/>
  </r>
  <r>
    <x v="1"/>
    <s v="mid May"/>
    <x v="7"/>
    <x v="6"/>
    <n v="4"/>
    <x v="1"/>
    <n v="29"/>
    <n v="58"/>
    <n v="229"/>
    <d v="2025-07-31T00:00:00"/>
    <n v="0.56000000000000005"/>
    <n v="6.73"/>
    <n v="39"/>
    <m/>
    <n v="0.86199999999999999"/>
    <n v="0.56000000000000005"/>
    <n v="37"/>
    <n v="39"/>
    <n v="43.3"/>
    <n v="1.7"/>
    <n v="336.5"/>
    <n v="50"/>
    <n v="75.55"/>
    <n v="11.22"/>
    <n v="0.85148908007941759"/>
    <n v="99.947849106551985"/>
  </r>
  <r>
    <x v="1"/>
    <s v="mid May"/>
    <x v="2"/>
    <x v="2"/>
    <n v="4"/>
    <x v="1"/>
    <n v="31"/>
    <n v="63"/>
    <n v="231"/>
    <d v="2025-07-31T00:00:00"/>
    <n v="0.55000000000000004"/>
    <n v="4.0199999999999996"/>
    <n v="36"/>
    <m/>
    <n v="0.83399999999999996"/>
    <n v="0.55000000000000004"/>
    <n v="38"/>
    <n v="36"/>
    <n v="46.3"/>
    <n v="1.7"/>
    <n v="275.27999999999997"/>
    <n v="50"/>
    <n v="53.44"/>
    <n v="7.65"/>
    <n v="0.85684880239520955"/>
    <n v="78.813323353293413"/>
  </r>
  <r>
    <x v="0"/>
    <s v="mid April"/>
    <x v="13"/>
    <x v="12"/>
    <n v="1"/>
    <x v="2"/>
    <n v="1"/>
    <n v="3"/>
    <n v="301"/>
    <d v="2025-07-24T00:00:00"/>
    <n v="0.72"/>
    <n v="6.19"/>
    <n v="29"/>
    <m/>
    <n v="0.876"/>
    <n v="0.72"/>
    <n v="35"/>
    <n v="29"/>
    <n v="60.9"/>
    <n v="1.6"/>
    <n v="448.65"/>
    <n v="50"/>
    <n v="77.89"/>
    <n v="13.38"/>
    <n v="0.82821928360508412"/>
    <n v="154.13883682115807"/>
  </r>
  <r>
    <x v="0"/>
    <s v="mid April"/>
    <x v="9"/>
    <x v="8"/>
    <n v="1"/>
    <x v="2"/>
    <n v="3"/>
    <n v="6"/>
    <n v="303"/>
    <d v="2025-07-24T00:00:00"/>
    <n v="0.64"/>
    <n v="6.89"/>
    <n v="22"/>
    <m/>
    <n v="0.85599999999999998"/>
    <n v="0.64"/>
    <n v="29"/>
    <n v="22"/>
    <n v="50.2"/>
    <n v="1.5"/>
    <n v="318.56"/>
    <n v="50"/>
    <n v="39.520000000000003"/>
    <n v="6.81"/>
    <n v="0.82768218623481782"/>
    <n v="109.78712550607293"/>
  </r>
  <r>
    <x v="1"/>
    <s v="mid May"/>
    <x v="11"/>
    <x v="10"/>
    <n v="1"/>
    <x v="2"/>
    <n v="5"/>
    <n v="11"/>
    <n v="305"/>
    <d v="2025-07-31T00:00:00"/>
    <n v="0.41"/>
    <n v="6.57"/>
    <n v="32"/>
    <m/>
    <n v="0.75700000000000001"/>
    <n v="0.41"/>
    <n v="34"/>
    <n v="32"/>
    <n v="33.5"/>
    <n v="0.8"/>
    <n v="165"/>
    <n v="50"/>
    <n v="44.37"/>
    <n v="7.14"/>
    <n v="0.83908045977011492"/>
    <n v="53.103448275862092"/>
  </r>
  <r>
    <x v="1"/>
    <s v="mid May"/>
    <x v="7"/>
    <x v="6"/>
    <n v="1"/>
    <x v="2"/>
    <n v="7"/>
    <n v="14"/>
    <n v="307"/>
    <d v="2025-07-31T00:00:00"/>
    <n v="0.28000000000000003"/>
    <n v="3.17"/>
    <n v="32"/>
    <m/>
    <n v="0.64500000000000002"/>
    <n v="0.28000000000000003"/>
    <n v="31"/>
    <n v="32"/>
    <n v="18"/>
    <n v="0.6"/>
    <n v="89.1"/>
    <n v="50"/>
    <n v="51.55"/>
    <n v="8.51"/>
    <n v="0.83491755577109605"/>
    <n v="29.417691561590686"/>
  </r>
  <r>
    <x v="0"/>
    <s v="mid April"/>
    <x v="1"/>
    <x v="1"/>
    <n v="2"/>
    <x v="2"/>
    <n v="9"/>
    <n v="19"/>
    <n v="309"/>
    <d v="2025-07-24T00:00:00"/>
    <n v="0.62"/>
    <n v="10.029999999999999"/>
    <n v="24"/>
    <m/>
    <n v="0.86"/>
    <n v="0.62"/>
    <n v="30"/>
    <n v="24"/>
    <n v="53.1"/>
    <n v="1.4"/>
    <n v="347.24"/>
    <n v="50"/>
    <n v="57.42"/>
    <n v="9.6300000000000008"/>
    <n v="0.83228840125391845"/>
    <n v="116.47235109717872"/>
  </r>
  <r>
    <x v="0"/>
    <s v="mid April"/>
    <x v="0"/>
    <x v="0"/>
    <n v="2"/>
    <x v="2"/>
    <n v="11"/>
    <n v="22"/>
    <n v="311"/>
    <d v="2025-07-24T00:00:00"/>
    <n v="0.64"/>
    <n v="6.78"/>
    <n v="23"/>
    <m/>
    <n v="0.83899999999999997"/>
    <n v="0.64"/>
    <n v="24"/>
    <n v="23"/>
    <n v="46.7"/>
    <n v="1.3"/>
    <n v="334.87"/>
    <n v="50"/>
    <n v="41.96"/>
    <n v="7.58"/>
    <n v="0.81935176358436612"/>
    <n v="120.98734985700662"/>
  </r>
  <r>
    <x v="1"/>
    <s v="mid May"/>
    <x v="2"/>
    <x v="2"/>
    <n v="2"/>
    <x v="2"/>
    <n v="13"/>
    <n v="27"/>
    <n v="313"/>
    <d v="2025-07-31T00:00:00"/>
    <n v="0.37"/>
    <n v="6.1"/>
    <n v="29"/>
    <m/>
    <n v="0.751"/>
    <n v="0.37"/>
    <n v="28"/>
    <n v="29"/>
    <n v="23.7"/>
    <n v="0.9"/>
    <n v="106.12"/>
    <n v="50"/>
    <n v="37.49"/>
    <n v="5.87"/>
    <n v="0.84342491331021607"/>
    <n v="33.231496399039742"/>
  </r>
  <r>
    <x v="1"/>
    <s v="mid May"/>
    <x v="14"/>
    <x v="11"/>
    <n v="2"/>
    <x v="2"/>
    <n v="15"/>
    <n v="30"/>
    <n v="315"/>
    <d v="2025-07-31T00:00:00"/>
    <n v="0.42"/>
    <n v="5.53"/>
    <n v="34"/>
    <m/>
    <n v="0.83499999999999996"/>
    <n v="0.42"/>
    <n v="35"/>
    <n v="34"/>
    <n v="37.9"/>
    <n v="1.6"/>
    <n v="238.3"/>
    <n v="50"/>
    <n v="52.46"/>
    <n v="8.15"/>
    <n v="0.84464353793366376"/>
    <n v="74.042889820815844"/>
  </r>
  <r>
    <x v="0"/>
    <s v="mid April"/>
    <x v="12"/>
    <x v="11"/>
    <n v="3"/>
    <x v="2"/>
    <n v="17"/>
    <n v="35"/>
    <n v="317"/>
    <d v="2025-07-24T00:00:00"/>
    <n v="0.49"/>
    <n v="7.65"/>
    <n v="18"/>
    <m/>
    <n v="0.78"/>
    <n v="0.49"/>
    <n v="26"/>
    <n v="18"/>
    <n v="45.4"/>
    <n v="0.9"/>
    <n v="156.91"/>
    <n v="50"/>
    <n v="24.53"/>
    <n v="4.93"/>
    <n v="0.79902160619649409"/>
    <n v="63.071039543416219"/>
  </r>
  <r>
    <x v="0"/>
    <s v="mid April"/>
    <x v="5"/>
    <x v="4"/>
    <n v="3"/>
    <x v="2"/>
    <n v="19"/>
    <n v="38"/>
    <n v="319"/>
    <d v="2025-07-24T00:00:00"/>
    <n v="0.36"/>
    <n v="6.36"/>
    <n v="15"/>
    <m/>
    <n v="0.66600000000000004"/>
    <n v="0.36"/>
    <n v="19"/>
    <n v="15"/>
    <n v="19.8"/>
    <n v="0.4"/>
    <n v="96.61"/>
    <n v="50"/>
    <n v="26.85"/>
    <n v="4.88"/>
    <n v="0.81824953445065185"/>
    <n v="35.117824953445052"/>
  </r>
  <r>
    <x v="1"/>
    <s v="mid May"/>
    <x v="6"/>
    <x v="5"/>
    <n v="3"/>
    <x v="2"/>
    <n v="21"/>
    <n v="43"/>
    <n v="321"/>
    <d v="2025-07-31T00:00:00"/>
    <n v="0.35"/>
    <n v="7.32"/>
    <n v="26"/>
    <m/>
    <n v="0.70499999999999996"/>
    <n v="0.35"/>
    <n v="23"/>
    <n v="26"/>
    <n v="23.8"/>
    <n v="0.9"/>
    <n v="100.41"/>
    <n v="50"/>
    <n v="34.979999999999997"/>
    <n v="5.48"/>
    <n v="0.84333905088622063"/>
    <n v="31.460651801029172"/>
  </r>
  <r>
    <x v="1"/>
    <s v="mid May"/>
    <x v="15"/>
    <x v="13"/>
    <n v="3"/>
    <x v="2"/>
    <n v="23"/>
    <n v="46"/>
    <n v="323"/>
    <d v="2025-07-31T00:00:00"/>
    <n v="0.37"/>
    <n v="4.96"/>
    <n v="25"/>
    <m/>
    <n v="0.71899999999999997"/>
    <n v="0.37"/>
    <n v="25"/>
    <n v="25"/>
    <n v="24.1"/>
    <n v="0.9"/>
    <n v="143.83000000000001"/>
    <n v="50"/>
    <n v="39.090000000000003"/>
    <n v="6.27"/>
    <n v="0.83960092095165018"/>
    <n v="46.140399079048308"/>
  </r>
  <r>
    <x v="0"/>
    <s v="mid April"/>
    <x v="4"/>
    <x v="3"/>
    <n v="4"/>
    <x v="2"/>
    <n v="25"/>
    <n v="51"/>
    <n v="325"/>
    <d v="2025-07-24T00:00:00"/>
    <n v="0.44"/>
    <n v="7.51"/>
    <n v="20"/>
    <m/>
    <n v="0.73599999999999999"/>
    <n v="0.44"/>
    <n v="20"/>
    <n v="20"/>
    <n v="31.6"/>
    <n v="0.6"/>
    <n v="167.11"/>
    <n v="50"/>
    <n v="28.42"/>
    <n v="5.45"/>
    <n v="0.8082336382828994"/>
    <n v="64.092153413089363"/>
  </r>
  <r>
    <x v="0"/>
    <s v="mid April"/>
    <x v="8"/>
    <x v="7"/>
    <n v="4"/>
    <x v="2"/>
    <n v="27"/>
    <n v="54"/>
    <n v="327"/>
    <d v="2025-07-24T00:00:00"/>
    <n v="0.51"/>
    <n v="4.55"/>
    <n v="28"/>
    <m/>
    <n v="0.82299999999999995"/>
    <n v="0.51"/>
    <n v="26"/>
    <n v="28"/>
    <n v="38.5"/>
    <n v="1.1000000000000001"/>
    <n v="256.95"/>
    <n v="50"/>
    <n v="43.65"/>
    <n v="8.15"/>
    <n v="0.81328751431844215"/>
    <n v="95.951546391752572"/>
  </r>
  <r>
    <x v="1"/>
    <s v="mid May"/>
    <x v="10"/>
    <x v="9"/>
    <n v="4"/>
    <x v="2"/>
    <n v="29"/>
    <n v="59"/>
    <n v="329"/>
    <d v="2025-07-31T00:00:00"/>
    <n v="0.5"/>
    <n v="4.24"/>
    <n v="28"/>
    <m/>
    <n v="0.78600000000000003"/>
    <n v="0.5"/>
    <n v="34"/>
    <n v="28"/>
    <n v="41.1"/>
    <n v="1.4"/>
    <n v="168.08"/>
    <n v="50"/>
    <n v="40.520000000000003"/>
    <n v="6.05"/>
    <n v="0.85069101678183623"/>
    <n v="50.191707798617927"/>
  </r>
  <r>
    <x v="1"/>
    <s v="mid May"/>
    <x v="3"/>
    <x v="1"/>
    <n v="4"/>
    <x v="2"/>
    <n v="31"/>
    <n v="62"/>
    <n v="331"/>
    <d v="2025-07-31T00:00:00"/>
    <n v="0.35"/>
    <n v="4.66"/>
    <n v="26"/>
    <m/>
    <n v="0.67700000000000005"/>
    <n v="0.35"/>
    <n v="27"/>
    <n v="26"/>
    <n v="23"/>
    <n v="0.9"/>
    <n v="102.76"/>
    <n v="50"/>
    <n v="38.700000000000003"/>
    <n v="5.94"/>
    <n v="0.84651162790697676"/>
    <n v="31.54493023255813"/>
  </r>
  <r>
    <x v="0"/>
    <s v="mid April"/>
    <x v="12"/>
    <x v="11"/>
    <n v="1"/>
    <x v="3"/>
    <n v="1"/>
    <n v="4"/>
    <n v="401"/>
    <d v="2025-07-24T00:00:00"/>
    <n v="0.85"/>
    <n v="3.24"/>
    <n v="33"/>
    <m/>
    <n v="0.91700000000000004"/>
    <n v="0.85"/>
    <n v="40"/>
    <n v="33"/>
    <n v="71.099999999999994"/>
    <n v="1.6"/>
    <n v="871.08"/>
    <n v="50"/>
    <n v="74.56"/>
    <n v="10.38"/>
    <n v="0.86078326180257514"/>
    <n v="242.53783261802573"/>
  </r>
  <r>
    <x v="0"/>
    <s v="mid April"/>
    <x v="5"/>
    <x v="4"/>
    <n v="1"/>
    <x v="3"/>
    <n v="3"/>
    <n v="5"/>
    <n v="403"/>
    <d v="2025-07-24T00:00:00"/>
    <n v="0.81"/>
    <n v="2.9"/>
    <n v="36"/>
    <m/>
    <n v="0.91500000000000004"/>
    <n v="0.81"/>
    <n v="47"/>
    <n v="36"/>
    <n v="65.5"/>
    <n v="2"/>
    <n v="863.87"/>
    <n v="50"/>
    <n v="86.71"/>
    <n v="13.43"/>
    <n v="0.84511590358666833"/>
    <n v="267.59944873716972"/>
  </r>
  <r>
    <x v="1"/>
    <s v="mid May"/>
    <x v="14"/>
    <x v="11"/>
    <n v="1"/>
    <x v="3"/>
    <n v="5"/>
    <n v="12"/>
    <n v="405"/>
    <d v="2025-07-31T00:00:00"/>
    <n v="0.42"/>
    <n v="7.56"/>
    <n v="33"/>
    <m/>
    <n v="0.83499999999999996"/>
    <n v="0.42"/>
    <n v="32"/>
    <n v="33"/>
    <n v="31.2"/>
    <n v="1.2"/>
    <n v="173.77"/>
    <n v="50"/>
    <n v="38.46"/>
    <n v="6.27"/>
    <n v="0.83697347893915752"/>
    <n v="56.658237129485201"/>
  </r>
  <r>
    <x v="1"/>
    <s v="mid May"/>
    <x v="15"/>
    <x v="13"/>
    <n v="1"/>
    <x v="3"/>
    <n v="7"/>
    <n v="13"/>
    <n v="407"/>
    <d v="2025-07-31T00:00:00"/>
    <n v="0.41"/>
    <n v="4.74"/>
    <n v="32"/>
    <m/>
    <n v="0.80300000000000005"/>
    <n v="0.41"/>
    <n v="35"/>
    <n v="32"/>
    <n v="32.299999999999997"/>
    <n v="1.3"/>
    <n v="172.16"/>
    <n v="50"/>
    <n v="46.27"/>
    <n v="6.62"/>
    <n v="0.85692673438513078"/>
    <n v="49.262986816511784"/>
  </r>
  <r>
    <x v="0"/>
    <s v="mid April"/>
    <x v="8"/>
    <x v="7"/>
    <n v="2"/>
    <x v="3"/>
    <n v="9"/>
    <n v="20"/>
    <n v="409"/>
    <d v="2025-07-24T00:00:00"/>
    <n v="0.76"/>
    <n v="10.49"/>
    <n v="42"/>
    <m/>
    <n v="0.91800000000000004"/>
    <n v="0.76"/>
    <n v="44"/>
    <n v="42"/>
    <n v="72.3"/>
    <n v="1.45"/>
    <m/>
    <n v="50"/>
    <n v="78.45"/>
    <n v="11.86"/>
    <n v="0.84882090503505414"/>
    <n v="0"/>
  </r>
  <r>
    <x v="0"/>
    <s v="mid April"/>
    <x v="13"/>
    <x v="12"/>
    <n v="2"/>
    <x v="3"/>
    <n v="11"/>
    <n v="21"/>
    <n v="411"/>
    <d v="2025-07-24T00:00:00"/>
    <n v="0.78"/>
    <n v="3.66"/>
    <n v="34"/>
    <m/>
    <n v="0.90100000000000002"/>
    <n v="0.78"/>
    <n v="39"/>
    <n v="34"/>
    <n v="75.099999999999994"/>
    <n v="1.6"/>
    <m/>
    <n v="50"/>
    <n v="64.900000000000006"/>
    <n v="9.1300000000000008"/>
    <n v="0.85932203389830508"/>
    <n v="0"/>
  </r>
  <r>
    <x v="1"/>
    <s v="mid May"/>
    <x v="3"/>
    <x v="1"/>
    <n v="2"/>
    <x v="3"/>
    <n v="13"/>
    <n v="28"/>
    <n v="413"/>
    <d v="2025-07-31T00:00:00"/>
    <n v="0.45"/>
    <n v="7.56"/>
    <n v="39"/>
    <m/>
    <n v="0.85"/>
    <n v="0.45"/>
    <n v="37"/>
    <n v="39"/>
    <n v="39.5"/>
    <n v="1.6"/>
    <n v="261.43"/>
    <n v="50"/>
    <n v="46.75"/>
    <n v="6.4"/>
    <n v="0.86310160427807492"/>
    <n v="71.578695187165749"/>
  </r>
  <r>
    <x v="1"/>
    <s v="mid May"/>
    <x v="10"/>
    <x v="9"/>
    <n v="2"/>
    <x v="3"/>
    <n v="15"/>
    <n v="29"/>
    <n v="415"/>
    <d v="2025-07-31T00:00:00"/>
    <n v="0.51"/>
    <n v="4.25"/>
    <n v="34"/>
    <m/>
    <n v="0.82699999999999996"/>
    <n v="0.51"/>
    <n v="38"/>
    <n v="34"/>
    <n v="44.6"/>
    <n v="1.8"/>
    <n v="282.02999999999997"/>
    <n v="50"/>
    <n v="50.11"/>
    <n v="6.7"/>
    <n v="0.86629415286369982"/>
    <n v="75.418120135701486"/>
  </r>
  <r>
    <x v="0"/>
    <s v="mid April"/>
    <x v="0"/>
    <x v="0"/>
    <n v="3"/>
    <x v="3"/>
    <n v="17"/>
    <n v="36"/>
    <n v="417"/>
    <d v="2025-07-24T00:00:00"/>
    <n v="0.82"/>
    <n v="2.25"/>
    <n v="35"/>
    <m/>
    <n v="0.89600000000000002"/>
    <n v="0.82"/>
    <n v="45"/>
    <n v="35"/>
    <n v="75.099999999999994"/>
    <n v="1.7"/>
    <n v="828.62"/>
    <n v="50"/>
    <n v="98.85"/>
    <n v="15.04"/>
    <n v="0.84785027819929193"/>
    <n v="252.14860495700555"/>
  </r>
  <r>
    <x v="0"/>
    <s v="mid April"/>
    <x v="4"/>
    <x v="3"/>
    <n v="3"/>
    <x v="3"/>
    <n v="19"/>
    <n v="37"/>
    <n v="419"/>
    <d v="2025-07-24T00:00:00"/>
    <n v="0.84"/>
    <n v="2.9"/>
    <n v="41"/>
    <m/>
    <n v="0.92700000000000005"/>
    <n v="0.84"/>
    <n v="42"/>
    <n v="41"/>
    <n v="71.099999999999994"/>
    <n v="1.6"/>
    <n v="917.9"/>
    <n v="50"/>
    <n v="129.07"/>
    <n v="18.64"/>
    <n v="0.85558224219415824"/>
    <n v="265.12211977996435"/>
  </r>
  <r>
    <x v="1"/>
    <s v="mid May"/>
    <x v="7"/>
    <x v="6"/>
    <n v="3"/>
    <x v="3"/>
    <n v="21"/>
    <n v="44"/>
    <n v="421"/>
    <d v="2025-07-31T00:00:00"/>
    <n v="0.42"/>
    <n v="4.84"/>
    <n v="33"/>
    <m/>
    <n v="0.79100000000000004"/>
    <n v="0.42"/>
    <n v="40"/>
    <n v="33"/>
    <n v="36.1"/>
    <n v="1.3"/>
    <n v="236.17"/>
    <n v="50"/>
    <n v="59.14"/>
    <n v="8.76"/>
    <n v="0.85187690226581003"/>
    <n v="69.964463983767303"/>
  </r>
  <r>
    <x v="1"/>
    <s v="mid May"/>
    <x v="2"/>
    <x v="2"/>
    <n v="3"/>
    <x v="3"/>
    <n v="23"/>
    <n v="45"/>
    <n v="423"/>
    <d v="2025-07-31T00:00:00"/>
    <n v="0.5"/>
    <n v="4.9400000000000004"/>
    <n v="37"/>
    <m/>
    <n v="0.85699999999999998"/>
    <n v="0.5"/>
    <n v="38"/>
    <n v="37"/>
    <n v="50.2"/>
    <n v="2.2000000000000002"/>
    <n v="345.34"/>
    <n v="50"/>
    <n v="62.76"/>
    <n v="8.83"/>
    <n v="0.85930528999362654"/>
    <n v="97.175022307201971"/>
  </r>
  <r>
    <x v="0"/>
    <s v="mid April"/>
    <x v="9"/>
    <x v="8"/>
    <n v="4"/>
    <x v="3"/>
    <n v="25"/>
    <n v="52"/>
    <n v="425"/>
    <d v="2025-07-24T00:00:00"/>
    <n v="0.78"/>
    <n v="4.8899999999999997"/>
    <n v="35"/>
    <m/>
    <n v="0.92100000000000004"/>
    <n v="0.78"/>
    <n v="43"/>
    <n v="35"/>
    <n v="70.2"/>
    <n v="2"/>
    <n v="981.48"/>
    <n v="50"/>
    <n v="105.35"/>
    <n v="15.95"/>
    <n v="0.8485999050783104"/>
    <n v="297.19233032747979"/>
  </r>
  <r>
    <x v="0"/>
    <s v="mid April"/>
    <x v="1"/>
    <x v="1"/>
    <n v="4"/>
    <x v="3"/>
    <n v="27"/>
    <n v="53"/>
    <n v="427"/>
    <d v="2025-07-24T00:00:00"/>
    <n v="0.85"/>
    <n v="2.52"/>
    <n v="42"/>
    <m/>
    <n v="0.91900000000000004"/>
    <n v="0.85"/>
    <n v="41"/>
    <n v="42"/>
    <n v="73.099999999999994"/>
    <n v="1.5"/>
    <n v="1051.76"/>
    <n v="50"/>
    <n v="113.97"/>
    <n v="16.93"/>
    <n v="0.85145213652715623"/>
    <n v="312.4734017723963"/>
  </r>
  <r>
    <x v="1"/>
    <s v="mid May"/>
    <x v="11"/>
    <x v="10"/>
    <n v="4"/>
    <x v="3"/>
    <n v="29"/>
    <n v="60"/>
    <n v="429"/>
    <d v="2025-07-31T00:00:00"/>
    <n v="0.39"/>
    <n v="4.13"/>
    <n v="31"/>
    <m/>
    <n v="0.73199999999999998"/>
    <n v="0.39"/>
    <n v="33"/>
    <n v="31"/>
    <n v="26"/>
    <n v="0.9"/>
    <n v="99.81"/>
    <n v="50"/>
    <n v="35.01"/>
    <n v="5.7"/>
    <n v="0.83718937446443875"/>
    <n v="32.500257069408747"/>
  </r>
  <r>
    <x v="1"/>
    <s v="mid May"/>
    <x v="6"/>
    <x v="5"/>
    <n v="4"/>
    <x v="3"/>
    <n v="31"/>
    <n v="61"/>
    <n v="431"/>
    <d v="2025-07-31T00:00:00"/>
    <n v="0.48"/>
    <n v="5.28"/>
    <n v="32"/>
    <m/>
    <n v="0.78100000000000003"/>
    <n v="0.48"/>
    <n v="37"/>
    <n v="32"/>
    <n v="33.200000000000003"/>
    <n v="1.1000000000000001"/>
    <n v="184.6"/>
    <n v="50"/>
    <n v="42.55"/>
    <n v="6.51"/>
    <n v="0.84700352526439482"/>
    <n v="56.486298472385442"/>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r>
    <x v="2"/>
    <m/>
    <x v="16"/>
    <x v="14"/>
    <m/>
    <x v="4"/>
    <m/>
    <m/>
    <m/>
    <m/>
    <m/>
    <m/>
    <m/>
    <m/>
    <m/>
    <m/>
    <m/>
    <m/>
    <m/>
    <m/>
    <m/>
    <m/>
    <m/>
    <m/>
    <m/>
    <m/>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
  <r>
    <x v="0"/>
    <s v="mid April"/>
    <x v="0"/>
    <x v="0"/>
    <n v="1"/>
    <n v="1"/>
    <n v="2"/>
    <n v="1"/>
    <n v="102"/>
    <n v="1"/>
    <x v="0"/>
    <m/>
    <m/>
    <m/>
  </r>
  <r>
    <x v="0"/>
    <s v="mid April"/>
    <x v="1"/>
    <x v="1"/>
    <n v="1"/>
    <n v="2"/>
    <n v="2"/>
    <n v="2"/>
    <n v="202"/>
    <n v="1"/>
    <x v="0"/>
    <m/>
    <m/>
    <m/>
  </r>
  <r>
    <x v="0"/>
    <s v="mid April"/>
    <x v="2"/>
    <x v="2"/>
    <n v="1"/>
    <n v="3"/>
    <n v="2"/>
    <n v="3"/>
    <n v="302"/>
    <n v="1"/>
    <x v="0"/>
    <m/>
    <m/>
    <m/>
  </r>
  <r>
    <x v="0"/>
    <s v="mid April"/>
    <x v="3"/>
    <x v="3"/>
    <n v="1"/>
    <n v="4"/>
    <n v="2"/>
    <n v="4"/>
    <n v="402"/>
    <n v="1"/>
    <x v="0"/>
    <m/>
    <m/>
    <m/>
  </r>
  <r>
    <x v="0"/>
    <s v="mid April"/>
    <x v="4"/>
    <x v="4"/>
    <n v="1"/>
    <n v="4"/>
    <n v="4"/>
    <n v="5"/>
    <n v="404"/>
    <n v="1"/>
    <x v="0"/>
    <m/>
    <m/>
    <m/>
  </r>
  <r>
    <x v="0"/>
    <s v="mid April"/>
    <x v="5"/>
    <x v="5"/>
    <n v="1"/>
    <n v="3"/>
    <n v="4"/>
    <n v="6"/>
    <n v="304"/>
    <n v="1"/>
    <x v="0"/>
    <n v="34"/>
    <n v="0"/>
    <n v="0"/>
  </r>
  <r>
    <x v="0"/>
    <s v="mid April"/>
    <x v="6"/>
    <x v="6"/>
    <n v="1"/>
    <n v="2"/>
    <n v="4"/>
    <n v="7"/>
    <n v="204"/>
    <n v="1"/>
    <x v="0"/>
    <n v="74"/>
    <n v="0"/>
    <n v="0"/>
  </r>
  <r>
    <x v="0"/>
    <s v="mid April"/>
    <x v="7"/>
    <x v="7"/>
    <n v="1"/>
    <n v="1"/>
    <n v="4"/>
    <n v="8"/>
    <n v="104"/>
    <n v="1"/>
    <x v="0"/>
    <m/>
    <m/>
    <m/>
  </r>
  <r>
    <x v="1"/>
    <s v="mid May"/>
    <x v="8"/>
    <x v="8"/>
    <n v="1"/>
    <n v="1"/>
    <n v="6"/>
    <n v="9"/>
    <n v="106"/>
    <n v="1"/>
    <x v="0"/>
    <m/>
    <m/>
    <m/>
  </r>
  <r>
    <x v="1"/>
    <s v="mid May"/>
    <x v="9"/>
    <x v="9"/>
    <n v="1"/>
    <n v="2"/>
    <n v="6"/>
    <n v="10"/>
    <n v="206"/>
    <n v="1"/>
    <x v="0"/>
    <m/>
    <m/>
    <m/>
  </r>
  <r>
    <x v="1"/>
    <s v="mid May"/>
    <x v="10"/>
    <x v="10"/>
    <n v="1"/>
    <n v="3"/>
    <n v="6"/>
    <n v="11"/>
    <n v="306"/>
    <n v="1"/>
    <x v="0"/>
    <m/>
    <m/>
    <m/>
  </r>
  <r>
    <x v="1"/>
    <s v="mid May"/>
    <x v="11"/>
    <x v="3"/>
    <n v="1"/>
    <n v="4"/>
    <n v="6"/>
    <n v="12"/>
    <n v="406"/>
    <n v="1"/>
    <x v="0"/>
    <m/>
    <m/>
    <m/>
  </r>
  <r>
    <x v="1"/>
    <s v="mid May"/>
    <x v="12"/>
    <x v="11"/>
    <n v="1"/>
    <n v="4"/>
    <n v="8"/>
    <n v="13"/>
    <n v="408"/>
    <n v="1"/>
    <x v="0"/>
    <n v="34"/>
    <n v="0"/>
    <n v="0"/>
  </r>
  <r>
    <x v="1"/>
    <s v="mid May"/>
    <x v="13"/>
    <x v="12"/>
    <n v="1"/>
    <n v="3"/>
    <n v="8"/>
    <n v="14"/>
    <n v="308"/>
    <n v="1"/>
    <x v="0"/>
    <m/>
    <m/>
    <m/>
  </r>
  <r>
    <x v="1"/>
    <s v="mid May"/>
    <x v="14"/>
    <x v="13"/>
    <n v="1"/>
    <n v="2"/>
    <n v="8"/>
    <n v="15"/>
    <n v="208"/>
    <n v="1"/>
    <x v="0"/>
    <m/>
    <m/>
    <m/>
  </r>
  <r>
    <x v="1"/>
    <s v="mid May"/>
    <x v="15"/>
    <x v="7"/>
    <n v="1"/>
    <n v="1"/>
    <n v="8"/>
    <n v="16"/>
    <n v="108"/>
    <n v="1"/>
    <x v="0"/>
    <n v="28"/>
    <n v="0"/>
    <n v="0"/>
  </r>
  <r>
    <x v="0"/>
    <s v="mid April"/>
    <x v="1"/>
    <x v="1"/>
    <n v="2"/>
    <n v="1"/>
    <n v="10"/>
    <n v="17"/>
    <n v="110"/>
    <n v="1"/>
    <x v="0"/>
    <m/>
    <m/>
    <m/>
  </r>
  <r>
    <x v="0"/>
    <s v="mid April"/>
    <x v="5"/>
    <x v="5"/>
    <n v="2"/>
    <n v="2"/>
    <n v="10"/>
    <n v="18"/>
    <n v="210"/>
    <n v="1"/>
    <x v="0"/>
    <n v="40"/>
    <n v="5"/>
    <n v="12.5"/>
  </r>
  <r>
    <x v="0"/>
    <s v="mid April"/>
    <x v="7"/>
    <x v="7"/>
    <n v="2"/>
    <n v="3"/>
    <n v="10"/>
    <n v="19"/>
    <n v="310"/>
    <n v="1"/>
    <x v="0"/>
    <m/>
    <m/>
    <m/>
  </r>
  <r>
    <x v="0"/>
    <s v="mid April"/>
    <x v="6"/>
    <x v="6"/>
    <n v="2"/>
    <n v="4"/>
    <n v="10"/>
    <n v="20"/>
    <n v="410"/>
    <n v="1"/>
    <x v="0"/>
    <n v="40"/>
    <n v="0"/>
    <n v="0"/>
  </r>
  <r>
    <x v="0"/>
    <s v="mid April"/>
    <x v="2"/>
    <x v="2"/>
    <n v="2"/>
    <n v="4"/>
    <n v="12"/>
    <n v="21"/>
    <n v="412"/>
    <n v="1"/>
    <x v="0"/>
    <m/>
    <m/>
    <m/>
  </r>
  <r>
    <x v="0"/>
    <s v="mid April"/>
    <x v="0"/>
    <x v="0"/>
    <n v="2"/>
    <n v="3"/>
    <n v="12"/>
    <n v="22"/>
    <n v="312"/>
    <n v="1"/>
    <x v="0"/>
    <m/>
    <m/>
    <m/>
  </r>
  <r>
    <x v="0"/>
    <s v="mid April"/>
    <x v="3"/>
    <x v="3"/>
    <n v="2"/>
    <n v="2"/>
    <n v="12"/>
    <n v="23"/>
    <n v="212"/>
    <n v="1"/>
    <x v="0"/>
    <m/>
    <m/>
    <m/>
  </r>
  <r>
    <x v="0"/>
    <s v="mid April"/>
    <x v="4"/>
    <x v="4"/>
    <n v="2"/>
    <n v="1"/>
    <n v="12"/>
    <n v="24"/>
    <n v="112"/>
    <n v="1"/>
    <x v="0"/>
    <m/>
    <m/>
    <m/>
  </r>
  <r>
    <x v="1"/>
    <s v="mid May"/>
    <x v="9"/>
    <x v="9"/>
    <n v="2"/>
    <n v="1"/>
    <n v="14"/>
    <n v="25"/>
    <n v="114"/>
    <n v="1"/>
    <x v="0"/>
    <m/>
    <m/>
    <m/>
  </r>
  <r>
    <x v="1"/>
    <s v="mid May"/>
    <x v="10"/>
    <x v="10"/>
    <n v="2"/>
    <n v="2"/>
    <n v="14"/>
    <n v="26"/>
    <n v="214"/>
    <n v="1"/>
    <x v="0"/>
    <m/>
    <m/>
    <m/>
  </r>
  <r>
    <x v="1"/>
    <s v="mid May"/>
    <x v="8"/>
    <x v="8"/>
    <n v="2"/>
    <n v="3"/>
    <n v="14"/>
    <n v="27"/>
    <n v="314"/>
    <n v="1"/>
    <x v="0"/>
    <m/>
    <m/>
    <m/>
  </r>
  <r>
    <x v="1"/>
    <s v="mid May"/>
    <x v="15"/>
    <x v="7"/>
    <n v="2"/>
    <n v="4"/>
    <n v="14"/>
    <n v="28"/>
    <n v="414"/>
    <n v="1"/>
    <x v="0"/>
    <n v="43"/>
    <n v="0"/>
    <n v="0"/>
  </r>
  <r>
    <x v="1"/>
    <s v="mid May"/>
    <x v="14"/>
    <x v="13"/>
    <n v="2"/>
    <n v="4"/>
    <n v="16"/>
    <n v="29"/>
    <n v="416"/>
    <n v="1"/>
    <x v="0"/>
    <m/>
    <m/>
    <m/>
  </r>
  <r>
    <x v="1"/>
    <s v="mid May"/>
    <x v="11"/>
    <x v="3"/>
    <n v="2"/>
    <n v="3"/>
    <n v="16"/>
    <n v="30"/>
    <n v="316"/>
    <n v="1"/>
    <x v="0"/>
    <m/>
    <m/>
    <m/>
  </r>
  <r>
    <x v="1"/>
    <s v="mid May"/>
    <x v="12"/>
    <x v="11"/>
    <n v="2"/>
    <n v="2"/>
    <n v="16"/>
    <n v="31"/>
    <n v="216"/>
    <n v="1"/>
    <x v="0"/>
    <n v="39"/>
    <n v="0"/>
    <n v="0"/>
  </r>
  <r>
    <x v="1"/>
    <s v="mid May"/>
    <x v="13"/>
    <x v="12"/>
    <n v="2"/>
    <n v="1"/>
    <n v="16"/>
    <n v="32"/>
    <n v="116"/>
    <n v="1"/>
    <x v="0"/>
    <m/>
    <m/>
    <m/>
  </r>
  <r>
    <x v="0"/>
    <s v="mid April"/>
    <x v="6"/>
    <x v="6"/>
    <n v="3"/>
    <n v="1"/>
    <n v="18"/>
    <n v="33"/>
    <n v="118"/>
    <n v="1"/>
    <x v="0"/>
    <n v="41"/>
    <n v="0"/>
    <n v="0"/>
  </r>
  <r>
    <x v="0"/>
    <s v="mid April"/>
    <x v="2"/>
    <x v="2"/>
    <n v="3"/>
    <n v="2"/>
    <n v="18"/>
    <n v="34"/>
    <n v="218"/>
    <n v="1"/>
    <x v="0"/>
    <m/>
    <m/>
    <m/>
  </r>
  <r>
    <x v="0"/>
    <s v="mid April"/>
    <x v="3"/>
    <x v="3"/>
    <n v="3"/>
    <n v="3"/>
    <n v="18"/>
    <n v="35"/>
    <n v="318"/>
    <n v="1"/>
    <x v="0"/>
    <m/>
    <m/>
    <m/>
  </r>
  <r>
    <x v="0"/>
    <s v="mid April"/>
    <x v="0"/>
    <x v="0"/>
    <n v="3"/>
    <n v="4"/>
    <n v="18"/>
    <n v="36"/>
    <n v="418"/>
    <n v="1"/>
    <x v="0"/>
    <m/>
    <m/>
    <m/>
  </r>
  <r>
    <x v="0"/>
    <s v="mid April"/>
    <x v="1"/>
    <x v="1"/>
    <n v="3"/>
    <n v="4"/>
    <n v="20"/>
    <n v="37"/>
    <n v="420"/>
    <n v="1"/>
    <x v="0"/>
    <m/>
    <m/>
    <m/>
  </r>
  <r>
    <x v="0"/>
    <s v="mid April"/>
    <x v="4"/>
    <x v="4"/>
    <n v="3"/>
    <n v="3"/>
    <n v="20"/>
    <n v="38"/>
    <n v="320"/>
    <n v="1"/>
    <x v="0"/>
    <m/>
    <m/>
    <m/>
  </r>
  <r>
    <x v="0"/>
    <s v="mid April"/>
    <x v="7"/>
    <x v="7"/>
    <n v="3"/>
    <n v="2"/>
    <n v="20"/>
    <n v="39"/>
    <n v="220"/>
    <n v="1"/>
    <x v="0"/>
    <m/>
    <m/>
    <m/>
  </r>
  <r>
    <x v="0"/>
    <s v="mid April"/>
    <x v="5"/>
    <x v="5"/>
    <n v="3"/>
    <n v="1"/>
    <n v="20"/>
    <n v="40"/>
    <n v="120"/>
    <n v="1"/>
    <x v="0"/>
    <n v="31"/>
    <n v="0"/>
    <n v="0"/>
  </r>
  <r>
    <x v="1"/>
    <s v="mid May"/>
    <x v="14"/>
    <x v="13"/>
    <n v="3"/>
    <n v="1"/>
    <n v="22"/>
    <n v="41"/>
    <n v="122"/>
    <n v="1"/>
    <x v="0"/>
    <m/>
    <m/>
    <m/>
  </r>
  <r>
    <x v="1"/>
    <s v="mid May"/>
    <x v="15"/>
    <x v="7"/>
    <n v="3"/>
    <n v="2"/>
    <n v="22"/>
    <n v="42"/>
    <n v="222"/>
    <n v="1"/>
    <x v="0"/>
    <n v="39"/>
    <n v="0"/>
    <n v="0"/>
  </r>
  <r>
    <x v="1"/>
    <s v="mid May"/>
    <x v="9"/>
    <x v="9"/>
    <n v="3"/>
    <n v="3"/>
    <n v="22"/>
    <n v="43"/>
    <n v="322"/>
    <n v="1"/>
    <x v="0"/>
    <m/>
    <m/>
    <m/>
  </r>
  <r>
    <x v="1"/>
    <s v="mid May"/>
    <x v="13"/>
    <x v="12"/>
    <n v="3"/>
    <n v="4"/>
    <n v="22"/>
    <n v="44"/>
    <n v="422"/>
    <n v="1"/>
    <x v="0"/>
    <m/>
    <m/>
    <m/>
  </r>
  <r>
    <x v="1"/>
    <s v="mid May"/>
    <x v="8"/>
    <x v="8"/>
    <n v="3"/>
    <n v="4"/>
    <n v="24"/>
    <n v="45"/>
    <n v="424"/>
    <n v="1"/>
    <x v="0"/>
    <m/>
    <m/>
    <m/>
  </r>
  <r>
    <x v="1"/>
    <s v="mid May"/>
    <x v="12"/>
    <x v="11"/>
    <n v="3"/>
    <n v="3"/>
    <n v="24"/>
    <n v="46"/>
    <n v="324"/>
    <n v="1"/>
    <x v="0"/>
    <n v="32"/>
    <n v="0"/>
    <n v="0"/>
  </r>
  <r>
    <x v="1"/>
    <s v="mid May"/>
    <x v="11"/>
    <x v="3"/>
    <n v="3"/>
    <n v="2"/>
    <n v="24"/>
    <n v="47"/>
    <n v="224"/>
    <n v="1"/>
    <x v="0"/>
    <m/>
    <m/>
    <m/>
  </r>
  <r>
    <x v="1"/>
    <s v="mid May"/>
    <x v="10"/>
    <x v="10"/>
    <n v="3"/>
    <n v="1"/>
    <n v="24"/>
    <n v="48"/>
    <n v="124"/>
    <n v="1"/>
    <x v="0"/>
    <m/>
    <m/>
    <m/>
  </r>
  <r>
    <x v="0"/>
    <s v="mid April"/>
    <x v="3"/>
    <x v="3"/>
    <n v="4"/>
    <n v="1"/>
    <n v="26"/>
    <n v="49"/>
    <n v="126"/>
    <n v="1"/>
    <x v="0"/>
    <m/>
    <m/>
    <m/>
  </r>
  <r>
    <x v="0"/>
    <s v="mid April"/>
    <x v="4"/>
    <x v="4"/>
    <n v="4"/>
    <n v="2"/>
    <n v="26"/>
    <n v="50"/>
    <n v="226"/>
    <n v="1"/>
    <x v="0"/>
    <m/>
    <m/>
    <m/>
  </r>
  <r>
    <x v="0"/>
    <s v="mid April"/>
    <x v="1"/>
    <x v="1"/>
    <n v="4"/>
    <n v="3"/>
    <n v="26"/>
    <n v="51"/>
    <n v="326"/>
    <n v="1"/>
    <x v="0"/>
    <m/>
    <m/>
    <m/>
  </r>
  <r>
    <x v="0"/>
    <s v="mid April"/>
    <x v="5"/>
    <x v="5"/>
    <n v="4"/>
    <n v="4"/>
    <n v="26"/>
    <n v="52"/>
    <n v="426"/>
    <n v="1"/>
    <x v="0"/>
    <n v="37"/>
    <n v="1"/>
    <n v="2.7027027027027026"/>
  </r>
  <r>
    <x v="0"/>
    <s v="mid April"/>
    <x v="7"/>
    <x v="7"/>
    <n v="4"/>
    <n v="4"/>
    <n v="28"/>
    <n v="53"/>
    <n v="428"/>
    <n v="1"/>
    <x v="0"/>
    <m/>
    <m/>
    <m/>
  </r>
  <r>
    <x v="0"/>
    <s v="mid April"/>
    <x v="6"/>
    <x v="6"/>
    <n v="4"/>
    <n v="3"/>
    <n v="28"/>
    <n v="54"/>
    <n v="328"/>
    <n v="1"/>
    <x v="0"/>
    <n v="40"/>
    <n v="0"/>
    <n v="0"/>
  </r>
  <r>
    <x v="0"/>
    <s v="mid April"/>
    <x v="0"/>
    <x v="0"/>
    <n v="4"/>
    <n v="2"/>
    <n v="28"/>
    <n v="55"/>
    <n v="228"/>
    <n v="1"/>
    <x v="0"/>
    <m/>
    <m/>
    <m/>
  </r>
  <r>
    <x v="0"/>
    <s v="mid April"/>
    <x v="2"/>
    <x v="2"/>
    <n v="4"/>
    <n v="1"/>
    <n v="28"/>
    <n v="56"/>
    <n v="128"/>
    <n v="1"/>
    <x v="0"/>
    <m/>
    <m/>
    <m/>
  </r>
  <r>
    <x v="1"/>
    <s v="mid May"/>
    <x v="11"/>
    <x v="3"/>
    <n v="4"/>
    <n v="1"/>
    <n v="30"/>
    <n v="57"/>
    <n v="130"/>
    <n v="1"/>
    <x v="0"/>
    <m/>
    <m/>
    <m/>
  </r>
  <r>
    <x v="1"/>
    <s v="mid May"/>
    <x v="13"/>
    <x v="12"/>
    <n v="4"/>
    <n v="2"/>
    <n v="30"/>
    <n v="58"/>
    <n v="230"/>
    <n v="1"/>
    <x v="0"/>
    <m/>
    <m/>
    <m/>
  </r>
  <r>
    <x v="1"/>
    <s v="mid May"/>
    <x v="14"/>
    <x v="13"/>
    <n v="4"/>
    <n v="3"/>
    <n v="30"/>
    <n v="59"/>
    <n v="330"/>
    <n v="1"/>
    <x v="0"/>
    <m/>
    <m/>
    <m/>
  </r>
  <r>
    <x v="1"/>
    <s v="mid May"/>
    <x v="10"/>
    <x v="10"/>
    <n v="4"/>
    <n v="4"/>
    <n v="30"/>
    <n v="60"/>
    <n v="430"/>
    <n v="1"/>
    <x v="0"/>
    <m/>
    <m/>
    <m/>
  </r>
  <r>
    <x v="1"/>
    <s v="mid May"/>
    <x v="9"/>
    <x v="9"/>
    <n v="4"/>
    <n v="4"/>
    <n v="32"/>
    <n v="61"/>
    <n v="432"/>
    <n v="1"/>
    <x v="0"/>
    <m/>
    <m/>
    <m/>
  </r>
  <r>
    <x v="1"/>
    <s v="mid May"/>
    <x v="15"/>
    <x v="7"/>
    <n v="4"/>
    <n v="3"/>
    <n v="32"/>
    <n v="62"/>
    <n v="332"/>
    <n v="1"/>
    <x v="0"/>
    <n v="29"/>
    <n v="0"/>
    <n v="0"/>
  </r>
  <r>
    <x v="1"/>
    <s v="mid May"/>
    <x v="8"/>
    <x v="8"/>
    <n v="4"/>
    <n v="2"/>
    <n v="32"/>
    <n v="63"/>
    <n v="232"/>
    <n v="1"/>
    <x v="0"/>
    <m/>
    <m/>
    <m/>
  </r>
  <r>
    <x v="1"/>
    <s v="mid May"/>
    <x v="12"/>
    <x v="11"/>
    <n v="4"/>
    <n v="1"/>
    <n v="32"/>
    <n v="64"/>
    <n v="132"/>
    <n v="1"/>
    <x v="0"/>
    <n v="19"/>
    <n v="0"/>
    <n v="0"/>
  </r>
  <r>
    <x v="0"/>
    <s v="mid April"/>
    <x v="0"/>
    <x v="0"/>
    <n v="1"/>
    <n v="1"/>
    <n v="2"/>
    <n v="1"/>
    <n v="102"/>
    <n v="2"/>
    <x v="1"/>
    <m/>
    <m/>
    <m/>
  </r>
  <r>
    <x v="0"/>
    <s v="mid April"/>
    <x v="1"/>
    <x v="1"/>
    <n v="1"/>
    <n v="2"/>
    <n v="2"/>
    <n v="2"/>
    <n v="202"/>
    <n v="2"/>
    <x v="1"/>
    <m/>
    <n v="0"/>
    <m/>
  </r>
  <r>
    <x v="0"/>
    <s v="mid April"/>
    <x v="2"/>
    <x v="2"/>
    <n v="1"/>
    <n v="3"/>
    <n v="2"/>
    <n v="3"/>
    <n v="302"/>
    <n v="2"/>
    <x v="1"/>
    <m/>
    <n v="0"/>
    <m/>
  </r>
  <r>
    <x v="0"/>
    <s v="mid April"/>
    <x v="3"/>
    <x v="3"/>
    <n v="1"/>
    <n v="4"/>
    <n v="2"/>
    <n v="4"/>
    <n v="402"/>
    <n v="2"/>
    <x v="1"/>
    <m/>
    <m/>
    <m/>
  </r>
  <r>
    <x v="0"/>
    <s v="mid April"/>
    <x v="4"/>
    <x v="4"/>
    <n v="1"/>
    <n v="4"/>
    <n v="4"/>
    <n v="5"/>
    <n v="404"/>
    <n v="2"/>
    <x v="1"/>
    <m/>
    <m/>
    <m/>
  </r>
  <r>
    <x v="0"/>
    <s v="mid April"/>
    <x v="5"/>
    <x v="5"/>
    <n v="1"/>
    <n v="3"/>
    <n v="4"/>
    <n v="6"/>
    <n v="304"/>
    <n v="2"/>
    <x v="1"/>
    <n v="34"/>
    <n v="2"/>
    <n v="5.882352941176471"/>
  </r>
  <r>
    <x v="0"/>
    <s v="mid April"/>
    <x v="6"/>
    <x v="6"/>
    <n v="1"/>
    <n v="2"/>
    <n v="4"/>
    <n v="7"/>
    <n v="204"/>
    <n v="2"/>
    <x v="1"/>
    <n v="74"/>
    <n v="0"/>
    <n v="0"/>
  </r>
  <r>
    <x v="0"/>
    <s v="mid April"/>
    <x v="7"/>
    <x v="7"/>
    <n v="1"/>
    <n v="1"/>
    <n v="4"/>
    <n v="8"/>
    <n v="104"/>
    <n v="2"/>
    <x v="1"/>
    <m/>
    <m/>
    <m/>
  </r>
  <r>
    <x v="1"/>
    <s v="mid May"/>
    <x v="8"/>
    <x v="8"/>
    <n v="1"/>
    <n v="1"/>
    <n v="6"/>
    <n v="9"/>
    <n v="106"/>
    <n v="2"/>
    <x v="1"/>
    <m/>
    <m/>
    <m/>
  </r>
  <r>
    <x v="1"/>
    <s v="mid May"/>
    <x v="9"/>
    <x v="9"/>
    <n v="1"/>
    <n v="2"/>
    <n v="6"/>
    <n v="10"/>
    <n v="206"/>
    <n v="2"/>
    <x v="1"/>
    <m/>
    <m/>
    <m/>
  </r>
  <r>
    <x v="1"/>
    <s v="mid May"/>
    <x v="10"/>
    <x v="10"/>
    <n v="1"/>
    <n v="3"/>
    <n v="6"/>
    <n v="11"/>
    <n v="306"/>
    <n v="2"/>
    <x v="1"/>
    <m/>
    <m/>
    <m/>
  </r>
  <r>
    <x v="1"/>
    <s v="mid May"/>
    <x v="11"/>
    <x v="3"/>
    <n v="1"/>
    <n v="4"/>
    <n v="6"/>
    <n v="12"/>
    <n v="406"/>
    <n v="2"/>
    <x v="1"/>
    <m/>
    <m/>
    <m/>
  </r>
  <r>
    <x v="1"/>
    <s v="mid May"/>
    <x v="12"/>
    <x v="11"/>
    <n v="1"/>
    <n v="4"/>
    <n v="8"/>
    <n v="13"/>
    <n v="408"/>
    <n v="2"/>
    <x v="1"/>
    <n v="34"/>
    <n v="0"/>
    <n v="0"/>
  </r>
  <r>
    <x v="1"/>
    <s v="mid May"/>
    <x v="13"/>
    <x v="12"/>
    <n v="1"/>
    <n v="3"/>
    <n v="8"/>
    <n v="14"/>
    <n v="308"/>
    <n v="2"/>
    <x v="1"/>
    <m/>
    <m/>
    <m/>
  </r>
  <r>
    <x v="1"/>
    <s v="mid May"/>
    <x v="14"/>
    <x v="13"/>
    <n v="1"/>
    <n v="2"/>
    <n v="8"/>
    <n v="15"/>
    <n v="208"/>
    <n v="2"/>
    <x v="1"/>
    <m/>
    <m/>
    <m/>
  </r>
  <r>
    <x v="1"/>
    <s v="mid May"/>
    <x v="15"/>
    <x v="7"/>
    <n v="1"/>
    <n v="1"/>
    <n v="8"/>
    <n v="16"/>
    <n v="108"/>
    <n v="2"/>
    <x v="1"/>
    <n v="28"/>
    <n v="0"/>
    <n v="0"/>
  </r>
  <r>
    <x v="0"/>
    <s v="mid April"/>
    <x v="1"/>
    <x v="1"/>
    <n v="2"/>
    <n v="1"/>
    <n v="10"/>
    <n v="17"/>
    <n v="110"/>
    <n v="2"/>
    <x v="1"/>
    <m/>
    <n v="0"/>
    <m/>
  </r>
  <r>
    <x v="0"/>
    <s v="mid April"/>
    <x v="5"/>
    <x v="5"/>
    <n v="2"/>
    <n v="2"/>
    <n v="10"/>
    <n v="18"/>
    <n v="210"/>
    <n v="2"/>
    <x v="1"/>
    <n v="40"/>
    <n v="7"/>
    <n v="17.5"/>
  </r>
  <r>
    <x v="0"/>
    <s v="mid April"/>
    <x v="7"/>
    <x v="7"/>
    <n v="2"/>
    <n v="3"/>
    <n v="10"/>
    <n v="19"/>
    <n v="310"/>
    <n v="2"/>
    <x v="1"/>
    <m/>
    <m/>
    <m/>
  </r>
  <r>
    <x v="0"/>
    <s v="mid April"/>
    <x v="6"/>
    <x v="6"/>
    <n v="2"/>
    <n v="4"/>
    <n v="10"/>
    <n v="20"/>
    <n v="410"/>
    <n v="2"/>
    <x v="1"/>
    <n v="40"/>
    <n v="0"/>
    <n v="0"/>
  </r>
  <r>
    <x v="0"/>
    <s v="mid April"/>
    <x v="2"/>
    <x v="2"/>
    <n v="2"/>
    <n v="4"/>
    <n v="12"/>
    <n v="21"/>
    <n v="412"/>
    <n v="2"/>
    <x v="1"/>
    <m/>
    <n v="0"/>
    <m/>
  </r>
  <r>
    <x v="0"/>
    <s v="mid April"/>
    <x v="0"/>
    <x v="0"/>
    <n v="2"/>
    <n v="3"/>
    <n v="12"/>
    <n v="22"/>
    <n v="312"/>
    <n v="2"/>
    <x v="1"/>
    <m/>
    <m/>
    <m/>
  </r>
  <r>
    <x v="0"/>
    <s v="mid April"/>
    <x v="3"/>
    <x v="3"/>
    <n v="2"/>
    <n v="2"/>
    <n v="12"/>
    <n v="23"/>
    <n v="212"/>
    <n v="2"/>
    <x v="1"/>
    <m/>
    <m/>
    <m/>
  </r>
  <r>
    <x v="0"/>
    <s v="mid April"/>
    <x v="4"/>
    <x v="4"/>
    <n v="2"/>
    <n v="1"/>
    <n v="12"/>
    <n v="24"/>
    <n v="112"/>
    <n v="2"/>
    <x v="1"/>
    <m/>
    <m/>
    <m/>
  </r>
  <r>
    <x v="1"/>
    <s v="mid May"/>
    <x v="9"/>
    <x v="9"/>
    <n v="2"/>
    <n v="1"/>
    <n v="14"/>
    <n v="25"/>
    <n v="114"/>
    <n v="2"/>
    <x v="1"/>
    <m/>
    <m/>
    <m/>
  </r>
  <r>
    <x v="1"/>
    <s v="mid May"/>
    <x v="10"/>
    <x v="10"/>
    <n v="2"/>
    <n v="2"/>
    <n v="14"/>
    <n v="26"/>
    <n v="214"/>
    <n v="2"/>
    <x v="1"/>
    <m/>
    <m/>
    <m/>
  </r>
  <r>
    <x v="1"/>
    <s v="mid May"/>
    <x v="8"/>
    <x v="8"/>
    <n v="2"/>
    <n v="3"/>
    <n v="14"/>
    <n v="27"/>
    <n v="314"/>
    <n v="2"/>
    <x v="1"/>
    <m/>
    <m/>
    <m/>
  </r>
  <r>
    <x v="1"/>
    <s v="mid May"/>
    <x v="15"/>
    <x v="7"/>
    <n v="2"/>
    <n v="4"/>
    <n v="14"/>
    <n v="28"/>
    <n v="414"/>
    <n v="2"/>
    <x v="1"/>
    <n v="43"/>
    <n v="0"/>
    <n v="0"/>
  </r>
  <r>
    <x v="1"/>
    <s v="mid May"/>
    <x v="14"/>
    <x v="13"/>
    <n v="2"/>
    <n v="4"/>
    <n v="16"/>
    <n v="29"/>
    <n v="416"/>
    <n v="2"/>
    <x v="1"/>
    <m/>
    <m/>
    <m/>
  </r>
  <r>
    <x v="1"/>
    <s v="mid May"/>
    <x v="11"/>
    <x v="3"/>
    <n v="2"/>
    <n v="3"/>
    <n v="16"/>
    <n v="30"/>
    <n v="316"/>
    <n v="2"/>
    <x v="1"/>
    <m/>
    <m/>
    <m/>
  </r>
  <r>
    <x v="1"/>
    <s v="mid May"/>
    <x v="12"/>
    <x v="11"/>
    <n v="2"/>
    <n v="2"/>
    <n v="16"/>
    <n v="31"/>
    <n v="216"/>
    <n v="2"/>
    <x v="1"/>
    <n v="39"/>
    <n v="0"/>
    <n v="0"/>
  </r>
  <r>
    <x v="1"/>
    <s v="mid May"/>
    <x v="13"/>
    <x v="12"/>
    <n v="2"/>
    <n v="1"/>
    <n v="16"/>
    <n v="32"/>
    <n v="116"/>
    <n v="2"/>
    <x v="1"/>
    <m/>
    <m/>
    <m/>
  </r>
  <r>
    <x v="0"/>
    <s v="mid April"/>
    <x v="6"/>
    <x v="6"/>
    <n v="3"/>
    <n v="1"/>
    <n v="18"/>
    <n v="33"/>
    <n v="118"/>
    <n v="2"/>
    <x v="1"/>
    <n v="41"/>
    <n v="0"/>
    <n v="0"/>
  </r>
  <r>
    <x v="0"/>
    <s v="mid April"/>
    <x v="2"/>
    <x v="2"/>
    <n v="3"/>
    <n v="2"/>
    <n v="18"/>
    <n v="34"/>
    <n v="218"/>
    <n v="2"/>
    <x v="1"/>
    <m/>
    <n v="0"/>
    <m/>
  </r>
  <r>
    <x v="0"/>
    <s v="mid April"/>
    <x v="3"/>
    <x v="3"/>
    <n v="3"/>
    <n v="3"/>
    <n v="18"/>
    <n v="35"/>
    <n v="318"/>
    <n v="2"/>
    <x v="1"/>
    <m/>
    <m/>
    <m/>
  </r>
  <r>
    <x v="0"/>
    <s v="mid April"/>
    <x v="0"/>
    <x v="0"/>
    <n v="3"/>
    <n v="4"/>
    <n v="18"/>
    <n v="36"/>
    <n v="418"/>
    <n v="2"/>
    <x v="1"/>
    <m/>
    <m/>
    <m/>
  </r>
  <r>
    <x v="0"/>
    <s v="mid April"/>
    <x v="1"/>
    <x v="1"/>
    <n v="3"/>
    <n v="4"/>
    <n v="20"/>
    <n v="37"/>
    <n v="420"/>
    <n v="2"/>
    <x v="1"/>
    <m/>
    <n v="0"/>
    <m/>
  </r>
  <r>
    <x v="0"/>
    <s v="mid April"/>
    <x v="4"/>
    <x v="4"/>
    <n v="3"/>
    <n v="3"/>
    <n v="20"/>
    <n v="38"/>
    <n v="320"/>
    <n v="2"/>
    <x v="1"/>
    <m/>
    <m/>
    <m/>
  </r>
  <r>
    <x v="0"/>
    <s v="mid April"/>
    <x v="7"/>
    <x v="7"/>
    <n v="3"/>
    <n v="2"/>
    <n v="20"/>
    <n v="39"/>
    <n v="220"/>
    <n v="2"/>
    <x v="1"/>
    <m/>
    <m/>
    <m/>
  </r>
  <r>
    <x v="0"/>
    <s v="mid April"/>
    <x v="5"/>
    <x v="5"/>
    <n v="3"/>
    <n v="1"/>
    <n v="20"/>
    <n v="40"/>
    <n v="120"/>
    <n v="2"/>
    <x v="1"/>
    <n v="31"/>
    <n v="4"/>
    <n v="12.903225806451612"/>
  </r>
  <r>
    <x v="1"/>
    <s v="mid May"/>
    <x v="14"/>
    <x v="13"/>
    <n v="3"/>
    <n v="1"/>
    <n v="22"/>
    <n v="41"/>
    <n v="122"/>
    <n v="2"/>
    <x v="1"/>
    <m/>
    <m/>
    <m/>
  </r>
  <r>
    <x v="1"/>
    <s v="mid May"/>
    <x v="15"/>
    <x v="7"/>
    <n v="3"/>
    <n v="2"/>
    <n v="22"/>
    <n v="42"/>
    <n v="222"/>
    <n v="2"/>
    <x v="1"/>
    <n v="39"/>
    <n v="0"/>
    <n v="0"/>
  </r>
  <r>
    <x v="1"/>
    <s v="mid May"/>
    <x v="9"/>
    <x v="9"/>
    <n v="3"/>
    <n v="3"/>
    <n v="22"/>
    <n v="43"/>
    <n v="322"/>
    <n v="2"/>
    <x v="1"/>
    <m/>
    <m/>
    <m/>
  </r>
  <r>
    <x v="1"/>
    <s v="mid May"/>
    <x v="13"/>
    <x v="12"/>
    <n v="3"/>
    <n v="4"/>
    <n v="22"/>
    <n v="44"/>
    <n v="422"/>
    <n v="2"/>
    <x v="1"/>
    <m/>
    <m/>
    <m/>
  </r>
  <r>
    <x v="1"/>
    <s v="mid May"/>
    <x v="8"/>
    <x v="8"/>
    <n v="3"/>
    <n v="4"/>
    <n v="24"/>
    <n v="45"/>
    <n v="424"/>
    <n v="2"/>
    <x v="1"/>
    <m/>
    <m/>
    <m/>
  </r>
  <r>
    <x v="1"/>
    <s v="mid May"/>
    <x v="12"/>
    <x v="11"/>
    <n v="3"/>
    <n v="3"/>
    <n v="24"/>
    <n v="46"/>
    <n v="324"/>
    <n v="2"/>
    <x v="1"/>
    <n v="32"/>
    <n v="0"/>
    <n v="0"/>
  </r>
  <r>
    <x v="1"/>
    <s v="mid May"/>
    <x v="11"/>
    <x v="3"/>
    <n v="3"/>
    <n v="2"/>
    <n v="24"/>
    <n v="47"/>
    <n v="224"/>
    <n v="2"/>
    <x v="1"/>
    <m/>
    <m/>
    <m/>
  </r>
  <r>
    <x v="1"/>
    <s v="mid May"/>
    <x v="10"/>
    <x v="10"/>
    <n v="3"/>
    <n v="1"/>
    <n v="24"/>
    <n v="48"/>
    <n v="124"/>
    <n v="2"/>
    <x v="1"/>
    <m/>
    <m/>
    <m/>
  </r>
  <r>
    <x v="0"/>
    <s v="mid April"/>
    <x v="3"/>
    <x v="3"/>
    <n v="4"/>
    <n v="1"/>
    <n v="26"/>
    <n v="49"/>
    <n v="126"/>
    <n v="2"/>
    <x v="1"/>
    <m/>
    <m/>
    <m/>
  </r>
  <r>
    <x v="0"/>
    <s v="mid April"/>
    <x v="4"/>
    <x v="4"/>
    <n v="4"/>
    <n v="2"/>
    <n v="26"/>
    <n v="50"/>
    <n v="226"/>
    <n v="2"/>
    <x v="1"/>
    <m/>
    <m/>
    <m/>
  </r>
  <r>
    <x v="0"/>
    <s v="mid April"/>
    <x v="1"/>
    <x v="1"/>
    <n v="4"/>
    <n v="3"/>
    <n v="26"/>
    <n v="51"/>
    <n v="326"/>
    <n v="2"/>
    <x v="1"/>
    <m/>
    <n v="0"/>
    <m/>
  </r>
  <r>
    <x v="0"/>
    <s v="mid April"/>
    <x v="5"/>
    <x v="5"/>
    <n v="4"/>
    <n v="4"/>
    <n v="26"/>
    <n v="52"/>
    <n v="426"/>
    <n v="2"/>
    <x v="1"/>
    <n v="37"/>
    <n v="15"/>
    <n v="40.54054054054054"/>
  </r>
  <r>
    <x v="0"/>
    <s v="mid April"/>
    <x v="7"/>
    <x v="7"/>
    <n v="4"/>
    <n v="4"/>
    <n v="28"/>
    <n v="53"/>
    <n v="428"/>
    <n v="2"/>
    <x v="1"/>
    <m/>
    <m/>
    <m/>
  </r>
  <r>
    <x v="0"/>
    <s v="mid April"/>
    <x v="6"/>
    <x v="6"/>
    <n v="4"/>
    <n v="3"/>
    <n v="28"/>
    <n v="54"/>
    <n v="328"/>
    <n v="2"/>
    <x v="1"/>
    <n v="40"/>
    <n v="0"/>
    <n v="0"/>
  </r>
  <r>
    <x v="0"/>
    <s v="mid April"/>
    <x v="0"/>
    <x v="0"/>
    <n v="4"/>
    <n v="2"/>
    <n v="28"/>
    <n v="55"/>
    <n v="228"/>
    <n v="2"/>
    <x v="1"/>
    <m/>
    <m/>
    <m/>
  </r>
  <r>
    <x v="0"/>
    <s v="mid April"/>
    <x v="2"/>
    <x v="2"/>
    <n v="4"/>
    <n v="1"/>
    <n v="28"/>
    <n v="56"/>
    <n v="128"/>
    <n v="2"/>
    <x v="1"/>
    <m/>
    <n v="0"/>
    <m/>
  </r>
  <r>
    <x v="1"/>
    <s v="mid May"/>
    <x v="11"/>
    <x v="3"/>
    <n v="4"/>
    <n v="1"/>
    <n v="30"/>
    <n v="57"/>
    <n v="130"/>
    <n v="2"/>
    <x v="1"/>
    <m/>
    <m/>
    <m/>
  </r>
  <r>
    <x v="1"/>
    <s v="mid May"/>
    <x v="13"/>
    <x v="12"/>
    <n v="4"/>
    <n v="2"/>
    <n v="30"/>
    <n v="58"/>
    <n v="230"/>
    <n v="2"/>
    <x v="1"/>
    <m/>
    <m/>
    <m/>
  </r>
  <r>
    <x v="1"/>
    <s v="mid May"/>
    <x v="14"/>
    <x v="13"/>
    <n v="4"/>
    <n v="3"/>
    <n v="30"/>
    <n v="59"/>
    <n v="330"/>
    <n v="2"/>
    <x v="1"/>
    <m/>
    <m/>
    <m/>
  </r>
  <r>
    <x v="1"/>
    <s v="mid May"/>
    <x v="10"/>
    <x v="10"/>
    <n v="4"/>
    <n v="4"/>
    <n v="30"/>
    <n v="60"/>
    <n v="430"/>
    <n v="2"/>
    <x v="1"/>
    <m/>
    <m/>
    <m/>
  </r>
  <r>
    <x v="1"/>
    <s v="mid May"/>
    <x v="9"/>
    <x v="9"/>
    <n v="4"/>
    <n v="4"/>
    <n v="32"/>
    <n v="61"/>
    <n v="432"/>
    <n v="2"/>
    <x v="1"/>
    <m/>
    <m/>
    <m/>
  </r>
  <r>
    <x v="1"/>
    <s v="mid May"/>
    <x v="15"/>
    <x v="7"/>
    <n v="4"/>
    <n v="3"/>
    <n v="32"/>
    <n v="62"/>
    <n v="332"/>
    <n v="2"/>
    <x v="1"/>
    <n v="29"/>
    <n v="0"/>
    <n v="0"/>
  </r>
  <r>
    <x v="1"/>
    <s v="mid May"/>
    <x v="8"/>
    <x v="8"/>
    <n v="4"/>
    <n v="2"/>
    <n v="32"/>
    <n v="63"/>
    <n v="232"/>
    <n v="2"/>
    <x v="1"/>
    <m/>
    <m/>
    <m/>
  </r>
  <r>
    <x v="1"/>
    <s v="mid May"/>
    <x v="12"/>
    <x v="11"/>
    <n v="4"/>
    <n v="1"/>
    <n v="32"/>
    <n v="64"/>
    <n v="132"/>
    <n v="2"/>
    <x v="1"/>
    <n v="19"/>
    <n v="0"/>
    <n v="0"/>
  </r>
  <r>
    <x v="0"/>
    <s v="mid April"/>
    <x v="0"/>
    <x v="0"/>
    <n v="1"/>
    <n v="1"/>
    <n v="2"/>
    <n v="1"/>
    <n v="102"/>
    <n v="3"/>
    <x v="2"/>
    <m/>
    <m/>
    <m/>
  </r>
  <r>
    <x v="0"/>
    <s v="mid April"/>
    <x v="1"/>
    <x v="1"/>
    <n v="1"/>
    <n v="2"/>
    <n v="2"/>
    <n v="2"/>
    <n v="202"/>
    <n v="3"/>
    <x v="2"/>
    <n v="59"/>
    <n v="0"/>
    <n v="0"/>
  </r>
  <r>
    <x v="0"/>
    <s v="mid April"/>
    <x v="2"/>
    <x v="2"/>
    <n v="1"/>
    <n v="3"/>
    <n v="2"/>
    <n v="3"/>
    <n v="302"/>
    <n v="3"/>
    <x v="2"/>
    <n v="48"/>
    <n v="0"/>
    <n v="0"/>
  </r>
  <r>
    <x v="0"/>
    <s v="mid April"/>
    <x v="3"/>
    <x v="3"/>
    <n v="1"/>
    <n v="4"/>
    <n v="2"/>
    <n v="4"/>
    <n v="402"/>
    <n v="3"/>
    <x v="2"/>
    <m/>
    <m/>
    <m/>
  </r>
  <r>
    <x v="0"/>
    <s v="mid April"/>
    <x v="4"/>
    <x v="4"/>
    <n v="1"/>
    <n v="4"/>
    <n v="4"/>
    <n v="5"/>
    <n v="404"/>
    <n v="3"/>
    <x v="2"/>
    <m/>
    <m/>
    <m/>
  </r>
  <r>
    <x v="0"/>
    <s v="mid April"/>
    <x v="5"/>
    <x v="5"/>
    <n v="1"/>
    <n v="3"/>
    <n v="4"/>
    <n v="6"/>
    <n v="304"/>
    <n v="3"/>
    <x v="2"/>
    <n v="34"/>
    <n v="11"/>
    <n v="32.352941176470587"/>
  </r>
  <r>
    <x v="0"/>
    <s v="mid April"/>
    <x v="6"/>
    <x v="6"/>
    <n v="1"/>
    <n v="2"/>
    <n v="4"/>
    <n v="7"/>
    <n v="204"/>
    <n v="3"/>
    <x v="2"/>
    <n v="74"/>
    <n v="11"/>
    <n v="14.864864864864865"/>
  </r>
  <r>
    <x v="0"/>
    <s v="mid April"/>
    <x v="7"/>
    <x v="7"/>
    <n v="1"/>
    <n v="1"/>
    <n v="4"/>
    <n v="8"/>
    <n v="104"/>
    <n v="3"/>
    <x v="2"/>
    <m/>
    <m/>
    <m/>
  </r>
  <r>
    <x v="1"/>
    <s v="mid May"/>
    <x v="8"/>
    <x v="8"/>
    <n v="1"/>
    <n v="1"/>
    <n v="6"/>
    <n v="9"/>
    <n v="106"/>
    <n v="3"/>
    <x v="2"/>
    <m/>
    <m/>
    <m/>
  </r>
  <r>
    <x v="1"/>
    <s v="mid May"/>
    <x v="9"/>
    <x v="9"/>
    <n v="1"/>
    <n v="2"/>
    <n v="6"/>
    <n v="10"/>
    <n v="206"/>
    <n v="3"/>
    <x v="2"/>
    <m/>
    <m/>
    <m/>
  </r>
  <r>
    <x v="1"/>
    <s v="mid May"/>
    <x v="10"/>
    <x v="10"/>
    <n v="1"/>
    <n v="3"/>
    <n v="6"/>
    <n v="11"/>
    <n v="306"/>
    <n v="3"/>
    <x v="2"/>
    <m/>
    <m/>
    <m/>
  </r>
  <r>
    <x v="1"/>
    <s v="mid May"/>
    <x v="11"/>
    <x v="3"/>
    <n v="1"/>
    <n v="4"/>
    <n v="6"/>
    <n v="12"/>
    <n v="406"/>
    <n v="3"/>
    <x v="2"/>
    <m/>
    <m/>
    <m/>
  </r>
  <r>
    <x v="1"/>
    <s v="mid May"/>
    <x v="12"/>
    <x v="11"/>
    <n v="1"/>
    <n v="4"/>
    <n v="8"/>
    <n v="13"/>
    <n v="408"/>
    <n v="3"/>
    <x v="2"/>
    <n v="34"/>
    <n v="1"/>
    <n v="2.9411764705882355"/>
  </r>
  <r>
    <x v="1"/>
    <s v="mid May"/>
    <x v="13"/>
    <x v="12"/>
    <n v="1"/>
    <n v="3"/>
    <n v="8"/>
    <n v="14"/>
    <n v="308"/>
    <n v="3"/>
    <x v="2"/>
    <m/>
    <m/>
    <m/>
  </r>
  <r>
    <x v="1"/>
    <s v="mid May"/>
    <x v="14"/>
    <x v="13"/>
    <n v="1"/>
    <n v="2"/>
    <n v="8"/>
    <n v="15"/>
    <n v="208"/>
    <n v="3"/>
    <x v="2"/>
    <m/>
    <m/>
    <m/>
  </r>
  <r>
    <x v="1"/>
    <s v="mid May"/>
    <x v="15"/>
    <x v="7"/>
    <n v="1"/>
    <n v="1"/>
    <n v="8"/>
    <n v="16"/>
    <n v="108"/>
    <n v="3"/>
    <x v="2"/>
    <n v="28"/>
    <n v="0"/>
    <n v="0"/>
  </r>
  <r>
    <x v="0"/>
    <s v="mid April"/>
    <x v="1"/>
    <x v="1"/>
    <n v="2"/>
    <n v="1"/>
    <n v="10"/>
    <n v="17"/>
    <n v="110"/>
    <n v="3"/>
    <x v="2"/>
    <n v="31"/>
    <n v="4"/>
    <n v="12.903225806451612"/>
  </r>
  <r>
    <x v="0"/>
    <s v="mid April"/>
    <x v="5"/>
    <x v="5"/>
    <n v="2"/>
    <n v="2"/>
    <n v="10"/>
    <n v="18"/>
    <n v="210"/>
    <n v="3"/>
    <x v="2"/>
    <n v="40"/>
    <n v="18"/>
    <n v="45"/>
  </r>
  <r>
    <x v="0"/>
    <s v="mid April"/>
    <x v="7"/>
    <x v="7"/>
    <n v="2"/>
    <n v="3"/>
    <n v="10"/>
    <n v="19"/>
    <n v="310"/>
    <n v="3"/>
    <x v="2"/>
    <m/>
    <m/>
    <m/>
  </r>
  <r>
    <x v="0"/>
    <s v="mid April"/>
    <x v="6"/>
    <x v="6"/>
    <n v="2"/>
    <n v="4"/>
    <n v="10"/>
    <n v="20"/>
    <n v="410"/>
    <n v="3"/>
    <x v="2"/>
    <n v="40"/>
    <n v="3"/>
    <n v="7.5"/>
  </r>
  <r>
    <x v="0"/>
    <s v="mid April"/>
    <x v="2"/>
    <x v="2"/>
    <n v="2"/>
    <n v="4"/>
    <n v="12"/>
    <n v="21"/>
    <n v="412"/>
    <n v="3"/>
    <x v="2"/>
    <n v="37"/>
    <n v="3"/>
    <n v="8.1081081081081088"/>
  </r>
  <r>
    <x v="0"/>
    <s v="mid April"/>
    <x v="0"/>
    <x v="0"/>
    <n v="2"/>
    <n v="3"/>
    <n v="12"/>
    <n v="22"/>
    <n v="312"/>
    <n v="3"/>
    <x v="2"/>
    <m/>
    <m/>
    <m/>
  </r>
  <r>
    <x v="0"/>
    <s v="mid April"/>
    <x v="3"/>
    <x v="3"/>
    <n v="2"/>
    <n v="2"/>
    <n v="12"/>
    <n v="23"/>
    <n v="212"/>
    <n v="3"/>
    <x v="2"/>
    <m/>
    <m/>
    <m/>
  </r>
  <r>
    <x v="0"/>
    <s v="mid April"/>
    <x v="4"/>
    <x v="4"/>
    <n v="2"/>
    <n v="1"/>
    <n v="12"/>
    <n v="24"/>
    <n v="112"/>
    <n v="3"/>
    <x v="2"/>
    <m/>
    <m/>
    <m/>
  </r>
  <r>
    <x v="1"/>
    <s v="mid May"/>
    <x v="9"/>
    <x v="9"/>
    <n v="2"/>
    <n v="1"/>
    <n v="14"/>
    <n v="25"/>
    <n v="114"/>
    <n v="3"/>
    <x v="2"/>
    <m/>
    <m/>
    <m/>
  </r>
  <r>
    <x v="1"/>
    <s v="mid May"/>
    <x v="10"/>
    <x v="10"/>
    <n v="2"/>
    <n v="2"/>
    <n v="14"/>
    <n v="26"/>
    <n v="214"/>
    <n v="3"/>
    <x v="2"/>
    <m/>
    <m/>
    <m/>
  </r>
  <r>
    <x v="1"/>
    <s v="mid May"/>
    <x v="8"/>
    <x v="8"/>
    <n v="2"/>
    <n v="3"/>
    <n v="14"/>
    <n v="27"/>
    <n v="314"/>
    <n v="3"/>
    <x v="2"/>
    <m/>
    <m/>
    <m/>
  </r>
  <r>
    <x v="1"/>
    <s v="mid May"/>
    <x v="15"/>
    <x v="7"/>
    <n v="2"/>
    <n v="4"/>
    <n v="14"/>
    <n v="28"/>
    <n v="414"/>
    <n v="3"/>
    <x v="2"/>
    <n v="43"/>
    <n v="0"/>
    <n v="0"/>
  </r>
  <r>
    <x v="1"/>
    <s v="mid May"/>
    <x v="14"/>
    <x v="13"/>
    <n v="2"/>
    <n v="4"/>
    <n v="16"/>
    <n v="29"/>
    <n v="416"/>
    <n v="3"/>
    <x v="2"/>
    <m/>
    <m/>
    <m/>
  </r>
  <r>
    <x v="1"/>
    <s v="mid May"/>
    <x v="11"/>
    <x v="3"/>
    <n v="2"/>
    <n v="3"/>
    <n v="16"/>
    <n v="30"/>
    <n v="316"/>
    <n v="3"/>
    <x v="2"/>
    <m/>
    <m/>
    <m/>
  </r>
  <r>
    <x v="1"/>
    <s v="mid May"/>
    <x v="12"/>
    <x v="11"/>
    <n v="2"/>
    <n v="2"/>
    <n v="16"/>
    <n v="31"/>
    <n v="216"/>
    <n v="3"/>
    <x v="2"/>
    <n v="39"/>
    <n v="0"/>
    <n v="0"/>
  </r>
  <r>
    <x v="1"/>
    <s v="mid May"/>
    <x v="13"/>
    <x v="12"/>
    <n v="2"/>
    <n v="1"/>
    <n v="16"/>
    <n v="32"/>
    <n v="116"/>
    <n v="3"/>
    <x v="2"/>
    <m/>
    <m/>
    <m/>
  </r>
  <r>
    <x v="0"/>
    <s v="mid April"/>
    <x v="6"/>
    <x v="6"/>
    <n v="3"/>
    <n v="1"/>
    <n v="18"/>
    <n v="33"/>
    <n v="118"/>
    <n v="3"/>
    <x v="2"/>
    <n v="41"/>
    <n v="1"/>
    <n v="2.4390243902439024"/>
  </r>
  <r>
    <x v="0"/>
    <s v="mid April"/>
    <x v="2"/>
    <x v="2"/>
    <n v="3"/>
    <n v="2"/>
    <n v="18"/>
    <n v="34"/>
    <n v="218"/>
    <n v="3"/>
    <x v="2"/>
    <n v="28"/>
    <n v="0"/>
    <n v="0"/>
  </r>
  <r>
    <x v="0"/>
    <s v="mid April"/>
    <x v="3"/>
    <x v="3"/>
    <n v="3"/>
    <n v="3"/>
    <n v="18"/>
    <n v="35"/>
    <n v="318"/>
    <n v="3"/>
    <x v="2"/>
    <m/>
    <m/>
    <m/>
  </r>
  <r>
    <x v="0"/>
    <s v="mid April"/>
    <x v="0"/>
    <x v="0"/>
    <n v="3"/>
    <n v="4"/>
    <n v="18"/>
    <n v="36"/>
    <n v="418"/>
    <n v="3"/>
    <x v="2"/>
    <m/>
    <m/>
    <m/>
  </r>
  <r>
    <x v="0"/>
    <s v="mid April"/>
    <x v="1"/>
    <x v="1"/>
    <n v="3"/>
    <n v="4"/>
    <n v="20"/>
    <n v="37"/>
    <n v="420"/>
    <n v="3"/>
    <x v="2"/>
    <n v="43"/>
    <n v="0"/>
    <n v="0"/>
  </r>
  <r>
    <x v="0"/>
    <s v="mid April"/>
    <x v="4"/>
    <x v="4"/>
    <n v="3"/>
    <n v="3"/>
    <n v="20"/>
    <n v="38"/>
    <n v="320"/>
    <n v="3"/>
    <x v="2"/>
    <m/>
    <m/>
    <m/>
  </r>
  <r>
    <x v="0"/>
    <s v="mid April"/>
    <x v="7"/>
    <x v="7"/>
    <n v="3"/>
    <n v="2"/>
    <n v="20"/>
    <n v="39"/>
    <n v="220"/>
    <n v="3"/>
    <x v="2"/>
    <m/>
    <m/>
    <m/>
  </r>
  <r>
    <x v="0"/>
    <s v="mid April"/>
    <x v="5"/>
    <x v="5"/>
    <n v="3"/>
    <n v="1"/>
    <n v="20"/>
    <n v="40"/>
    <n v="120"/>
    <n v="3"/>
    <x v="2"/>
    <n v="31"/>
    <n v="19"/>
    <n v="61.29032258064516"/>
  </r>
  <r>
    <x v="1"/>
    <s v="mid May"/>
    <x v="14"/>
    <x v="13"/>
    <n v="3"/>
    <n v="1"/>
    <n v="22"/>
    <n v="41"/>
    <n v="122"/>
    <n v="3"/>
    <x v="2"/>
    <m/>
    <m/>
    <m/>
  </r>
  <r>
    <x v="1"/>
    <s v="mid May"/>
    <x v="15"/>
    <x v="7"/>
    <n v="3"/>
    <n v="2"/>
    <n v="22"/>
    <n v="42"/>
    <n v="222"/>
    <n v="3"/>
    <x v="2"/>
    <n v="39"/>
    <n v="0"/>
    <n v="0"/>
  </r>
  <r>
    <x v="1"/>
    <s v="mid May"/>
    <x v="9"/>
    <x v="9"/>
    <n v="3"/>
    <n v="3"/>
    <n v="22"/>
    <n v="43"/>
    <n v="322"/>
    <n v="3"/>
    <x v="2"/>
    <m/>
    <m/>
    <m/>
  </r>
  <r>
    <x v="1"/>
    <s v="mid May"/>
    <x v="13"/>
    <x v="12"/>
    <n v="3"/>
    <n v="4"/>
    <n v="22"/>
    <n v="44"/>
    <n v="422"/>
    <n v="3"/>
    <x v="2"/>
    <m/>
    <m/>
    <m/>
  </r>
  <r>
    <x v="1"/>
    <s v="mid May"/>
    <x v="8"/>
    <x v="8"/>
    <n v="3"/>
    <n v="4"/>
    <n v="24"/>
    <n v="45"/>
    <n v="424"/>
    <n v="3"/>
    <x v="2"/>
    <m/>
    <m/>
    <m/>
  </r>
  <r>
    <x v="1"/>
    <s v="mid May"/>
    <x v="12"/>
    <x v="11"/>
    <n v="3"/>
    <n v="3"/>
    <n v="24"/>
    <n v="46"/>
    <n v="324"/>
    <n v="3"/>
    <x v="2"/>
    <n v="32"/>
    <n v="0"/>
    <n v="0"/>
  </r>
  <r>
    <x v="1"/>
    <s v="mid May"/>
    <x v="11"/>
    <x v="3"/>
    <n v="3"/>
    <n v="2"/>
    <n v="24"/>
    <n v="47"/>
    <n v="224"/>
    <n v="3"/>
    <x v="2"/>
    <m/>
    <m/>
    <m/>
  </r>
  <r>
    <x v="1"/>
    <s v="mid May"/>
    <x v="10"/>
    <x v="10"/>
    <n v="3"/>
    <n v="1"/>
    <n v="24"/>
    <n v="48"/>
    <n v="124"/>
    <n v="3"/>
    <x v="2"/>
    <m/>
    <m/>
    <m/>
  </r>
  <r>
    <x v="0"/>
    <s v="mid April"/>
    <x v="3"/>
    <x v="3"/>
    <n v="4"/>
    <n v="1"/>
    <n v="26"/>
    <n v="49"/>
    <n v="126"/>
    <n v="3"/>
    <x v="2"/>
    <m/>
    <m/>
    <m/>
  </r>
  <r>
    <x v="0"/>
    <s v="mid April"/>
    <x v="4"/>
    <x v="4"/>
    <n v="4"/>
    <n v="2"/>
    <n v="26"/>
    <n v="50"/>
    <n v="226"/>
    <n v="3"/>
    <x v="2"/>
    <m/>
    <m/>
    <m/>
  </r>
  <r>
    <x v="0"/>
    <s v="mid April"/>
    <x v="1"/>
    <x v="1"/>
    <n v="4"/>
    <n v="3"/>
    <n v="26"/>
    <n v="51"/>
    <n v="326"/>
    <n v="3"/>
    <x v="2"/>
    <n v="28"/>
    <n v="0"/>
    <n v="0"/>
  </r>
  <r>
    <x v="0"/>
    <s v="mid April"/>
    <x v="5"/>
    <x v="5"/>
    <n v="4"/>
    <n v="4"/>
    <n v="26"/>
    <n v="52"/>
    <n v="426"/>
    <n v="3"/>
    <x v="2"/>
    <n v="37"/>
    <n v="29"/>
    <n v="78.378378378378372"/>
  </r>
  <r>
    <x v="0"/>
    <s v="mid April"/>
    <x v="7"/>
    <x v="7"/>
    <n v="4"/>
    <n v="4"/>
    <n v="28"/>
    <n v="53"/>
    <n v="428"/>
    <n v="3"/>
    <x v="2"/>
    <m/>
    <m/>
    <m/>
  </r>
  <r>
    <x v="0"/>
    <s v="mid April"/>
    <x v="6"/>
    <x v="6"/>
    <n v="4"/>
    <n v="3"/>
    <n v="28"/>
    <n v="54"/>
    <n v="328"/>
    <n v="3"/>
    <x v="2"/>
    <n v="40"/>
    <n v="0"/>
    <n v="0"/>
  </r>
  <r>
    <x v="0"/>
    <s v="mid April"/>
    <x v="0"/>
    <x v="0"/>
    <n v="4"/>
    <n v="2"/>
    <n v="28"/>
    <n v="55"/>
    <n v="228"/>
    <n v="3"/>
    <x v="2"/>
    <m/>
    <m/>
    <m/>
  </r>
  <r>
    <x v="0"/>
    <s v="mid April"/>
    <x v="2"/>
    <x v="2"/>
    <n v="4"/>
    <n v="1"/>
    <n v="28"/>
    <n v="56"/>
    <n v="128"/>
    <n v="3"/>
    <x v="2"/>
    <m/>
    <n v="0"/>
    <m/>
  </r>
  <r>
    <x v="1"/>
    <s v="mid May"/>
    <x v="11"/>
    <x v="3"/>
    <n v="4"/>
    <n v="1"/>
    <n v="30"/>
    <n v="57"/>
    <n v="130"/>
    <n v="3"/>
    <x v="2"/>
    <m/>
    <m/>
    <m/>
  </r>
  <r>
    <x v="1"/>
    <s v="mid May"/>
    <x v="13"/>
    <x v="12"/>
    <n v="4"/>
    <n v="2"/>
    <n v="30"/>
    <n v="58"/>
    <n v="230"/>
    <n v="3"/>
    <x v="2"/>
    <m/>
    <m/>
    <m/>
  </r>
  <r>
    <x v="1"/>
    <s v="mid May"/>
    <x v="14"/>
    <x v="13"/>
    <n v="4"/>
    <n v="3"/>
    <n v="30"/>
    <n v="59"/>
    <n v="330"/>
    <n v="3"/>
    <x v="2"/>
    <m/>
    <m/>
    <m/>
  </r>
  <r>
    <x v="1"/>
    <s v="mid May"/>
    <x v="10"/>
    <x v="10"/>
    <n v="4"/>
    <n v="4"/>
    <n v="30"/>
    <n v="60"/>
    <n v="430"/>
    <n v="3"/>
    <x v="2"/>
    <m/>
    <m/>
    <m/>
  </r>
  <r>
    <x v="1"/>
    <s v="mid May"/>
    <x v="9"/>
    <x v="9"/>
    <n v="4"/>
    <n v="4"/>
    <n v="32"/>
    <n v="61"/>
    <n v="432"/>
    <n v="3"/>
    <x v="2"/>
    <m/>
    <m/>
    <m/>
  </r>
  <r>
    <x v="1"/>
    <s v="mid May"/>
    <x v="15"/>
    <x v="7"/>
    <n v="4"/>
    <n v="3"/>
    <n v="32"/>
    <n v="62"/>
    <n v="332"/>
    <n v="3"/>
    <x v="2"/>
    <n v="29"/>
    <n v="0"/>
    <n v="0"/>
  </r>
  <r>
    <x v="1"/>
    <s v="mid May"/>
    <x v="8"/>
    <x v="8"/>
    <n v="4"/>
    <n v="2"/>
    <n v="32"/>
    <n v="63"/>
    <n v="232"/>
    <n v="3"/>
    <x v="2"/>
    <m/>
    <m/>
    <m/>
  </r>
  <r>
    <x v="1"/>
    <s v="mid May"/>
    <x v="12"/>
    <x v="11"/>
    <n v="4"/>
    <n v="1"/>
    <n v="32"/>
    <n v="64"/>
    <n v="132"/>
    <n v="3"/>
    <x v="2"/>
    <n v="19"/>
    <n v="0"/>
    <n v="0"/>
  </r>
  <r>
    <x v="0"/>
    <s v="mid April"/>
    <x v="0"/>
    <x v="0"/>
    <n v="1"/>
    <n v="1"/>
    <n v="2"/>
    <n v="1"/>
    <n v="102"/>
    <n v="4"/>
    <x v="3"/>
    <m/>
    <m/>
    <m/>
  </r>
  <r>
    <x v="0"/>
    <s v="mid April"/>
    <x v="1"/>
    <x v="1"/>
    <n v="1"/>
    <n v="2"/>
    <n v="2"/>
    <n v="2"/>
    <n v="202"/>
    <n v="4"/>
    <x v="3"/>
    <n v="59"/>
    <n v="5"/>
    <n v="8.4745762711864412"/>
  </r>
  <r>
    <x v="0"/>
    <s v="mid April"/>
    <x v="2"/>
    <x v="2"/>
    <n v="1"/>
    <n v="3"/>
    <n v="2"/>
    <n v="3"/>
    <n v="302"/>
    <n v="4"/>
    <x v="3"/>
    <n v="48"/>
    <n v="1"/>
    <n v="2.0833333333333335"/>
  </r>
  <r>
    <x v="0"/>
    <s v="mid April"/>
    <x v="3"/>
    <x v="3"/>
    <n v="1"/>
    <n v="4"/>
    <n v="2"/>
    <n v="4"/>
    <n v="402"/>
    <n v="4"/>
    <x v="3"/>
    <m/>
    <m/>
    <m/>
  </r>
  <r>
    <x v="0"/>
    <s v="mid April"/>
    <x v="4"/>
    <x v="4"/>
    <n v="1"/>
    <n v="4"/>
    <n v="4"/>
    <n v="5"/>
    <n v="404"/>
    <n v="4"/>
    <x v="3"/>
    <m/>
    <m/>
    <m/>
  </r>
  <r>
    <x v="0"/>
    <s v="mid April"/>
    <x v="5"/>
    <x v="5"/>
    <n v="1"/>
    <n v="3"/>
    <n v="4"/>
    <n v="6"/>
    <n v="304"/>
    <n v="4"/>
    <x v="3"/>
    <n v="34"/>
    <m/>
    <n v="0"/>
  </r>
  <r>
    <x v="0"/>
    <s v="mid April"/>
    <x v="6"/>
    <x v="6"/>
    <n v="1"/>
    <n v="2"/>
    <n v="4"/>
    <n v="7"/>
    <n v="204"/>
    <n v="4"/>
    <x v="3"/>
    <n v="74"/>
    <n v="30"/>
    <n v="40.54054054054054"/>
  </r>
  <r>
    <x v="0"/>
    <s v="mid April"/>
    <x v="7"/>
    <x v="7"/>
    <n v="1"/>
    <n v="1"/>
    <n v="4"/>
    <n v="8"/>
    <n v="104"/>
    <n v="4"/>
    <x v="3"/>
    <m/>
    <m/>
    <m/>
  </r>
  <r>
    <x v="1"/>
    <s v="mid May"/>
    <x v="8"/>
    <x v="8"/>
    <n v="1"/>
    <n v="1"/>
    <n v="6"/>
    <n v="9"/>
    <n v="106"/>
    <n v="4"/>
    <x v="3"/>
    <m/>
    <m/>
    <m/>
  </r>
  <r>
    <x v="1"/>
    <s v="mid May"/>
    <x v="9"/>
    <x v="9"/>
    <n v="1"/>
    <n v="2"/>
    <n v="6"/>
    <n v="10"/>
    <n v="206"/>
    <n v="4"/>
    <x v="3"/>
    <m/>
    <m/>
    <m/>
  </r>
  <r>
    <x v="1"/>
    <s v="mid May"/>
    <x v="10"/>
    <x v="10"/>
    <n v="1"/>
    <n v="3"/>
    <n v="6"/>
    <n v="11"/>
    <n v="306"/>
    <n v="4"/>
    <x v="3"/>
    <m/>
    <m/>
    <m/>
  </r>
  <r>
    <x v="1"/>
    <s v="mid May"/>
    <x v="11"/>
    <x v="3"/>
    <n v="1"/>
    <n v="4"/>
    <n v="6"/>
    <n v="12"/>
    <n v="406"/>
    <n v="4"/>
    <x v="3"/>
    <m/>
    <m/>
    <m/>
  </r>
  <r>
    <x v="1"/>
    <s v="mid May"/>
    <x v="12"/>
    <x v="11"/>
    <n v="1"/>
    <n v="4"/>
    <n v="8"/>
    <n v="13"/>
    <n v="408"/>
    <n v="4"/>
    <x v="3"/>
    <n v="34"/>
    <n v="3"/>
    <n v="8.8235294117647065"/>
  </r>
  <r>
    <x v="1"/>
    <s v="mid May"/>
    <x v="13"/>
    <x v="12"/>
    <n v="1"/>
    <n v="3"/>
    <n v="8"/>
    <n v="14"/>
    <n v="308"/>
    <n v="4"/>
    <x v="3"/>
    <m/>
    <m/>
    <m/>
  </r>
  <r>
    <x v="1"/>
    <s v="mid May"/>
    <x v="14"/>
    <x v="13"/>
    <n v="1"/>
    <n v="2"/>
    <n v="8"/>
    <n v="15"/>
    <n v="208"/>
    <n v="4"/>
    <x v="3"/>
    <m/>
    <m/>
    <m/>
  </r>
  <r>
    <x v="1"/>
    <s v="mid May"/>
    <x v="15"/>
    <x v="7"/>
    <n v="1"/>
    <n v="1"/>
    <n v="8"/>
    <n v="16"/>
    <n v="108"/>
    <n v="4"/>
    <x v="3"/>
    <n v="28"/>
    <n v="0"/>
    <n v="0"/>
  </r>
  <r>
    <x v="0"/>
    <s v="mid April"/>
    <x v="1"/>
    <x v="1"/>
    <n v="2"/>
    <n v="1"/>
    <n v="10"/>
    <n v="17"/>
    <n v="110"/>
    <n v="4"/>
    <x v="3"/>
    <n v="31"/>
    <n v="10"/>
    <n v="32.258064516129032"/>
  </r>
  <r>
    <x v="0"/>
    <s v="mid April"/>
    <x v="5"/>
    <x v="5"/>
    <n v="2"/>
    <n v="2"/>
    <n v="10"/>
    <n v="18"/>
    <n v="210"/>
    <n v="4"/>
    <x v="3"/>
    <n v="40"/>
    <m/>
    <n v="0"/>
  </r>
  <r>
    <x v="0"/>
    <s v="mid April"/>
    <x v="7"/>
    <x v="7"/>
    <n v="2"/>
    <n v="3"/>
    <n v="10"/>
    <n v="19"/>
    <n v="310"/>
    <n v="4"/>
    <x v="3"/>
    <m/>
    <m/>
    <m/>
  </r>
  <r>
    <x v="0"/>
    <s v="mid April"/>
    <x v="6"/>
    <x v="6"/>
    <n v="2"/>
    <n v="4"/>
    <n v="10"/>
    <n v="20"/>
    <n v="410"/>
    <n v="4"/>
    <x v="3"/>
    <n v="40"/>
    <n v="15"/>
    <n v="37.5"/>
  </r>
  <r>
    <x v="0"/>
    <s v="mid April"/>
    <x v="2"/>
    <x v="2"/>
    <n v="2"/>
    <n v="4"/>
    <n v="12"/>
    <n v="21"/>
    <n v="412"/>
    <n v="4"/>
    <x v="3"/>
    <n v="37"/>
    <n v="3"/>
    <n v="8.1081081081081088"/>
  </r>
  <r>
    <x v="0"/>
    <s v="mid April"/>
    <x v="0"/>
    <x v="0"/>
    <n v="2"/>
    <n v="3"/>
    <n v="12"/>
    <n v="22"/>
    <n v="312"/>
    <n v="4"/>
    <x v="3"/>
    <m/>
    <m/>
    <m/>
  </r>
  <r>
    <x v="0"/>
    <s v="mid April"/>
    <x v="3"/>
    <x v="3"/>
    <n v="2"/>
    <n v="2"/>
    <n v="12"/>
    <n v="23"/>
    <n v="212"/>
    <n v="4"/>
    <x v="3"/>
    <m/>
    <m/>
    <m/>
  </r>
  <r>
    <x v="0"/>
    <s v="mid April"/>
    <x v="4"/>
    <x v="4"/>
    <n v="2"/>
    <n v="1"/>
    <n v="12"/>
    <n v="24"/>
    <n v="112"/>
    <n v="4"/>
    <x v="3"/>
    <m/>
    <m/>
    <m/>
  </r>
  <r>
    <x v="1"/>
    <s v="mid May"/>
    <x v="9"/>
    <x v="9"/>
    <n v="2"/>
    <n v="1"/>
    <n v="14"/>
    <n v="25"/>
    <n v="114"/>
    <n v="4"/>
    <x v="3"/>
    <m/>
    <m/>
    <m/>
  </r>
  <r>
    <x v="1"/>
    <s v="mid May"/>
    <x v="10"/>
    <x v="10"/>
    <n v="2"/>
    <n v="2"/>
    <n v="14"/>
    <n v="26"/>
    <n v="214"/>
    <n v="4"/>
    <x v="3"/>
    <m/>
    <m/>
    <m/>
  </r>
  <r>
    <x v="1"/>
    <s v="mid May"/>
    <x v="8"/>
    <x v="8"/>
    <n v="2"/>
    <n v="3"/>
    <n v="14"/>
    <n v="27"/>
    <n v="314"/>
    <n v="4"/>
    <x v="3"/>
    <m/>
    <m/>
    <m/>
  </r>
  <r>
    <x v="1"/>
    <s v="mid May"/>
    <x v="15"/>
    <x v="7"/>
    <n v="2"/>
    <n v="4"/>
    <n v="14"/>
    <n v="28"/>
    <n v="414"/>
    <n v="4"/>
    <x v="3"/>
    <n v="43"/>
    <n v="0"/>
    <n v="0"/>
  </r>
  <r>
    <x v="1"/>
    <s v="mid May"/>
    <x v="14"/>
    <x v="13"/>
    <n v="2"/>
    <n v="4"/>
    <n v="16"/>
    <n v="29"/>
    <n v="416"/>
    <n v="4"/>
    <x v="3"/>
    <m/>
    <m/>
    <m/>
  </r>
  <r>
    <x v="1"/>
    <s v="mid May"/>
    <x v="11"/>
    <x v="3"/>
    <n v="2"/>
    <n v="3"/>
    <n v="16"/>
    <n v="30"/>
    <n v="316"/>
    <n v="4"/>
    <x v="3"/>
    <m/>
    <m/>
    <m/>
  </r>
  <r>
    <x v="1"/>
    <s v="mid May"/>
    <x v="12"/>
    <x v="11"/>
    <n v="2"/>
    <n v="2"/>
    <n v="16"/>
    <n v="31"/>
    <n v="216"/>
    <n v="4"/>
    <x v="3"/>
    <n v="39"/>
    <n v="0"/>
    <n v="0"/>
  </r>
  <r>
    <x v="1"/>
    <s v="mid May"/>
    <x v="13"/>
    <x v="12"/>
    <n v="2"/>
    <n v="1"/>
    <n v="16"/>
    <n v="32"/>
    <n v="116"/>
    <n v="4"/>
    <x v="3"/>
    <m/>
    <m/>
    <m/>
  </r>
  <r>
    <x v="0"/>
    <s v="mid April"/>
    <x v="6"/>
    <x v="6"/>
    <n v="3"/>
    <n v="1"/>
    <n v="18"/>
    <n v="33"/>
    <n v="118"/>
    <n v="4"/>
    <x v="3"/>
    <n v="41"/>
    <n v="12"/>
    <n v="29.26829268292683"/>
  </r>
  <r>
    <x v="0"/>
    <s v="mid April"/>
    <x v="2"/>
    <x v="2"/>
    <n v="3"/>
    <n v="2"/>
    <n v="18"/>
    <n v="34"/>
    <n v="218"/>
    <n v="4"/>
    <x v="3"/>
    <n v="28"/>
    <n v="3"/>
    <n v="10.714285714285714"/>
  </r>
  <r>
    <x v="0"/>
    <s v="mid April"/>
    <x v="3"/>
    <x v="3"/>
    <n v="3"/>
    <n v="3"/>
    <n v="18"/>
    <n v="35"/>
    <n v="318"/>
    <n v="4"/>
    <x v="3"/>
    <m/>
    <m/>
    <m/>
  </r>
  <r>
    <x v="0"/>
    <s v="mid April"/>
    <x v="0"/>
    <x v="0"/>
    <n v="3"/>
    <n v="4"/>
    <n v="18"/>
    <n v="36"/>
    <n v="418"/>
    <n v="4"/>
    <x v="3"/>
    <m/>
    <m/>
    <m/>
  </r>
  <r>
    <x v="0"/>
    <s v="mid April"/>
    <x v="1"/>
    <x v="1"/>
    <n v="3"/>
    <n v="4"/>
    <n v="20"/>
    <n v="37"/>
    <n v="420"/>
    <n v="4"/>
    <x v="3"/>
    <n v="43"/>
    <n v="4"/>
    <n v="9.3023255813953494"/>
  </r>
  <r>
    <x v="0"/>
    <s v="mid April"/>
    <x v="4"/>
    <x v="4"/>
    <n v="3"/>
    <n v="3"/>
    <n v="20"/>
    <n v="38"/>
    <n v="320"/>
    <n v="4"/>
    <x v="3"/>
    <m/>
    <m/>
    <m/>
  </r>
  <r>
    <x v="0"/>
    <s v="mid April"/>
    <x v="7"/>
    <x v="7"/>
    <n v="3"/>
    <n v="2"/>
    <n v="20"/>
    <n v="39"/>
    <n v="220"/>
    <n v="4"/>
    <x v="3"/>
    <m/>
    <m/>
    <m/>
  </r>
  <r>
    <x v="0"/>
    <s v="mid April"/>
    <x v="5"/>
    <x v="5"/>
    <n v="3"/>
    <n v="1"/>
    <n v="20"/>
    <n v="40"/>
    <n v="120"/>
    <n v="4"/>
    <x v="3"/>
    <n v="31"/>
    <m/>
    <n v="0"/>
  </r>
  <r>
    <x v="1"/>
    <s v="mid May"/>
    <x v="14"/>
    <x v="13"/>
    <n v="3"/>
    <n v="1"/>
    <n v="22"/>
    <n v="41"/>
    <n v="122"/>
    <n v="4"/>
    <x v="3"/>
    <m/>
    <m/>
    <m/>
  </r>
  <r>
    <x v="1"/>
    <s v="mid May"/>
    <x v="15"/>
    <x v="7"/>
    <n v="3"/>
    <n v="2"/>
    <n v="22"/>
    <n v="42"/>
    <n v="222"/>
    <n v="4"/>
    <x v="3"/>
    <n v="39"/>
    <n v="0"/>
    <n v="0"/>
  </r>
  <r>
    <x v="1"/>
    <s v="mid May"/>
    <x v="9"/>
    <x v="9"/>
    <n v="3"/>
    <n v="3"/>
    <n v="22"/>
    <n v="43"/>
    <n v="322"/>
    <n v="4"/>
    <x v="3"/>
    <m/>
    <m/>
    <m/>
  </r>
  <r>
    <x v="1"/>
    <s v="mid May"/>
    <x v="13"/>
    <x v="12"/>
    <n v="3"/>
    <n v="4"/>
    <n v="22"/>
    <n v="44"/>
    <n v="422"/>
    <n v="4"/>
    <x v="3"/>
    <m/>
    <m/>
    <m/>
  </r>
  <r>
    <x v="1"/>
    <s v="mid May"/>
    <x v="8"/>
    <x v="8"/>
    <n v="3"/>
    <n v="4"/>
    <n v="24"/>
    <n v="45"/>
    <n v="424"/>
    <n v="4"/>
    <x v="3"/>
    <m/>
    <m/>
    <m/>
  </r>
  <r>
    <x v="1"/>
    <s v="mid May"/>
    <x v="12"/>
    <x v="11"/>
    <n v="3"/>
    <n v="3"/>
    <n v="24"/>
    <n v="46"/>
    <n v="324"/>
    <n v="4"/>
    <x v="3"/>
    <n v="32"/>
    <n v="0"/>
    <n v="0"/>
  </r>
  <r>
    <x v="1"/>
    <s v="mid May"/>
    <x v="11"/>
    <x v="3"/>
    <n v="3"/>
    <n v="2"/>
    <n v="24"/>
    <n v="47"/>
    <n v="224"/>
    <n v="4"/>
    <x v="3"/>
    <m/>
    <m/>
    <m/>
  </r>
  <r>
    <x v="1"/>
    <s v="mid May"/>
    <x v="10"/>
    <x v="10"/>
    <n v="3"/>
    <n v="1"/>
    <n v="24"/>
    <n v="48"/>
    <n v="124"/>
    <n v="4"/>
    <x v="3"/>
    <m/>
    <m/>
    <m/>
  </r>
  <r>
    <x v="0"/>
    <s v="mid April"/>
    <x v="3"/>
    <x v="3"/>
    <n v="4"/>
    <n v="1"/>
    <n v="26"/>
    <n v="49"/>
    <n v="126"/>
    <n v="4"/>
    <x v="3"/>
    <m/>
    <m/>
    <m/>
  </r>
  <r>
    <x v="0"/>
    <s v="mid April"/>
    <x v="4"/>
    <x v="4"/>
    <n v="4"/>
    <n v="2"/>
    <n v="26"/>
    <n v="50"/>
    <n v="226"/>
    <n v="4"/>
    <x v="3"/>
    <m/>
    <m/>
    <m/>
  </r>
  <r>
    <x v="0"/>
    <s v="mid April"/>
    <x v="1"/>
    <x v="1"/>
    <n v="4"/>
    <n v="3"/>
    <n v="26"/>
    <n v="51"/>
    <n v="326"/>
    <n v="4"/>
    <x v="3"/>
    <n v="28"/>
    <n v="0"/>
    <n v="0"/>
  </r>
  <r>
    <x v="0"/>
    <s v="mid April"/>
    <x v="5"/>
    <x v="5"/>
    <n v="4"/>
    <n v="4"/>
    <n v="26"/>
    <n v="52"/>
    <n v="426"/>
    <n v="4"/>
    <x v="3"/>
    <n v="37"/>
    <m/>
    <n v="0"/>
  </r>
  <r>
    <x v="0"/>
    <s v="mid April"/>
    <x v="7"/>
    <x v="7"/>
    <n v="4"/>
    <n v="4"/>
    <n v="28"/>
    <n v="53"/>
    <n v="428"/>
    <n v="4"/>
    <x v="3"/>
    <m/>
    <m/>
    <m/>
  </r>
  <r>
    <x v="0"/>
    <s v="mid April"/>
    <x v="6"/>
    <x v="6"/>
    <n v="4"/>
    <n v="3"/>
    <n v="28"/>
    <n v="54"/>
    <n v="328"/>
    <n v="4"/>
    <x v="3"/>
    <n v="40"/>
    <n v="0"/>
    <n v="0"/>
  </r>
  <r>
    <x v="0"/>
    <s v="mid April"/>
    <x v="0"/>
    <x v="0"/>
    <n v="4"/>
    <n v="2"/>
    <n v="28"/>
    <n v="55"/>
    <n v="228"/>
    <n v="4"/>
    <x v="3"/>
    <m/>
    <m/>
    <m/>
  </r>
  <r>
    <x v="0"/>
    <s v="mid April"/>
    <x v="2"/>
    <x v="2"/>
    <n v="4"/>
    <n v="1"/>
    <n v="28"/>
    <n v="56"/>
    <n v="128"/>
    <n v="4"/>
    <x v="3"/>
    <m/>
    <n v="2"/>
    <m/>
  </r>
  <r>
    <x v="1"/>
    <s v="mid May"/>
    <x v="11"/>
    <x v="3"/>
    <n v="4"/>
    <n v="1"/>
    <n v="30"/>
    <n v="57"/>
    <n v="130"/>
    <n v="4"/>
    <x v="3"/>
    <m/>
    <m/>
    <m/>
  </r>
  <r>
    <x v="1"/>
    <s v="mid May"/>
    <x v="13"/>
    <x v="12"/>
    <n v="4"/>
    <n v="2"/>
    <n v="30"/>
    <n v="58"/>
    <n v="230"/>
    <n v="4"/>
    <x v="3"/>
    <m/>
    <m/>
    <m/>
  </r>
  <r>
    <x v="1"/>
    <s v="mid May"/>
    <x v="14"/>
    <x v="13"/>
    <n v="4"/>
    <n v="3"/>
    <n v="30"/>
    <n v="59"/>
    <n v="330"/>
    <n v="4"/>
    <x v="3"/>
    <m/>
    <m/>
    <m/>
  </r>
  <r>
    <x v="1"/>
    <s v="mid May"/>
    <x v="10"/>
    <x v="10"/>
    <n v="4"/>
    <n v="4"/>
    <n v="30"/>
    <n v="60"/>
    <n v="430"/>
    <n v="4"/>
    <x v="3"/>
    <m/>
    <m/>
    <m/>
  </r>
  <r>
    <x v="1"/>
    <s v="mid May"/>
    <x v="9"/>
    <x v="9"/>
    <n v="4"/>
    <n v="4"/>
    <n v="32"/>
    <n v="61"/>
    <n v="432"/>
    <n v="4"/>
    <x v="3"/>
    <m/>
    <m/>
    <m/>
  </r>
  <r>
    <x v="1"/>
    <s v="mid May"/>
    <x v="15"/>
    <x v="7"/>
    <n v="4"/>
    <n v="3"/>
    <n v="32"/>
    <n v="62"/>
    <n v="332"/>
    <n v="4"/>
    <x v="3"/>
    <n v="29"/>
    <n v="0"/>
    <n v="0"/>
  </r>
  <r>
    <x v="1"/>
    <s v="mid May"/>
    <x v="8"/>
    <x v="8"/>
    <n v="4"/>
    <n v="2"/>
    <n v="32"/>
    <n v="63"/>
    <n v="232"/>
    <n v="4"/>
    <x v="3"/>
    <m/>
    <m/>
    <m/>
  </r>
  <r>
    <x v="1"/>
    <s v="mid May"/>
    <x v="12"/>
    <x v="11"/>
    <n v="4"/>
    <n v="1"/>
    <n v="32"/>
    <n v="64"/>
    <n v="132"/>
    <n v="4"/>
    <x v="3"/>
    <n v="19"/>
    <n v="0"/>
    <n v="0"/>
  </r>
  <r>
    <x v="0"/>
    <s v="mid April"/>
    <x v="0"/>
    <x v="0"/>
    <n v="1"/>
    <n v="1"/>
    <n v="2"/>
    <n v="1"/>
    <n v="102"/>
    <n v="5"/>
    <x v="4"/>
    <n v="30"/>
    <n v="10"/>
    <n v="33.333333333333336"/>
  </r>
  <r>
    <x v="0"/>
    <s v="mid April"/>
    <x v="1"/>
    <x v="1"/>
    <n v="1"/>
    <n v="2"/>
    <n v="2"/>
    <n v="2"/>
    <n v="202"/>
    <n v="5"/>
    <x v="4"/>
    <n v="59"/>
    <n v="7"/>
    <n v="11.864406779661017"/>
  </r>
  <r>
    <x v="0"/>
    <s v="mid April"/>
    <x v="2"/>
    <x v="2"/>
    <n v="1"/>
    <n v="3"/>
    <n v="2"/>
    <n v="3"/>
    <n v="302"/>
    <n v="5"/>
    <x v="4"/>
    <n v="48"/>
    <n v="0"/>
    <n v="0"/>
  </r>
  <r>
    <x v="0"/>
    <s v="mid April"/>
    <x v="3"/>
    <x v="3"/>
    <n v="1"/>
    <n v="4"/>
    <n v="2"/>
    <n v="4"/>
    <n v="402"/>
    <n v="5"/>
    <x v="4"/>
    <m/>
    <n v="0"/>
    <m/>
  </r>
  <r>
    <x v="0"/>
    <s v="mid April"/>
    <x v="4"/>
    <x v="4"/>
    <n v="1"/>
    <n v="4"/>
    <n v="4"/>
    <n v="5"/>
    <n v="404"/>
    <n v="5"/>
    <x v="4"/>
    <m/>
    <n v="0"/>
    <m/>
  </r>
  <r>
    <x v="0"/>
    <s v="mid April"/>
    <x v="5"/>
    <x v="5"/>
    <n v="1"/>
    <n v="3"/>
    <n v="4"/>
    <n v="6"/>
    <n v="304"/>
    <n v="5"/>
    <x v="4"/>
    <n v="34"/>
    <m/>
    <n v="0"/>
  </r>
  <r>
    <x v="0"/>
    <s v="mid April"/>
    <x v="6"/>
    <x v="6"/>
    <n v="1"/>
    <n v="2"/>
    <n v="4"/>
    <n v="7"/>
    <n v="204"/>
    <n v="5"/>
    <x v="4"/>
    <n v="74"/>
    <n v="40"/>
    <n v="54.054054054054056"/>
  </r>
  <r>
    <x v="0"/>
    <s v="mid April"/>
    <x v="7"/>
    <x v="7"/>
    <n v="1"/>
    <n v="1"/>
    <n v="4"/>
    <n v="8"/>
    <n v="104"/>
    <n v="5"/>
    <x v="4"/>
    <m/>
    <m/>
    <m/>
  </r>
  <r>
    <x v="1"/>
    <s v="mid May"/>
    <x v="8"/>
    <x v="8"/>
    <n v="1"/>
    <n v="1"/>
    <n v="6"/>
    <n v="9"/>
    <n v="106"/>
    <n v="5"/>
    <x v="4"/>
    <m/>
    <m/>
    <m/>
  </r>
  <r>
    <x v="1"/>
    <s v="mid May"/>
    <x v="9"/>
    <x v="9"/>
    <n v="1"/>
    <n v="2"/>
    <n v="6"/>
    <n v="10"/>
    <n v="206"/>
    <n v="5"/>
    <x v="4"/>
    <m/>
    <m/>
    <m/>
  </r>
  <r>
    <x v="1"/>
    <s v="mid May"/>
    <x v="10"/>
    <x v="10"/>
    <n v="1"/>
    <n v="3"/>
    <n v="6"/>
    <n v="11"/>
    <n v="306"/>
    <n v="5"/>
    <x v="4"/>
    <m/>
    <m/>
    <m/>
  </r>
  <r>
    <x v="1"/>
    <s v="mid May"/>
    <x v="11"/>
    <x v="3"/>
    <n v="1"/>
    <n v="4"/>
    <n v="6"/>
    <n v="12"/>
    <n v="406"/>
    <n v="5"/>
    <x v="4"/>
    <m/>
    <m/>
    <m/>
  </r>
  <r>
    <x v="1"/>
    <s v="mid May"/>
    <x v="12"/>
    <x v="11"/>
    <n v="1"/>
    <n v="4"/>
    <n v="8"/>
    <n v="13"/>
    <n v="408"/>
    <n v="5"/>
    <x v="4"/>
    <n v="34"/>
    <n v="5"/>
    <n v="14.705882352941176"/>
  </r>
  <r>
    <x v="1"/>
    <s v="mid May"/>
    <x v="13"/>
    <x v="12"/>
    <n v="1"/>
    <n v="3"/>
    <n v="8"/>
    <n v="14"/>
    <n v="308"/>
    <n v="5"/>
    <x v="4"/>
    <m/>
    <m/>
    <m/>
  </r>
  <r>
    <x v="1"/>
    <s v="mid May"/>
    <x v="14"/>
    <x v="13"/>
    <n v="1"/>
    <n v="2"/>
    <n v="8"/>
    <n v="15"/>
    <n v="208"/>
    <n v="5"/>
    <x v="4"/>
    <m/>
    <m/>
    <m/>
  </r>
  <r>
    <x v="1"/>
    <s v="mid May"/>
    <x v="15"/>
    <x v="7"/>
    <n v="1"/>
    <n v="1"/>
    <n v="8"/>
    <n v="16"/>
    <n v="108"/>
    <n v="5"/>
    <x v="4"/>
    <n v="28"/>
    <m/>
    <n v="0"/>
  </r>
  <r>
    <x v="0"/>
    <s v="mid April"/>
    <x v="1"/>
    <x v="1"/>
    <n v="2"/>
    <n v="1"/>
    <n v="10"/>
    <n v="17"/>
    <n v="110"/>
    <n v="5"/>
    <x v="4"/>
    <n v="31"/>
    <n v="15"/>
    <n v="48.387096774193552"/>
  </r>
  <r>
    <x v="0"/>
    <s v="mid April"/>
    <x v="5"/>
    <x v="5"/>
    <n v="2"/>
    <n v="2"/>
    <n v="10"/>
    <n v="18"/>
    <n v="210"/>
    <n v="5"/>
    <x v="4"/>
    <n v="40"/>
    <m/>
    <m/>
  </r>
  <r>
    <x v="0"/>
    <s v="mid April"/>
    <x v="7"/>
    <x v="7"/>
    <n v="2"/>
    <n v="3"/>
    <n v="10"/>
    <n v="19"/>
    <n v="310"/>
    <n v="5"/>
    <x v="4"/>
    <m/>
    <m/>
    <m/>
  </r>
  <r>
    <x v="0"/>
    <s v="mid April"/>
    <x v="6"/>
    <x v="6"/>
    <n v="2"/>
    <n v="4"/>
    <n v="10"/>
    <n v="20"/>
    <n v="410"/>
    <n v="5"/>
    <x v="4"/>
    <n v="40"/>
    <n v="24"/>
    <n v="60"/>
  </r>
  <r>
    <x v="0"/>
    <s v="mid April"/>
    <x v="2"/>
    <x v="2"/>
    <n v="2"/>
    <n v="4"/>
    <n v="12"/>
    <n v="21"/>
    <n v="412"/>
    <n v="5"/>
    <x v="4"/>
    <n v="37"/>
    <n v="5"/>
    <n v="13.513513513513514"/>
  </r>
  <r>
    <x v="0"/>
    <s v="mid April"/>
    <x v="0"/>
    <x v="0"/>
    <n v="2"/>
    <n v="3"/>
    <n v="12"/>
    <n v="22"/>
    <n v="312"/>
    <n v="5"/>
    <x v="4"/>
    <m/>
    <m/>
    <m/>
  </r>
  <r>
    <x v="0"/>
    <s v="mid April"/>
    <x v="3"/>
    <x v="3"/>
    <n v="2"/>
    <n v="2"/>
    <n v="12"/>
    <n v="23"/>
    <n v="212"/>
    <n v="5"/>
    <x v="4"/>
    <m/>
    <m/>
    <m/>
  </r>
  <r>
    <x v="0"/>
    <s v="mid April"/>
    <x v="4"/>
    <x v="4"/>
    <n v="2"/>
    <n v="1"/>
    <n v="12"/>
    <n v="24"/>
    <n v="112"/>
    <n v="5"/>
    <x v="4"/>
    <m/>
    <m/>
    <m/>
  </r>
  <r>
    <x v="1"/>
    <s v="mid May"/>
    <x v="9"/>
    <x v="9"/>
    <n v="2"/>
    <n v="1"/>
    <n v="14"/>
    <n v="25"/>
    <n v="114"/>
    <n v="5"/>
    <x v="4"/>
    <m/>
    <m/>
    <m/>
  </r>
  <r>
    <x v="1"/>
    <s v="mid May"/>
    <x v="10"/>
    <x v="10"/>
    <n v="2"/>
    <n v="2"/>
    <n v="14"/>
    <n v="26"/>
    <n v="214"/>
    <n v="5"/>
    <x v="4"/>
    <m/>
    <m/>
    <m/>
  </r>
  <r>
    <x v="1"/>
    <s v="mid May"/>
    <x v="8"/>
    <x v="8"/>
    <n v="2"/>
    <n v="3"/>
    <n v="14"/>
    <n v="27"/>
    <n v="314"/>
    <n v="5"/>
    <x v="4"/>
    <m/>
    <m/>
    <m/>
  </r>
  <r>
    <x v="1"/>
    <s v="mid May"/>
    <x v="15"/>
    <x v="7"/>
    <n v="2"/>
    <n v="4"/>
    <n v="14"/>
    <n v="28"/>
    <n v="414"/>
    <n v="5"/>
    <x v="4"/>
    <n v="43"/>
    <m/>
    <n v="0"/>
  </r>
  <r>
    <x v="1"/>
    <s v="mid May"/>
    <x v="14"/>
    <x v="13"/>
    <n v="2"/>
    <n v="4"/>
    <n v="16"/>
    <n v="29"/>
    <n v="416"/>
    <n v="5"/>
    <x v="4"/>
    <m/>
    <m/>
    <m/>
  </r>
  <r>
    <x v="1"/>
    <s v="mid May"/>
    <x v="11"/>
    <x v="3"/>
    <n v="2"/>
    <n v="3"/>
    <n v="16"/>
    <n v="30"/>
    <n v="316"/>
    <n v="5"/>
    <x v="4"/>
    <m/>
    <m/>
    <m/>
  </r>
  <r>
    <x v="1"/>
    <s v="mid May"/>
    <x v="12"/>
    <x v="11"/>
    <n v="2"/>
    <n v="2"/>
    <n v="16"/>
    <n v="31"/>
    <n v="216"/>
    <n v="5"/>
    <x v="4"/>
    <n v="39"/>
    <m/>
    <n v="0"/>
  </r>
  <r>
    <x v="1"/>
    <s v="mid May"/>
    <x v="13"/>
    <x v="12"/>
    <n v="2"/>
    <n v="1"/>
    <n v="16"/>
    <n v="32"/>
    <n v="116"/>
    <n v="5"/>
    <x v="4"/>
    <m/>
    <m/>
    <m/>
  </r>
  <r>
    <x v="0"/>
    <s v="mid April"/>
    <x v="6"/>
    <x v="6"/>
    <n v="3"/>
    <n v="1"/>
    <n v="18"/>
    <n v="33"/>
    <n v="118"/>
    <n v="5"/>
    <x v="4"/>
    <n v="41"/>
    <n v="18"/>
    <n v="43.902439024390247"/>
  </r>
  <r>
    <x v="0"/>
    <s v="mid April"/>
    <x v="2"/>
    <x v="2"/>
    <n v="3"/>
    <n v="2"/>
    <n v="18"/>
    <n v="34"/>
    <n v="218"/>
    <n v="5"/>
    <x v="4"/>
    <n v="28"/>
    <m/>
    <n v="0"/>
  </r>
  <r>
    <x v="0"/>
    <s v="mid April"/>
    <x v="3"/>
    <x v="3"/>
    <n v="3"/>
    <n v="3"/>
    <n v="18"/>
    <n v="35"/>
    <n v="318"/>
    <n v="5"/>
    <x v="4"/>
    <m/>
    <m/>
    <m/>
  </r>
  <r>
    <x v="0"/>
    <s v="mid April"/>
    <x v="0"/>
    <x v="0"/>
    <n v="3"/>
    <n v="4"/>
    <n v="18"/>
    <n v="36"/>
    <n v="418"/>
    <n v="5"/>
    <x v="4"/>
    <m/>
    <m/>
    <m/>
  </r>
  <r>
    <x v="0"/>
    <s v="mid April"/>
    <x v="1"/>
    <x v="1"/>
    <n v="3"/>
    <n v="4"/>
    <n v="20"/>
    <n v="37"/>
    <n v="420"/>
    <n v="5"/>
    <x v="4"/>
    <n v="43"/>
    <m/>
    <n v="0"/>
  </r>
  <r>
    <x v="0"/>
    <s v="mid April"/>
    <x v="4"/>
    <x v="4"/>
    <n v="3"/>
    <n v="3"/>
    <n v="20"/>
    <n v="38"/>
    <n v="320"/>
    <n v="5"/>
    <x v="4"/>
    <m/>
    <m/>
    <m/>
  </r>
  <r>
    <x v="0"/>
    <s v="mid April"/>
    <x v="7"/>
    <x v="7"/>
    <n v="3"/>
    <n v="2"/>
    <n v="20"/>
    <n v="39"/>
    <n v="220"/>
    <n v="5"/>
    <x v="4"/>
    <m/>
    <m/>
    <m/>
  </r>
  <r>
    <x v="0"/>
    <s v="mid April"/>
    <x v="5"/>
    <x v="5"/>
    <n v="3"/>
    <n v="1"/>
    <n v="20"/>
    <n v="40"/>
    <n v="120"/>
    <n v="5"/>
    <x v="4"/>
    <n v="31"/>
    <m/>
    <n v="0"/>
  </r>
  <r>
    <x v="1"/>
    <s v="mid May"/>
    <x v="14"/>
    <x v="13"/>
    <n v="3"/>
    <n v="1"/>
    <n v="22"/>
    <n v="41"/>
    <n v="122"/>
    <n v="5"/>
    <x v="4"/>
    <m/>
    <m/>
    <m/>
  </r>
  <r>
    <x v="1"/>
    <s v="mid May"/>
    <x v="15"/>
    <x v="7"/>
    <n v="3"/>
    <n v="2"/>
    <n v="22"/>
    <n v="42"/>
    <n v="222"/>
    <n v="5"/>
    <x v="4"/>
    <n v="39"/>
    <m/>
    <n v="0"/>
  </r>
  <r>
    <x v="1"/>
    <s v="mid May"/>
    <x v="9"/>
    <x v="9"/>
    <n v="3"/>
    <n v="3"/>
    <n v="22"/>
    <n v="43"/>
    <n v="322"/>
    <n v="5"/>
    <x v="4"/>
    <m/>
    <m/>
    <m/>
  </r>
  <r>
    <x v="1"/>
    <s v="mid May"/>
    <x v="13"/>
    <x v="12"/>
    <n v="3"/>
    <n v="4"/>
    <n v="22"/>
    <n v="44"/>
    <n v="422"/>
    <n v="5"/>
    <x v="4"/>
    <m/>
    <m/>
    <m/>
  </r>
  <r>
    <x v="1"/>
    <s v="mid May"/>
    <x v="8"/>
    <x v="8"/>
    <n v="3"/>
    <n v="4"/>
    <n v="24"/>
    <n v="45"/>
    <n v="424"/>
    <n v="5"/>
    <x v="4"/>
    <m/>
    <m/>
    <m/>
  </r>
  <r>
    <x v="1"/>
    <s v="mid May"/>
    <x v="12"/>
    <x v="11"/>
    <n v="3"/>
    <n v="3"/>
    <n v="24"/>
    <n v="46"/>
    <n v="324"/>
    <n v="5"/>
    <x v="4"/>
    <n v="32"/>
    <m/>
    <n v="0"/>
  </r>
  <r>
    <x v="1"/>
    <s v="mid May"/>
    <x v="11"/>
    <x v="3"/>
    <n v="3"/>
    <n v="2"/>
    <n v="24"/>
    <n v="47"/>
    <n v="224"/>
    <n v="5"/>
    <x v="4"/>
    <m/>
    <m/>
    <m/>
  </r>
  <r>
    <x v="1"/>
    <s v="mid May"/>
    <x v="10"/>
    <x v="10"/>
    <n v="3"/>
    <n v="1"/>
    <n v="24"/>
    <n v="48"/>
    <n v="124"/>
    <n v="5"/>
    <x v="4"/>
    <m/>
    <m/>
    <m/>
  </r>
  <r>
    <x v="0"/>
    <s v="mid April"/>
    <x v="3"/>
    <x v="3"/>
    <n v="4"/>
    <n v="1"/>
    <n v="26"/>
    <n v="49"/>
    <n v="126"/>
    <n v="5"/>
    <x v="4"/>
    <m/>
    <m/>
    <m/>
  </r>
  <r>
    <x v="0"/>
    <s v="mid April"/>
    <x v="4"/>
    <x v="4"/>
    <n v="4"/>
    <n v="2"/>
    <n v="26"/>
    <n v="50"/>
    <n v="226"/>
    <n v="5"/>
    <x v="4"/>
    <m/>
    <m/>
    <m/>
  </r>
  <r>
    <x v="0"/>
    <s v="mid April"/>
    <x v="1"/>
    <x v="1"/>
    <n v="4"/>
    <n v="3"/>
    <n v="26"/>
    <n v="51"/>
    <n v="326"/>
    <n v="5"/>
    <x v="4"/>
    <n v="28"/>
    <m/>
    <n v="0"/>
  </r>
  <r>
    <x v="0"/>
    <s v="mid April"/>
    <x v="5"/>
    <x v="5"/>
    <n v="4"/>
    <n v="4"/>
    <n v="26"/>
    <n v="52"/>
    <n v="426"/>
    <n v="5"/>
    <x v="4"/>
    <n v="37"/>
    <m/>
    <n v="0"/>
  </r>
  <r>
    <x v="0"/>
    <s v="mid April"/>
    <x v="7"/>
    <x v="7"/>
    <n v="4"/>
    <n v="4"/>
    <n v="28"/>
    <n v="53"/>
    <n v="428"/>
    <n v="5"/>
    <x v="4"/>
    <m/>
    <m/>
    <m/>
  </r>
  <r>
    <x v="0"/>
    <s v="mid April"/>
    <x v="6"/>
    <x v="6"/>
    <n v="4"/>
    <n v="3"/>
    <n v="28"/>
    <n v="54"/>
    <n v="328"/>
    <n v="5"/>
    <x v="4"/>
    <n v="40"/>
    <n v="24"/>
    <n v="60"/>
  </r>
  <r>
    <x v="0"/>
    <s v="mid April"/>
    <x v="0"/>
    <x v="0"/>
    <n v="4"/>
    <n v="2"/>
    <n v="28"/>
    <n v="55"/>
    <n v="228"/>
    <n v="5"/>
    <x v="4"/>
    <m/>
    <m/>
    <m/>
  </r>
  <r>
    <x v="0"/>
    <s v="mid April"/>
    <x v="2"/>
    <x v="2"/>
    <n v="4"/>
    <n v="1"/>
    <n v="28"/>
    <n v="56"/>
    <n v="128"/>
    <n v="5"/>
    <x v="4"/>
    <m/>
    <m/>
    <m/>
  </r>
  <r>
    <x v="1"/>
    <s v="mid May"/>
    <x v="11"/>
    <x v="3"/>
    <n v="4"/>
    <n v="1"/>
    <n v="30"/>
    <n v="57"/>
    <n v="130"/>
    <n v="5"/>
    <x v="4"/>
    <m/>
    <m/>
    <m/>
  </r>
  <r>
    <x v="1"/>
    <s v="mid May"/>
    <x v="13"/>
    <x v="12"/>
    <n v="4"/>
    <n v="2"/>
    <n v="30"/>
    <n v="58"/>
    <n v="230"/>
    <n v="5"/>
    <x v="4"/>
    <m/>
    <m/>
    <m/>
  </r>
  <r>
    <x v="1"/>
    <s v="mid May"/>
    <x v="14"/>
    <x v="13"/>
    <n v="4"/>
    <n v="3"/>
    <n v="30"/>
    <n v="59"/>
    <n v="330"/>
    <n v="5"/>
    <x v="4"/>
    <m/>
    <m/>
    <m/>
  </r>
  <r>
    <x v="1"/>
    <s v="mid May"/>
    <x v="10"/>
    <x v="10"/>
    <n v="4"/>
    <n v="4"/>
    <n v="30"/>
    <n v="60"/>
    <n v="430"/>
    <n v="5"/>
    <x v="4"/>
    <m/>
    <m/>
    <m/>
  </r>
  <r>
    <x v="1"/>
    <s v="mid May"/>
    <x v="9"/>
    <x v="9"/>
    <n v="4"/>
    <n v="4"/>
    <n v="32"/>
    <n v="61"/>
    <n v="432"/>
    <n v="5"/>
    <x v="4"/>
    <m/>
    <m/>
    <m/>
  </r>
  <r>
    <x v="1"/>
    <s v="mid May"/>
    <x v="15"/>
    <x v="7"/>
    <n v="4"/>
    <n v="3"/>
    <n v="32"/>
    <n v="62"/>
    <n v="332"/>
    <n v="5"/>
    <x v="4"/>
    <n v="29"/>
    <m/>
    <n v="0"/>
  </r>
  <r>
    <x v="1"/>
    <s v="mid May"/>
    <x v="8"/>
    <x v="8"/>
    <n v="4"/>
    <n v="2"/>
    <n v="32"/>
    <n v="63"/>
    <n v="232"/>
    <n v="5"/>
    <x v="4"/>
    <m/>
    <m/>
    <m/>
  </r>
  <r>
    <x v="1"/>
    <s v="mid May"/>
    <x v="12"/>
    <x v="11"/>
    <n v="4"/>
    <n v="1"/>
    <n v="32"/>
    <n v="64"/>
    <n v="132"/>
    <n v="5"/>
    <x v="4"/>
    <n v="19"/>
    <m/>
    <n v="0"/>
  </r>
  <r>
    <x v="0"/>
    <s v="mid April"/>
    <x v="0"/>
    <x v="0"/>
    <n v="1"/>
    <n v="1"/>
    <n v="2"/>
    <n v="1"/>
    <n v="102"/>
    <n v="6"/>
    <x v="5"/>
    <n v="30"/>
    <n v="16"/>
    <n v="53.333333333333336"/>
  </r>
  <r>
    <x v="0"/>
    <s v="mid April"/>
    <x v="1"/>
    <x v="1"/>
    <n v="1"/>
    <n v="2"/>
    <n v="2"/>
    <n v="2"/>
    <n v="202"/>
    <n v="6"/>
    <x v="5"/>
    <n v="59"/>
    <n v="17"/>
    <n v="28.8135593220339"/>
  </r>
  <r>
    <x v="0"/>
    <s v="mid April"/>
    <x v="2"/>
    <x v="2"/>
    <n v="1"/>
    <n v="3"/>
    <n v="2"/>
    <n v="3"/>
    <n v="302"/>
    <n v="6"/>
    <x v="5"/>
    <n v="48"/>
    <n v="5"/>
    <n v="10.416666666666666"/>
  </r>
  <r>
    <x v="0"/>
    <s v="mid April"/>
    <x v="3"/>
    <x v="3"/>
    <n v="1"/>
    <n v="4"/>
    <n v="2"/>
    <n v="4"/>
    <n v="402"/>
    <n v="6"/>
    <x v="5"/>
    <m/>
    <m/>
    <m/>
  </r>
  <r>
    <x v="0"/>
    <s v="mid April"/>
    <x v="4"/>
    <x v="4"/>
    <n v="1"/>
    <n v="4"/>
    <n v="4"/>
    <n v="5"/>
    <n v="404"/>
    <n v="6"/>
    <x v="5"/>
    <m/>
    <m/>
    <m/>
  </r>
  <r>
    <x v="0"/>
    <s v="mid April"/>
    <x v="5"/>
    <x v="5"/>
    <n v="1"/>
    <n v="3"/>
    <n v="4"/>
    <n v="6"/>
    <n v="304"/>
    <n v="6"/>
    <x v="5"/>
    <n v="34"/>
    <m/>
    <n v="0"/>
  </r>
  <r>
    <x v="0"/>
    <s v="mid April"/>
    <x v="6"/>
    <x v="6"/>
    <n v="1"/>
    <n v="2"/>
    <n v="4"/>
    <n v="7"/>
    <n v="204"/>
    <n v="6"/>
    <x v="5"/>
    <n v="74"/>
    <m/>
    <n v="0"/>
  </r>
  <r>
    <x v="0"/>
    <s v="mid April"/>
    <x v="7"/>
    <x v="7"/>
    <n v="1"/>
    <n v="1"/>
    <n v="4"/>
    <n v="8"/>
    <n v="104"/>
    <n v="6"/>
    <x v="5"/>
    <m/>
    <m/>
    <m/>
  </r>
  <r>
    <x v="1"/>
    <s v="mid May"/>
    <x v="8"/>
    <x v="8"/>
    <n v="1"/>
    <n v="1"/>
    <n v="6"/>
    <n v="9"/>
    <n v="106"/>
    <n v="6"/>
    <x v="5"/>
    <m/>
    <m/>
    <m/>
  </r>
  <r>
    <x v="1"/>
    <s v="mid May"/>
    <x v="9"/>
    <x v="9"/>
    <n v="1"/>
    <n v="2"/>
    <n v="6"/>
    <n v="10"/>
    <n v="206"/>
    <n v="6"/>
    <x v="5"/>
    <m/>
    <m/>
    <m/>
  </r>
  <r>
    <x v="1"/>
    <s v="mid May"/>
    <x v="10"/>
    <x v="10"/>
    <n v="1"/>
    <n v="3"/>
    <n v="6"/>
    <n v="11"/>
    <n v="306"/>
    <n v="6"/>
    <x v="5"/>
    <m/>
    <m/>
    <m/>
  </r>
  <r>
    <x v="1"/>
    <s v="mid May"/>
    <x v="11"/>
    <x v="3"/>
    <n v="1"/>
    <n v="4"/>
    <n v="6"/>
    <n v="12"/>
    <n v="406"/>
    <n v="6"/>
    <x v="5"/>
    <m/>
    <m/>
    <m/>
  </r>
  <r>
    <x v="1"/>
    <s v="mid May"/>
    <x v="12"/>
    <x v="11"/>
    <n v="1"/>
    <n v="4"/>
    <n v="8"/>
    <n v="13"/>
    <n v="408"/>
    <n v="6"/>
    <x v="5"/>
    <n v="34"/>
    <n v="12"/>
    <n v="35.294117647058826"/>
  </r>
  <r>
    <x v="1"/>
    <s v="mid May"/>
    <x v="13"/>
    <x v="12"/>
    <n v="1"/>
    <n v="3"/>
    <n v="8"/>
    <n v="14"/>
    <n v="308"/>
    <n v="6"/>
    <x v="5"/>
    <m/>
    <m/>
    <m/>
  </r>
  <r>
    <x v="1"/>
    <s v="mid May"/>
    <x v="14"/>
    <x v="13"/>
    <n v="1"/>
    <n v="2"/>
    <n v="8"/>
    <n v="15"/>
    <n v="208"/>
    <n v="6"/>
    <x v="5"/>
    <m/>
    <m/>
    <m/>
  </r>
  <r>
    <x v="1"/>
    <s v="mid May"/>
    <x v="15"/>
    <x v="7"/>
    <n v="1"/>
    <n v="1"/>
    <n v="8"/>
    <n v="16"/>
    <n v="108"/>
    <n v="6"/>
    <x v="5"/>
    <n v="28"/>
    <n v="3"/>
    <n v="10.714285714285714"/>
  </r>
  <r>
    <x v="0"/>
    <s v="mid April"/>
    <x v="1"/>
    <x v="1"/>
    <n v="2"/>
    <n v="1"/>
    <n v="10"/>
    <n v="17"/>
    <n v="110"/>
    <n v="6"/>
    <x v="5"/>
    <n v="31"/>
    <n v="16"/>
    <n v="51.612903225806448"/>
  </r>
  <r>
    <x v="0"/>
    <s v="mid April"/>
    <x v="5"/>
    <x v="5"/>
    <n v="2"/>
    <n v="2"/>
    <n v="10"/>
    <n v="18"/>
    <n v="210"/>
    <n v="6"/>
    <x v="5"/>
    <n v="40"/>
    <m/>
    <n v="0"/>
  </r>
  <r>
    <x v="0"/>
    <s v="mid April"/>
    <x v="7"/>
    <x v="7"/>
    <n v="2"/>
    <n v="3"/>
    <n v="10"/>
    <n v="19"/>
    <n v="310"/>
    <n v="6"/>
    <x v="5"/>
    <m/>
    <m/>
    <m/>
  </r>
  <r>
    <x v="0"/>
    <s v="mid April"/>
    <x v="6"/>
    <x v="6"/>
    <n v="2"/>
    <n v="4"/>
    <n v="10"/>
    <n v="20"/>
    <n v="410"/>
    <n v="6"/>
    <x v="5"/>
    <n v="40"/>
    <m/>
    <n v="0"/>
  </r>
  <r>
    <x v="0"/>
    <s v="mid April"/>
    <x v="2"/>
    <x v="2"/>
    <n v="2"/>
    <n v="4"/>
    <n v="12"/>
    <n v="21"/>
    <n v="412"/>
    <n v="6"/>
    <x v="5"/>
    <n v="37"/>
    <n v="9"/>
    <n v="24.324324324324323"/>
  </r>
  <r>
    <x v="0"/>
    <s v="mid April"/>
    <x v="0"/>
    <x v="0"/>
    <n v="2"/>
    <n v="3"/>
    <n v="12"/>
    <n v="22"/>
    <n v="312"/>
    <n v="6"/>
    <x v="5"/>
    <n v="36"/>
    <n v="17"/>
    <n v="47.222222222222221"/>
  </r>
  <r>
    <x v="0"/>
    <s v="mid April"/>
    <x v="3"/>
    <x v="3"/>
    <n v="2"/>
    <n v="2"/>
    <n v="12"/>
    <n v="23"/>
    <n v="212"/>
    <n v="6"/>
    <x v="5"/>
    <m/>
    <m/>
    <m/>
  </r>
  <r>
    <x v="0"/>
    <s v="mid April"/>
    <x v="4"/>
    <x v="4"/>
    <n v="2"/>
    <n v="1"/>
    <n v="12"/>
    <n v="24"/>
    <n v="112"/>
    <n v="6"/>
    <x v="5"/>
    <m/>
    <m/>
    <m/>
  </r>
  <r>
    <x v="1"/>
    <s v="mid May"/>
    <x v="9"/>
    <x v="9"/>
    <n v="2"/>
    <n v="1"/>
    <n v="14"/>
    <n v="25"/>
    <n v="114"/>
    <n v="6"/>
    <x v="5"/>
    <m/>
    <m/>
    <m/>
  </r>
  <r>
    <x v="1"/>
    <s v="mid May"/>
    <x v="10"/>
    <x v="10"/>
    <n v="2"/>
    <n v="2"/>
    <n v="14"/>
    <n v="26"/>
    <n v="214"/>
    <n v="6"/>
    <x v="5"/>
    <m/>
    <m/>
    <m/>
  </r>
  <r>
    <x v="1"/>
    <s v="mid May"/>
    <x v="8"/>
    <x v="8"/>
    <n v="2"/>
    <n v="3"/>
    <n v="14"/>
    <n v="27"/>
    <n v="314"/>
    <n v="6"/>
    <x v="5"/>
    <m/>
    <m/>
    <m/>
  </r>
  <r>
    <x v="1"/>
    <s v="mid May"/>
    <x v="15"/>
    <x v="7"/>
    <n v="2"/>
    <n v="4"/>
    <n v="14"/>
    <n v="28"/>
    <n v="414"/>
    <n v="6"/>
    <x v="5"/>
    <n v="43"/>
    <n v="0"/>
    <n v="0"/>
  </r>
  <r>
    <x v="1"/>
    <s v="mid May"/>
    <x v="14"/>
    <x v="13"/>
    <n v="2"/>
    <n v="4"/>
    <n v="16"/>
    <n v="29"/>
    <n v="416"/>
    <n v="6"/>
    <x v="5"/>
    <m/>
    <m/>
    <m/>
  </r>
  <r>
    <x v="1"/>
    <s v="mid May"/>
    <x v="11"/>
    <x v="3"/>
    <n v="2"/>
    <n v="3"/>
    <n v="16"/>
    <n v="30"/>
    <n v="316"/>
    <n v="6"/>
    <x v="5"/>
    <m/>
    <m/>
    <m/>
  </r>
  <r>
    <x v="1"/>
    <s v="mid May"/>
    <x v="12"/>
    <x v="11"/>
    <n v="2"/>
    <n v="2"/>
    <n v="16"/>
    <n v="31"/>
    <n v="216"/>
    <n v="6"/>
    <x v="5"/>
    <n v="39"/>
    <n v="6"/>
    <n v="15.384615384615385"/>
  </r>
  <r>
    <x v="1"/>
    <s v="mid May"/>
    <x v="13"/>
    <x v="12"/>
    <n v="2"/>
    <n v="1"/>
    <n v="16"/>
    <n v="32"/>
    <n v="116"/>
    <n v="6"/>
    <x v="5"/>
    <m/>
    <m/>
    <m/>
  </r>
  <r>
    <x v="0"/>
    <s v="mid April"/>
    <x v="6"/>
    <x v="6"/>
    <n v="3"/>
    <n v="1"/>
    <n v="18"/>
    <n v="33"/>
    <n v="118"/>
    <n v="6"/>
    <x v="5"/>
    <n v="41"/>
    <n v="30"/>
    <n v="73.170731707317074"/>
  </r>
  <r>
    <x v="0"/>
    <s v="mid April"/>
    <x v="2"/>
    <x v="2"/>
    <n v="3"/>
    <n v="2"/>
    <n v="18"/>
    <n v="34"/>
    <n v="218"/>
    <n v="6"/>
    <x v="5"/>
    <n v="28"/>
    <n v="7"/>
    <n v="25"/>
  </r>
  <r>
    <x v="0"/>
    <s v="mid April"/>
    <x v="3"/>
    <x v="3"/>
    <n v="3"/>
    <n v="3"/>
    <n v="18"/>
    <n v="35"/>
    <n v="318"/>
    <n v="6"/>
    <x v="5"/>
    <m/>
    <m/>
    <m/>
  </r>
  <r>
    <x v="0"/>
    <s v="mid April"/>
    <x v="0"/>
    <x v="0"/>
    <n v="3"/>
    <n v="4"/>
    <n v="18"/>
    <n v="36"/>
    <n v="418"/>
    <n v="6"/>
    <x v="5"/>
    <n v="24"/>
    <n v="5"/>
    <n v="20.833333333333332"/>
  </r>
  <r>
    <x v="0"/>
    <s v="mid April"/>
    <x v="1"/>
    <x v="1"/>
    <n v="3"/>
    <n v="4"/>
    <n v="20"/>
    <n v="37"/>
    <n v="420"/>
    <n v="6"/>
    <x v="5"/>
    <n v="43"/>
    <n v="19"/>
    <n v="44.186046511627907"/>
  </r>
  <r>
    <x v="0"/>
    <s v="mid April"/>
    <x v="4"/>
    <x v="4"/>
    <n v="3"/>
    <n v="3"/>
    <n v="20"/>
    <n v="38"/>
    <n v="320"/>
    <n v="6"/>
    <x v="5"/>
    <m/>
    <m/>
    <m/>
  </r>
  <r>
    <x v="0"/>
    <s v="mid April"/>
    <x v="7"/>
    <x v="7"/>
    <n v="3"/>
    <n v="2"/>
    <n v="20"/>
    <n v="39"/>
    <n v="220"/>
    <n v="6"/>
    <x v="5"/>
    <m/>
    <m/>
    <m/>
  </r>
  <r>
    <x v="0"/>
    <s v="mid April"/>
    <x v="5"/>
    <x v="5"/>
    <n v="3"/>
    <n v="1"/>
    <n v="20"/>
    <n v="40"/>
    <n v="120"/>
    <n v="6"/>
    <x v="5"/>
    <n v="31"/>
    <m/>
    <n v="0"/>
  </r>
  <r>
    <x v="1"/>
    <s v="mid May"/>
    <x v="14"/>
    <x v="13"/>
    <n v="3"/>
    <n v="1"/>
    <n v="22"/>
    <n v="41"/>
    <n v="122"/>
    <n v="6"/>
    <x v="5"/>
    <m/>
    <m/>
    <m/>
  </r>
  <r>
    <x v="1"/>
    <s v="mid May"/>
    <x v="15"/>
    <x v="7"/>
    <n v="3"/>
    <n v="2"/>
    <n v="22"/>
    <n v="42"/>
    <n v="222"/>
    <n v="6"/>
    <x v="5"/>
    <n v="39"/>
    <n v="0"/>
    <n v="0"/>
  </r>
  <r>
    <x v="1"/>
    <s v="mid May"/>
    <x v="9"/>
    <x v="9"/>
    <n v="3"/>
    <n v="3"/>
    <n v="22"/>
    <n v="43"/>
    <n v="322"/>
    <n v="6"/>
    <x v="5"/>
    <m/>
    <m/>
    <m/>
  </r>
  <r>
    <x v="1"/>
    <s v="mid May"/>
    <x v="13"/>
    <x v="12"/>
    <n v="3"/>
    <n v="4"/>
    <n v="22"/>
    <n v="44"/>
    <n v="422"/>
    <n v="6"/>
    <x v="5"/>
    <m/>
    <m/>
    <m/>
  </r>
  <r>
    <x v="1"/>
    <s v="mid May"/>
    <x v="8"/>
    <x v="8"/>
    <n v="3"/>
    <n v="4"/>
    <n v="24"/>
    <n v="45"/>
    <n v="424"/>
    <n v="6"/>
    <x v="5"/>
    <m/>
    <m/>
    <m/>
  </r>
  <r>
    <x v="1"/>
    <s v="mid May"/>
    <x v="12"/>
    <x v="11"/>
    <n v="3"/>
    <n v="3"/>
    <n v="24"/>
    <n v="46"/>
    <n v="324"/>
    <n v="6"/>
    <x v="5"/>
    <n v="32"/>
    <n v="5"/>
    <n v="15.625"/>
  </r>
  <r>
    <x v="1"/>
    <s v="mid May"/>
    <x v="11"/>
    <x v="3"/>
    <n v="3"/>
    <n v="2"/>
    <n v="24"/>
    <n v="47"/>
    <n v="224"/>
    <n v="6"/>
    <x v="5"/>
    <m/>
    <m/>
    <m/>
  </r>
  <r>
    <x v="1"/>
    <s v="mid May"/>
    <x v="10"/>
    <x v="10"/>
    <n v="3"/>
    <n v="1"/>
    <n v="24"/>
    <n v="48"/>
    <n v="124"/>
    <n v="6"/>
    <x v="5"/>
    <m/>
    <m/>
    <m/>
  </r>
  <r>
    <x v="0"/>
    <s v="mid April"/>
    <x v="3"/>
    <x v="3"/>
    <n v="4"/>
    <n v="1"/>
    <n v="26"/>
    <n v="49"/>
    <n v="126"/>
    <n v="6"/>
    <x v="5"/>
    <m/>
    <m/>
    <m/>
  </r>
  <r>
    <x v="0"/>
    <s v="mid April"/>
    <x v="4"/>
    <x v="4"/>
    <n v="4"/>
    <n v="2"/>
    <n v="26"/>
    <n v="50"/>
    <n v="226"/>
    <n v="6"/>
    <x v="5"/>
    <m/>
    <m/>
    <m/>
  </r>
  <r>
    <x v="0"/>
    <s v="mid April"/>
    <x v="1"/>
    <x v="1"/>
    <n v="4"/>
    <n v="3"/>
    <n v="26"/>
    <n v="51"/>
    <n v="326"/>
    <n v="6"/>
    <x v="5"/>
    <n v="28"/>
    <n v="3"/>
    <n v="10.714285714285714"/>
  </r>
  <r>
    <x v="0"/>
    <s v="mid April"/>
    <x v="5"/>
    <x v="5"/>
    <n v="4"/>
    <n v="4"/>
    <n v="26"/>
    <n v="52"/>
    <n v="426"/>
    <n v="6"/>
    <x v="5"/>
    <n v="37"/>
    <m/>
    <n v="0"/>
  </r>
  <r>
    <x v="0"/>
    <s v="mid April"/>
    <x v="7"/>
    <x v="7"/>
    <n v="4"/>
    <n v="4"/>
    <n v="28"/>
    <n v="53"/>
    <n v="428"/>
    <n v="6"/>
    <x v="5"/>
    <m/>
    <m/>
    <m/>
  </r>
  <r>
    <x v="0"/>
    <s v="mid April"/>
    <x v="6"/>
    <x v="6"/>
    <n v="4"/>
    <n v="3"/>
    <n v="28"/>
    <n v="54"/>
    <n v="328"/>
    <n v="6"/>
    <x v="5"/>
    <n v="40"/>
    <m/>
    <n v="0"/>
  </r>
  <r>
    <x v="0"/>
    <s v="mid April"/>
    <x v="0"/>
    <x v="0"/>
    <n v="4"/>
    <n v="2"/>
    <n v="28"/>
    <n v="55"/>
    <n v="228"/>
    <n v="6"/>
    <x v="5"/>
    <n v="27"/>
    <n v="4"/>
    <n v="14.814814814814815"/>
  </r>
  <r>
    <x v="0"/>
    <s v="mid April"/>
    <x v="2"/>
    <x v="2"/>
    <n v="4"/>
    <n v="1"/>
    <n v="28"/>
    <n v="56"/>
    <n v="128"/>
    <n v="6"/>
    <x v="5"/>
    <n v="58"/>
    <n v="41"/>
    <n v="70.689655172413794"/>
  </r>
  <r>
    <x v="1"/>
    <s v="mid May"/>
    <x v="11"/>
    <x v="3"/>
    <n v="4"/>
    <n v="1"/>
    <n v="30"/>
    <n v="57"/>
    <n v="130"/>
    <n v="6"/>
    <x v="5"/>
    <m/>
    <m/>
    <m/>
  </r>
  <r>
    <x v="1"/>
    <s v="mid May"/>
    <x v="13"/>
    <x v="12"/>
    <n v="4"/>
    <n v="2"/>
    <n v="30"/>
    <n v="58"/>
    <n v="230"/>
    <n v="6"/>
    <x v="5"/>
    <m/>
    <m/>
    <m/>
  </r>
  <r>
    <x v="1"/>
    <s v="mid May"/>
    <x v="14"/>
    <x v="13"/>
    <n v="4"/>
    <n v="3"/>
    <n v="30"/>
    <n v="59"/>
    <n v="330"/>
    <n v="6"/>
    <x v="5"/>
    <m/>
    <m/>
    <m/>
  </r>
  <r>
    <x v="1"/>
    <s v="mid May"/>
    <x v="10"/>
    <x v="10"/>
    <n v="4"/>
    <n v="4"/>
    <n v="30"/>
    <n v="60"/>
    <n v="430"/>
    <n v="6"/>
    <x v="5"/>
    <m/>
    <m/>
    <m/>
  </r>
  <r>
    <x v="1"/>
    <s v="mid May"/>
    <x v="9"/>
    <x v="9"/>
    <n v="4"/>
    <n v="4"/>
    <n v="32"/>
    <n v="61"/>
    <n v="432"/>
    <n v="6"/>
    <x v="5"/>
    <m/>
    <m/>
    <m/>
  </r>
  <r>
    <x v="1"/>
    <s v="mid May"/>
    <x v="15"/>
    <x v="7"/>
    <n v="4"/>
    <n v="3"/>
    <n v="32"/>
    <n v="62"/>
    <n v="332"/>
    <n v="6"/>
    <x v="5"/>
    <n v="29"/>
    <n v="3"/>
    <n v="10.344827586206897"/>
  </r>
  <r>
    <x v="1"/>
    <s v="mid May"/>
    <x v="8"/>
    <x v="8"/>
    <n v="4"/>
    <n v="2"/>
    <n v="32"/>
    <n v="63"/>
    <n v="232"/>
    <n v="6"/>
    <x v="5"/>
    <m/>
    <m/>
    <m/>
  </r>
  <r>
    <x v="1"/>
    <s v="mid May"/>
    <x v="12"/>
    <x v="11"/>
    <n v="4"/>
    <n v="1"/>
    <n v="32"/>
    <n v="64"/>
    <n v="132"/>
    <n v="6"/>
    <x v="5"/>
    <n v="19"/>
    <n v="7"/>
    <n v="36.842105263157897"/>
  </r>
  <r>
    <x v="0"/>
    <s v="mid April"/>
    <x v="0"/>
    <x v="0"/>
    <n v="1"/>
    <n v="1"/>
    <n v="2"/>
    <n v="1"/>
    <n v="102"/>
    <n v="7"/>
    <x v="6"/>
    <n v="30"/>
    <n v="24"/>
    <n v="80"/>
  </r>
  <r>
    <x v="0"/>
    <s v="mid April"/>
    <x v="1"/>
    <x v="1"/>
    <n v="1"/>
    <n v="2"/>
    <n v="2"/>
    <n v="2"/>
    <n v="202"/>
    <n v="7"/>
    <x v="6"/>
    <n v="59"/>
    <n v="40"/>
    <n v="67.79661016949153"/>
  </r>
  <r>
    <x v="0"/>
    <s v="mid April"/>
    <x v="2"/>
    <x v="2"/>
    <n v="1"/>
    <n v="3"/>
    <n v="2"/>
    <n v="3"/>
    <n v="302"/>
    <n v="7"/>
    <x v="6"/>
    <n v="48"/>
    <n v="26"/>
    <n v="54.166666666666664"/>
  </r>
  <r>
    <x v="0"/>
    <s v="mid April"/>
    <x v="3"/>
    <x v="3"/>
    <n v="1"/>
    <n v="4"/>
    <n v="2"/>
    <n v="4"/>
    <n v="402"/>
    <n v="7"/>
    <x v="6"/>
    <m/>
    <m/>
    <m/>
  </r>
  <r>
    <x v="0"/>
    <s v="mid April"/>
    <x v="4"/>
    <x v="4"/>
    <n v="1"/>
    <n v="4"/>
    <n v="4"/>
    <n v="5"/>
    <n v="404"/>
    <n v="7"/>
    <x v="6"/>
    <n v="33"/>
    <n v="15"/>
    <n v="45.454545454545453"/>
  </r>
  <r>
    <x v="0"/>
    <s v="mid April"/>
    <x v="5"/>
    <x v="5"/>
    <n v="1"/>
    <n v="3"/>
    <n v="4"/>
    <n v="6"/>
    <n v="304"/>
    <n v="7"/>
    <x v="6"/>
    <n v="34"/>
    <m/>
    <n v="0"/>
  </r>
  <r>
    <x v="0"/>
    <s v="mid April"/>
    <x v="6"/>
    <x v="6"/>
    <n v="1"/>
    <n v="2"/>
    <n v="4"/>
    <n v="7"/>
    <n v="204"/>
    <n v="7"/>
    <x v="6"/>
    <n v="74"/>
    <m/>
    <n v="0"/>
  </r>
  <r>
    <x v="0"/>
    <s v="mid April"/>
    <x v="7"/>
    <x v="7"/>
    <n v="1"/>
    <n v="1"/>
    <n v="4"/>
    <n v="8"/>
    <n v="104"/>
    <n v="7"/>
    <x v="6"/>
    <m/>
    <m/>
    <m/>
  </r>
  <r>
    <x v="1"/>
    <s v="mid May"/>
    <x v="8"/>
    <x v="8"/>
    <n v="1"/>
    <n v="1"/>
    <n v="6"/>
    <n v="9"/>
    <n v="106"/>
    <n v="7"/>
    <x v="6"/>
    <m/>
    <m/>
    <m/>
  </r>
  <r>
    <x v="1"/>
    <s v="mid May"/>
    <x v="9"/>
    <x v="9"/>
    <n v="1"/>
    <n v="2"/>
    <n v="6"/>
    <n v="10"/>
    <n v="206"/>
    <n v="7"/>
    <x v="6"/>
    <n v="38"/>
    <n v="3"/>
    <n v="7.8947368421052628"/>
  </r>
  <r>
    <x v="1"/>
    <s v="mid May"/>
    <x v="10"/>
    <x v="10"/>
    <n v="1"/>
    <n v="3"/>
    <n v="6"/>
    <n v="11"/>
    <n v="306"/>
    <n v="7"/>
    <x v="6"/>
    <m/>
    <m/>
    <m/>
  </r>
  <r>
    <x v="1"/>
    <s v="mid May"/>
    <x v="11"/>
    <x v="3"/>
    <n v="1"/>
    <n v="4"/>
    <n v="6"/>
    <n v="12"/>
    <n v="406"/>
    <n v="7"/>
    <x v="6"/>
    <m/>
    <m/>
    <m/>
  </r>
  <r>
    <x v="1"/>
    <s v="mid May"/>
    <x v="12"/>
    <x v="11"/>
    <n v="1"/>
    <n v="4"/>
    <n v="8"/>
    <n v="13"/>
    <n v="408"/>
    <n v="7"/>
    <x v="6"/>
    <n v="34"/>
    <n v="21"/>
    <n v="61.764705882352942"/>
  </r>
  <r>
    <x v="1"/>
    <s v="mid May"/>
    <x v="13"/>
    <x v="12"/>
    <n v="1"/>
    <n v="3"/>
    <n v="8"/>
    <n v="14"/>
    <n v="308"/>
    <n v="7"/>
    <x v="6"/>
    <m/>
    <m/>
    <m/>
  </r>
  <r>
    <x v="1"/>
    <s v="mid May"/>
    <x v="14"/>
    <x v="13"/>
    <n v="1"/>
    <n v="2"/>
    <n v="8"/>
    <n v="15"/>
    <n v="208"/>
    <n v="7"/>
    <x v="6"/>
    <m/>
    <m/>
    <m/>
  </r>
  <r>
    <x v="1"/>
    <s v="mid May"/>
    <x v="15"/>
    <x v="7"/>
    <n v="1"/>
    <n v="1"/>
    <n v="8"/>
    <n v="16"/>
    <n v="108"/>
    <n v="7"/>
    <x v="6"/>
    <n v="28"/>
    <n v="12"/>
    <n v="42.857142857142854"/>
  </r>
  <r>
    <x v="0"/>
    <s v="mid April"/>
    <x v="1"/>
    <x v="1"/>
    <n v="2"/>
    <n v="1"/>
    <n v="10"/>
    <n v="17"/>
    <n v="110"/>
    <n v="7"/>
    <x v="6"/>
    <n v="31"/>
    <n v="29"/>
    <n v="93.548387096774192"/>
  </r>
  <r>
    <x v="0"/>
    <s v="mid April"/>
    <x v="5"/>
    <x v="5"/>
    <n v="2"/>
    <n v="2"/>
    <n v="10"/>
    <n v="18"/>
    <n v="210"/>
    <n v="7"/>
    <x v="6"/>
    <n v="40"/>
    <m/>
    <n v="0"/>
  </r>
  <r>
    <x v="0"/>
    <s v="mid April"/>
    <x v="7"/>
    <x v="7"/>
    <n v="2"/>
    <n v="3"/>
    <n v="10"/>
    <n v="19"/>
    <n v="310"/>
    <n v="7"/>
    <x v="6"/>
    <m/>
    <m/>
    <m/>
  </r>
  <r>
    <x v="0"/>
    <s v="mid April"/>
    <x v="6"/>
    <x v="6"/>
    <n v="2"/>
    <n v="4"/>
    <n v="10"/>
    <n v="20"/>
    <n v="410"/>
    <n v="7"/>
    <x v="6"/>
    <n v="40"/>
    <m/>
    <n v="0"/>
  </r>
  <r>
    <x v="0"/>
    <s v="mid April"/>
    <x v="2"/>
    <x v="2"/>
    <n v="2"/>
    <n v="4"/>
    <n v="12"/>
    <n v="21"/>
    <n v="412"/>
    <n v="7"/>
    <x v="6"/>
    <n v="37"/>
    <n v="24"/>
    <n v="64.86486486486487"/>
  </r>
  <r>
    <x v="0"/>
    <s v="mid April"/>
    <x v="0"/>
    <x v="0"/>
    <n v="2"/>
    <n v="3"/>
    <n v="12"/>
    <n v="22"/>
    <n v="312"/>
    <n v="7"/>
    <x v="6"/>
    <n v="36"/>
    <n v="32"/>
    <n v="88.888888888888886"/>
  </r>
  <r>
    <x v="0"/>
    <s v="mid April"/>
    <x v="3"/>
    <x v="3"/>
    <n v="2"/>
    <n v="2"/>
    <n v="12"/>
    <n v="23"/>
    <n v="212"/>
    <n v="7"/>
    <x v="6"/>
    <m/>
    <m/>
    <m/>
  </r>
  <r>
    <x v="0"/>
    <s v="mid April"/>
    <x v="4"/>
    <x v="4"/>
    <n v="2"/>
    <n v="1"/>
    <n v="12"/>
    <n v="24"/>
    <n v="112"/>
    <n v="7"/>
    <x v="6"/>
    <n v="29"/>
    <n v="9"/>
    <n v="31.03448275862069"/>
  </r>
  <r>
    <x v="1"/>
    <s v="mid May"/>
    <x v="9"/>
    <x v="9"/>
    <n v="2"/>
    <n v="1"/>
    <n v="14"/>
    <n v="25"/>
    <n v="114"/>
    <n v="7"/>
    <x v="6"/>
    <n v="49"/>
    <n v="18"/>
    <n v="36.734693877551024"/>
  </r>
  <r>
    <x v="1"/>
    <s v="mid May"/>
    <x v="10"/>
    <x v="10"/>
    <n v="2"/>
    <n v="2"/>
    <n v="14"/>
    <n v="26"/>
    <n v="214"/>
    <n v="7"/>
    <x v="6"/>
    <m/>
    <m/>
    <m/>
  </r>
  <r>
    <x v="1"/>
    <s v="mid May"/>
    <x v="8"/>
    <x v="8"/>
    <n v="2"/>
    <n v="3"/>
    <n v="14"/>
    <n v="27"/>
    <n v="314"/>
    <n v="7"/>
    <x v="6"/>
    <m/>
    <m/>
    <m/>
  </r>
  <r>
    <x v="1"/>
    <s v="mid May"/>
    <x v="15"/>
    <x v="7"/>
    <n v="2"/>
    <n v="4"/>
    <n v="14"/>
    <n v="28"/>
    <n v="414"/>
    <n v="7"/>
    <x v="6"/>
    <n v="43"/>
    <n v="3"/>
    <n v="6.9767441860465116"/>
  </r>
  <r>
    <x v="1"/>
    <s v="mid May"/>
    <x v="14"/>
    <x v="13"/>
    <n v="2"/>
    <n v="4"/>
    <n v="16"/>
    <n v="29"/>
    <n v="416"/>
    <n v="7"/>
    <x v="6"/>
    <m/>
    <m/>
    <m/>
  </r>
  <r>
    <x v="1"/>
    <s v="mid May"/>
    <x v="11"/>
    <x v="3"/>
    <n v="2"/>
    <n v="3"/>
    <n v="16"/>
    <n v="30"/>
    <n v="316"/>
    <n v="7"/>
    <x v="6"/>
    <m/>
    <m/>
    <m/>
  </r>
  <r>
    <x v="1"/>
    <s v="mid May"/>
    <x v="12"/>
    <x v="11"/>
    <n v="2"/>
    <n v="2"/>
    <n v="16"/>
    <n v="31"/>
    <n v="216"/>
    <n v="7"/>
    <x v="6"/>
    <n v="39"/>
    <n v="24"/>
    <n v="61.53846153846154"/>
  </r>
  <r>
    <x v="1"/>
    <s v="mid May"/>
    <x v="13"/>
    <x v="12"/>
    <n v="2"/>
    <n v="1"/>
    <n v="16"/>
    <n v="32"/>
    <n v="116"/>
    <n v="7"/>
    <x v="6"/>
    <m/>
    <m/>
    <m/>
  </r>
  <r>
    <x v="0"/>
    <s v="mid April"/>
    <x v="6"/>
    <x v="6"/>
    <n v="3"/>
    <n v="1"/>
    <n v="18"/>
    <n v="33"/>
    <n v="118"/>
    <n v="7"/>
    <x v="6"/>
    <n v="41"/>
    <m/>
    <n v="0"/>
  </r>
  <r>
    <x v="0"/>
    <s v="mid April"/>
    <x v="2"/>
    <x v="2"/>
    <n v="3"/>
    <n v="2"/>
    <n v="18"/>
    <n v="34"/>
    <n v="218"/>
    <n v="7"/>
    <x v="6"/>
    <n v="28"/>
    <n v="19"/>
    <n v="67.857142857142861"/>
  </r>
  <r>
    <x v="0"/>
    <s v="mid April"/>
    <x v="3"/>
    <x v="3"/>
    <n v="3"/>
    <n v="3"/>
    <n v="18"/>
    <n v="35"/>
    <n v="318"/>
    <n v="7"/>
    <x v="6"/>
    <m/>
    <m/>
    <m/>
  </r>
  <r>
    <x v="0"/>
    <s v="mid April"/>
    <x v="0"/>
    <x v="0"/>
    <n v="3"/>
    <n v="4"/>
    <n v="18"/>
    <n v="36"/>
    <n v="418"/>
    <n v="7"/>
    <x v="6"/>
    <n v="24"/>
    <n v="17"/>
    <n v="70.833333333333329"/>
  </r>
  <r>
    <x v="0"/>
    <s v="mid April"/>
    <x v="1"/>
    <x v="1"/>
    <n v="3"/>
    <n v="4"/>
    <n v="20"/>
    <n v="37"/>
    <n v="420"/>
    <n v="7"/>
    <x v="6"/>
    <n v="43"/>
    <n v="35"/>
    <n v="81.395348837209298"/>
  </r>
  <r>
    <x v="0"/>
    <s v="mid April"/>
    <x v="4"/>
    <x v="4"/>
    <n v="3"/>
    <n v="3"/>
    <n v="20"/>
    <n v="38"/>
    <n v="320"/>
    <n v="7"/>
    <x v="6"/>
    <n v="30"/>
    <n v="5"/>
    <n v="16.666666666666668"/>
  </r>
  <r>
    <x v="0"/>
    <s v="mid April"/>
    <x v="7"/>
    <x v="7"/>
    <n v="3"/>
    <n v="2"/>
    <n v="20"/>
    <n v="39"/>
    <n v="220"/>
    <n v="7"/>
    <x v="6"/>
    <m/>
    <m/>
    <m/>
  </r>
  <r>
    <x v="0"/>
    <s v="mid April"/>
    <x v="5"/>
    <x v="5"/>
    <n v="3"/>
    <n v="1"/>
    <n v="20"/>
    <n v="40"/>
    <n v="120"/>
    <n v="7"/>
    <x v="6"/>
    <n v="31"/>
    <m/>
    <n v="0"/>
  </r>
  <r>
    <x v="1"/>
    <s v="mid May"/>
    <x v="14"/>
    <x v="13"/>
    <n v="3"/>
    <n v="1"/>
    <n v="22"/>
    <n v="41"/>
    <n v="122"/>
    <n v="7"/>
    <x v="6"/>
    <m/>
    <m/>
    <m/>
  </r>
  <r>
    <x v="1"/>
    <s v="mid May"/>
    <x v="15"/>
    <x v="7"/>
    <n v="3"/>
    <n v="2"/>
    <n v="22"/>
    <n v="42"/>
    <n v="222"/>
    <n v="7"/>
    <x v="6"/>
    <n v="39"/>
    <n v="21"/>
    <n v="53.846153846153847"/>
  </r>
  <r>
    <x v="1"/>
    <s v="mid May"/>
    <x v="9"/>
    <x v="9"/>
    <n v="3"/>
    <n v="3"/>
    <n v="22"/>
    <n v="43"/>
    <n v="322"/>
    <n v="7"/>
    <x v="6"/>
    <n v="39"/>
    <n v="3"/>
    <n v="7.6923076923076925"/>
  </r>
  <r>
    <x v="1"/>
    <s v="mid May"/>
    <x v="13"/>
    <x v="12"/>
    <n v="3"/>
    <n v="4"/>
    <n v="22"/>
    <n v="44"/>
    <n v="422"/>
    <n v="7"/>
    <x v="6"/>
    <m/>
    <m/>
    <m/>
  </r>
  <r>
    <x v="1"/>
    <s v="mid May"/>
    <x v="8"/>
    <x v="8"/>
    <n v="3"/>
    <n v="4"/>
    <n v="24"/>
    <n v="45"/>
    <n v="424"/>
    <n v="7"/>
    <x v="6"/>
    <m/>
    <m/>
    <m/>
  </r>
  <r>
    <x v="1"/>
    <s v="mid May"/>
    <x v="12"/>
    <x v="11"/>
    <n v="3"/>
    <n v="3"/>
    <n v="24"/>
    <n v="46"/>
    <n v="324"/>
    <n v="7"/>
    <x v="6"/>
    <n v="32"/>
    <n v="22"/>
    <n v="68.75"/>
  </r>
  <r>
    <x v="1"/>
    <s v="mid May"/>
    <x v="11"/>
    <x v="3"/>
    <n v="3"/>
    <n v="2"/>
    <n v="24"/>
    <n v="47"/>
    <n v="224"/>
    <n v="7"/>
    <x v="6"/>
    <m/>
    <m/>
    <m/>
  </r>
  <r>
    <x v="1"/>
    <s v="mid May"/>
    <x v="10"/>
    <x v="10"/>
    <n v="3"/>
    <n v="1"/>
    <n v="24"/>
    <n v="48"/>
    <n v="124"/>
    <n v="7"/>
    <x v="6"/>
    <m/>
    <m/>
    <m/>
  </r>
  <r>
    <x v="0"/>
    <s v="mid April"/>
    <x v="3"/>
    <x v="3"/>
    <n v="4"/>
    <n v="1"/>
    <n v="26"/>
    <n v="49"/>
    <n v="126"/>
    <n v="7"/>
    <x v="6"/>
    <m/>
    <m/>
    <m/>
  </r>
  <r>
    <x v="0"/>
    <s v="mid April"/>
    <x v="4"/>
    <x v="4"/>
    <n v="4"/>
    <n v="2"/>
    <n v="26"/>
    <n v="50"/>
    <n v="226"/>
    <n v="7"/>
    <x v="6"/>
    <n v="34"/>
    <n v="7"/>
    <n v="20.588235294117649"/>
  </r>
  <r>
    <x v="0"/>
    <s v="mid April"/>
    <x v="1"/>
    <x v="1"/>
    <n v="4"/>
    <n v="3"/>
    <n v="26"/>
    <n v="51"/>
    <n v="326"/>
    <n v="7"/>
    <x v="6"/>
    <n v="28"/>
    <n v="15"/>
    <n v="53.571428571428569"/>
  </r>
  <r>
    <x v="0"/>
    <s v="mid April"/>
    <x v="5"/>
    <x v="5"/>
    <n v="4"/>
    <n v="4"/>
    <n v="26"/>
    <n v="52"/>
    <n v="426"/>
    <n v="7"/>
    <x v="6"/>
    <n v="37"/>
    <m/>
    <n v="0"/>
  </r>
  <r>
    <x v="0"/>
    <s v="mid April"/>
    <x v="7"/>
    <x v="7"/>
    <n v="4"/>
    <n v="4"/>
    <n v="28"/>
    <n v="53"/>
    <n v="428"/>
    <n v="7"/>
    <x v="6"/>
    <m/>
    <m/>
    <m/>
  </r>
  <r>
    <x v="0"/>
    <s v="mid April"/>
    <x v="6"/>
    <x v="6"/>
    <n v="4"/>
    <n v="3"/>
    <n v="28"/>
    <n v="54"/>
    <n v="328"/>
    <n v="7"/>
    <x v="6"/>
    <n v="40"/>
    <m/>
    <m/>
  </r>
  <r>
    <x v="0"/>
    <s v="mid April"/>
    <x v="0"/>
    <x v="0"/>
    <n v="4"/>
    <n v="2"/>
    <n v="28"/>
    <n v="55"/>
    <n v="228"/>
    <n v="7"/>
    <x v="6"/>
    <n v="27"/>
    <n v="15"/>
    <n v="55.555555555555557"/>
  </r>
  <r>
    <x v="0"/>
    <s v="mid April"/>
    <x v="2"/>
    <x v="2"/>
    <n v="4"/>
    <n v="1"/>
    <n v="28"/>
    <n v="56"/>
    <n v="128"/>
    <n v="7"/>
    <x v="6"/>
    <n v="58"/>
    <n v="54"/>
    <n v="93.103448275862064"/>
  </r>
  <r>
    <x v="1"/>
    <s v="mid May"/>
    <x v="11"/>
    <x v="3"/>
    <n v="4"/>
    <n v="1"/>
    <n v="30"/>
    <n v="57"/>
    <n v="130"/>
    <n v="7"/>
    <x v="6"/>
    <m/>
    <m/>
    <m/>
  </r>
  <r>
    <x v="1"/>
    <s v="mid May"/>
    <x v="13"/>
    <x v="12"/>
    <n v="4"/>
    <n v="2"/>
    <n v="30"/>
    <n v="58"/>
    <n v="230"/>
    <n v="7"/>
    <x v="6"/>
    <m/>
    <m/>
    <m/>
  </r>
  <r>
    <x v="1"/>
    <s v="mid May"/>
    <x v="14"/>
    <x v="13"/>
    <n v="4"/>
    <n v="3"/>
    <n v="30"/>
    <n v="59"/>
    <n v="330"/>
    <n v="7"/>
    <x v="6"/>
    <m/>
    <m/>
    <m/>
  </r>
  <r>
    <x v="1"/>
    <s v="mid May"/>
    <x v="10"/>
    <x v="10"/>
    <n v="4"/>
    <n v="4"/>
    <n v="30"/>
    <n v="60"/>
    <n v="430"/>
    <n v="7"/>
    <x v="6"/>
    <m/>
    <m/>
    <m/>
  </r>
  <r>
    <x v="1"/>
    <s v="mid May"/>
    <x v="9"/>
    <x v="9"/>
    <n v="4"/>
    <n v="4"/>
    <n v="32"/>
    <n v="61"/>
    <n v="432"/>
    <n v="7"/>
    <x v="6"/>
    <n v="44"/>
    <n v="1"/>
    <n v="2.2727272727272729"/>
  </r>
  <r>
    <x v="1"/>
    <s v="mid May"/>
    <x v="15"/>
    <x v="7"/>
    <n v="4"/>
    <n v="3"/>
    <n v="32"/>
    <n v="62"/>
    <n v="332"/>
    <n v="7"/>
    <x v="6"/>
    <n v="29"/>
    <n v="20"/>
    <n v="68.965517241379317"/>
  </r>
  <r>
    <x v="1"/>
    <s v="mid May"/>
    <x v="8"/>
    <x v="8"/>
    <n v="4"/>
    <n v="2"/>
    <n v="32"/>
    <n v="63"/>
    <n v="232"/>
    <n v="7"/>
    <x v="6"/>
    <m/>
    <m/>
    <m/>
  </r>
  <r>
    <x v="1"/>
    <s v="mid May"/>
    <x v="12"/>
    <x v="11"/>
    <n v="4"/>
    <n v="1"/>
    <n v="32"/>
    <n v="64"/>
    <n v="132"/>
    <n v="7"/>
    <x v="6"/>
    <n v="19"/>
    <n v="13"/>
    <n v="68.421052631578945"/>
  </r>
  <r>
    <x v="0"/>
    <s v="mid April"/>
    <x v="0"/>
    <x v="0"/>
    <n v="1"/>
    <n v="1"/>
    <n v="2"/>
    <n v="1"/>
    <n v="102"/>
    <n v="8"/>
    <x v="7"/>
    <n v="30"/>
    <m/>
    <m/>
  </r>
  <r>
    <x v="0"/>
    <s v="mid April"/>
    <x v="1"/>
    <x v="1"/>
    <n v="1"/>
    <n v="2"/>
    <n v="2"/>
    <n v="2"/>
    <n v="202"/>
    <n v="8"/>
    <x v="7"/>
    <n v="59"/>
    <m/>
    <m/>
  </r>
  <r>
    <x v="0"/>
    <s v="mid April"/>
    <x v="2"/>
    <x v="2"/>
    <n v="1"/>
    <n v="3"/>
    <n v="2"/>
    <n v="3"/>
    <n v="302"/>
    <n v="8"/>
    <x v="7"/>
    <n v="48"/>
    <m/>
    <m/>
  </r>
  <r>
    <x v="0"/>
    <s v="mid April"/>
    <x v="3"/>
    <x v="3"/>
    <n v="1"/>
    <n v="4"/>
    <n v="2"/>
    <n v="4"/>
    <n v="402"/>
    <n v="8"/>
    <x v="7"/>
    <n v="41"/>
    <n v="33"/>
    <n v="80.487804878048777"/>
  </r>
  <r>
    <x v="0"/>
    <s v="mid April"/>
    <x v="4"/>
    <x v="4"/>
    <n v="1"/>
    <n v="4"/>
    <n v="4"/>
    <n v="5"/>
    <n v="404"/>
    <n v="8"/>
    <x v="7"/>
    <n v="33"/>
    <n v="22"/>
    <n v="66.666666666666671"/>
  </r>
  <r>
    <x v="0"/>
    <s v="mid April"/>
    <x v="5"/>
    <x v="5"/>
    <n v="1"/>
    <n v="3"/>
    <n v="4"/>
    <n v="6"/>
    <n v="304"/>
    <n v="8"/>
    <x v="7"/>
    <n v="34"/>
    <m/>
    <m/>
  </r>
  <r>
    <x v="0"/>
    <s v="mid April"/>
    <x v="6"/>
    <x v="6"/>
    <n v="1"/>
    <n v="2"/>
    <n v="4"/>
    <n v="7"/>
    <n v="204"/>
    <n v="8"/>
    <x v="7"/>
    <n v="74"/>
    <m/>
    <m/>
  </r>
  <r>
    <x v="0"/>
    <s v="mid April"/>
    <x v="7"/>
    <x v="7"/>
    <n v="1"/>
    <n v="1"/>
    <n v="4"/>
    <n v="8"/>
    <n v="104"/>
    <n v="8"/>
    <x v="7"/>
    <n v="30"/>
    <n v="15"/>
    <n v="50"/>
  </r>
  <r>
    <x v="1"/>
    <s v="mid May"/>
    <x v="8"/>
    <x v="8"/>
    <n v="1"/>
    <n v="1"/>
    <n v="6"/>
    <n v="9"/>
    <n v="106"/>
    <n v="8"/>
    <x v="7"/>
    <n v="34"/>
    <n v="2"/>
    <n v="5.882352941176471"/>
  </r>
  <r>
    <x v="1"/>
    <s v="mid May"/>
    <x v="9"/>
    <x v="9"/>
    <n v="1"/>
    <n v="2"/>
    <n v="6"/>
    <n v="10"/>
    <n v="206"/>
    <n v="8"/>
    <x v="7"/>
    <n v="38"/>
    <n v="11"/>
    <n v="28.94736842105263"/>
  </r>
  <r>
    <x v="1"/>
    <s v="mid May"/>
    <x v="10"/>
    <x v="10"/>
    <n v="1"/>
    <n v="3"/>
    <n v="6"/>
    <n v="11"/>
    <n v="306"/>
    <n v="8"/>
    <x v="7"/>
    <n v="35"/>
    <n v="5"/>
    <n v="14.285714285714286"/>
  </r>
  <r>
    <x v="1"/>
    <s v="mid May"/>
    <x v="11"/>
    <x v="3"/>
    <n v="1"/>
    <n v="4"/>
    <n v="6"/>
    <n v="12"/>
    <n v="406"/>
    <n v="8"/>
    <x v="7"/>
    <n v="41"/>
    <n v="12"/>
    <n v="29.26829268292683"/>
  </r>
  <r>
    <x v="1"/>
    <s v="mid May"/>
    <x v="12"/>
    <x v="11"/>
    <n v="1"/>
    <n v="4"/>
    <n v="8"/>
    <n v="13"/>
    <n v="408"/>
    <n v="8"/>
    <x v="7"/>
    <n v="34"/>
    <m/>
    <m/>
  </r>
  <r>
    <x v="1"/>
    <s v="mid May"/>
    <x v="13"/>
    <x v="12"/>
    <n v="1"/>
    <n v="3"/>
    <n v="8"/>
    <n v="14"/>
    <n v="308"/>
    <n v="8"/>
    <x v="7"/>
    <n v="38"/>
    <n v="4"/>
    <n v="10.526315789473685"/>
  </r>
  <r>
    <x v="1"/>
    <s v="mid May"/>
    <x v="14"/>
    <x v="13"/>
    <n v="1"/>
    <n v="2"/>
    <n v="8"/>
    <n v="15"/>
    <n v="208"/>
    <n v="8"/>
    <x v="7"/>
    <n v="39"/>
    <n v="22"/>
    <n v="56.410256410256409"/>
  </r>
  <r>
    <x v="1"/>
    <s v="mid May"/>
    <x v="15"/>
    <x v="7"/>
    <n v="1"/>
    <n v="1"/>
    <n v="8"/>
    <n v="16"/>
    <n v="108"/>
    <n v="8"/>
    <x v="7"/>
    <n v="28"/>
    <m/>
    <m/>
  </r>
  <r>
    <x v="0"/>
    <s v="mid April"/>
    <x v="1"/>
    <x v="1"/>
    <n v="2"/>
    <n v="1"/>
    <n v="10"/>
    <n v="17"/>
    <n v="110"/>
    <n v="8"/>
    <x v="7"/>
    <n v="31"/>
    <m/>
    <m/>
  </r>
  <r>
    <x v="0"/>
    <s v="mid April"/>
    <x v="5"/>
    <x v="5"/>
    <n v="2"/>
    <n v="2"/>
    <n v="10"/>
    <n v="18"/>
    <n v="210"/>
    <n v="8"/>
    <x v="7"/>
    <n v="40"/>
    <m/>
    <m/>
  </r>
  <r>
    <x v="0"/>
    <s v="mid April"/>
    <x v="7"/>
    <x v="7"/>
    <n v="2"/>
    <n v="3"/>
    <n v="10"/>
    <n v="19"/>
    <n v="310"/>
    <n v="8"/>
    <x v="7"/>
    <n v="37"/>
    <n v="32"/>
    <n v="86.486486486486484"/>
  </r>
  <r>
    <x v="0"/>
    <s v="mid April"/>
    <x v="6"/>
    <x v="6"/>
    <n v="2"/>
    <n v="4"/>
    <n v="10"/>
    <n v="20"/>
    <n v="410"/>
    <n v="8"/>
    <x v="7"/>
    <n v="40"/>
    <m/>
    <m/>
  </r>
  <r>
    <x v="0"/>
    <s v="mid April"/>
    <x v="2"/>
    <x v="2"/>
    <n v="2"/>
    <n v="4"/>
    <n v="12"/>
    <n v="21"/>
    <n v="412"/>
    <n v="8"/>
    <x v="7"/>
    <n v="37"/>
    <m/>
    <m/>
  </r>
  <r>
    <x v="0"/>
    <s v="mid April"/>
    <x v="0"/>
    <x v="0"/>
    <n v="2"/>
    <n v="3"/>
    <n v="12"/>
    <n v="22"/>
    <n v="312"/>
    <n v="8"/>
    <x v="7"/>
    <n v="36"/>
    <m/>
    <m/>
  </r>
  <r>
    <x v="0"/>
    <s v="mid April"/>
    <x v="3"/>
    <x v="3"/>
    <n v="2"/>
    <n v="2"/>
    <n v="12"/>
    <n v="23"/>
    <n v="212"/>
    <n v="8"/>
    <x v="7"/>
    <n v="35"/>
    <n v="29"/>
    <n v="82.857142857142861"/>
  </r>
  <r>
    <x v="0"/>
    <s v="mid April"/>
    <x v="4"/>
    <x v="4"/>
    <n v="2"/>
    <n v="1"/>
    <n v="12"/>
    <n v="24"/>
    <n v="112"/>
    <n v="8"/>
    <x v="7"/>
    <n v="29"/>
    <n v="19"/>
    <n v="65.517241379310349"/>
  </r>
  <r>
    <x v="1"/>
    <s v="mid May"/>
    <x v="9"/>
    <x v="9"/>
    <n v="2"/>
    <n v="1"/>
    <n v="14"/>
    <n v="25"/>
    <n v="114"/>
    <n v="8"/>
    <x v="7"/>
    <n v="49"/>
    <n v="26"/>
    <n v="53.061224489795919"/>
  </r>
  <r>
    <x v="1"/>
    <s v="mid May"/>
    <x v="10"/>
    <x v="10"/>
    <n v="2"/>
    <n v="2"/>
    <n v="14"/>
    <n v="26"/>
    <n v="214"/>
    <n v="8"/>
    <x v="7"/>
    <n v="29"/>
    <n v="15"/>
    <n v="51.724137931034484"/>
  </r>
  <r>
    <x v="1"/>
    <s v="mid May"/>
    <x v="8"/>
    <x v="8"/>
    <n v="2"/>
    <n v="3"/>
    <n v="14"/>
    <n v="27"/>
    <n v="314"/>
    <n v="8"/>
    <x v="7"/>
    <n v="50"/>
    <n v="8"/>
    <n v="16"/>
  </r>
  <r>
    <x v="1"/>
    <s v="mid May"/>
    <x v="15"/>
    <x v="7"/>
    <n v="2"/>
    <n v="4"/>
    <n v="14"/>
    <n v="28"/>
    <n v="414"/>
    <n v="8"/>
    <x v="7"/>
    <n v="43"/>
    <m/>
    <m/>
  </r>
  <r>
    <x v="1"/>
    <s v="mid May"/>
    <x v="14"/>
    <x v="13"/>
    <n v="2"/>
    <n v="4"/>
    <n v="16"/>
    <n v="29"/>
    <n v="416"/>
    <n v="8"/>
    <x v="7"/>
    <n v="26"/>
    <n v="9"/>
    <n v="34.615384615384613"/>
  </r>
  <r>
    <x v="1"/>
    <s v="mid May"/>
    <x v="11"/>
    <x v="3"/>
    <n v="2"/>
    <n v="3"/>
    <n v="16"/>
    <n v="30"/>
    <n v="316"/>
    <n v="8"/>
    <x v="7"/>
    <n v="30"/>
    <n v="5"/>
    <n v="16.666666666666668"/>
  </r>
  <r>
    <x v="1"/>
    <s v="mid May"/>
    <x v="12"/>
    <x v="11"/>
    <n v="2"/>
    <n v="2"/>
    <n v="16"/>
    <n v="31"/>
    <n v="216"/>
    <n v="8"/>
    <x v="7"/>
    <n v="39"/>
    <m/>
    <m/>
  </r>
  <r>
    <x v="1"/>
    <s v="mid May"/>
    <x v="13"/>
    <x v="12"/>
    <n v="2"/>
    <n v="1"/>
    <n v="16"/>
    <n v="32"/>
    <n v="116"/>
    <n v="8"/>
    <x v="7"/>
    <n v="41"/>
    <n v="0"/>
    <n v="0"/>
  </r>
  <r>
    <x v="0"/>
    <s v="mid April"/>
    <x v="6"/>
    <x v="6"/>
    <n v="3"/>
    <n v="1"/>
    <n v="18"/>
    <n v="33"/>
    <n v="118"/>
    <n v="8"/>
    <x v="7"/>
    <n v="41"/>
    <m/>
    <m/>
  </r>
  <r>
    <x v="0"/>
    <s v="mid April"/>
    <x v="2"/>
    <x v="2"/>
    <n v="3"/>
    <n v="2"/>
    <n v="18"/>
    <n v="34"/>
    <n v="218"/>
    <n v="8"/>
    <x v="7"/>
    <n v="28"/>
    <m/>
    <m/>
  </r>
  <r>
    <x v="0"/>
    <s v="mid April"/>
    <x v="3"/>
    <x v="3"/>
    <n v="3"/>
    <n v="3"/>
    <n v="18"/>
    <n v="35"/>
    <n v="318"/>
    <n v="8"/>
    <x v="7"/>
    <n v="50"/>
    <n v="43"/>
    <n v="86"/>
  </r>
  <r>
    <x v="0"/>
    <s v="mid April"/>
    <x v="0"/>
    <x v="0"/>
    <n v="3"/>
    <n v="4"/>
    <n v="18"/>
    <n v="36"/>
    <n v="418"/>
    <n v="8"/>
    <x v="7"/>
    <n v="24"/>
    <m/>
    <m/>
  </r>
  <r>
    <x v="0"/>
    <s v="mid April"/>
    <x v="1"/>
    <x v="1"/>
    <n v="3"/>
    <n v="4"/>
    <n v="20"/>
    <n v="37"/>
    <n v="420"/>
    <n v="8"/>
    <x v="7"/>
    <n v="43"/>
    <m/>
    <m/>
  </r>
  <r>
    <x v="0"/>
    <s v="mid April"/>
    <x v="4"/>
    <x v="4"/>
    <n v="3"/>
    <n v="3"/>
    <n v="20"/>
    <n v="38"/>
    <n v="320"/>
    <n v="8"/>
    <x v="7"/>
    <n v="30"/>
    <n v="18"/>
    <n v="60"/>
  </r>
  <r>
    <x v="0"/>
    <s v="mid April"/>
    <x v="7"/>
    <x v="7"/>
    <n v="3"/>
    <n v="2"/>
    <n v="20"/>
    <n v="39"/>
    <n v="220"/>
    <n v="8"/>
    <x v="7"/>
    <n v="36"/>
    <n v="27"/>
    <n v="75"/>
  </r>
  <r>
    <x v="0"/>
    <s v="mid April"/>
    <x v="5"/>
    <x v="5"/>
    <n v="3"/>
    <n v="1"/>
    <n v="20"/>
    <n v="40"/>
    <n v="120"/>
    <n v="8"/>
    <x v="7"/>
    <n v="31"/>
    <m/>
    <m/>
  </r>
  <r>
    <x v="1"/>
    <s v="mid May"/>
    <x v="14"/>
    <x v="13"/>
    <n v="3"/>
    <n v="1"/>
    <n v="22"/>
    <n v="41"/>
    <n v="122"/>
    <n v="8"/>
    <x v="7"/>
    <n v="40"/>
    <n v="20"/>
    <n v="50"/>
  </r>
  <r>
    <x v="1"/>
    <s v="mid May"/>
    <x v="15"/>
    <x v="7"/>
    <n v="3"/>
    <n v="2"/>
    <n v="22"/>
    <n v="42"/>
    <n v="222"/>
    <n v="8"/>
    <x v="7"/>
    <n v="39"/>
    <m/>
    <m/>
  </r>
  <r>
    <x v="1"/>
    <s v="mid May"/>
    <x v="9"/>
    <x v="9"/>
    <n v="3"/>
    <n v="3"/>
    <n v="22"/>
    <n v="43"/>
    <n v="322"/>
    <n v="8"/>
    <x v="7"/>
    <n v="39"/>
    <n v="6"/>
    <n v="15.384615384615385"/>
  </r>
  <r>
    <x v="1"/>
    <s v="mid May"/>
    <x v="13"/>
    <x v="12"/>
    <n v="3"/>
    <n v="4"/>
    <n v="22"/>
    <n v="44"/>
    <n v="422"/>
    <n v="8"/>
    <x v="7"/>
    <n v="34"/>
    <n v="1"/>
    <n v="2.9411764705882355"/>
  </r>
  <r>
    <x v="1"/>
    <s v="mid May"/>
    <x v="8"/>
    <x v="8"/>
    <n v="3"/>
    <n v="4"/>
    <n v="24"/>
    <n v="45"/>
    <n v="424"/>
    <n v="8"/>
    <x v="7"/>
    <n v="30"/>
    <n v="3"/>
    <n v="10"/>
  </r>
  <r>
    <x v="1"/>
    <s v="mid May"/>
    <x v="12"/>
    <x v="11"/>
    <n v="3"/>
    <n v="3"/>
    <n v="24"/>
    <n v="46"/>
    <n v="324"/>
    <n v="8"/>
    <x v="7"/>
    <n v="32"/>
    <m/>
    <m/>
  </r>
  <r>
    <x v="1"/>
    <s v="mid May"/>
    <x v="11"/>
    <x v="3"/>
    <n v="3"/>
    <n v="2"/>
    <n v="24"/>
    <n v="47"/>
    <n v="224"/>
    <n v="8"/>
    <x v="7"/>
    <n v="36"/>
    <n v="15"/>
    <n v="41.666666666666664"/>
  </r>
  <r>
    <x v="1"/>
    <s v="mid May"/>
    <x v="10"/>
    <x v="10"/>
    <n v="3"/>
    <n v="1"/>
    <n v="24"/>
    <n v="48"/>
    <n v="124"/>
    <n v="8"/>
    <x v="7"/>
    <n v="31"/>
    <n v="16"/>
    <n v="51.612903225806448"/>
  </r>
  <r>
    <x v="0"/>
    <s v="mid April"/>
    <x v="3"/>
    <x v="3"/>
    <n v="4"/>
    <n v="1"/>
    <n v="26"/>
    <n v="49"/>
    <n v="126"/>
    <n v="8"/>
    <x v="7"/>
    <n v="37"/>
    <n v="28"/>
    <n v="75.675675675675677"/>
  </r>
  <r>
    <x v="0"/>
    <s v="mid April"/>
    <x v="4"/>
    <x v="4"/>
    <n v="4"/>
    <n v="2"/>
    <n v="26"/>
    <n v="50"/>
    <n v="226"/>
    <n v="8"/>
    <x v="7"/>
    <n v="34"/>
    <n v="10"/>
    <n v="29.411764705882351"/>
  </r>
  <r>
    <x v="0"/>
    <s v="mid April"/>
    <x v="1"/>
    <x v="1"/>
    <n v="4"/>
    <n v="3"/>
    <n v="26"/>
    <n v="51"/>
    <n v="326"/>
    <n v="8"/>
    <x v="7"/>
    <n v="28"/>
    <m/>
    <m/>
  </r>
  <r>
    <x v="0"/>
    <s v="mid April"/>
    <x v="5"/>
    <x v="5"/>
    <n v="4"/>
    <n v="4"/>
    <n v="26"/>
    <n v="52"/>
    <n v="426"/>
    <n v="8"/>
    <x v="7"/>
    <n v="37"/>
    <m/>
    <m/>
  </r>
  <r>
    <x v="0"/>
    <s v="mid April"/>
    <x v="7"/>
    <x v="7"/>
    <n v="4"/>
    <n v="4"/>
    <n v="28"/>
    <n v="53"/>
    <n v="428"/>
    <n v="8"/>
    <x v="7"/>
    <n v="60"/>
    <n v="14"/>
    <n v="23.333333333333332"/>
  </r>
  <r>
    <x v="0"/>
    <s v="mid April"/>
    <x v="6"/>
    <x v="6"/>
    <n v="4"/>
    <n v="3"/>
    <n v="28"/>
    <n v="54"/>
    <n v="328"/>
    <n v="8"/>
    <x v="7"/>
    <n v="40"/>
    <m/>
    <m/>
  </r>
  <r>
    <x v="0"/>
    <s v="mid April"/>
    <x v="0"/>
    <x v="0"/>
    <n v="4"/>
    <n v="2"/>
    <n v="28"/>
    <n v="55"/>
    <n v="228"/>
    <n v="8"/>
    <x v="7"/>
    <n v="27"/>
    <m/>
    <m/>
  </r>
  <r>
    <x v="0"/>
    <s v="mid April"/>
    <x v="2"/>
    <x v="2"/>
    <n v="4"/>
    <n v="1"/>
    <n v="28"/>
    <n v="56"/>
    <n v="128"/>
    <n v="8"/>
    <x v="7"/>
    <n v="58"/>
    <m/>
    <m/>
  </r>
  <r>
    <x v="1"/>
    <s v="mid May"/>
    <x v="11"/>
    <x v="3"/>
    <n v="4"/>
    <n v="1"/>
    <n v="30"/>
    <n v="57"/>
    <n v="130"/>
    <n v="8"/>
    <x v="7"/>
    <n v="30"/>
    <n v="22"/>
    <n v="73.333333333333329"/>
  </r>
  <r>
    <x v="1"/>
    <s v="mid May"/>
    <x v="13"/>
    <x v="12"/>
    <n v="4"/>
    <n v="2"/>
    <n v="30"/>
    <n v="58"/>
    <n v="230"/>
    <n v="8"/>
    <x v="7"/>
    <n v="31"/>
    <n v="7"/>
    <n v="22.580645161290324"/>
  </r>
  <r>
    <x v="1"/>
    <s v="mid May"/>
    <x v="14"/>
    <x v="13"/>
    <n v="4"/>
    <n v="3"/>
    <n v="30"/>
    <n v="59"/>
    <n v="330"/>
    <n v="8"/>
    <x v="7"/>
    <n v="54"/>
    <n v="14"/>
    <n v="25.925925925925927"/>
  </r>
  <r>
    <x v="1"/>
    <s v="mid May"/>
    <x v="10"/>
    <x v="10"/>
    <n v="4"/>
    <n v="4"/>
    <n v="30"/>
    <n v="60"/>
    <n v="430"/>
    <n v="8"/>
    <x v="7"/>
    <n v="46"/>
    <n v="6"/>
    <n v="13.043478260869565"/>
  </r>
  <r>
    <x v="1"/>
    <s v="mid May"/>
    <x v="9"/>
    <x v="9"/>
    <n v="4"/>
    <n v="4"/>
    <n v="32"/>
    <n v="61"/>
    <n v="432"/>
    <n v="8"/>
    <x v="7"/>
    <n v="44"/>
    <n v="3"/>
    <n v="6.8181818181818183"/>
  </r>
  <r>
    <x v="1"/>
    <s v="mid May"/>
    <x v="15"/>
    <x v="7"/>
    <n v="4"/>
    <n v="3"/>
    <n v="32"/>
    <n v="62"/>
    <n v="332"/>
    <n v="8"/>
    <x v="7"/>
    <n v="29"/>
    <m/>
    <m/>
  </r>
  <r>
    <x v="1"/>
    <s v="mid May"/>
    <x v="8"/>
    <x v="8"/>
    <n v="4"/>
    <n v="2"/>
    <n v="32"/>
    <n v="63"/>
    <n v="232"/>
    <n v="8"/>
    <x v="7"/>
    <n v="34"/>
    <n v="19"/>
    <n v="55.882352941176471"/>
  </r>
  <r>
    <x v="1"/>
    <s v="mid May"/>
    <x v="12"/>
    <x v="11"/>
    <n v="4"/>
    <n v="1"/>
    <n v="32"/>
    <n v="64"/>
    <n v="132"/>
    <n v="8"/>
    <x v="7"/>
    <n v="19"/>
    <m/>
    <m/>
  </r>
  <r>
    <x v="0"/>
    <s v="mid April"/>
    <x v="0"/>
    <x v="0"/>
    <n v="1"/>
    <n v="1"/>
    <n v="2"/>
    <n v="1"/>
    <n v="102"/>
    <n v="9"/>
    <x v="8"/>
    <n v="30"/>
    <m/>
    <m/>
  </r>
  <r>
    <x v="0"/>
    <s v="mid April"/>
    <x v="1"/>
    <x v="1"/>
    <n v="1"/>
    <n v="2"/>
    <n v="2"/>
    <n v="2"/>
    <n v="202"/>
    <n v="9"/>
    <x v="8"/>
    <n v="59"/>
    <m/>
    <m/>
  </r>
  <r>
    <x v="0"/>
    <s v="mid April"/>
    <x v="2"/>
    <x v="2"/>
    <n v="1"/>
    <n v="3"/>
    <n v="2"/>
    <n v="3"/>
    <n v="302"/>
    <n v="9"/>
    <x v="8"/>
    <n v="48"/>
    <m/>
    <m/>
  </r>
  <r>
    <x v="0"/>
    <s v="mid April"/>
    <x v="3"/>
    <x v="3"/>
    <n v="1"/>
    <n v="4"/>
    <n v="2"/>
    <n v="4"/>
    <n v="402"/>
    <n v="9"/>
    <x v="8"/>
    <n v="41"/>
    <m/>
    <m/>
  </r>
  <r>
    <x v="0"/>
    <s v="mid April"/>
    <x v="4"/>
    <x v="4"/>
    <n v="1"/>
    <n v="4"/>
    <n v="4"/>
    <n v="5"/>
    <n v="404"/>
    <n v="9"/>
    <x v="8"/>
    <n v="33"/>
    <m/>
    <m/>
  </r>
  <r>
    <x v="0"/>
    <s v="mid April"/>
    <x v="5"/>
    <x v="5"/>
    <n v="1"/>
    <n v="3"/>
    <n v="4"/>
    <n v="6"/>
    <n v="304"/>
    <n v="9"/>
    <x v="8"/>
    <n v="34"/>
    <m/>
    <m/>
  </r>
  <r>
    <x v="0"/>
    <s v="mid April"/>
    <x v="6"/>
    <x v="6"/>
    <n v="1"/>
    <n v="2"/>
    <n v="4"/>
    <n v="7"/>
    <n v="204"/>
    <n v="9"/>
    <x v="8"/>
    <n v="74"/>
    <m/>
    <m/>
  </r>
  <r>
    <x v="0"/>
    <s v="mid April"/>
    <x v="7"/>
    <x v="7"/>
    <n v="1"/>
    <n v="1"/>
    <n v="4"/>
    <n v="8"/>
    <n v="104"/>
    <n v="9"/>
    <x v="8"/>
    <n v="30"/>
    <m/>
    <m/>
  </r>
  <r>
    <x v="1"/>
    <s v="mid May"/>
    <x v="8"/>
    <x v="8"/>
    <n v="1"/>
    <n v="1"/>
    <n v="6"/>
    <n v="9"/>
    <n v="106"/>
    <n v="9"/>
    <x v="8"/>
    <n v="34"/>
    <n v="8"/>
    <n v="23.529411764705884"/>
  </r>
  <r>
    <x v="1"/>
    <s v="mid May"/>
    <x v="9"/>
    <x v="9"/>
    <n v="1"/>
    <n v="2"/>
    <n v="6"/>
    <n v="10"/>
    <n v="206"/>
    <n v="9"/>
    <x v="8"/>
    <n v="38"/>
    <n v="25"/>
    <n v="65.78947368421052"/>
  </r>
  <r>
    <x v="1"/>
    <s v="mid May"/>
    <x v="10"/>
    <x v="10"/>
    <n v="1"/>
    <n v="3"/>
    <n v="6"/>
    <n v="11"/>
    <n v="306"/>
    <n v="9"/>
    <x v="8"/>
    <n v="35"/>
    <n v="8"/>
    <n v="22.857142857142858"/>
  </r>
  <r>
    <x v="1"/>
    <s v="mid May"/>
    <x v="11"/>
    <x v="3"/>
    <n v="1"/>
    <n v="4"/>
    <n v="6"/>
    <n v="12"/>
    <n v="406"/>
    <n v="9"/>
    <x v="8"/>
    <n v="41"/>
    <n v="23"/>
    <n v="56.097560975609753"/>
  </r>
  <r>
    <x v="1"/>
    <s v="mid May"/>
    <x v="12"/>
    <x v="11"/>
    <n v="1"/>
    <n v="4"/>
    <n v="8"/>
    <n v="13"/>
    <n v="408"/>
    <n v="9"/>
    <x v="8"/>
    <n v="34"/>
    <m/>
    <m/>
  </r>
  <r>
    <x v="1"/>
    <s v="mid May"/>
    <x v="13"/>
    <x v="12"/>
    <n v="1"/>
    <n v="3"/>
    <n v="8"/>
    <n v="14"/>
    <n v="308"/>
    <n v="9"/>
    <x v="8"/>
    <n v="38"/>
    <n v="5"/>
    <n v="13.157894736842104"/>
  </r>
  <r>
    <x v="1"/>
    <s v="mid May"/>
    <x v="14"/>
    <x v="13"/>
    <n v="1"/>
    <n v="2"/>
    <n v="8"/>
    <n v="15"/>
    <n v="208"/>
    <n v="9"/>
    <x v="8"/>
    <n v="39"/>
    <m/>
    <m/>
  </r>
  <r>
    <x v="1"/>
    <s v="mid May"/>
    <x v="15"/>
    <x v="7"/>
    <n v="1"/>
    <n v="1"/>
    <n v="8"/>
    <n v="16"/>
    <n v="108"/>
    <n v="9"/>
    <x v="8"/>
    <n v="28"/>
    <m/>
    <m/>
  </r>
  <r>
    <x v="0"/>
    <s v="mid April"/>
    <x v="1"/>
    <x v="1"/>
    <n v="2"/>
    <n v="1"/>
    <n v="10"/>
    <n v="17"/>
    <n v="110"/>
    <n v="9"/>
    <x v="8"/>
    <n v="31"/>
    <m/>
    <m/>
  </r>
  <r>
    <x v="0"/>
    <s v="mid April"/>
    <x v="5"/>
    <x v="5"/>
    <n v="2"/>
    <n v="2"/>
    <n v="10"/>
    <n v="18"/>
    <n v="210"/>
    <n v="9"/>
    <x v="8"/>
    <n v="40"/>
    <m/>
    <m/>
  </r>
  <r>
    <x v="0"/>
    <s v="mid April"/>
    <x v="7"/>
    <x v="7"/>
    <n v="2"/>
    <n v="3"/>
    <n v="10"/>
    <n v="19"/>
    <n v="310"/>
    <n v="9"/>
    <x v="8"/>
    <n v="37"/>
    <m/>
    <m/>
  </r>
  <r>
    <x v="0"/>
    <s v="mid April"/>
    <x v="6"/>
    <x v="6"/>
    <n v="2"/>
    <n v="4"/>
    <n v="10"/>
    <n v="20"/>
    <n v="410"/>
    <n v="9"/>
    <x v="8"/>
    <n v="40"/>
    <m/>
    <m/>
  </r>
  <r>
    <x v="0"/>
    <s v="mid April"/>
    <x v="2"/>
    <x v="2"/>
    <n v="2"/>
    <n v="4"/>
    <n v="12"/>
    <n v="21"/>
    <n v="412"/>
    <n v="9"/>
    <x v="8"/>
    <n v="37"/>
    <m/>
    <m/>
  </r>
  <r>
    <x v="0"/>
    <s v="mid April"/>
    <x v="0"/>
    <x v="0"/>
    <n v="2"/>
    <n v="3"/>
    <n v="12"/>
    <n v="22"/>
    <n v="312"/>
    <n v="9"/>
    <x v="8"/>
    <n v="36"/>
    <m/>
    <m/>
  </r>
  <r>
    <x v="0"/>
    <s v="mid April"/>
    <x v="3"/>
    <x v="3"/>
    <n v="2"/>
    <n v="2"/>
    <n v="12"/>
    <n v="23"/>
    <n v="212"/>
    <n v="9"/>
    <x v="8"/>
    <n v="35"/>
    <m/>
    <m/>
  </r>
  <r>
    <x v="0"/>
    <s v="mid April"/>
    <x v="4"/>
    <x v="4"/>
    <n v="2"/>
    <n v="1"/>
    <n v="12"/>
    <n v="24"/>
    <n v="112"/>
    <n v="9"/>
    <x v="8"/>
    <n v="29"/>
    <m/>
    <m/>
  </r>
  <r>
    <x v="1"/>
    <s v="mid May"/>
    <x v="9"/>
    <x v="9"/>
    <n v="2"/>
    <n v="1"/>
    <n v="14"/>
    <n v="25"/>
    <n v="114"/>
    <n v="9"/>
    <x v="8"/>
    <n v="49"/>
    <m/>
    <m/>
  </r>
  <r>
    <x v="1"/>
    <s v="mid May"/>
    <x v="10"/>
    <x v="10"/>
    <n v="2"/>
    <n v="2"/>
    <n v="14"/>
    <n v="26"/>
    <n v="214"/>
    <n v="9"/>
    <x v="8"/>
    <n v="29"/>
    <m/>
    <m/>
  </r>
  <r>
    <x v="1"/>
    <s v="mid May"/>
    <x v="8"/>
    <x v="8"/>
    <n v="2"/>
    <n v="3"/>
    <n v="14"/>
    <n v="27"/>
    <n v="314"/>
    <n v="9"/>
    <x v="8"/>
    <n v="50"/>
    <n v="23"/>
    <n v="46"/>
  </r>
  <r>
    <x v="1"/>
    <s v="mid May"/>
    <x v="15"/>
    <x v="7"/>
    <n v="2"/>
    <n v="4"/>
    <n v="14"/>
    <n v="28"/>
    <n v="414"/>
    <n v="9"/>
    <x v="8"/>
    <n v="43"/>
    <m/>
    <m/>
  </r>
  <r>
    <x v="1"/>
    <s v="mid May"/>
    <x v="14"/>
    <x v="13"/>
    <n v="2"/>
    <n v="4"/>
    <n v="16"/>
    <n v="29"/>
    <n v="416"/>
    <n v="9"/>
    <x v="8"/>
    <n v="26"/>
    <n v="16"/>
    <n v="61.53846153846154"/>
  </r>
  <r>
    <x v="1"/>
    <s v="mid May"/>
    <x v="11"/>
    <x v="3"/>
    <n v="2"/>
    <n v="3"/>
    <n v="16"/>
    <n v="30"/>
    <n v="316"/>
    <n v="9"/>
    <x v="8"/>
    <n v="30"/>
    <n v="14"/>
    <n v="46.666666666666664"/>
  </r>
  <r>
    <x v="1"/>
    <s v="mid May"/>
    <x v="12"/>
    <x v="11"/>
    <n v="2"/>
    <n v="2"/>
    <n v="16"/>
    <n v="31"/>
    <n v="216"/>
    <n v="9"/>
    <x v="8"/>
    <n v="39"/>
    <m/>
    <m/>
  </r>
  <r>
    <x v="1"/>
    <s v="mid May"/>
    <x v="13"/>
    <x v="12"/>
    <n v="2"/>
    <n v="1"/>
    <n v="16"/>
    <n v="32"/>
    <n v="116"/>
    <n v="9"/>
    <x v="8"/>
    <n v="41"/>
    <n v="0"/>
    <n v="0"/>
  </r>
  <r>
    <x v="0"/>
    <s v="mid April"/>
    <x v="6"/>
    <x v="6"/>
    <n v="3"/>
    <n v="1"/>
    <n v="18"/>
    <n v="33"/>
    <n v="118"/>
    <n v="9"/>
    <x v="8"/>
    <n v="41"/>
    <m/>
    <m/>
  </r>
  <r>
    <x v="0"/>
    <s v="mid April"/>
    <x v="2"/>
    <x v="2"/>
    <n v="3"/>
    <n v="2"/>
    <n v="18"/>
    <n v="34"/>
    <n v="218"/>
    <n v="9"/>
    <x v="8"/>
    <n v="28"/>
    <m/>
    <m/>
  </r>
  <r>
    <x v="0"/>
    <s v="mid April"/>
    <x v="3"/>
    <x v="3"/>
    <n v="3"/>
    <n v="3"/>
    <n v="18"/>
    <n v="35"/>
    <n v="318"/>
    <n v="9"/>
    <x v="8"/>
    <n v="50"/>
    <m/>
    <m/>
  </r>
  <r>
    <x v="0"/>
    <s v="mid April"/>
    <x v="0"/>
    <x v="0"/>
    <n v="3"/>
    <n v="4"/>
    <n v="18"/>
    <n v="36"/>
    <n v="418"/>
    <n v="9"/>
    <x v="8"/>
    <n v="24"/>
    <m/>
    <m/>
  </r>
  <r>
    <x v="0"/>
    <s v="mid April"/>
    <x v="1"/>
    <x v="1"/>
    <n v="3"/>
    <n v="4"/>
    <n v="20"/>
    <n v="37"/>
    <n v="420"/>
    <n v="9"/>
    <x v="8"/>
    <n v="43"/>
    <m/>
    <m/>
  </r>
  <r>
    <x v="0"/>
    <s v="mid April"/>
    <x v="4"/>
    <x v="4"/>
    <n v="3"/>
    <n v="3"/>
    <n v="20"/>
    <n v="38"/>
    <n v="320"/>
    <n v="9"/>
    <x v="8"/>
    <n v="30"/>
    <m/>
    <m/>
  </r>
  <r>
    <x v="0"/>
    <s v="mid April"/>
    <x v="7"/>
    <x v="7"/>
    <n v="3"/>
    <n v="2"/>
    <n v="20"/>
    <n v="39"/>
    <n v="220"/>
    <n v="9"/>
    <x v="8"/>
    <n v="36"/>
    <m/>
    <m/>
  </r>
  <r>
    <x v="0"/>
    <s v="mid April"/>
    <x v="5"/>
    <x v="5"/>
    <n v="3"/>
    <n v="1"/>
    <n v="20"/>
    <n v="40"/>
    <n v="120"/>
    <n v="9"/>
    <x v="8"/>
    <n v="31"/>
    <m/>
    <m/>
  </r>
  <r>
    <x v="1"/>
    <s v="mid May"/>
    <x v="14"/>
    <x v="13"/>
    <n v="3"/>
    <n v="1"/>
    <n v="22"/>
    <n v="41"/>
    <n v="122"/>
    <n v="9"/>
    <x v="8"/>
    <n v="40"/>
    <m/>
    <m/>
  </r>
  <r>
    <x v="1"/>
    <s v="mid May"/>
    <x v="15"/>
    <x v="7"/>
    <n v="3"/>
    <n v="2"/>
    <n v="22"/>
    <n v="42"/>
    <n v="222"/>
    <n v="9"/>
    <x v="8"/>
    <n v="39"/>
    <m/>
    <m/>
  </r>
  <r>
    <x v="1"/>
    <s v="mid May"/>
    <x v="9"/>
    <x v="9"/>
    <n v="3"/>
    <n v="3"/>
    <n v="22"/>
    <n v="43"/>
    <n v="322"/>
    <n v="9"/>
    <x v="8"/>
    <n v="39"/>
    <n v="13"/>
    <n v="33.333333333333336"/>
  </r>
  <r>
    <x v="1"/>
    <s v="mid May"/>
    <x v="13"/>
    <x v="12"/>
    <n v="3"/>
    <n v="4"/>
    <n v="22"/>
    <n v="44"/>
    <n v="422"/>
    <n v="9"/>
    <x v="8"/>
    <n v="34"/>
    <n v="5"/>
    <n v="14.705882352941176"/>
  </r>
  <r>
    <x v="1"/>
    <s v="mid May"/>
    <x v="8"/>
    <x v="8"/>
    <n v="3"/>
    <n v="4"/>
    <n v="24"/>
    <n v="45"/>
    <n v="424"/>
    <n v="9"/>
    <x v="8"/>
    <n v="30"/>
    <n v="9"/>
    <n v="30"/>
  </r>
  <r>
    <x v="1"/>
    <s v="mid May"/>
    <x v="12"/>
    <x v="11"/>
    <n v="3"/>
    <n v="3"/>
    <n v="24"/>
    <n v="46"/>
    <n v="324"/>
    <n v="9"/>
    <x v="8"/>
    <n v="32"/>
    <m/>
    <m/>
  </r>
  <r>
    <x v="1"/>
    <s v="mid May"/>
    <x v="11"/>
    <x v="3"/>
    <n v="3"/>
    <n v="2"/>
    <n v="24"/>
    <n v="47"/>
    <n v="224"/>
    <n v="9"/>
    <x v="8"/>
    <n v="36"/>
    <n v="28"/>
    <n v="77.777777777777771"/>
  </r>
  <r>
    <x v="1"/>
    <s v="mid May"/>
    <x v="10"/>
    <x v="10"/>
    <n v="3"/>
    <n v="1"/>
    <n v="24"/>
    <n v="48"/>
    <n v="124"/>
    <n v="9"/>
    <x v="8"/>
    <n v="31"/>
    <m/>
    <m/>
  </r>
  <r>
    <x v="0"/>
    <s v="mid April"/>
    <x v="3"/>
    <x v="3"/>
    <n v="4"/>
    <n v="1"/>
    <n v="26"/>
    <n v="49"/>
    <n v="126"/>
    <n v="9"/>
    <x v="8"/>
    <n v="37"/>
    <m/>
    <m/>
  </r>
  <r>
    <x v="0"/>
    <s v="mid April"/>
    <x v="4"/>
    <x v="4"/>
    <n v="4"/>
    <n v="2"/>
    <n v="26"/>
    <n v="50"/>
    <n v="226"/>
    <n v="9"/>
    <x v="8"/>
    <n v="34"/>
    <n v="23"/>
    <n v="67.647058823529406"/>
  </r>
  <r>
    <x v="0"/>
    <s v="mid April"/>
    <x v="1"/>
    <x v="1"/>
    <n v="4"/>
    <n v="3"/>
    <n v="26"/>
    <n v="51"/>
    <n v="326"/>
    <n v="9"/>
    <x v="8"/>
    <n v="28"/>
    <m/>
    <m/>
  </r>
  <r>
    <x v="0"/>
    <s v="mid April"/>
    <x v="5"/>
    <x v="5"/>
    <n v="4"/>
    <n v="4"/>
    <n v="26"/>
    <n v="52"/>
    <n v="426"/>
    <n v="9"/>
    <x v="8"/>
    <n v="37"/>
    <m/>
    <m/>
  </r>
  <r>
    <x v="0"/>
    <s v="mid April"/>
    <x v="7"/>
    <x v="7"/>
    <n v="4"/>
    <n v="4"/>
    <n v="28"/>
    <n v="53"/>
    <n v="428"/>
    <n v="9"/>
    <x v="8"/>
    <n v="60"/>
    <n v="40"/>
    <n v="66.666666666666671"/>
  </r>
  <r>
    <x v="0"/>
    <s v="mid April"/>
    <x v="6"/>
    <x v="6"/>
    <n v="4"/>
    <n v="3"/>
    <n v="28"/>
    <n v="54"/>
    <n v="328"/>
    <n v="9"/>
    <x v="8"/>
    <n v="40"/>
    <m/>
    <m/>
  </r>
  <r>
    <x v="0"/>
    <s v="mid April"/>
    <x v="0"/>
    <x v="0"/>
    <n v="4"/>
    <n v="2"/>
    <n v="28"/>
    <n v="55"/>
    <n v="228"/>
    <n v="9"/>
    <x v="8"/>
    <n v="27"/>
    <m/>
    <m/>
  </r>
  <r>
    <x v="0"/>
    <s v="mid April"/>
    <x v="2"/>
    <x v="2"/>
    <n v="4"/>
    <n v="1"/>
    <n v="28"/>
    <n v="56"/>
    <n v="128"/>
    <n v="9"/>
    <x v="8"/>
    <n v="58"/>
    <m/>
    <m/>
  </r>
  <r>
    <x v="1"/>
    <s v="mid May"/>
    <x v="11"/>
    <x v="3"/>
    <n v="4"/>
    <n v="1"/>
    <n v="30"/>
    <n v="57"/>
    <n v="130"/>
    <n v="9"/>
    <x v="8"/>
    <n v="30"/>
    <m/>
    <m/>
  </r>
  <r>
    <x v="1"/>
    <s v="mid May"/>
    <x v="13"/>
    <x v="12"/>
    <n v="4"/>
    <n v="2"/>
    <n v="30"/>
    <n v="58"/>
    <n v="230"/>
    <n v="9"/>
    <x v="8"/>
    <n v="31"/>
    <n v="9"/>
    <n v="29.032258064516128"/>
  </r>
  <r>
    <x v="1"/>
    <s v="mid May"/>
    <x v="14"/>
    <x v="13"/>
    <n v="4"/>
    <n v="3"/>
    <n v="30"/>
    <n v="59"/>
    <n v="330"/>
    <n v="9"/>
    <x v="8"/>
    <n v="54"/>
    <n v="20"/>
    <n v="37.037037037037038"/>
  </r>
  <r>
    <x v="1"/>
    <s v="mid May"/>
    <x v="10"/>
    <x v="10"/>
    <n v="4"/>
    <n v="4"/>
    <n v="30"/>
    <n v="60"/>
    <n v="430"/>
    <n v="9"/>
    <x v="8"/>
    <n v="46"/>
    <n v="29"/>
    <n v="63.043478260869563"/>
  </r>
  <r>
    <x v="1"/>
    <s v="mid May"/>
    <x v="9"/>
    <x v="9"/>
    <n v="4"/>
    <n v="4"/>
    <n v="32"/>
    <n v="61"/>
    <n v="432"/>
    <n v="9"/>
    <x v="8"/>
    <n v="44"/>
    <n v="32"/>
    <n v="72.727272727272734"/>
  </r>
  <r>
    <x v="1"/>
    <s v="mid May"/>
    <x v="15"/>
    <x v="7"/>
    <n v="4"/>
    <n v="3"/>
    <n v="32"/>
    <n v="62"/>
    <n v="332"/>
    <n v="9"/>
    <x v="8"/>
    <n v="29"/>
    <m/>
    <m/>
  </r>
  <r>
    <x v="1"/>
    <s v="mid May"/>
    <x v="8"/>
    <x v="8"/>
    <n v="4"/>
    <n v="2"/>
    <n v="32"/>
    <n v="63"/>
    <n v="232"/>
    <n v="9"/>
    <x v="8"/>
    <n v="34"/>
    <n v="29"/>
    <n v="85.294117647058826"/>
  </r>
  <r>
    <x v="1"/>
    <s v="mid May"/>
    <x v="12"/>
    <x v="11"/>
    <n v="4"/>
    <n v="1"/>
    <n v="32"/>
    <n v="64"/>
    <n v="132"/>
    <n v="9"/>
    <x v="8"/>
    <n v="19"/>
    <m/>
    <m/>
  </r>
  <r>
    <x v="0"/>
    <s v="mid April"/>
    <x v="0"/>
    <x v="0"/>
    <n v="1"/>
    <n v="1"/>
    <n v="2"/>
    <n v="1"/>
    <n v="102"/>
    <n v="10"/>
    <x v="9"/>
    <n v="30"/>
    <m/>
    <m/>
  </r>
  <r>
    <x v="0"/>
    <s v="mid April"/>
    <x v="1"/>
    <x v="1"/>
    <n v="1"/>
    <n v="2"/>
    <n v="2"/>
    <n v="2"/>
    <n v="202"/>
    <n v="10"/>
    <x v="9"/>
    <n v="59"/>
    <m/>
    <m/>
  </r>
  <r>
    <x v="0"/>
    <s v="mid April"/>
    <x v="2"/>
    <x v="2"/>
    <n v="1"/>
    <n v="3"/>
    <n v="2"/>
    <n v="3"/>
    <n v="302"/>
    <n v="10"/>
    <x v="9"/>
    <n v="48"/>
    <m/>
    <m/>
  </r>
  <r>
    <x v="0"/>
    <s v="mid April"/>
    <x v="3"/>
    <x v="3"/>
    <n v="1"/>
    <n v="4"/>
    <n v="2"/>
    <n v="4"/>
    <n v="402"/>
    <n v="10"/>
    <x v="9"/>
    <n v="41"/>
    <m/>
    <m/>
  </r>
  <r>
    <x v="0"/>
    <s v="mid April"/>
    <x v="4"/>
    <x v="4"/>
    <n v="1"/>
    <n v="4"/>
    <n v="4"/>
    <n v="5"/>
    <n v="404"/>
    <n v="10"/>
    <x v="9"/>
    <n v="33"/>
    <m/>
    <m/>
  </r>
  <r>
    <x v="0"/>
    <s v="mid April"/>
    <x v="5"/>
    <x v="5"/>
    <n v="1"/>
    <n v="3"/>
    <n v="4"/>
    <n v="6"/>
    <n v="304"/>
    <n v="10"/>
    <x v="9"/>
    <n v="34"/>
    <m/>
    <m/>
  </r>
  <r>
    <x v="0"/>
    <s v="mid April"/>
    <x v="6"/>
    <x v="6"/>
    <n v="1"/>
    <n v="2"/>
    <n v="4"/>
    <n v="7"/>
    <n v="204"/>
    <n v="10"/>
    <x v="9"/>
    <n v="74"/>
    <m/>
    <m/>
  </r>
  <r>
    <x v="0"/>
    <s v="mid April"/>
    <x v="7"/>
    <x v="7"/>
    <n v="1"/>
    <n v="1"/>
    <n v="4"/>
    <n v="8"/>
    <n v="104"/>
    <n v="10"/>
    <x v="9"/>
    <n v="30"/>
    <m/>
    <m/>
  </r>
  <r>
    <x v="1"/>
    <s v="mid May"/>
    <x v="8"/>
    <x v="8"/>
    <n v="1"/>
    <n v="1"/>
    <n v="6"/>
    <n v="9"/>
    <n v="106"/>
    <n v="10"/>
    <x v="9"/>
    <n v="34"/>
    <n v="18"/>
    <n v="52.941176470588232"/>
  </r>
  <r>
    <x v="1"/>
    <s v="mid May"/>
    <x v="9"/>
    <x v="9"/>
    <n v="1"/>
    <n v="2"/>
    <n v="6"/>
    <n v="10"/>
    <n v="206"/>
    <n v="10"/>
    <x v="9"/>
    <n v="38"/>
    <m/>
    <m/>
  </r>
  <r>
    <x v="1"/>
    <s v="mid May"/>
    <x v="10"/>
    <x v="10"/>
    <n v="1"/>
    <n v="3"/>
    <n v="6"/>
    <n v="11"/>
    <n v="306"/>
    <n v="10"/>
    <x v="9"/>
    <n v="35"/>
    <m/>
    <m/>
  </r>
  <r>
    <x v="1"/>
    <s v="mid May"/>
    <x v="11"/>
    <x v="3"/>
    <n v="1"/>
    <n v="4"/>
    <n v="6"/>
    <n v="12"/>
    <n v="406"/>
    <n v="10"/>
    <x v="9"/>
    <n v="41"/>
    <m/>
    <m/>
  </r>
  <r>
    <x v="1"/>
    <s v="mid May"/>
    <x v="12"/>
    <x v="11"/>
    <n v="1"/>
    <n v="4"/>
    <n v="8"/>
    <n v="13"/>
    <n v="408"/>
    <n v="10"/>
    <x v="9"/>
    <n v="34"/>
    <m/>
    <m/>
  </r>
  <r>
    <x v="1"/>
    <s v="mid May"/>
    <x v="13"/>
    <x v="12"/>
    <n v="1"/>
    <n v="3"/>
    <n v="8"/>
    <n v="14"/>
    <n v="308"/>
    <n v="10"/>
    <x v="9"/>
    <n v="38"/>
    <n v="15"/>
    <n v="39.473684210526315"/>
  </r>
  <r>
    <x v="1"/>
    <s v="mid May"/>
    <x v="14"/>
    <x v="13"/>
    <n v="1"/>
    <n v="2"/>
    <n v="8"/>
    <n v="15"/>
    <n v="208"/>
    <n v="10"/>
    <x v="9"/>
    <n v="39"/>
    <m/>
    <m/>
  </r>
  <r>
    <x v="1"/>
    <s v="mid May"/>
    <x v="15"/>
    <x v="7"/>
    <n v="1"/>
    <n v="1"/>
    <n v="8"/>
    <n v="16"/>
    <n v="108"/>
    <n v="10"/>
    <x v="9"/>
    <n v="28"/>
    <m/>
    <m/>
  </r>
  <r>
    <x v="0"/>
    <s v="mid April"/>
    <x v="1"/>
    <x v="1"/>
    <n v="2"/>
    <n v="1"/>
    <n v="10"/>
    <n v="17"/>
    <n v="110"/>
    <n v="10"/>
    <x v="9"/>
    <n v="31"/>
    <m/>
    <m/>
  </r>
  <r>
    <x v="0"/>
    <s v="mid April"/>
    <x v="5"/>
    <x v="5"/>
    <n v="2"/>
    <n v="2"/>
    <n v="10"/>
    <n v="18"/>
    <n v="210"/>
    <n v="10"/>
    <x v="9"/>
    <n v="40"/>
    <m/>
    <m/>
  </r>
  <r>
    <x v="0"/>
    <s v="mid April"/>
    <x v="7"/>
    <x v="7"/>
    <n v="2"/>
    <n v="3"/>
    <n v="10"/>
    <n v="19"/>
    <n v="310"/>
    <n v="10"/>
    <x v="9"/>
    <n v="37"/>
    <m/>
    <m/>
  </r>
  <r>
    <x v="0"/>
    <s v="mid April"/>
    <x v="6"/>
    <x v="6"/>
    <n v="2"/>
    <n v="4"/>
    <n v="10"/>
    <n v="20"/>
    <n v="410"/>
    <n v="10"/>
    <x v="9"/>
    <n v="40"/>
    <m/>
    <m/>
  </r>
  <r>
    <x v="0"/>
    <s v="mid April"/>
    <x v="2"/>
    <x v="2"/>
    <n v="2"/>
    <n v="4"/>
    <n v="12"/>
    <n v="21"/>
    <n v="412"/>
    <n v="10"/>
    <x v="9"/>
    <n v="37"/>
    <m/>
    <m/>
  </r>
  <r>
    <x v="0"/>
    <s v="mid April"/>
    <x v="0"/>
    <x v="0"/>
    <n v="2"/>
    <n v="3"/>
    <n v="12"/>
    <n v="22"/>
    <n v="312"/>
    <n v="10"/>
    <x v="9"/>
    <n v="36"/>
    <m/>
    <m/>
  </r>
  <r>
    <x v="0"/>
    <s v="mid April"/>
    <x v="3"/>
    <x v="3"/>
    <n v="2"/>
    <n v="2"/>
    <n v="12"/>
    <n v="23"/>
    <n v="212"/>
    <n v="10"/>
    <x v="9"/>
    <n v="35"/>
    <m/>
    <m/>
  </r>
  <r>
    <x v="0"/>
    <s v="mid April"/>
    <x v="4"/>
    <x v="4"/>
    <n v="2"/>
    <n v="1"/>
    <n v="12"/>
    <n v="24"/>
    <n v="112"/>
    <n v="10"/>
    <x v="9"/>
    <n v="29"/>
    <m/>
    <m/>
  </r>
  <r>
    <x v="1"/>
    <s v="mid May"/>
    <x v="9"/>
    <x v="9"/>
    <n v="2"/>
    <n v="1"/>
    <n v="14"/>
    <n v="25"/>
    <n v="114"/>
    <n v="10"/>
    <x v="9"/>
    <n v="49"/>
    <m/>
    <m/>
  </r>
  <r>
    <x v="1"/>
    <s v="mid May"/>
    <x v="10"/>
    <x v="10"/>
    <n v="2"/>
    <n v="2"/>
    <n v="14"/>
    <n v="26"/>
    <n v="214"/>
    <n v="10"/>
    <x v="9"/>
    <n v="29"/>
    <m/>
    <m/>
  </r>
  <r>
    <x v="1"/>
    <s v="mid May"/>
    <x v="8"/>
    <x v="8"/>
    <n v="2"/>
    <n v="3"/>
    <n v="14"/>
    <n v="27"/>
    <n v="314"/>
    <n v="10"/>
    <x v="9"/>
    <n v="50"/>
    <n v="32"/>
    <n v="64"/>
  </r>
  <r>
    <x v="1"/>
    <s v="mid May"/>
    <x v="15"/>
    <x v="7"/>
    <n v="2"/>
    <n v="4"/>
    <n v="14"/>
    <n v="28"/>
    <n v="414"/>
    <n v="10"/>
    <x v="9"/>
    <n v="43"/>
    <m/>
    <m/>
  </r>
  <r>
    <x v="1"/>
    <s v="mid May"/>
    <x v="14"/>
    <x v="13"/>
    <n v="2"/>
    <n v="4"/>
    <n v="16"/>
    <n v="29"/>
    <n v="416"/>
    <n v="10"/>
    <x v="9"/>
    <n v="26"/>
    <m/>
    <m/>
  </r>
  <r>
    <x v="1"/>
    <s v="mid May"/>
    <x v="11"/>
    <x v="3"/>
    <n v="2"/>
    <n v="3"/>
    <n v="16"/>
    <n v="30"/>
    <n v="316"/>
    <n v="10"/>
    <x v="9"/>
    <n v="30"/>
    <m/>
    <m/>
  </r>
  <r>
    <x v="1"/>
    <s v="mid May"/>
    <x v="12"/>
    <x v="11"/>
    <n v="2"/>
    <n v="2"/>
    <n v="16"/>
    <n v="31"/>
    <n v="216"/>
    <n v="10"/>
    <x v="9"/>
    <n v="39"/>
    <m/>
    <m/>
  </r>
  <r>
    <x v="1"/>
    <s v="mid May"/>
    <x v="13"/>
    <x v="12"/>
    <n v="2"/>
    <n v="1"/>
    <n v="16"/>
    <n v="32"/>
    <n v="116"/>
    <n v="10"/>
    <x v="9"/>
    <n v="41"/>
    <n v="6"/>
    <n v="14.634146341463415"/>
  </r>
  <r>
    <x v="0"/>
    <s v="mid April"/>
    <x v="6"/>
    <x v="6"/>
    <n v="3"/>
    <n v="1"/>
    <n v="18"/>
    <n v="33"/>
    <n v="118"/>
    <n v="10"/>
    <x v="9"/>
    <n v="41"/>
    <m/>
    <m/>
  </r>
  <r>
    <x v="0"/>
    <s v="mid April"/>
    <x v="2"/>
    <x v="2"/>
    <n v="3"/>
    <n v="2"/>
    <n v="18"/>
    <n v="34"/>
    <n v="218"/>
    <n v="10"/>
    <x v="9"/>
    <n v="28"/>
    <m/>
    <m/>
  </r>
  <r>
    <x v="0"/>
    <s v="mid April"/>
    <x v="3"/>
    <x v="3"/>
    <n v="3"/>
    <n v="3"/>
    <n v="18"/>
    <n v="35"/>
    <n v="318"/>
    <n v="10"/>
    <x v="9"/>
    <n v="50"/>
    <m/>
    <m/>
  </r>
  <r>
    <x v="0"/>
    <s v="mid April"/>
    <x v="0"/>
    <x v="0"/>
    <n v="3"/>
    <n v="4"/>
    <n v="18"/>
    <n v="36"/>
    <n v="418"/>
    <n v="10"/>
    <x v="9"/>
    <n v="24"/>
    <m/>
    <m/>
  </r>
  <r>
    <x v="0"/>
    <s v="mid April"/>
    <x v="1"/>
    <x v="1"/>
    <n v="3"/>
    <n v="4"/>
    <n v="20"/>
    <n v="37"/>
    <n v="420"/>
    <n v="10"/>
    <x v="9"/>
    <n v="43"/>
    <m/>
    <m/>
  </r>
  <r>
    <x v="0"/>
    <s v="mid April"/>
    <x v="4"/>
    <x v="4"/>
    <n v="3"/>
    <n v="3"/>
    <n v="20"/>
    <n v="38"/>
    <n v="320"/>
    <n v="10"/>
    <x v="9"/>
    <n v="30"/>
    <m/>
    <m/>
  </r>
  <r>
    <x v="0"/>
    <s v="mid April"/>
    <x v="7"/>
    <x v="7"/>
    <n v="3"/>
    <n v="2"/>
    <n v="20"/>
    <n v="39"/>
    <n v="220"/>
    <n v="10"/>
    <x v="9"/>
    <n v="36"/>
    <m/>
    <m/>
  </r>
  <r>
    <x v="0"/>
    <s v="mid April"/>
    <x v="5"/>
    <x v="5"/>
    <n v="3"/>
    <n v="1"/>
    <n v="20"/>
    <n v="40"/>
    <n v="120"/>
    <n v="10"/>
    <x v="9"/>
    <n v="31"/>
    <m/>
    <m/>
  </r>
  <r>
    <x v="1"/>
    <s v="mid May"/>
    <x v="14"/>
    <x v="13"/>
    <n v="3"/>
    <n v="1"/>
    <n v="22"/>
    <n v="41"/>
    <n v="122"/>
    <n v="10"/>
    <x v="9"/>
    <n v="40"/>
    <m/>
    <m/>
  </r>
  <r>
    <x v="1"/>
    <s v="mid May"/>
    <x v="15"/>
    <x v="7"/>
    <n v="3"/>
    <n v="2"/>
    <n v="22"/>
    <n v="42"/>
    <n v="222"/>
    <n v="10"/>
    <x v="9"/>
    <n v="39"/>
    <m/>
    <m/>
  </r>
  <r>
    <x v="1"/>
    <s v="mid May"/>
    <x v="9"/>
    <x v="9"/>
    <n v="3"/>
    <n v="3"/>
    <n v="22"/>
    <n v="43"/>
    <n v="322"/>
    <n v="10"/>
    <x v="9"/>
    <n v="39"/>
    <m/>
    <m/>
  </r>
  <r>
    <x v="1"/>
    <s v="mid May"/>
    <x v="13"/>
    <x v="12"/>
    <n v="3"/>
    <n v="4"/>
    <n v="22"/>
    <n v="44"/>
    <n v="422"/>
    <n v="10"/>
    <x v="9"/>
    <n v="34"/>
    <n v="20"/>
    <n v="58.823529411764703"/>
  </r>
  <r>
    <x v="1"/>
    <s v="mid May"/>
    <x v="8"/>
    <x v="8"/>
    <n v="3"/>
    <n v="4"/>
    <n v="24"/>
    <n v="45"/>
    <n v="424"/>
    <n v="10"/>
    <x v="9"/>
    <n v="30"/>
    <n v="22"/>
    <n v="73.333333333333329"/>
  </r>
  <r>
    <x v="1"/>
    <s v="mid May"/>
    <x v="12"/>
    <x v="11"/>
    <n v="3"/>
    <n v="3"/>
    <n v="24"/>
    <n v="46"/>
    <n v="324"/>
    <n v="10"/>
    <x v="9"/>
    <n v="32"/>
    <m/>
    <m/>
  </r>
  <r>
    <x v="1"/>
    <s v="mid May"/>
    <x v="11"/>
    <x v="3"/>
    <n v="3"/>
    <n v="2"/>
    <n v="24"/>
    <n v="47"/>
    <n v="224"/>
    <n v="10"/>
    <x v="9"/>
    <n v="36"/>
    <m/>
    <m/>
  </r>
  <r>
    <x v="1"/>
    <s v="mid May"/>
    <x v="10"/>
    <x v="10"/>
    <n v="3"/>
    <n v="1"/>
    <n v="24"/>
    <n v="48"/>
    <n v="124"/>
    <n v="10"/>
    <x v="9"/>
    <n v="31"/>
    <m/>
    <m/>
  </r>
  <r>
    <x v="0"/>
    <s v="mid April"/>
    <x v="3"/>
    <x v="3"/>
    <n v="4"/>
    <n v="1"/>
    <n v="26"/>
    <n v="49"/>
    <n v="126"/>
    <n v="10"/>
    <x v="9"/>
    <n v="37"/>
    <m/>
    <m/>
  </r>
  <r>
    <x v="0"/>
    <s v="mid April"/>
    <x v="4"/>
    <x v="4"/>
    <n v="4"/>
    <n v="2"/>
    <n v="26"/>
    <n v="50"/>
    <n v="226"/>
    <n v="10"/>
    <x v="9"/>
    <n v="34"/>
    <m/>
    <m/>
  </r>
  <r>
    <x v="0"/>
    <s v="mid April"/>
    <x v="1"/>
    <x v="1"/>
    <n v="4"/>
    <n v="3"/>
    <n v="26"/>
    <n v="51"/>
    <n v="326"/>
    <n v="10"/>
    <x v="9"/>
    <n v="28"/>
    <m/>
    <m/>
  </r>
  <r>
    <x v="0"/>
    <s v="mid April"/>
    <x v="5"/>
    <x v="5"/>
    <n v="4"/>
    <n v="4"/>
    <n v="26"/>
    <n v="52"/>
    <n v="426"/>
    <n v="10"/>
    <x v="9"/>
    <n v="37"/>
    <m/>
    <m/>
  </r>
  <r>
    <x v="0"/>
    <s v="mid April"/>
    <x v="7"/>
    <x v="7"/>
    <n v="4"/>
    <n v="4"/>
    <n v="28"/>
    <n v="53"/>
    <n v="428"/>
    <n v="10"/>
    <x v="9"/>
    <n v="60"/>
    <m/>
    <m/>
  </r>
  <r>
    <x v="0"/>
    <s v="mid April"/>
    <x v="6"/>
    <x v="6"/>
    <n v="4"/>
    <n v="3"/>
    <n v="28"/>
    <n v="54"/>
    <n v="328"/>
    <n v="10"/>
    <x v="9"/>
    <n v="40"/>
    <m/>
    <m/>
  </r>
  <r>
    <x v="0"/>
    <s v="mid April"/>
    <x v="0"/>
    <x v="0"/>
    <n v="4"/>
    <n v="2"/>
    <n v="28"/>
    <n v="55"/>
    <n v="228"/>
    <n v="10"/>
    <x v="9"/>
    <n v="27"/>
    <m/>
    <m/>
  </r>
  <r>
    <x v="0"/>
    <s v="mid April"/>
    <x v="2"/>
    <x v="2"/>
    <n v="4"/>
    <n v="1"/>
    <n v="28"/>
    <n v="56"/>
    <n v="128"/>
    <n v="10"/>
    <x v="9"/>
    <n v="58"/>
    <m/>
    <m/>
  </r>
  <r>
    <x v="1"/>
    <s v="mid May"/>
    <x v="11"/>
    <x v="3"/>
    <n v="4"/>
    <n v="1"/>
    <n v="30"/>
    <n v="57"/>
    <n v="130"/>
    <n v="10"/>
    <x v="9"/>
    <n v="30"/>
    <m/>
    <m/>
  </r>
  <r>
    <x v="1"/>
    <s v="mid May"/>
    <x v="13"/>
    <x v="12"/>
    <n v="4"/>
    <n v="2"/>
    <n v="30"/>
    <n v="58"/>
    <n v="230"/>
    <n v="10"/>
    <x v="9"/>
    <n v="31"/>
    <n v="22"/>
    <n v="70.967741935483872"/>
  </r>
  <r>
    <x v="1"/>
    <s v="mid May"/>
    <x v="14"/>
    <x v="13"/>
    <n v="4"/>
    <n v="3"/>
    <n v="30"/>
    <n v="59"/>
    <n v="330"/>
    <n v="10"/>
    <x v="9"/>
    <n v="54"/>
    <m/>
    <m/>
  </r>
  <r>
    <x v="1"/>
    <s v="mid May"/>
    <x v="10"/>
    <x v="10"/>
    <n v="4"/>
    <n v="4"/>
    <n v="30"/>
    <n v="60"/>
    <n v="430"/>
    <n v="10"/>
    <x v="9"/>
    <n v="46"/>
    <m/>
    <m/>
  </r>
  <r>
    <x v="1"/>
    <s v="mid May"/>
    <x v="9"/>
    <x v="9"/>
    <n v="4"/>
    <n v="4"/>
    <n v="32"/>
    <n v="61"/>
    <n v="432"/>
    <n v="10"/>
    <x v="9"/>
    <n v="44"/>
    <m/>
    <m/>
  </r>
  <r>
    <x v="1"/>
    <s v="mid May"/>
    <x v="15"/>
    <x v="7"/>
    <n v="4"/>
    <n v="3"/>
    <n v="32"/>
    <n v="62"/>
    <n v="332"/>
    <n v="10"/>
    <x v="9"/>
    <n v="29"/>
    <m/>
    <m/>
  </r>
  <r>
    <x v="1"/>
    <s v="mid May"/>
    <x v="8"/>
    <x v="8"/>
    <n v="4"/>
    <n v="2"/>
    <n v="32"/>
    <n v="63"/>
    <n v="232"/>
    <n v="10"/>
    <x v="9"/>
    <n v="34"/>
    <n v="29"/>
    <n v="85.294117647058826"/>
  </r>
  <r>
    <x v="1"/>
    <s v="mid May"/>
    <x v="12"/>
    <x v="11"/>
    <n v="4"/>
    <n v="1"/>
    <n v="32"/>
    <n v="64"/>
    <n v="132"/>
    <n v="10"/>
    <x v="9"/>
    <n v="19"/>
    <m/>
    <m/>
  </r>
  <r>
    <x v="2"/>
    <m/>
    <x v="16"/>
    <x v="14"/>
    <m/>
    <m/>
    <m/>
    <m/>
    <m/>
    <m/>
    <x v="10"/>
    <m/>
    <m/>
    <m/>
  </r>
  <r>
    <x v="2"/>
    <m/>
    <x v="16"/>
    <x v="14"/>
    <m/>
    <m/>
    <m/>
    <m/>
    <m/>
    <m/>
    <x v="10"/>
    <m/>
    <m/>
    <m/>
  </r>
  <r>
    <x v="2"/>
    <m/>
    <x v="16"/>
    <x v="14"/>
    <m/>
    <m/>
    <m/>
    <m/>
    <m/>
    <m/>
    <x v="10"/>
    <m/>
    <m/>
    <m/>
  </r>
  <r>
    <x v="2"/>
    <m/>
    <x v="16"/>
    <x v="14"/>
    <m/>
    <m/>
    <m/>
    <m/>
    <m/>
    <m/>
    <x v="10"/>
    <m/>
    <m/>
    <m/>
  </r>
  <r>
    <x v="2"/>
    <m/>
    <x v="16"/>
    <x v="14"/>
    <m/>
    <m/>
    <m/>
    <m/>
    <m/>
    <m/>
    <x v="10"/>
    <m/>
    <m/>
    <m/>
  </r>
  <r>
    <x v="2"/>
    <m/>
    <x v="16"/>
    <x v="14"/>
    <m/>
    <m/>
    <m/>
    <m/>
    <m/>
    <m/>
    <x v="10"/>
    <m/>
    <m/>
    <m/>
  </r>
  <r>
    <x v="2"/>
    <m/>
    <x v="16"/>
    <x v="14"/>
    <m/>
    <m/>
    <m/>
    <m/>
    <m/>
    <m/>
    <x v="10"/>
    <m/>
    <m/>
    <m/>
  </r>
  <r>
    <x v="2"/>
    <m/>
    <x v="16"/>
    <x v="14"/>
    <m/>
    <m/>
    <m/>
    <m/>
    <m/>
    <m/>
    <x v="10"/>
    <m/>
    <m/>
    <m/>
  </r>
  <r>
    <x v="2"/>
    <m/>
    <x v="16"/>
    <x v="14"/>
    <m/>
    <m/>
    <m/>
    <m/>
    <m/>
    <m/>
    <x v="10"/>
    <m/>
    <m/>
    <m/>
  </r>
  <r>
    <x v="2"/>
    <m/>
    <x v="16"/>
    <x v="14"/>
    <m/>
    <m/>
    <m/>
    <m/>
    <m/>
    <m/>
    <x v="10"/>
    <m/>
    <m/>
    <m/>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s v="mid April"/>
    <x v="0"/>
    <x v="0"/>
    <x v="0"/>
    <n v="1"/>
    <n v="2"/>
    <n v="1"/>
    <n v="102"/>
    <d v="2025-09-15T00:00:00"/>
    <n v="0.84"/>
    <n v="2.3E-2"/>
    <n v="2.8000000000000001E-2"/>
    <n v="4.4999999999999998E-2"/>
    <n v="9.9000000000000005E-2"/>
    <n v="0.97699999999999998"/>
    <n v="0.97199999999999998"/>
    <n v="0.95499999999999996"/>
    <n v="0.90100000000000002"/>
    <n v="22.4"/>
    <n v="28.3"/>
    <n v="30.4"/>
    <n v="16.399999999999999"/>
    <n v="50.3"/>
    <n v="46"/>
    <n v="39.799999999999997"/>
    <n v="33"/>
    <n v="56.1"/>
    <n v="54.4"/>
    <n v="48.4"/>
    <n v="46.3"/>
    <n v="47.9"/>
    <n v="50.8"/>
    <n v="52.4"/>
    <n v="48.3"/>
    <n v="49.2"/>
    <n v="48.3"/>
    <n v="48.1"/>
    <n v="44.5"/>
    <n v="60"/>
    <n v="0.5"/>
    <n v="1584"/>
    <n v="3168"/>
    <n v="146.6"/>
    <n v="20"/>
    <n v="19"/>
    <n v="105.5"/>
    <n v="24.89"/>
    <n v="76.407582938388629"/>
    <n v="11.43"/>
    <n v="2.71"/>
    <n v="20.02"/>
    <n v="0.99"/>
    <n v="35.15"/>
    <n v="1.8499999999999999"/>
    <n v="7.7157894736842101"/>
    <n v="0.23592417061611376"/>
    <n v="373.7038862559242"/>
    <n v="747.40777251184841"/>
    <n v="0.32517780938833574"/>
    <n v="7.7098150782361305E-2"/>
    <n v="0.56955903271692743"/>
    <n v="2.8165007112375535E-2"/>
    <n v="243.04042218521843"/>
    <n v="57.623757141027284"/>
    <n v="425.69284795696171"/>
    <n v="21.050745228640967"/>
    <n v="24.375"/>
    <n v="42.274999999999999"/>
    <n v="51.3"/>
    <n v="49.849999999999994"/>
    <n v="47.524999999999999"/>
  </r>
  <r>
    <x v="0"/>
    <s v="mid April"/>
    <x v="1"/>
    <x v="1"/>
    <x v="0"/>
    <n v="2"/>
    <n v="2"/>
    <n v="2"/>
    <n v="202"/>
    <d v="2025-09-15T00:00:00"/>
    <n v="0.78"/>
    <n v="2.3E-2"/>
    <n v="3.1E-2"/>
    <n v="7.2999999999999995E-2"/>
    <n v="0.33600000000000002"/>
    <n v="0.97699999999999998"/>
    <n v="0.96899999999999997"/>
    <n v="0.92700000000000005"/>
    <n v="0.66399999999999992"/>
    <n v="19.7"/>
    <n v="19.100000000000001"/>
    <n v="27"/>
    <n v="15.2"/>
    <n v="43.5"/>
    <n v="29.8"/>
    <n v="34.6"/>
    <n v="39.5"/>
    <n v="40"/>
    <n v="49.7"/>
    <n v="37.700000000000003"/>
    <n v="48.7"/>
    <n v="48.8"/>
    <n v="46.3"/>
    <n v="47.2"/>
    <n v="45.5"/>
    <n v="48.8"/>
    <n v="42.8"/>
    <n v="38.299999999999997"/>
    <n v="48.2"/>
    <n v="80"/>
    <n v="0.5"/>
    <n v="1980"/>
    <n v="3960"/>
    <n v="138.30000000000001"/>
    <n v="20"/>
    <n v="19"/>
    <n v="107.2"/>
    <n v="23.11"/>
    <n v="78.442164179104481"/>
    <n v="7.83"/>
    <n v="4.1399999999999997"/>
    <n v="15.24"/>
    <n v="1.84"/>
    <n v="29.05"/>
    <n v="1.5289473684210526"/>
    <n v="7.2789473684210533"/>
    <n v="0.21557835820895521"/>
    <n v="426.84514925373134"/>
    <n v="853.69029850746267"/>
    <n v="0.26953528399311533"/>
    <n v="0.14251290877796902"/>
    <n v="0.52461273666092945"/>
    <n v="6.3339070567986239E-2"/>
    <n v="230.09965705037635"/>
    <n v="121.66188763583116"/>
    <n v="447.85680376088578"/>
    <n v="54.071950060369417"/>
    <n v="20.25"/>
    <n v="36.85"/>
    <n v="44.025000000000006"/>
    <n v="46.95"/>
    <n v="44.524999999999991"/>
  </r>
  <r>
    <x v="0"/>
    <s v="mid April"/>
    <x v="2"/>
    <x v="2"/>
    <x v="0"/>
    <n v="3"/>
    <n v="2"/>
    <n v="3"/>
    <n v="302"/>
    <d v="2025-09-15T00:00:00"/>
    <n v="0.79"/>
    <n v="3.2000000000000001E-2"/>
    <n v="7.4999999999999997E-2"/>
    <n v="0.115"/>
    <n v="0.22"/>
    <n v="0.96799999999999997"/>
    <n v="0.92500000000000004"/>
    <n v="0.88500000000000001"/>
    <n v="0.78"/>
    <n v="34.700000000000003"/>
    <n v="42.1"/>
    <n v="33.799999999999997"/>
    <n v="42.3"/>
    <n v="38.4"/>
    <n v="46"/>
    <n v="42.6"/>
    <n v="47.1"/>
    <n v="38.6"/>
    <n v="46.5"/>
    <n v="43.7"/>
    <n v="48.5"/>
    <n v="42.9"/>
    <n v="47.7"/>
    <n v="50.4"/>
    <n v="46.3"/>
    <n v="42.6"/>
    <n v="46.2"/>
    <n v="45.5"/>
    <n v="42.4"/>
    <n v="69"/>
    <n v="0.5"/>
    <n v="1564"/>
    <n v="3128"/>
    <n v="113.8"/>
    <n v="20"/>
    <n v="20"/>
    <n v="77.2"/>
    <n v="17.93"/>
    <n v="76.774611398963728"/>
    <n v="7.54"/>
    <n v="2.02"/>
    <n v="14.92"/>
    <n v="0.67"/>
    <n v="25.150000000000002"/>
    <n v="1.2575000000000001"/>
    <n v="5.6899999999999995"/>
    <n v="0.23225388601036268"/>
    <n v="363.24507772020723"/>
    <n v="726.49015544041447"/>
    <n v="0.29980119284294232"/>
    <n v="8.0318091451292234E-2"/>
    <n v="0.59324055666003972"/>
    <n v="2.6640159045725646E-2"/>
    <n v="217.80261518969084"/>
    <n v="58.350302743126718"/>
    <n v="430.98342422151029"/>
    <n v="19.353813286086588"/>
    <n v="38.225000000000001"/>
    <n v="43.524999999999999"/>
    <n v="44.325000000000003"/>
    <n v="46.825000000000003"/>
    <n v="44.175000000000004"/>
  </r>
  <r>
    <x v="0"/>
    <s v="mid April"/>
    <x v="3"/>
    <x v="3"/>
    <x v="0"/>
    <n v="4"/>
    <n v="2"/>
    <n v="4"/>
    <n v="402"/>
    <d v="2025-09-19T00:00:00"/>
    <n v="0.87"/>
    <n v="1.9E-2"/>
    <n v="3.2000000000000001E-2"/>
    <n v="7.0999999999999994E-2"/>
    <n v="0.161"/>
    <n v="0.98099999999999998"/>
    <n v="0.96799999999999997"/>
    <n v="0.92900000000000005"/>
    <n v="0.83899999999999997"/>
    <n v="41"/>
    <n v="39.6"/>
    <n v="15.7"/>
    <n v="5.7"/>
    <n v="47.2"/>
    <n v="46.5"/>
    <n v="37"/>
    <n v="37.9"/>
    <n v="47.9"/>
    <n v="46.5"/>
    <n v="43.1"/>
    <n v="47"/>
    <n v="48.7"/>
    <n v="48.1"/>
    <n v="44"/>
    <n v="44.9"/>
    <n v="42.6"/>
    <n v="36.200000000000003"/>
    <n v="40.4"/>
    <n v="40.9"/>
    <n v="67"/>
    <n v="0.5"/>
    <n v="2032"/>
    <n v="4064"/>
    <n v="141.9"/>
    <n v="20"/>
    <n v="20"/>
    <n v="107.4"/>
    <n v="21.42"/>
    <n v="80.055865921787699"/>
    <n v="7.93"/>
    <n v="2.76"/>
    <n v="16.78"/>
    <n v="1.1599999999999999"/>
    <n v="28.63"/>
    <n v="1.4315"/>
    <n v="7.0950000000000006"/>
    <n v="0.19944134078212292"/>
    <n v="405.26480446927377"/>
    <n v="810.52960893854754"/>
    <n v="0.27698218651763884"/>
    <n v="9.6402375130981488E-2"/>
    <n v="0.58609849807893821"/>
    <n v="4.0516940272441494E-2"/>
    <n v="224.50226332108565"/>
    <n v="78.136979415661585"/>
    <n v="475.05018644739187"/>
    <n v="32.840179754408496"/>
    <n v="25.5"/>
    <n v="42.15"/>
    <n v="46.125"/>
    <n v="46.425000000000004"/>
    <n v="40.025000000000006"/>
  </r>
  <r>
    <x v="0"/>
    <s v="mid April"/>
    <x v="4"/>
    <x v="4"/>
    <x v="0"/>
    <n v="4"/>
    <n v="4"/>
    <n v="5"/>
    <n v="404"/>
    <d v="2025-09-19T00:00:00"/>
    <n v="0.85"/>
    <n v="1.9E-2"/>
    <n v="3.5999999999999997E-2"/>
    <n v="4.7E-2"/>
    <n v="0.156"/>
    <n v="0.98099999999999998"/>
    <n v="0.96399999999999997"/>
    <n v="0.95299999999999996"/>
    <n v="0.84399999999999997"/>
    <n v="45"/>
    <n v="39"/>
    <n v="41.7"/>
    <n v="13.8"/>
    <n v="46"/>
    <n v="51.5"/>
    <n v="50.3"/>
    <n v="43"/>
    <n v="47"/>
    <n v="54"/>
    <n v="43.7"/>
    <n v="49.2"/>
    <n v="45.5"/>
    <n v="52.1"/>
    <n v="44.1"/>
    <n v="51.2"/>
    <n v="43.3"/>
    <n v="46.3"/>
    <n v="41.3"/>
    <n v="44.1"/>
    <n v="63"/>
    <n v="0.5"/>
    <n v="1938"/>
    <n v="3876"/>
    <n v="176.9"/>
    <n v="20"/>
    <n v="20"/>
    <n v="100.7"/>
    <n v="19.28"/>
    <n v="80.854021847070499"/>
    <n v="11.79"/>
    <n v="2.21"/>
    <n v="19.38"/>
    <n v="1.1200000000000001"/>
    <n v="34.499999999999993"/>
    <n v="1.7249999999999996"/>
    <n v="8.8450000000000006"/>
    <n v="0.19145978152929494"/>
    <n v="371.04905660377358"/>
    <n v="742.09811320754716"/>
    <n v="0.34173913043478266"/>
    <n v="6.4057971014492759E-2"/>
    <n v="0.56173913043478274"/>
    <n v="3.2463768115942038E-2"/>
    <n v="253.60396390484007"/>
    <n v="47.537299425758825"/>
    <n v="416.86554881050051"/>
    <n v="24.091301066447915"/>
    <n v="34.875"/>
    <n v="47.7"/>
    <n v="48.474999999999994"/>
    <n v="48.224999999999994"/>
    <n v="43.749999999999993"/>
  </r>
  <r>
    <x v="0"/>
    <s v="mid April"/>
    <x v="5"/>
    <x v="5"/>
    <x v="0"/>
    <n v="3"/>
    <n v="4"/>
    <n v="6"/>
    <n v="304"/>
    <d v="2025-09-09T00:00:00"/>
    <n v="0.82"/>
    <n v="6.7000000000000004E-2"/>
    <n v="8.5999999999999993E-2"/>
    <n v="0.14099999999999999"/>
    <n v="0.30399999999999999"/>
    <n v="0.93300000000000005"/>
    <n v="0.91400000000000003"/>
    <n v="0.85899999999999999"/>
    <n v="0.69599999999999995"/>
    <n v="39.6"/>
    <n v="8.5"/>
    <n v="37.6"/>
    <n v="28.8"/>
    <n v="41.4"/>
    <n v="32.6"/>
    <n v="44.7"/>
    <n v="44.5"/>
    <n v="45.3"/>
    <n v="47.6"/>
    <n v="48.4"/>
    <n v="48.2"/>
    <n v="45.9"/>
    <n v="48.8"/>
    <n v="50.7"/>
    <n v="49.1"/>
    <n v="48.4"/>
    <n v="43.1"/>
    <n v="50.4"/>
    <n v="48.2"/>
    <n v="63"/>
    <n v="0.5"/>
    <n v="1518"/>
    <n v="3036"/>
    <n v="129.47"/>
    <n v="20"/>
    <n v="20"/>
    <n v="153.75"/>
    <n v="28.51"/>
    <n v="81.456910569105688"/>
    <n v="8.1999999999999993"/>
    <n v="1.72"/>
    <n v="13.69"/>
    <n v="0.5"/>
    <n v="24.11"/>
    <n v="1.2055"/>
    <n v="6.4734999999999996"/>
    <n v="0.18543089430894311"/>
    <n v="281.48409756097561"/>
    <n v="562.96819512195123"/>
    <n v="0.3401078390709249"/>
    <n v="7.1339693073413521E-2"/>
    <n v="0.56781418498548319"/>
    <n v="2.073828287017835E-2"/>
    <n v="191.46989630858565"/>
    <n v="40.161978250093576"/>
    <n v="319.66132688591921"/>
    <n v="11.674993677352784"/>
    <n v="28.625"/>
    <n v="40.799999999999997"/>
    <n v="47.375"/>
    <n v="48.624999999999993"/>
    <n v="47.525000000000006"/>
  </r>
  <r>
    <x v="0"/>
    <s v="mid April"/>
    <x v="6"/>
    <x v="6"/>
    <x v="0"/>
    <n v="2"/>
    <n v="4"/>
    <n v="7"/>
    <n v="204"/>
    <d v="2025-09-12T00:00:00"/>
    <n v="0.75"/>
    <n v="4.3999999999999997E-2"/>
    <n v="0.106"/>
    <n v="0.249"/>
    <n v="0.435"/>
    <n v="0.95599999999999996"/>
    <n v="0.89400000000000002"/>
    <n v="0.751"/>
    <n v="0.56499999999999995"/>
    <n v="40.700000000000003"/>
    <n v="33.1"/>
    <n v="40.1"/>
    <n v="35.1"/>
    <n v="40"/>
    <n v="39"/>
    <n v="47.7"/>
    <n v="40.700000000000003"/>
    <n v="44.1"/>
    <n v="43.4"/>
    <n v="49"/>
    <n v="44.7"/>
    <n v="47.3"/>
    <n v="42.6"/>
    <n v="44.2"/>
    <n v="41.1"/>
    <n v="43.9"/>
    <n v="43.2"/>
    <n v="38.799999999999997"/>
    <n v="37.299999999999997"/>
    <n v="73"/>
    <n v="0.5"/>
    <n v="1634"/>
    <n v="3268"/>
    <n v="127.3"/>
    <n v="20"/>
    <n v="19"/>
    <n v="134.19999999999999"/>
    <n v="29.26"/>
    <n v="78.1967213114754"/>
    <n v="8.35"/>
    <n v="1.77"/>
    <n v="16.329999999999998"/>
    <n v="0.74"/>
    <n v="27.189999999999994"/>
    <n v="1.4310526315789471"/>
    <n v="6.7"/>
    <n v="0.21803278688524594"/>
    <n v="356.26557377049187"/>
    <n v="712.53114754098374"/>
    <n v="0.30709819786686288"/>
    <n v="6.5097462302317041E-2"/>
    <n v="0.60058845163663122"/>
    <n v="2.7215888194189044E-2"/>
    <n v="218.81703133384389"/>
    <n v="46.38396951627589"/>
    <n v="427.93797864451147"/>
    <n v="19.39216804635263"/>
    <n v="37.25"/>
    <n v="41.85"/>
    <n v="45.3"/>
    <n v="43.800000000000004"/>
    <n v="40.799999999999997"/>
  </r>
  <r>
    <x v="0"/>
    <s v="mid April"/>
    <x v="7"/>
    <x v="7"/>
    <x v="0"/>
    <n v="1"/>
    <n v="4"/>
    <n v="8"/>
    <n v="104"/>
    <d v="2025-09-19T00:00:00"/>
    <n v="0.81"/>
    <n v="2.4E-2"/>
    <n v="3.3000000000000002E-2"/>
    <n v="5.1999999999999998E-2"/>
    <n v="0.113"/>
    <n v="0.97599999999999998"/>
    <n v="0.96699999999999997"/>
    <n v="0.94799999999999995"/>
    <n v="0.88700000000000001"/>
    <n v="6.7"/>
    <n v="7.1"/>
    <n v="34.799999999999997"/>
    <n v="31.1"/>
    <n v="32.299999999999997"/>
    <n v="32.6"/>
    <n v="41.4"/>
    <n v="39.6"/>
    <n v="39.200000000000003"/>
    <n v="42.2"/>
    <n v="49"/>
    <n v="45.7"/>
    <n v="41.8"/>
    <n v="34.299999999999997"/>
    <n v="44.2"/>
    <n v="45.2"/>
    <n v="41.5"/>
    <n v="33.799999999999997"/>
    <n v="38.1"/>
    <n v="40.4"/>
    <n v="69"/>
    <n v="0.5"/>
    <n v="1792"/>
    <n v="3584"/>
    <n v="174.8"/>
    <n v="20"/>
    <n v="19"/>
    <n v="94.1"/>
    <n v="20.78"/>
    <n v="77.917109458023376"/>
    <n v="11.86"/>
    <n v="2.4500000000000002"/>
    <n v="22.38"/>
    <n v="1.05"/>
    <n v="37.739999999999995"/>
    <n v="1.986315789473684"/>
    <n v="9.2000000000000011"/>
    <n v="0.22082890541976624"/>
    <n v="395.72539851222109"/>
    <n v="791.45079702444218"/>
    <n v="0.31425543190249078"/>
    <n v="6.4917859035506106E-2"/>
    <n v="0.59300476947535774"/>
    <n v="2.7821939586645476E-2"/>
    <n v="248.71771204848665"/>
    <n v="51.379291274771695"/>
    <n v="469.33409744056746"/>
    <n v="22.019696260616442"/>
    <n v="19.924999999999997"/>
    <n v="36.475000000000001"/>
    <n v="44.025000000000006"/>
    <n v="41.375"/>
    <n v="38.450000000000003"/>
  </r>
  <r>
    <x v="1"/>
    <s v="mid May"/>
    <x v="8"/>
    <x v="8"/>
    <x v="0"/>
    <n v="1"/>
    <n v="6"/>
    <n v="9"/>
    <n v="106"/>
    <d v="2025-09-22T00:00:00"/>
    <n v="0.72"/>
    <n v="0.11700000000000001"/>
    <n v="0.155"/>
    <n v="0.23599999999999999"/>
    <n v="0.318"/>
    <n v="0.88300000000000001"/>
    <n v="0.84499999999999997"/>
    <n v="0.76400000000000001"/>
    <n v="0.68199999999999994"/>
    <n v="58.2"/>
    <n v="52.5"/>
    <n v="51.6"/>
    <n v="53.6"/>
    <n v="52.6"/>
    <n v="54.2"/>
    <n v="52.5"/>
    <n v="55"/>
    <n v="52"/>
    <n v="52.2"/>
    <n v="58.1"/>
    <n v="50.2"/>
    <n v="53.6"/>
    <n v="58.4"/>
    <n v="53.9"/>
    <n v="51.6"/>
    <n v="44.4"/>
    <n v="49.2"/>
    <n v="51.1"/>
    <n v="45.6"/>
    <n v="58"/>
    <n v="0.5"/>
    <n v="1181"/>
    <n v="2362"/>
    <n v="152.1"/>
    <n v="20"/>
    <n v="20"/>
    <n v="90.3"/>
    <n v="19.899999999999999"/>
    <n v="77.962347729789599"/>
    <n v="13.33"/>
    <n v="0.19"/>
    <n v="18.690000000000001"/>
    <n v="1.63"/>
    <n v="33.840000000000003"/>
    <n v="1.6920000000000002"/>
    <n v="7.6049999999999995"/>
    <n v="0.22037652270210409"/>
    <n v="260.26467331118494"/>
    <n v="520.52934662236987"/>
    <n v="0.39391252955082739"/>
    <n v="5.6146572104018907E-3"/>
    <n v="0.55230496453900713"/>
    <n v="4.8167848699763587E-2"/>
    <n v="205.04303163345716"/>
    <n v="2.9225938492390742"/>
    <n v="287.49094232778054"/>
    <n v="25.072778811893109"/>
    <n v="53.975000000000001"/>
    <n v="53.575000000000003"/>
    <n v="53.125"/>
    <n v="54.375"/>
    <n v="47.574999999999996"/>
  </r>
  <r>
    <x v="1"/>
    <s v="mid May"/>
    <x v="9"/>
    <x v="9"/>
    <x v="0"/>
    <n v="2"/>
    <n v="6"/>
    <n v="10"/>
    <n v="206"/>
    <d v="2025-09-19T00:00:00"/>
    <n v="0.82"/>
    <n v="8.7999999999999995E-2"/>
    <n v="8.1000000000000003E-2"/>
    <n v="0.127"/>
    <n v="0.26800000000000002"/>
    <n v="0.91200000000000003"/>
    <n v="0.91900000000000004"/>
    <n v="0.873"/>
    <n v="0.73199999999999998"/>
    <n v="30.9"/>
    <n v="16.600000000000001"/>
    <n v="36.200000000000003"/>
    <n v="41.6"/>
    <n v="42.3"/>
    <n v="38"/>
    <n v="47.2"/>
    <n v="47.3"/>
    <n v="49.4"/>
    <n v="41.7"/>
    <n v="49.2"/>
    <n v="51.4"/>
    <n v="51.4"/>
    <n v="47.9"/>
    <n v="51.5"/>
    <n v="50.8"/>
    <n v="45.4"/>
    <n v="47.6"/>
    <n v="48.7"/>
    <n v="45.8"/>
    <n v="60"/>
    <n v="0.5"/>
    <n v="1356"/>
    <n v="2712"/>
    <n v="148.1"/>
    <n v="20"/>
    <n v="19"/>
    <n v="92.1"/>
    <n v="17.36"/>
    <n v="81.150922909880563"/>
    <n v="10.56"/>
    <n v="0.25"/>
    <n v="15.61"/>
    <n v="1.01"/>
    <n v="27.430000000000003"/>
    <n v="1.4436842105263159"/>
    <n v="7.7947368421052632"/>
    <n v="0.18849077090119437"/>
    <n v="255.59348534201956"/>
    <n v="511.18697068403912"/>
    <n v="0.38497994896099158"/>
    <n v="9.1141086401749904E-3"/>
    <n v="0.56908494349252636"/>
    <n v="3.6820998906306961E-2"/>
    <n v="196.79673388346529"/>
    <n v="4.6590135862562807"/>
    <n v="290.90880832584213"/>
    <n v="18.822414888475372"/>
    <n v="31.325000000000003"/>
    <n v="43.7"/>
    <n v="47.925000000000004"/>
    <n v="50.400000000000006"/>
    <n v="46.875"/>
  </r>
  <r>
    <x v="1"/>
    <s v="mid May"/>
    <x v="10"/>
    <x v="10"/>
    <x v="0"/>
    <n v="3"/>
    <n v="6"/>
    <n v="11"/>
    <n v="306"/>
    <d v="2025-09-19T00:00:00"/>
    <n v="0.8"/>
    <n v="7.3999999999999996E-2"/>
    <n v="9.8000000000000004E-2"/>
    <n v="0.17299999999999999"/>
    <n v="0.28100000000000003"/>
    <n v="0.92600000000000005"/>
    <n v="0.90200000000000002"/>
    <n v="0.82699999999999996"/>
    <n v="0.71899999999999997"/>
    <n v="33.1"/>
    <n v="48"/>
    <n v="48.4"/>
    <n v="45.8"/>
    <n v="45.2"/>
    <n v="53.3"/>
    <n v="50.3"/>
    <n v="53.2"/>
    <n v="47.1"/>
    <n v="47.1"/>
    <n v="50.7"/>
    <n v="52.8"/>
    <n v="40.799999999999997"/>
    <n v="59.4"/>
    <n v="55.9"/>
    <n v="46.8"/>
    <n v="48.2"/>
    <n v="49.9"/>
    <n v="47.4"/>
    <n v="52.8"/>
    <n v="65"/>
    <n v="0.5"/>
    <n v="1283"/>
    <n v="2566"/>
    <n v="160.9"/>
    <n v="20"/>
    <n v="20"/>
    <n v="100.3"/>
    <n v="24.96"/>
    <n v="75.114656031904289"/>
    <n v="10.49"/>
    <n v="0.44"/>
    <n v="18.78"/>
    <n v="1.29"/>
    <n v="31"/>
    <n v="1.55"/>
    <n v="8.0449999999999999"/>
    <n v="0.24885343968095713"/>
    <n v="319.27896311066803"/>
    <n v="638.55792622133606"/>
    <n v="0.33838709677419354"/>
    <n v="1.4193548387096775E-2"/>
    <n v="0.60580645161290325"/>
    <n v="4.161290322580645E-2"/>
    <n v="216.07976277618758"/>
    <n v="9.0634028237867064"/>
    <n v="386.84251143344164"/>
    <n v="26.572249187920111"/>
    <n v="43.825000000000003"/>
    <n v="50.5"/>
    <n v="49.424999999999997"/>
    <n v="50.724999999999994"/>
    <n v="49.575000000000003"/>
  </r>
  <r>
    <x v="1"/>
    <s v="mid May"/>
    <x v="11"/>
    <x v="3"/>
    <x v="0"/>
    <n v="4"/>
    <n v="6"/>
    <n v="12"/>
    <n v="406"/>
    <d v="2025-09-19T00:00:00"/>
    <n v="0.82"/>
    <n v="2.3E-2"/>
    <n v="4.1000000000000002E-2"/>
    <n v="3.9E-2"/>
    <n v="0.14699999999999999"/>
    <n v="0.97699999999999998"/>
    <n v="0.95899999999999996"/>
    <n v="0.96099999999999997"/>
    <n v="0.85299999999999998"/>
    <n v="0.9"/>
    <n v="6.9"/>
    <n v="18.2"/>
    <n v="33.799999999999997"/>
    <n v="42.9"/>
    <n v="44.6"/>
    <n v="38"/>
    <n v="39.5"/>
    <n v="53.2"/>
    <n v="54.5"/>
    <n v="49.3"/>
    <n v="50.2"/>
    <n v="54.7"/>
    <n v="51.2"/>
    <n v="51.6"/>
    <n v="52.3"/>
    <n v="50.3"/>
    <n v="51.6"/>
    <n v="48.4"/>
    <n v="43.6"/>
    <n v="65"/>
    <n v="0.5"/>
    <n v="1607"/>
    <n v="3214"/>
    <n v="138.69999999999999"/>
    <n v="20"/>
    <n v="19"/>
    <n v="76.2"/>
    <n v="15.03"/>
    <n v="80.275590551181097"/>
    <n v="8.33"/>
    <n v="1.47"/>
    <n v="15.79"/>
    <n v="1.1100000000000001"/>
    <n v="26.7"/>
    <n v="1.4052631578947368"/>
    <n v="7.3"/>
    <n v="0.19724409448818897"/>
    <n v="316.97125984251966"/>
    <n v="633.94251968503931"/>
    <n v="0.31198501872659179"/>
    <n v="5.5056179775280899E-2"/>
    <n v="0.5913857677902622"/>
    <n v="4.1573033707865172E-2"/>
    <n v="197.78056887551978"/>
    <n v="34.902453330974076"/>
    <n v="374.90458373883035"/>
    <n v="26.354913739715119"/>
    <n v="14.95"/>
    <n v="41.25"/>
    <n v="51.8"/>
    <n v="52.45"/>
    <n v="48.475000000000001"/>
  </r>
  <r>
    <x v="1"/>
    <s v="mid May"/>
    <x v="12"/>
    <x v="11"/>
    <x v="0"/>
    <n v="4"/>
    <n v="8"/>
    <n v="13"/>
    <n v="408"/>
    <d v="2025-09-15T00:00:00"/>
    <n v="0.8"/>
    <n v="2.5999999999999999E-2"/>
    <n v="4.9000000000000002E-2"/>
    <n v="0.111"/>
    <n v="0.17"/>
    <n v="0.97399999999999998"/>
    <n v="0.95099999999999996"/>
    <n v="0.88900000000000001"/>
    <n v="0.83"/>
    <n v="31.4"/>
    <n v="27.9"/>
    <n v="12.6"/>
    <n v="36.4"/>
    <n v="46.8"/>
    <n v="45.5"/>
    <n v="42"/>
    <n v="44.4"/>
    <n v="50.6"/>
    <n v="49.2"/>
    <n v="46.2"/>
    <n v="38.6"/>
    <n v="50.9"/>
    <n v="49.3"/>
    <n v="50.2"/>
    <n v="47.8"/>
    <n v="52.5"/>
    <n v="50.9"/>
    <n v="50.2"/>
    <n v="46.5"/>
    <n v="62"/>
    <n v="0.5"/>
    <n v="1363"/>
    <n v="2726"/>
    <n v="120.5"/>
    <n v="20"/>
    <n v="18"/>
    <n v="86.4"/>
    <n v="19.27"/>
    <n v="77.696759259259267"/>
    <n v="7.66"/>
    <n v="0.54"/>
    <n v="14.41"/>
    <n v="1.4"/>
    <n v="24.009999999999998"/>
    <n v="1.3338888888888887"/>
    <n v="6.6944444444444446"/>
    <n v="0.2230324074074074"/>
    <n v="303.99317129629628"/>
    <n v="607.98634259259256"/>
    <n v="0.31903373594335699"/>
    <n v="2.2490628904623076E-2"/>
    <n v="0.60016659725114541"/>
    <n v="5.830903790087464E-2"/>
    <n v="193.96815427985254"/>
    <n v="13.67399521032903"/>
    <n v="364.8930944089654"/>
    <n v="35.45109869344563"/>
    <n v="27.074999999999996"/>
    <n v="44.675000000000004"/>
    <n v="46.15"/>
    <n v="49.55"/>
    <n v="50.025000000000006"/>
  </r>
  <r>
    <x v="1"/>
    <s v="mid May"/>
    <x v="13"/>
    <x v="12"/>
    <x v="0"/>
    <n v="3"/>
    <n v="8"/>
    <n v="14"/>
    <n v="308"/>
    <d v="2025-09-22T00:00:00"/>
    <n v="0.77"/>
    <n v="0.16300000000000001"/>
    <n v="0.29699999999999999"/>
    <n v="0.27800000000000002"/>
    <n v="0.496"/>
    <n v="0.83699999999999997"/>
    <n v="0.70300000000000007"/>
    <n v="0.72199999999999998"/>
    <n v="0.504"/>
    <n v="50.2"/>
    <n v="51"/>
    <n v="38.4"/>
    <n v="52.7"/>
    <n v="50.4"/>
    <n v="52.9"/>
    <n v="47.7"/>
    <n v="49.8"/>
    <n v="53.3"/>
    <n v="54.7"/>
    <n v="49.3"/>
    <n v="50.9"/>
    <n v="53.1"/>
    <n v="54.3"/>
    <n v="44.9"/>
    <n v="53.9"/>
    <n v="47.7"/>
    <n v="48.5"/>
    <n v="42.5"/>
    <n v="47.3"/>
    <n v="58"/>
    <n v="0.5"/>
    <n v="935"/>
    <n v="1870"/>
    <n v="150.5"/>
    <n v="20"/>
    <n v="17"/>
    <n v="85.4"/>
    <n v="19.559999999999999"/>
    <n v="77.096018735362989"/>
    <n v="12.02"/>
    <n v="0.31"/>
    <n v="18.93"/>
    <n v="0.68"/>
    <n v="31.939999999999998"/>
    <n v="1.8788235294117646"/>
    <n v="8.8529411764705888"/>
    <n v="0.22903981264636999"/>
    <n v="214.15222482435595"/>
    <n v="428.30444964871191"/>
    <n v="0.37633061991233563"/>
    <n v="9.7056981840951788E-3"/>
    <n v="0.59267376330619914"/>
    <n v="2.1289918597370072E-2"/>
    <n v="161.18407904751149"/>
    <n v="4.1569937191953885"/>
    <n v="253.84481001409256"/>
    <n v="9.118566867912465"/>
    <n v="48.075000000000003"/>
    <n v="50.2"/>
    <n v="52.050000000000004"/>
    <n v="51.550000000000004"/>
    <n v="46.5"/>
  </r>
  <r>
    <x v="1"/>
    <s v="mid May"/>
    <x v="14"/>
    <x v="13"/>
    <x v="0"/>
    <n v="2"/>
    <n v="8"/>
    <n v="15"/>
    <n v="208"/>
    <d v="2025-09-19T00:00:00"/>
    <n v="0.8"/>
    <n v="5.8999999999999997E-2"/>
    <n v="8.4000000000000005E-2"/>
    <n v="0.14599999999999999"/>
    <n v="0.27600000000000002"/>
    <n v="0.94100000000000006"/>
    <n v="0.91600000000000004"/>
    <n v="0.85399999999999998"/>
    <n v="0.72399999999999998"/>
    <n v="39.200000000000003"/>
    <n v="36"/>
    <n v="24.7"/>
    <n v="37.5"/>
    <n v="48.5"/>
    <n v="48.1"/>
    <n v="50"/>
    <n v="47"/>
    <n v="51.6"/>
    <n v="52.3"/>
    <n v="51"/>
    <n v="48.9"/>
    <n v="50.5"/>
    <n v="47.5"/>
    <n v="47.3"/>
    <n v="47.5"/>
    <n v="44.5"/>
    <n v="44.1"/>
    <n v="44.1"/>
    <n v="42.6"/>
    <n v="65"/>
    <n v="0.5"/>
    <n v="1875"/>
    <n v="3750"/>
    <n v="154.6"/>
    <n v="20"/>
    <n v="19"/>
    <n v="109.1"/>
    <n v="19.75"/>
    <n v="81.897341888175987"/>
    <n v="8.69"/>
    <n v="0.33"/>
    <n v="16.84"/>
    <n v="2.2200000000000002"/>
    <n v="28.08"/>
    <n v="1.4778947368421052"/>
    <n v="8.1368421052631579"/>
    <n v="0.18102658111824016"/>
    <n v="339.42483959670028"/>
    <n v="678.84967919340056"/>
    <n v="0.30947293447293445"/>
    <n v="1.1752136752136754E-2"/>
    <n v="0.59971509971509973"/>
    <n v="7.905982905982907E-2"/>
    <n v="210.08560228599183"/>
    <n v="7.9779342640250075"/>
    <n v="407.11640304903369"/>
    <n v="53.669739594350048"/>
    <n v="34.35"/>
    <n v="48.4"/>
    <n v="50.95"/>
    <n v="48.2"/>
    <n v="43.824999999999996"/>
  </r>
  <r>
    <x v="1"/>
    <s v="mid May"/>
    <x v="15"/>
    <x v="7"/>
    <x v="0"/>
    <n v="1"/>
    <n v="8"/>
    <n v="16"/>
    <n v="108"/>
    <d v="2025-09-15T00:00:00"/>
    <n v="0.63"/>
    <n v="0.122"/>
    <n v="0.156"/>
    <n v="0.35399999999999998"/>
    <n v="0.38100000000000001"/>
    <n v="0.878"/>
    <n v="0.84399999999999997"/>
    <n v="0.64600000000000002"/>
    <n v="0.61899999999999999"/>
    <n v="48.5"/>
    <n v="47.3"/>
    <n v="41.3"/>
    <n v="37.5"/>
    <n v="49.8"/>
    <n v="47.9"/>
    <n v="47.1"/>
    <n v="48.8"/>
    <n v="48.9"/>
    <n v="45.8"/>
    <n v="46.7"/>
    <n v="50"/>
    <n v="53"/>
    <n v="51.1"/>
    <n v="51.7"/>
    <n v="51"/>
    <n v="47.9"/>
    <n v="53.1"/>
    <n v="43.8"/>
    <n v="49.2"/>
    <n v="58"/>
    <n v="0.5"/>
    <n v="951"/>
    <n v="1902"/>
    <n v="145.5"/>
    <n v="20"/>
    <n v="19"/>
    <n v="97.2"/>
    <n v="20.77"/>
    <n v="78.631687242798364"/>
    <n v="10.130000000000001"/>
    <n v="0.32"/>
    <n v="19.559999999999999"/>
    <n v="1.08"/>
    <n v="31.089999999999996"/>
    <n v="1.6363157894736839"/>
    <n v="7.6578947368421053"/>
    <n v="0.21368312757201646"/>
    <n v="203.21265432098767"/>
    <n v="406.42530864197533"/>
    <n v="0.32582824059183024"/>
    <n v="1.0292698616918625E-2"/>
    <n v="0.62914120295915088"/>
    <n v="3.4737857832100358E-2"/>
    <n v="132.4248432468064"/>
    <n v="4.183213212139985"/>
    <n v="255.69890759205654"/>
    <n v="14.118344590972448"/>
    <n v="43.65"/>
    <n v="48.399999999999991"/>
    <n v="47.849999999999994"/>
    <n v="51.7"/>
    <n v="48.5"/>
  </r>
  <r>
    <x v="0"/>
    <s v="mid April"/>
    <x v="1"/>
    <x v="1"/>
    <x v="1"/>
    <n v="1"/>
    <n v="10"/>
    <n v="17"/>
    <n v="110"/>
    <d v="2025-09-15T00:00:00"/>
    <n v="0.83"/>
    <n v="1.2999999999999999E-2"/>
    <n v="2.7E-2"/>
    <n v="0.111"/>
    <n v="0.26400000000000001"/>
    <n v="0.98699999999999999"/>
    <n v="0.97299999999999998"/>
    <n v="0.88900000000000001"/>
    <n v="0.73599999999999999"/>
    <n v="44.5"/>
    <n v="23.6"/>
    <n v="40.200000000000003"/>
    <n v="41.2"/>
    <n v="45.3"/>
    <n v="47.8"/>
    <n v="43.9"/>
    <n v="53.3"/>
    <n v="46.6"/>
    <n v="48.9"/>
    <n v="50"/>
    <n v="52"/>
    <n v="49.3"/>
    <n v="49.8"/>
    <n v="47.3"/>
    <n v="51.1"/>
    <n v="46.3"/>
    <n v="46.6"/>
    <n v="43"/>
    <n v="45.7"/>
    <n v="70"/>
    <n v="0.5"/>
    <n v="1439"/>
    <n v="2878"/>
    <n v="142.9"/>
    <n v="20"/>
    <n v="20"/>
    <n v="83.4"/>
    <n v="16.05"/>
    <n v="80.755395683453244"/>
    <n v="10.32"/>
    <n v="1.73"/>
    <n v="17.55"/>
    <n v="1.17"/>
    <n v="30.770000000000003"/>
    <n v="1.5385000000000002"/>
    <n v="7.1450000000000005"/>
    <n v="0.19244604316546762"/>
    <n v="276.9298561151079"/>
    <n v="553.85971223021579"/>
    <n v="0.33539161520961974"/>
    <n v="5.6223594410139743E-2"/>
    <n v="0.57036074098147538"/>
    <n v="3.8024049398765025E-2"/>
    <n v="185.75990348442727"/>
    <n v="31.139983820548366"/>
    <n v="315.89983586741261"/>
    <n v="21.059989057827508"/>
    <n v="37.375"/>
    <n v="47.575000000000003"/>
    <n v="49.375"/>
    <n v="49.374999999999993"/>
    <n v="45.400000000000006"/>
  </r>
  <r>
    <x v="0"/>
    <s v="mid April"/>
    <x v="5"/>
    <x v="5"/>
    <x v="1"/>
    <n v="2"/>
    <n v="10"/>
    <n v="18"/>
    <n v="210"/>
    <d v="2025-09-09T00:00:00"/>
    <n v="0.86"/>
    <n v="1.7000000000000001E-2"/>
    <n v="3.5999999999999997E-2"/>
    <n v="4.7E-2"/>
    <n v="0.25700000000000001"/>
    <n v="0.98299999999999998"/>
    <n v="0.96399999999999997"/>
    <n v="0.95299999999999996"/>
    <n v="0.74299999999999999"/>
    <n v="6.2"/>
    <n v="7"/>
    <n v="18.2"/>
    <n v="9.3000000000000007"/>
    <n v="41.9"/>
    <n v="44.5"/>
    <n v="35"/>
    <n v="35.6"/>
    <n v="55.1"/>
    <n v="54.9"/>
    <n v="55.5"/>
    <n v="49.6"/>
    <n v="47.5"/>
    <n v="52.1"/>
    <n v="48.7"/>
    <n v="47.6"/>
    <n v="51.3"/>
    <n v="50.4"/>
    <n v="45.3"/>
    <n v="41.1"/>
    <n v="66"/>
    <n v="0.5"/>
    <n v="1868"/>
    <n v="3736"/>
    <n v="151.59"/>
    <n v="20"/>
    <n v="20"/>
    <n v="151.5"/>
    <n v="26.65"/>
    <n v="82.409240924092416"/>
    <n v="9.58"/>
    <n v="2.23"/>
    <n v="15.05"/>
    <n v="0.71"/>
    <n v="27.57"/>
    <n v="1.3785000000000001"/>
    <n v="7.5795000000000003"/>
    <n v="0.17590759075907589"/>
    <n v="328.59537953795376"/>
    <n v="657.19075907590752"/>
    <n v="0.34747914399709828"/>
    <n v="8.0885019949220163E-2"/>
    <n v="0.54588320638375043"/>
    <n v="2.5752629669931082E-2"/>
    <n v="228.3600824064996"/>
    <n v="53.156887658297919"/>
    <n v="358.74939877012724"/>
    <n v="16.924390240982746"/>
    <n v="10.175000000000001"/>
    <n v="39.25"/>
    <n v="53.774999999999999"/>
    <n v="48.975000000000001"/>
    <n v="47.024999999999999"/>
  </r>
  <r>
    <x v="0"/>
    <s v="mid April"/>
    <x v="7"/>
    <x v="7"/>
    <x v="1"/>
    <n v="3"/>
    <n v="10"/>
    <n v="19"/>
    <n v="310"/>
    <d v="2025-09-19T00:00:00"/>
    <n v="0.84"/>
    <n v="2.1999999999999999E-2"/>
    <n v="3.2000000000000001E-2"/>
    <n v="5.5E-2"/>
    <n v="0.153"/>
    <n v="0.97799999999999998"/>
    <n v="0.96799999999999997"/>
    <n v="0.94499999999999995"/>
    <n v="0.84699999999999998"/>
    <n v="19"/>
    <n v="37.6"/>
    <n v="28.4"/>
    <n v="31.3"/>
    <n v="44.7"/>
    <n v="44.1"/>
    <n v="44.3"/>
    <n v="44"/>
    <n v="44.8"/>
    <n v="49.3"/>
    <n v="48"/>
    <n v="46.8"/>
    <n v="45.5"/>
    <n v="50"/>
    <n v="54.1"/>
    <n v="48.4"/>
    <n v="35.799999999999997"/>
    <n v="40.299999999999997"/>
    <n v="42.9"/>
    <n v="41.7"/>
    <n v="63"/>
    <n v="0.5"/>
    <n v="1734"/>
    <n v="3468"/>
    <n v="156.69999999999999"/>
    <n v="20"/>
    <n v="20"/>
    <n v="84.4"/>
    <n v="14.31"/>
    <n v="83.045023696682463"/>
    <n v="11.34"/>
    <n v="1.02"/>
    <n v="16.47"/>
    <n v="0.65"/>
    <n v="29.479999999999997"/>
    <n v="1.4739999999999998"/>
    <n v="7.8349999999999991"/>
    <n v="0.16954976303317534"/>
    <n v="293.99928909952604"/>
    <n v="587.99857819905208"/>
    <n v="0.38466757123473544"/>
    <n v="3.4599728629579378E-2"/>
    <n v="0.55868385345997285"/>
    <n v="2.2048846675712351E-2"/>
    <n v="226.18398496530702"/>
    <n v="20.344591240265711"/>
    <n v="328.50531149723162"/>
    <n v="12.964690496247758"/>
    <n v="29.074999999999999"/>
    <n v="44.275000000000006"/>
    <n v="47.224999999999994"/>
    <n v="49.5"/>
    <n v="40.174999999999997"/>
  </r>
  <r>
    <x v="0"/>
    <s v="mid April"/>
    <x v="6"/>
    <x v="6"/>
    <x v="1"/>
    <n v="4"/>
    <n v="10"/>
    <n v="20"/>
    <n v="410"/>
    <d v="2025-09-12T00:00:00"/>
    <n v="0.82"/>
    <n v="3.1E-2"/>
    <n v="0.06"/>
    <n v="0.12"/>
    <n v="0.379"/>
    <n v="0.96899999999999997"/>
    <n v="0.94"/>
    <n v="0.88"/>
    <n v="0.621"/>
    <n v="18.399999999999999"/>
    <n v="33.700000000000003"/>
    <n v="33.299999999999997"/>
    <n v="35.799999999999997"/>
    <n v="45.8"/>
    <n v="44.2"/>
    <n v="46.1"/>
    <n v="44.2"/>
    <n v="43.8"/>
    <n v="42.9"/>
    <n v="52.4"/>
    <n v="44.8"/>
    <n v="40"/>
    <n v="46.1"/>
    <n v="44.6"/>
    <n v="42.5"/>
    <n v="42.3"/>
    <n v="41"/>
    <n v="37.6"/>
    <n v="36"/>
    <n v="67"/>
    <n v="0.5"/>
    <n v="1956"/>
    <n v="3912"/>
    <n v="133.5"/>
    <n v="20"/>
    <n v="20"/>
    <n v="94.4"/>
    <n v="20.059999999999999"/>
    <n v="78.75"/>
    <n v="9.4499999999999993"/>
    <n v="2.1800000000000002"/>
    <n v="16.309999999999999"/>
    <n v="0.91"/>
    <n v="28.849999999999998"/>
    <n v="1.4424999999999999"/>
    <n v="6.6749999999999998"/>
    <n v="0.21249999999999997"/>
    <n v="415.64999999999992"/>
    <n v="831.29999999999984"/>
    <n v="0.32755632582322358"/>
    <n v="7.5563258232235711E-2"/>
    <n v="0.56533795493934147"/>
    <n v="3.1542461005199307E-2"/>
    <n v="272.29757365684571"/>
    <n v="62.815736568457531"/>
    <n v="469.96544194107446"/>
    <n v="26.221247833622179"/>
    <n v="30.3"/>
    <n v="45.075000000000003"/>
    <n v="45.974999999999994"/>
    <n v="43.3"/>
    <n v="39.225000000000001"/>
  </r>
  <r>
    <x v="0"/>
    <s v="mid April"/>
    <x v="2"/>
    <x v="2"/>
    <x v="1"/>
    <n v="4"/>
    <n v="12"/>
    <n v="21"/>
    <n v="412"/>
    <d v="2025-09-15T00:00:00"/>
    <n v="0.88"/>
    <n v="5.0000000000000001E-3"/>
    <n v="8.0000000000000002E-3"/>
    <n v="3.2000000000000001E-2"/>
    <n v="0.13300000000000001"/>
    <n v="0.995"/>
    <n v="0.99199999999999999"/>
    <n v="0.96799999999999997"/>
    <n v="0.86699999999999999"/>
    <n v="14.7"/>
    <n v="38.9"/>
    <n v="39.799999999999997"/>
    <n v="45.1"/>
    <n v="41.8"/>
    <n v="53.5"/>
    <n v="48.6"/>
    <n v="53.1"/>
    <n v="55.4"/>
    <n v="46.1"/>
    <n v="46.2"/>
    <n v="47.9"/>
    <n v="50.6"/>
    <n v="46"/>
    <n v="50"/>
    <n v="43.9"/>
    <n v="46.6"/>
    <n v="40"/>
    <n v="44.8"/>
    <n v="40"/>
    <n v="77"/>
    <n v="0.5"/>
    <n v="1909"/>
    <n v="3818"/>
    <n v="144.4"/>
    <n v="20"/>
    <n v="16"/>
    <n v="102.9"/>
    <n v="19.809999999999999"/>
    <n v="80.748299319727892"/>
    <n v="9.51"/>
    <n v="1.44"/>
    <n v="14.56"/>
    <n v="0.59"/>
    <n v="26.099999999999998"/>
    <n v="1.6312499999999999"/>
    <n v="9.0250000000000004"/>
    <n v="0.19251700680272107"/>
    <n v="367.51496598639454"/>
    <n v="735.02993197278909"/>
    <n v="0.36436781609195407"/>
    <n v="5.5172413793103448E-2"/>
    <n v="0.55785440613026827"/>
    <n v="2.2605363984674332E-2"/>
    <n v="267.8212510751427"/>
    <n v="40.553375557119395"/>
    <n v="410.03968618865173"/>
    <n v="16.615619151875311"/>
    <n v="34.625"/>
    <n v="49.25"/>
    <n v="48.9"/>
    <n v="47.625"/>
    <n v="42.849999999999994"/>
  </r>
  <r>
    <x v="0"/>
    <s v="mid April"/>
    <x v="0"/>
    <x v="0"/>
    <x v="1"/>
    <n v="3"/>
    <n v="12"/>
    <n v="22"/>
    <n v="312"/>
    <d v="2025-09-15T00:00:00"/>
    <n v="0.82"/>
    <n v="2.1999999999999999E-2"/>
    <n v="5.6000000000000001E-2"/>
    <n v="0.13300000000000001"/>
    <n v="0.23400000000000001"/>
    <n v="0.97799999999999998"/>
    <n v="0.94399999999999995"/>
    <n v="0.86699999999999999"/>
    <n v="0.76600000000000001"/>
    <n v="44.2"/>
    <n v="6.7"/>
    <n v="44.1"/>
    <n v="47.6"/>
    <n v="46.7"/>
    <n v="47.5"/>
    <n v="49"/>
    <n v="55.2"/>
    <n v="52.4"/>
    <n v="51.6"/>
    <n v="50.7"/>
    <n v="53.2"/>
    <n v="41.1"/>
    <n v="49.5"/>
    <n v="47"/>
    <n v="52.1"/>
    <n v="42.8"/>
    <n v="42.2"/>
    <n v="52.7"/>
    <n v="47.6"/>
    <n v="62"/>
    <n v="0.5"/>
    <n v="1305"/>
    <n v="2610"/>
    <n v="146.9"/>
    <n v="20"/>
    <n v="18"/>
    <n v="111.8"/>
    <n v="29.05"/>
    <n v="74.016100178890881"/>
    <n v="11.32"/>
    <n v="1.1399999999999999"/>
    <n v="23.96"/>
    <n v="1.63"/>
    <n v="38.050000000000004"/>
    <n v="2.1138888888888889"/>
    <n v="8.1611111111111114"/>
    <n v="0.25983899821109124"/>
    <n v="339.08989266547405"/>
    <n v="678.17978533094811"/>
    <n v="0.2975032851511169"/>
    <n v="2.9960578186596577E-2"/>
    <n v="0.62969776609724037"/>
    <n v="4.2838370565045983E-2"/>
    <n v="201.7607140590363"/>
    <n v="20.318658482977153"/>
    <n v="427.04829583520404"/>
    <n v="29.05211695373049"/>
    <n v="35.65"/>
    <n v="49.599999999999994"/>
    <n v="51.974999999999994"/>
    <n v="47.424999999999997"/>
    <n v="46.324999999999996"/>
  </r>
  <r>
    <x v="0"/>
    <s v="mid April"/>
    <x v="3"/>
    <x v="3"/>
    <x v="1"/>
    <n v="2"/>
    <n v="12"/>
    <n v="23"/>
    <n v="212"/>
    <d v="2025-09-19T00:00:00"/>
    <n v="0.87"/>
    <n v="1.7000000000000001E-2"/>
    <n v="4.1000000000000002E-2"/>
    <n v="6.9000000000000006E-2"/>
    <n v="0.29599999999999999"/>
    <n v="0.98299999999999998"/>
    <n v="0.95899999999999996"/>
    <n v="0.93100000000000005"/>
    <n v="0.70399999999999996"/>
    <n v="14.5"/>
    <n v="37.700000000000003"/>
    <n v="43.2"/>
    <n v="46.9"/>
    <n v="46.6"/>
    <n v="44.5"/>
    <n v="52.5"/>
    <n v="52.8"/>
    <n v="47.1"/>
    <n v="51.5"/>
    <n v="49.9"/>
    <n v="51"/>
    <n v="47.6"/>
    <n v="49.7"/>
    <n v="46.4"/>
    <n v="52.1"/>
    <n v="46.4"/>
    <n v="47.5"/>
    <n v="41.2"/>
    <n v="44"/>
    <n v="73"/>
    <n v="0.5"/>
    <n v="1934"/>
    <n v="3868"/>
    <n v="121.3"/>
    <n v="20"/>
    <n v="19"/>
    <n v="109.1"/>
    <n v="21.18"/>
    <n v="80.586617781851501"/>
    <n v="7.39"/>
    <n v="1.66"/>
    <n v="12.75"/>
    <n v="1.76"/>
    <n v="23.56"/>
    <n v="1.24"/>
    <n v="6.3842105263157896"/>
    <n v="0.19413382218148489"/>
    <n v="375.45481209899179"/>
    <n v="750.90962419798359"/>
    <n v="0.31366723259762308"/>
    <n v="7.0458404074702885E-2"/>
    <n v="0.54117147707979629"/>
    <n v="7.470288624787777E-2"/>
    <n v="235.53574375310265"/>
    <n v="52.907893725324818"/>
    <n v="406.37087048065752"/>
    <n v="56.095116238898612"/>
    <n v="35.575000000000003"/>
    <n v="49.099999999999994"/>
    <n v="49.875"/>
    <n v="48.95"/>
    <n v="44.775000000000006"/>
  </r>
  <r>
    <x v="0"/>
    <s v="mid April"/>
    <x v="4"/>
    <x v="4"/>
    <x v="1"/>
    <n v="1"/>
    <n v="12"/>
    <n v="24"/>
    <n v="112"/>
    <d v="2025-09-19T00:00:00"/>
    <n v="0.82"/>
    <n v="3.6999999999999998E-2"/>
    <n v="7.6999999999999999E-2"/>
    <n v="0.14299999999999999"/>
    <n v="0.34899999999999998"/>
    <n v="0.96299999999999997"/>
    <n v="0.92300000000000004"/>
    <n v="0.85699999999999998"/>
    <n v="0.65100000000000002"/>
    <n v="40.799999999999997"/>
    <n v="43.6"/>
    <n v="38.299999999999997"/>
    <n v="46.8"/>
    <n v="53.7"/>
    <n v="52.4"/>
    <n v="45.8"/>
    <n v="50.3"/>
    <n v="54.4"/>
    <n v="51.6"/>
    <n v="45"/>
    <n v="51.6"/>
    <n v="47.8"/>
    <n v="44.7"/>
    <n v="46.8"/>
    <n v="46.5"/>
    <n v="48.6"/>
    <n v="42.2"/>
    <n v="46"/>
    <n v="46.1"/>
    <n v="61"/>
    <n v="0.5"/>
    <n v="1455"/>
    <n v="2910"/>
    <n v="148.80000000000001"/>
    <n v="20"/>
    <n v="18"/>
    <n v="80.3"/>
    <n v="16.38"/>
    <n v="79.601494396014942"/>
    <n v="9.67"/>
    <n v="2.02"/>
    <n v="20.39"/>
    <n v="2.6"/>
    <n v="34.68"/>
    <n v="1.9266666666666667"/>
    <n v="8.2666666666666675"/>
    <n v="0.20398505603985057"/>
    <n v="296.79825653798258"/>
    <n v="593.59651307596516"/>
    <n v="0.27883506343713954"/>
    <n v="5.8246828143021914E-2"/>
    <n v="0.5879469434832757"/>
    <n v="7.4971164936562862E-2"/>
    <n v="165.51552137960158"/>
    <n v="34.575114083432801"/>
    <n v="349.003255525344"/>
    <n v="44.502622087586779"/>
    <n v="42.375"/>
    <n v="50.55"/>
    <n v="50.65"/>
    <n v="46.45"/>
    <n v="45.725000000000001"/>
  </r>
  <r>
    <x v="1"/>
    <s v="mid May"/>
    <x v="9"/>
    <x v="9"/>
    <x v="1"/>
    <n v="1"/>
    <n v="14"/>
    <n v="25"/>
    <n v="114"/>
    <d v="2025-09-19T00:00:00"/>
    <n v="0.76"/>
    <n v="0.153"/>
    <n v="0.219"/>
    <n v="0.247"/>
    <n v="0.39500000000000002"/>
    <n v="0.84699999999999998"/>
    <n v="0.78100000000000003"/>
    <n v="0.753"/>
    <n v="0.60499999999999998"/>
    <n v="35.9"/>
    <n v="42.3"/>
    <n v="45.7"/>
    <n v="43.4"/>
    <n v="42.8"/>
    <n v="45.3"/>
    <n v="49.9"/>
    <n v="52.9"/>
    <n v="48.4"/>
    <n v="52.5"/>
    <n v="52.6"/>
    <n v="52.6"/>
    <n v="45.8"/>
    <n v="48.4"/>
    <n v="48.1"/>
    <n v="46.6"/>
    <n v="45.1"/>
    <n v="46.4"/>
    <n v="44.9"/>
    <n v="43.4"/>
    <n v="58"/>
    <n v="0.5"/>
    <n v="850"/>
    <n v="1700"/>
    <n v="111.9"/>
    <n v="20"/>
    <n v="18"/>
    <n v="73.7"/>
    <n v="13.62"/>
    <n v="81.519674355495255"/>
    <n v="9.3699999999999992"/>
    <n v="0.18"/>
    <n v="12.22"/>
    <n v="0.52"/>
    <n v="22.29"/>
    <n v="1.2383333333333333"/>
    <n v="6.2166666666666668"/>
    <n v="0.18480325644504747"/>
    <n v="157.08276797829035"/>
    <n v="314.1655359565807"/>
    <n v="0.42036787797218483"/>
    <n v="8.0753701211305519E-3"/>
    <n v="0.54822790489008533"/>
    <n v="2.3328847016599374E-2"/>
    <n v="132.06509968206197"/>
    <n v="2.537002982152738"/>
    <n v="172.23431356614699"/>
    <n v="7.3291197262190213"/>
    <n v="41.824999999999996"/>
    <n v="47.725000000000001"/>
    <n v="51.524999999999999"/>
    <n v="47.224999999999994"/>
    <n v="44.95"/>
  </r>
  <r>
    <x v="1"/>
    <s v="mid May"/>
    <x v="10"/>
    <x v="10"/>
    <x v="1"/>
    <n v="2"/>
    <n v="14"/>
    <n v="26"/>
    <n v="214"/>
    <d v="2025-09-19T00:00:00"/>
    <n v="0.86"/>
    <n v="5.8000000000000003E-2"/>
    <n v="5.8999999999999997E-2"/>
    <n v="8.4000000000000005E-2"/>
    <n v="0.22500000000000001"/>
    <n v="0.94199999999999995"/>
    <n v="0.94100000000000006"/>
    <n v="0.91600000000000004"/>
    <n v="0.77500000000000002"/>
    <n v="14.3"/>
    <n v="47.4"/>
    <n v="21.1"/>
    <n v="2.6"/>
    <n v="40.200000000000003"/>
    <n v="53.2"/>
    <n v="46.4"/>
    <n v="44.2"/>
    <n v="54"/>
    <n v="50"/>
    <n v="51.2"/>
    <n v="48.5"/>
    <n v="52"/>
    <n v="51.7"/>
    <n v="48.5"/>
    <n v="46.8"/>
    <n v="52.6"/>
    <n v="42.2"/>
    <n v="48"/>
    <n v="39.5"/>
    <n v="76"/>
    <n v="0.5"/>
    <n v="1466"/>
    <n v="2932"/>
    <n v="155.6"/>
    <n v="20"/>
    <n v="19"/>
    <n v="89.6"/>
    <n v="16.53"/>
    <n v="81.551339285714278"/>
    <n v="10.78"/>
    <n v="0.47"/>
    <n v="16.55"/>
    <n v="1.38"/>
    <n v="29.18"/>
    <n v="1.5357894736842106"/>
    <n v="8.189473684210526"/>
    <n v="0.18448660714285717"/>
    <n v="270.45736607142862"/>
    <n v="540.91473214285725"/>
    <n v="0.36943111720356409"/>
    <n v="1.6106922549691569E-2"/>
    <n v="0.56716929403701166"/>
    <n v="4.7292666209732694E-2"/>
    <n v="199.83073380740237"/>
    <n v="8.7124716966121625"/>
    <n v="306.79022676368362"/>
    <n v="25.581299875159115"/>
    <n v="21.35"/>
    <n v="46"/>
    <n v="50.924999999999997"/>
    <n v="49.75"/>
    <n v="45.575000000000003"/>
  </r>
  <r>
    <x v="1"/>
    <s v="mid May"/>
    <x v="8"/>
    <x v="8"/>
    <x v="1"/>
    <n v="3"/>
    <n v="14"/>
    <n v="27"/>
    <n v="314"/>
    <d v="2025-09-22T00:00:00"/>
    <n v="0.81"/>
    <n v="0.13900000000000001"/>
    <n v="0.159"/>
    <n v="0.30299999999999999"/>
    <n v="0.34599999999999997"/>
    <n v="0.86099999999999999"/>
    <n v="0.84099999999999997"/>
    <n v="0.69700000000000006"/>
    <n v="0.65400000000000003"/>
    <n v="39.6"/>
    <n v="35.9"/>
    <n v="48.4"/>
    <n v="27.2"/>
    <n v="50.9"/>
    <n v="49.1"/>
    <n v="51.9"/>
    <n v="41.8"/>
    <n v="43.2"/>
    <n v="49.5"/>
    <n v="49.9"/>
    <n v="44.7"/>
    <n v="49.6"/>
    <n v="47.3"/>
    <n v="50.4"/>
    <n v="47.5"/>
    <n v="45.7"/>
    <n v="48.6"/>
    <n v="51.6"/>
    <n v="44.6"/>
    <n v="60"/>
    <n v="0.5"/>
    <n v="1408"/>
    <n v="2816"/>
    <n v="143.80000000000001"/>
    <n v="20"/>
    <n v="20"/>
    <n v="94.9"/>
    <n v="19.920000000000002"/>
    <n v="79.009483667017903"/>
    <n v="11.17"/>
    <n v="0.42"/>
    <n v="18.510000000000002"/>
    <n v="1.73"/>
    <n v="31.830000000000002"/>
    <n v="1.5915000000000001"/>
    <n v="7.19"/>
    <n v="0.20990516332982087"/>
    <n v="295.54646996838778"/>
    <n v="591.09293993677557"/>
    <n v="0.3509267986176563"/>
    <n v="1.3195098963242223E-2"/>
    <n v="0.58152686145146093"/>
    <n v="5.4351240967640588E-2"/>
    <n v="207.43035309751124"/>
    <n v="7.7995298389395451"/>
    <n v="343.73642218754998"/>
    <n v="32.126634812774796"/>
    <n v="37.774999999999999"/>
    <n v="48.424999999999997"/>
    <n v="46.825000000000003"/>
    <n v="48.7"/>
    <n v="47.625"/>
  </r>
  <r>
    <x v="1"/>
    <s v="mid May"/>
    <x v="15"/>
    <x v="7"/>
    <x v="1"/>
    <n v="4"/>
    <n v="14"/>
    <n v="28"/>
    <n v="414"/>
    <d v="2025-09-15T00:00:00"/>
    <n v="0.8"/>
    <n v="3.1E-2"/>
    <n v="4.2999999999999997E-2"/>
    <n v="0.126"/>
    <n v="0.247"/>
    <n v="0.96899999999999997"/>
    <n v="0.95699999999999996"/>
    <n v="0.874"/>
    <n v="0.753"/>
    <n v="26.9"/>
    <n v="37.299999999999997"/>
    <n v="42.6"/>
    <n v="43.4"/>
    <n v="38.9"/>
    <n v="46.6"/>
    <n v="45.5"/>
    <n v="42.7"/>
    <n v="48"/>
    <n v="45.7"/>
    <n v="49.2"/>
    <n v="49.5"/>
    <n v="51.6"/>
    <n v="49.6"/>
    <n v="47.3"/>
    <n v="49.9"/>
    <n v="44.3"/>
    <n v="43.9"/>
    <n v="50.9"/>
    <n v="45.1"/>
    <n v="62"/>
    <n v="0.5"/>
    <n v="1678"/>
    <n v="3356"/>
    <n v="123.6"/>
    <n v="20"/>
    <n v="19"/>
    <n v="84.6"/>
    <n v="15.01"/>
    <n v="82.257683215130015"/>
    <n v="8.19"/>
    <n v="0.23"/>
    <n v="13.09"/>
    <n v="0.85"/>
    <n v="22.36"/>
    <n v="1.1768421052631579"/>
    <n v="6.5052631578947366"/>
    <n v="0.17742316784869977"/>
    <n v="297.71607565011823"/>
    <n v="595.43215130023646"/>
    <n v="0.36627906976744184"/>
    <n v="1.0286225402504474E-2"/>
    <n v="0.58542039355992848"/>
    <n v="3.8014311270125223E-2"/>
    <n v="218.09433448787729"/>
    <n v="6.1247493201723797"/>
    <n v="348.57812435241931"/>
    <n v="22.634943139767486"/>
    <n v="37.549999999999997"/>
    <n v="43.424999999999997"/>
    <n v="48.1"/>
    <n v="49.6"/>
    <n v="46.05"/>
  </r>
  <r>
    <x v="1"/>
    <s v="mid May"/>
    <x v="14"/>
    <x v="13"/>
    <x v="1"/>
    <n v="4"/>
    <n v="16"/>
    <n v="29"/>
    <n v="416"/>
    <d v="2025-09-19T00:00:00"/>
    <n v="0.85"/>
    <n v="0.03"/>
    <n v="3.7999999999999999E-2"/>
    <n v="7.4999999999999997E-2"/>
    <n v="0.28399999999999997"/>
    <n v="0.97"/>
    <n v="0.96199999999999997"/>
    <n v="0.92500000000000004"/>
    <n v="0.71599999999999997"/>
    <n v="2.1"/>
    <n v="21"/>
    <n v="5.2"/>
    <n v="34.299999999999997"/>
    <n v="42.9"/>
    <n v="42.4"/>
    <n v="37.9"/>
    <n v="32.200000000000003"/>
    <n v="48.3"/>
    <n v="46.3"/>
    <n v="41.9"/>
    <n v="44"/>
    <n v="49.9"/>
    <n v="49.9"/>
    <n v="39"/>
    <n v="48.9"/>
    <n v="41.9"/>
    <n v="47.8"/>
    <n v="40.1"/>
    <n v="45.4"/>
    <n v="67"/>
    <n v="0.5"/>
    <n v="2092"/>
    <n v="4184"/>
    <n v="130.1"/>
    <n v="20"/>
    <n v="19"/>
    <n v="89.6"/>
    <n v="14.78"/>
    <n v="83.504464285714278"/>
    <n v="7.7"/>
    <n v="0.61"/>
    <n v="11.4"/>
    <n v="1.19"/>
    <n v="20.900000000000002"/>
    <n v="1.1000000000000001"/>
    <n v="6.8473684210526313"/>
    <n v="0.16495535714285714"/>
    <n v="345.08660714285713"/>
    <n v="690.17321428571427"/>
    <n v="0.36842105263157893"/>
    <n v="2.9186602870813393E-2"/>
    <n v="0.54545454545454541"/>
    <n v="5.693779904306219E-2"/>
    <n v="254.27434210526314"/>
    <n v="20.143811517429935"/>
    <n v="376.45811688311687"/>
    <n v="39.296943779904296"/>
    <n v="15.649999999999999"/>
    <n v="38.849999999999994"/>
    <n v="45.125"/>
    <n v="46.925000000000004"/>
    <n v="43.8"/>
  </r>
  <r>
    <x v="1"/>
    <s v="mid May"/>
    <x v="11"/>
    <x v="3"/>
    <x v="1"/>
    <n v="3"/>
    <n v="16"/>
    <n v="30"/>
    <n v="316"/>
    <d v="2025-09-19T00:00:00"/>
    <n v="0.79"/>
    <n v="8.1000000000000003E-2"/>
    <n v="8.6999999999999994E-2"/>
    <n v="0.14099999999999999"/>
    <n v="0.33500000000000002"/>
    <n v="0.91900000000000004"/>
    <n v="0.91300000000000003"/>
    <n v="0.85899999999999999"/>
    <n v="0.66500000000000004"/>
    <n v="3.9"/>
    <n v="22"/>
    <n v="13.6"/>
    <n v="40.299999999999997"/>
    <n v="40"/>
    <n v="44.6"/>
    <n v="38.200000000000003"/>
    <n v="42.9"/>
    <n v="44.6"/>
    <n v="54.2"/>
    <n v="51.7"/>
    <n v="51.2"/>
    <n v="46"/>
    <n v="49.7"/>
    <n v="44.1"/>
    <n v="46.6"/>
    <n v="42.7"/>
    <n v="47.4"/>
    <n v="47.9"/>
    <n v="43.9"/>
    <n v="68"/>
    <n v="0.5"/>
    <n v="1570"/>
    <n v="3140"/>
    <n v="130.4"/>
    <n v="20"/>
    <n v="19"/>
    <n v="117.6"/>
    <n v="24.81"/>
    <n v="78.903061224489804"/>
    <n v="7.82"/>
    <n v="1.62"/>
    <n v="16.100000000000001"/>
    <n v="1.67"/>
    <n v="27.21"/>
    <n v="1.4321052631578948"/>
    <n v="6.8631578947368421"/>
    <n v="0.21096938775510204"/>
    <n v="331.22193877551018"/>
    <n v="662.44387755102036"/>
    <n v="0.28739434031606026"/>
    <n v="5.9536934950385888E-2"/>
    <n v="0.59169423006247701"/>
    <n v="6.1374494671076807E-2"/>
    <n v="190.3826211851885"/>
    <n v="39.43987804603649"/>
    <n v="391.9642200871528"/>
    <n v="40.657158232642558"/>
    <n v="19.95"/>
    <n v="41.424999999999997"/>
    <n v="50.424999999999997"/>
    <n v="46.6"/>
    <n v="45.475000000000001"/>
  </r>
  <r>
    <x v="1"/>
    <s v="mid May"/>
    <x v="12"/>
    <x v="11"/>
    <x v="1"/>
    <n v="2"/>
    <n v="16"/>
    <n v="31"/>
    <n v="216"/>
    <d v="2025-09-15T00:00:00"/>
    <n v="0.76"/>
    <n v="2.5999999999999999E-2"/>
    <n v="4.2000000000000003E-2"/>
    <n v="0.10199999999999999"/>
    <n v="0.21"/>
    <n v="0.97399999999999998"/>
    <n v="0.95799999999999996"/>
    <n v="0.89800000000000002"/>
    <n v="0.79"/>
    <n v="31.8"/>
    <n v="0.6"/>
    <n v="16.600000000000001"/>
    <n v="0.4"/>
    <n v="45"/>
    <n v="46.4"/>
    <n v="47.7"/>
    <n v="39.9"/>
    <n v="54.2"/>
    <n v="56.6"/>
    <n v="52.7"/>
    <n v="47.2"/>
    <n v="50.4"/>
    <n v="55.7"/>
    <n v="49.5"/>
    <n v="50.1"/>
    <n v="54.5"/>
    <n v="47.4"/>
    <n v="50.1"/>
    <n v="48.3"/>
    <n v="66"/>
    <n v="0.5"/>
    <n v="1291"/>
    <n v="2582"/>
    <n v="128.4"/>
    <n v="20"/>
    <n v="20"/>
    <n v="71.599999999999994"/>
    <n v="16.04"/>
    <n v="77.597765363128488"/>
    <n v="7.61"/>
    <n v="1.03"/>
    <n v="16.100000000000001"/>
    <n v="1.66"/>
    <n v="26.400000000000002"/>
    <n v="1.32"/>
    <n v="6.42"/>
    <n v="0.2240223463687151"/>
    <n v="289.2128491620112"/>
    <n v="578.42569832402239"/>
    <n v="0.28825757575757577"/>
    <n v="3.901515151515151E-2"/>
    <n v="0.60984848484848486"/>
    <n v="6.2878787878787867E-2"/>
    <n v="166.73558955476554"/>
    <n v="22.567366260369052"/>
    <n v="352.75203572033183"/>
    <n v="36.37070678855595"/>
    <n v="12.35"/>
    <n v="44.750000000000007"/>
    <n v="52.674999999999997"/>
    <n v="51.424999999999997"/>
    <n v="50.075000000000003"/>
  </r>
  <r>
    <x v="1"/>
    <s v="mid May"/>
    <x v="13"/>
    <x v="12"/>
    <x v="1"/>
    <n v="1"/>
    <n v="16"/>
    <n v="32"/>
    <n v="116"/>
    <d v="2025-09-22T00:00:00"/>
    <n v="0.79"/>
    <n v="0.11600000000000001"/>
    <n v="0.17599999999999999"/>
    <n v="0.28299999999999997"/>
    <n v="0.45200000000000001"/>
    <n v="0.88400000000000001"/>
    <n v="0.82400000000000007"/>
    <n v="0.71700000000000008"/>
    <n v="0.54800000000000004"/>
    <n v="42.3"/>
    <n v="50.5"/>
    <n v="54.3"/>
    <n v="47.4"/>
    <n v="50.2"/>
    <n v="56"/>
    <n v="53.5"/>
    <n v="50.8"/>
    <n v="51.8"/>
    <n v="53.5"/>
    <n v="53.6"/>
    <n v="52.9"/>
    <n v="50"/>
    <n v="53.9"/>
    <n v="50.6"/>
    <n v="49.6"/>
    <n v="45.5"/>
    <n v="54.6"/>
    <n v="45.8"/>
    <n v="49.1"/>
    <n v="62"/>
    <n v="0.5"/>
    <n v="1390"/>
    <n v="2780"/>
    <n v="131.80000000000001"/>
    <n v="20"/>
    <n v="19"/>
    <n v="84.5"/>
    <n v="17.88"/>
    <n v="78.840236686390526"/>
    <n v="10.73"/>
    <n v="0.41"/>
    <n v="17.55"/>
    <n v="0.65"/>
    <n v="29.34"/>
    <n v="1.5442105263157895"/>
    <n v="6.9368421052631586"/>
    <n v="0.21159763313609467"/>
    <n v="294.12071005917159"/>
    <n v="588.24142011834317"/>
    <n v="0.36571233810497616"/>
    <n v="1.3974096796182686E-2"/>
    <n v="0.59815950920245398"/>
    <n v="2.2154055896387186E-2"/>
    <n v="215.12714512167085"/>
    <n v="8.2201425442576923"/>
    <n v="351.86219915054266"/>
    <n v="13.031933301871952"/>
    <n v="48.625"/>
    <n v="52.625"/>
    <n v="52.95"/>
    <n v="51.024999999999999"/>
    <n v="48.749999999999993"/>
  </r>
  <r>
    <x v="0"/>
    <s v="mid April"/>
    <x v="6"/>
    <x v="6"/>
    <x v="2"/>
    <n v="1"/>
    <n v="18"/>
    <n v="33"/>
    <n v="118"/>
    <d v="2025-09-12T00:00:00"/>
    <n v="0.77"/>
    <n v="4.2000000000000003E-2"/>
    <n v="0.106"/>
    <n v="0.19"/>
    <n v="0.436"/>
    <n v="0.95799999999999996"/>
    <n v="0.89400000000000002"/>
    <n v="0.81"/>
    <n v="0.56400000000000006"/>
    <n v="34.799999999999997"/>
    <n v="29"/>
    <n v="34.6"/>
    <n v="36.4"/>
    <n v="41.5"/>
    <n v="36.6"/>
    <n v="44.1"/>
    <n v="42.7"/>
    <n v="43.7"/>
    <n v="40.9"/>
    <n v="43.9"/>
    <n v="45.1"/>
    <n v="41.3"/>
    <n v="43.4"/>
    <n v="42.5"/>
    <n v="41.6"/>
    <n v="37.4"/>
    <n v="39.6"/>
    <n v="38.5"/>
    <n v="37"/>
    <n v="65"/>
    <n v="0.5"/>
    <n v="1616"/>
    <n v="3232"/>
    <n v="104.4"/>
    <n v="20"/>
    <n v="20"/>
    <n v="91.7"/>
    <n v="18.399999999999999"/>
    <n v="79.934569247546349"/>
    <n v="7.55"/>
    <n v="1.47"/>
    <n v="11.55"/>
    <n v="0.47"/>
    <n v="21.04"/>
    <n v="1.052"/>
    <n v="5.2200000000000006"/>
    <n v="0.2006543075245365"/>
    <n v="324.25736095965101"/>
    <n v="648.51472191930202"/>
    <n v="0.35884030418250951"/>
    <n v="6.9866920152091255E-2"/>
    <n v="0.54895437262357416"/>
    <n v="2.2338403041825095E-2"/>
    <n v="232.7132200803579"/>
    <n v="45.309726293791542"/>
    <n v="356.00499230836209"/>
    <n v="14.486783236790492"/>
    <n v="33.700000000000003"/>
    <n v="41.224999999999994"/>
    <n v="43.4"/>
    <n v="42.199999999999996"/>
    <n v="38.125"/>
  </r>
  <r>
    <x v="0"/>
    <s v="mid April"/>
    <x v="2"/>
    <x v="2"/>
    <x v="2"/>
    <n v="2"/>
    <n v="18"/>
    <n v="34"/>
    <n v="218"/>
    <d v="2025-09-15T00:00:00"/>
    <n v="0.81"/>
    <n v="1.7999999999999999E-2"/>
    <n v="2.9000000000000001E-2"/>
    <n v="7.0999999999999994E-2"/>
    <n v="0.20200000000000001"/>
    <n v="0.98199999999999998"/>
    <n v="0.97099999999999997"/>
    <n v="0.92900000000000005"/>
    <n v="0.79800000000000004"/>
    <n v="27.1"/>
    <n v="14.3"/>
    <n v="20.7"/>
    <n v="47"/>
    <n v="45.5"/>
    <n v="37.799999999999997"/>
    <n v="43.6"/>
    <n v="46.6"/>
    <n v="43.7"/>
    <n v="48"/>
    <n v="45.7"/>
    <n v="47.4"/>
    <n v="43.8"/>
    <n v="42"/>
    <n v="44.3"/>
    <n v="43.4"/>
    <n v="40.6"/>
    <n v="42.9"/>
    <n v="41.1"/>
    <n v="40.6"/>
    <n v="80"/>
    <n v="0.5"/>
    <n v="1351"/>
    <n v="2702"/>
    <n v="110.4"/>
    <n v="20"/>
    <n v="19"/>
    <n v="77.900000000000006"/>
    <n v="19.8"/>
    <n v="74.582798459563548"/>
    <n v="7.41"/>
    <n v="1.54"/>
    <n v="16.62"/>
    <n v="1.62"/>
    <n v="27.19"/>
    <n v="1.4310526315789474"/>
    <n v="5.810526315789474"/>
    <n v="0.25417201540436457"/>
    <n v="343.38639281129656"/>
    <n v="686.77278562259312"/>
    <n v="0.27252666421478483"/>
    <n v="5.6638470025744757E-2"/>
    <n v="0.61125413755057012"/>
    <n v="5.9580728208900334E-2"/>
    <n v="187.16389633922086"/>
    <n v="38.897759832982473"/>
    <n v="419.79270676894072"/>
    <n v="40.918422681449094"/>
    <n v="27.275000000000002"/>
    <n v="43.375"/>
    <n v="46.2"/>
    <n v="43.375"/>
    <n v="41.3"/>
  </r>
  <r>
    <x v="0"/>
    <s v="mid April"/>
    <x v="3"/>
    <x v="3"/>
    <x v="2"/>
    <n v="3"/>
    <n v="18"/>
    <n v="35"/>
    <n v="318"/>
    <d v="2025-09-19T00:00:00"/>
    <n v="0.8"/>
    <n v="3.9E-2"/>
    <n v="5.0999999999999997E-2"/>
    <n v="6.9000000000000006E-2"/>
    <n v="0.20899999999999999"/>
    <n v="0.96099999999999997"/>
    <n v="0.94899999999999995"/>
    <n v="0.93100000000000005"/>
    <n v="0.79100000000000004"/>
    <n v="33.799999999999997"/>
    <n v="33.1"/>
    <n v="28.1"/>
    <n v="32.5"/>
    <n v="44"/>
    <n v="44.5"/>
    <n v="43.8"/>
    <n v="47.53"/>
    <n v="45.8"/>
    <n v="45.6"/>
    <n v="48.5"/>
    <n v="48.9"/>
    <n v="48.7"/>
    <n v="47.7"/>
    <n v="45.6"/>
    <n v="46.2"/>
    <n v="43.6"/>
    <n v="47.2"/>
    <n v="42.9"/>
    <n v="41.1"/>
    <n v="63"/>
    <n v="0.5"/>
    <n v="1705"/>
    <n v="3410"/>
    <n v="144.1"/>
    <n v="20"/>
    <n v="20"/>
    <n v="88.8"/>
    <n v="20.12"/>
    <n v="77.342342342342334"/>
    <n v="9.4499999999999993"/>
    <n v="1.6"/>
    <n v="17.96"/>
    <n v="1.99"/>
    <n v="30.999999999999996"/>
    <n v="1.5499999999999998"/>
    <n v="7.2050000000000001"/>
    <n v="0.22657657657657659"/>
    <n v="386.31306306306311"/>
    <n v="772.62612612612622"/>
    <n v="0.30483870967741938"/>
    <n v="5.1612903225806459E-2"/>
    <n v="0.57935483870967752"/>
    <n v="6.4193548387096774E-2"/>
    <n v="235.52635135135139"/>
    <n v="39.877477477477491"/>
    <n v="447.62468468468484"/>
    <n v="49.597612612612622"/>
    <n v="31.875"/>
    <n v="44.957500000000003"/>
    <n v="47.2"/>
    <n v="47.05"/>
    <n v="43.7"/>
  </r>
  <r>
    <x v="0"/>
    <s v="mid April"/>
    <x v="0"/>
    <x v="0"/>
    <x v="2"/>
    <n v="4"/>
    <n v="18"/>
    <n v="36"/>
    <n v="418"/>
    <d v="2025-09-15T00:00:00"/>
    <n v="0.84"/>
    <n v="1.2999999999999999E-2"/>
    <n v="1.9E-2"/>
    <n v="0.05"/>
    <n v="0.20100000000000001"/>
    <n v="0.98699999999999999"/>
    <n v="0.98099999999999998"/>
    <n v="0.95"/>
    <n v="0.79899999999999993"/>
    <n v="34.6"/>
    <n v="44.1"/>
    <n v="12.2"/>
    <n v="44.3"/>
    <n v="47.8"/>
    <n v="44.6"/>
    <n v="34"/>
    <n v="50.3"/>
    <n v="55.8"/>
    <n v="53.9"/>
    <n v="54.4"/>
    <n v="50"/>
    <n v="52.2"/>
    <n v="56.5"/>
    <n v="43.8"/>
    <n v="45.9"/>
    <n v="47"/>
    <n v="44.1"/>
    <n v="46.4"/>
    <n v="41.4"/>
    <n v="66"/>
    <n v="0.5"/>
    <n v="1629"/>
    <n v="3258"/>
    <n v="151.80000000000001"/>
    <n v="20"/>
    <n v="20"/>
    <n v="88.6"/>
    <n v="19.920000000000002"/>
    <n v="77.516930022573362"/>
    <n v="11.23"/>
    <n v="1.21"/>
    <n v="20.65"/>
    <n v="1.24"/>
    <n v="34.330000000000005"/>
    <n v="1.7165000000000004"/>
    <n v="7.5900000000000007"/>
    <n v="0.2248306997742664"/>
    <n v="366.24920993227994"/>
    <n v="732.49841986455988"/>
    <n v="0.327119137780367"/>
    <n v="3.524614040198077E-2"/>
    <n v="0.60151471016603542"/>
    <n v="3.6120011651616657E-2"/>
    <n v="239.61425153157609"/>
    <n v="25.817742150775338"/>
    <n v="440.60857472190963"/>
    <n v="26.457851460298691"/>
    <n v="33.799999999999997"/>
    <n v="44.174999999999997"/>
    <n v="53.524999999999999"/>
    <n v="49.6"/>
    <n v="44.725000000000001"/>
  </r>
  <r>
    <x v="0"/>
    <s v="mid April"/>
    <x v="1"/>
    <x v="1"/>
    <x v="2"/>
    <n v="4"/>
    <n v="20"/>
    <n v="37"/>
    <n v="420"/>
    <d v="2025-09-15T00:00:00"/>
    <n v="0.84"/>
    <n v="0.01"/>
    <n v="1.9E-2"/>
    <n v="3.9E-2"/>
    <n v="0.17499999999999999"/>
    <n v="0.99"/>
    <n v="0.98099999999999998"/>
    <n v="0.96099999999999997"/>
    <n v="0.82499999999999996"/>
    <n v="32.200000000000003"/>
    <n v="28"/>
    <n v="37"/>
    <n v="34.299999999999997"/>
    <n v="46.6"/>
    <n v="43.7"/>
    <n v="42.5"/>
    <n v="35.6"/>
    <n v="45.8"/>
    <n v="45.3"/>
    <n v="48.6"/>
    <n v="43.5"/>
    <n v="46.7"/>
    <n v="45"/>
    <n v="42.4"/>
    <n v="48.2"/>
    <n v="45.7"/>
    <n v="45.4"/>
    <n v="41.7"/>
    <n v="44"/>
    <n v="79"/>
    <n v="0.5"/>
    <n v="1810"/>
    <n v="3620"/>
    <n v="161.6"/>
    <n v="20"/>
    <n v="20"/>
    <n v="85.1"/>
    <n v="18.34"/>
    <n v="78.448883666274966"/>
    <n v="10.95"/>
    <n v="2.64"/>
    <n v="19.2"/>
    <n v="1.2"/>
    <n v="33.99"/>
    <n v="1.6995"/>
    <n v="8.08"/>
    <n v="0.21551116333725032"/>
    <n v="390.07520564042306"/>
    <n v="780.15041128084613"/>
    <n v="0.32215357458075899"/>
    <n v="7.7669902912621352E-2"/>
    <n v="0.56487202118270075"/>
    <n v="3.5304501323918797E-2"/>
    <n v="251.32824370477385"/>
    <n v="60.594206701424937"/>
    <n v="440.68513964672684"/>
    <n v="27.542821227920427"/>
    <n v="32.875"/>
    <n v="42.1"/>
    <n v="45.8"/>
    <n v="45.575000000000003"/>
    <n v="44.2"/>
  </r>
  <r>
    <x v="0"/>
    <s v="mid April"/>
    <x v="4"/>
    <x v="4"/>
    <x v="2"/>
    <n v="3"/>
    <n v="20"/>
    <n v="38"/>
    <n v="320"/>
    <d v="2025-09-19T00:00:00"/>
    <n v="0.83"/>
    <n v="6.4000000000000001E-2"/>
    <n v="8.8999999999999996E-2"/>
    <n v="0.112"/>
    <n v="0.222"/>
    <n v="0.93599999999999994"/>
    <n v="0.91100000000000003"/>
    <n v="0.88800000000000001"/>
    <n v="0.77800000000000002"/>
    <n v="47.8"/>
    <n v="55.5"/>
    <n v="45.4"/>
    <n v="45.8"/>
    <n v="57.8"/>
    <n v="56.9"/>
    <n v="47"/>
    <n v="55.6"/>
    <n v="58.6"/>
    <n v="54.4"/>
    <n v="47.3"/>
    <n v="55"/>
    <n v="54.7"/>
    <n v="54.2"/>
    <n v="44.4"/>
    <n v="53.9"/>
    <n v="52.3"/>
    <n v="49.3"/>
    <n v="41.9"/>
    <n v="46.2"/>
    <n v="58"/>
    <n v="0.5"/>
    <n v="1392"/>
    <n v="2784"/>
    <n v="101.6"/>
    <n v="20"/>
    <n v="17"/>
    <n v="97.2"/>
    <n v="21.15"/>
    <n v="78.240740740740748"/>
    <n v="9.33"/>
    <n v="0.2"/>
    <n v="9.1300000000000008"/>
    <n v="0.49"/>
    <n v="19.149999999999999"/>
    <n v="1.1264705882352941"/>
    <n v="5.9764705882352942"/>
    <n v="0.21759259259259256"/>
    <n v="302.88888888888886"/>
    <n v="605.77777777777771"/>
    <n v="0.48720626631853792"/>
    <n v="1.0443864229765015E-2"/>
    <n v="0.47676240208877291"/>
    <n v="2.5587467362924284E-2"/>
    <n v="295.13872932985203"/>
    <n v="6.326660864519873"/>
    <n v="288.81206846533217"/>
    <n v="15.500319118073687"/>
    <n v="48.625"/>
    <n v="54.324999999999996"/>
    <n v="53.825000000000003"/>
    <n v="51.800000000000004"/>
    <n v="47.424999999999997"/>
  </r>
  <r>
    <x v="0"/>
    <s v="mid April"/>
    <x v="7"/>
    <x v="7"/>
    <x v="2"/>
    <n v="2"/>
    <n v="20"/>
    <n v="39"/>
    <n v="220"/>
    <d v="2025-09-19T00:00:00"/>
    <n v="0.82"/>
    <n v="0.04"/>
    <n v="5.1999999999999998E-2"/>
    <n v="7.4999999999999997E-2"/>
    <n v="0.124"/>
    <n v="0.96"/>
    <n v="0.94799999999999995"/>
    <n v="0.92500000000000004"/>
    <n v="0.876"/>
    <n v="4.0999999999999996"/>
    <n v="29.6"/>
    <n v="31.8"/>
    <n v="24.1"/>
    <n v="39.799999999999997"/>
    <n v="36.6"/>
    <n v="32.4"/>
    <n v="36.299999999999997"/>
    <n v="47.4"/>
    <n v="44.1"/>
    <n v="43.1"/>
    <n v="48.4"/>
    <n v="44.6"/>
    <n v="45.9"/>
    <n v="46.5"/>
    <n v="42.9"/>
    <n v="37.700000000000003"/>
    <n v="41.8"/>
    <n v="42.2"/>
    <n v="49.1"/>
    <n v="72"/>
    <n v="0.5"/>
    <n v="1547"/>
    <n v="3094"/>
    <n v="148.6"/>
    <n v="20"/>
    <n v="19"/>
    <n v="92.2"/>
    <n v="20.88"/>
    <n v="77.353579175704994"/>
    <n v="10.37"/>
    <n v="2.6"/>
    <n v="16.91"/>
    <n v="0.73"/>
    <n v="30.61"/>
    <n v="1.6110526315789473"/>
    <n v="7.8210526315789473"/>
    <n v="0.22646420824295008"/>
    <n v="350.34013015184377"/>
    <n v="700.68026030368753"/>
    <n v="0.33877817706631819"/>
    <n v="8.4939562234563878E-2"/>
    <n v="0.55243384514864424"/>
    <n v="2.3848415550473703E-2"/>
    <n v="237.37518129203659"/>
    <n v="59.515474576595487"/>
    <n v="387.07949041931909"/>
    <n v="16.710114015736423"/>
    <n v="22.4"/>
    <n v="36.275000000000006"/>
    <n v="45.75"/>
    <n v="44.975000000000001"/>
    <n v="42.7"/>
  </r>
  <r>
    <x v="0"/>
    <s v="mid April"/>
    <x v="5"/>
    <x v="5"/>
    <x v="2"/>
    <n v="1"/>
    <n v="20"/>
    <n v="40"/>
    <n v="120"/>
    <d v="2025-09-09T00:00:00"/>
    <n v="0.83"/>
    <n v="3.9E-2"/>
    <n v="8.3000000000000004E-2"/>
    <n v="0.16200000000000001"/>
    <n v="0.26600000000000001"/>
    <n v="0.96099999999999997"/>
    <n v="0.91700000000000004"/>
    <n v="0.83799999999999997"/>
    <n v="0.73399999999999999"/>
    <n v="38.9"/>
    <n v="4.7"/>
    <n v="17.899999999999999"/>
    <n v="25.4"/>
    <n v="47.1"/>
    <n v="41.3"/>
    <n v="47.3"/>
    <n v="46.1"/>
    <n v="47.6"/>
    <n v="52.1"/>
    <n v="49.4"/>
    <n v="51.5"/>
    <n v="51.2"/>
    <n v="49.2"/>
    <n v="46"/>
    <n v="43.9"/>
    <n v="46.7"/>
    <n v="43.7"/>
    <n v="46.7"/>
    <n v="41.2"/>
    <n v="66"/>
    <n v="0.5"/>
    <n v="1990"/>
    <n v="3980"/>
    <n v="120.7"/>
    <n v="20"/>
    <n v="18"/>
    <n v="151.69999999999999"/>
    <n v="32.090000000000003"/>
    <n v="78.846407382992737"/>
    <n v="8.17"/>
    <n v="1.33"/>
    <n v="15.82"/>
    <n v="0.69"/>
    <n v="26.01"/>
    <n v="1.4450000000000001"/>
    <n v="6.7055555555555557"/>
    <n v="0.21153592617007255"/>
    <n v="420.9564930784444"/>
    <n v="841.91298615688879"/>
    <n v="0.31410995770857358"/>
    <n v="5.1134179161860825E-2"/>
    <n v="0.60822760476739712"/>
    <n v="2.6528258362168392E-2"/>
    <n v="264.45325247603921"/>
    <n v="43.050529472843607"/>
    <n v="512.0747189927713"/>
    <n v="22.334485215234647"/>
    <n v="21.725000000000001"/>
    <n v="45.449999999999996"/>
    <n v="50.15"/>
    <n v="47.575000000000003"/>
    <n v="44.575000000000003"/>
  </r>
  <r>
    <x v="1"/>
    <s v="mid May"/>
    <x v="14"/>
    <x v="13"/>
    <x v="2"/>
    <n v="1"/>
    <n v="22"/>
    <n v="41"/>
    <n v="122"/>
    <d v="2025-09-19T00:00:00"/>
    <n v="0.82"/>
    <n v="4.5999999999999999E-2"/>
    <n v="6.9000000000000006E-2"/>
    <n v="0.105"/>
    <n v="0.25900000000000001"/>
    <n v="0.95399999999999996"/>
    <n v="0.93100000000000005"/>
    <n v="0.89500000000000002"/>
    <n v="0.74099999999999999"/>
    <n v="41.1"/>
    <n v="8.4"/>
    <n v="43.3"/>
    <n v="30.3"/>
    <n v="45.4"/>
    <n v="45.3"/>
    <n v="47.4"/>
    <n v="41.4"/>
    <n v="50.9"/>
    <n v="45.7"/>
    <n v="54.9"/>
    <n v="53.8"/>
    <n v="53.1"/>
    <n v="44"/>
    <n v="53.3"/>
    <n v="47.1"/>
    <n v="46.3"/>
    <n v="46.1"/>
    <n v="44.8"/>
    <n v="50.7"/>
    <n v="67"/>
    <n v="0.5"/>
    <n v="1681"/>
    <n v="3362"/>
    <n v="136"/>
    <n v="20"/>
    <n v="20"/>
    <n v="108.7"/>
    <n v="20.04"/>
    <n v="81.563937442502294"/>
    <n v="8.15"/>
    <n v="0.32"/>
    <n v="13.42"/>
    <n v="1.51"/>
    <n v="23.400000000000002"/>
    <n v="1.1700000000000002"/>
    <n v="6.8"/>
    <n v="0.18436062557497698"/>
    <n v="309.91021159153632"/>
    <n v="619.82042318307265"/>
    <n v="0.34829059829059827"/>
    <n v="1.3675213675213673E-2"/>
    <n v="0.57350427350427347"/>
    <n v="6.4529914529914523E-2"/>
    <n v="215.87762602316417"/>
    <n v="8.4761767272898805"/>
    <n v="355.46966150071944"/>
    <n v="39.99695893189913"/>
    <n v="30.774999999999999"/>
    <n v="44.875"/>
    <n v="51.325000000000003"/>
    <n v="49.374999999999993"/>
    <n v="46.974999999999994"/>
  </r>
  <r>
    <x v="1"/>
    <s v="mid May"/>
    <x v="15"/>
    <x v="7"/>
    <x v="2"/>
    <n v="2"/>
    <n v="22"/>
    <n v="42"/>
    <n v="222"/>
    <d v="2025-09-15T00:00:00"/>
    <n v="0.7"/>
    <n v="4.5999999999999999E-2"/>
    <n v="0.104"/>
    <n v="0.156"/>
    <n v="0.29699999999999999"/>
    <n v="0.95399999999999996"/>
    <n v="0.89600000000000002"/>
    <n v="0.84399999999999997"/>
    <n v="0.70300000000000007"/>
    <n v="32.1"/>
    <n v="27.3"/>
    <n v="41.5"/>
    <n v="38.6"/>
    <n v="39.5"/>
    <n v="44.6"/>
    <n v="43.2"/>
    <n v="44.5"/>
    <n v="43.8"/>
    <n v="45.7"/>
    <n v="53.1"/>
    <n v="48.6"/>
    <n v="51.8"/>
    <n v="48.9"/>
    <n v="47.8"/>
    <n v="50.3"/>
    <n v="52.9"/>
    <n v="47.8"/>
    <n v="48.7"/>
    <n v="51.6"/>
    <n v="60"/>
    <n v="0.5"/>
    <n v="1268"/>
    <n v="2536"/>
    <n v="118.2"/>
    <n v="20"/>
    <n v="20"/>
    <n v="80.3"/>
    <n v="17.579999999999998"/>
    <n v="78.107098381070983"/>
    <n v="7.77"/>
    <n v="0.39"/>
    <n v="16.14"/>
    <n v="1.03"/>
    <n v="25.330000000000002"/>
    <n v="1.2665000000000002"/>
    <n v="5.91"/>
    <n v="0.21892901618929014"/>
    <n v="277.60199252801988"/>
    <n v="555.20398505603976"/>
    <n v="0.30675088827477298"/>
    <n v="1.5396762731938412E-2"/>
    <n v="0.63718910382945126"/>
    <n v="4.0663245163837347E-2"/>
    <n v="170.30931558963397"/>
    <n v="8.548344025734524"/>
    <n v="353.76992968039804"/>
    <n v="22.576395760273233"/>
    <n v="34.875"/>
    <n v="42.95"/>
    <n v="47.8"/>
    <n v="49.7"/>
    <n v="50.249999999999993"/>
  </r>
  <r>
    <x v="1"/>
    <s v="mid May"/>
    <x v="9"/>
    <x v="9"/>
    <x v="2"/>
    <n v="3"/>
    <n v="22"/>
    <n v="43"/>
    <n v="322"/>
    <d v="2025-09-19T00:00:00"/>
    <n v="0.79"/>
    <n v="9.8000000000000004E-2"/>
    <n v="9.8000000000000004E-2"/>
    <n v="0.187"/>
    <n v="0.29399999999999998"/>
    <n v="0.90200000000000002"/>
    <n v="0.90200000000000002"/>
    <n v="0.81299999999999994"/>
    <n v="0.70599999999999996"/>
    <n v="37.9"/>
    <n v="41"/>
    <n v="35.700000000000003"/>
    <n v="45.2"/>
    <n v="42.8"/>
    <n v="44"/>
    <n v="42.8"/>
    <n v="45.4"/>
    <n v="46.9"/>
    <n v="46.4"/>
    <n v="48.2"/>
    <n v="52.6"/>
    <n v="48.3"/>
    <n v="53"/>
    <n v="49"/>
    <n v="45.1"/>
    <n v="43.3"/>
    <n v="47.6"/>
    <n v="45.4"/>
    <n v="47.4"/>
    <n v="60"/>
    <n v="0.5"/>
    <n v="1085"/>
    <n v="2170"/>
    <n v="107.5"/>
    <n v="20"/>
    <n v="17"/>
    <n v="68.400000000000006"/>
    <n v="14.11"/>
    <n v="79.371345029239777"/>
    <n v="8.3800000000000008"/>
    <n v="0.42"/>
    <n v="11.05"/>
    <n v="0.52"/>
    <n v="20.37"/>
    <n v="1.1982352941176471"/>
    <n v="6.3235294117647056"/>
    <n v="0.20628654970760232"/>
    <n v="223.82090643274853"/>
    <n v="447.64181286549706"/>
    <n v="0.41138929798723617"/>
    <n v="2.0618556701030927E-2"/>
    <n v="0.54246440844378985"/>
    <n v="2.5527736867943053E-2"/>
    <n v="184.15505114447058"/>
    <n v="9.2297281003195266"/>
    <n v="242.82975121078755"/>
    <n v="11.427282409919414"/>
    <n v="39.950000000000003"/>
    <n v="43.75"/>
    <n v="48.524999999999999"/>
    <n v="48.85"/>
    <n v="45.925000000000004"/>
  </r>
  <r>
    <x v="1"/>
    <s v="mid May"/>
    <x v="13"/>
    <x v="12"/>
    <x v="2"/>
    <n v="4"/>
    <n v="22"/>
    <n v="44"/>
    <n v="422"/>
    <d v="2025-09-22T00:00:00"/>
    <n v="0.85"/>
    <n v="4.3999999999999997E-2"/>
    <n v="0.11600000000000001"/>
    <n v="0.217"/>
    <n v="0.316"/>
    <n v="0.95599999999999996"/>
    <n v="0.88400000000000001"/>
    <n v="0.78300000000000003"/>
    <n v="0.68399999999999994"/>
    <n v="39.6"/>
    <n v="48.6"/>
    <n v="39.5"/>
    <n v="50.6"/>
    <n v="49.4"/>
    <n v="46.6"/>
    <n v="55.9"/>
    <n v="58.9"/>
    <n v="52.1"/>
    <n v="49.7"/>
    <n v="56.5"/>
    <n v="49"/>
    <n v="54.8"/>
    <n v="46.7"/>
    <n v="55.9"/>
    <n v="54.3"/>
    <n v="47.8"/>
    <n v="45.7"/>
    <n v="48.2"/>
    <n v="44.3"/>
    <n v="63"/>
    <n v="0.5"/>
    <n v="1667"/>
    <n v="3334"/>
    <n v="143.6"/>
    <n v="20"/>
    <n v="16"/>
    <n v="96.2"/>
    <n v="21.48"/>
    <n v="77.671517671517663"/>
    <n v="10.53"/>
    <n v="0.87"/>
    <n v="16.420000000000002"/>
    <n v="0.99"/>
    <n v="28.81"/>
    <n v="1.8006249999999999"/>
    <n v="8.9749999999999996"/>
    <n v="0.22328482328482327"/>
    <n v="372.2158004158004"/>
    <n v="744.4316008316008"/>
    <n v="0.36549809094064561"/>
    <n v="3.0197847969455051E-2"/>
    <n v="0.5699409927108644"/>
    <n v="3.4363068379035057E-2"/>
    <n v="272.08832893983885"/>
    <n v="22.48023230557073"/>
    <n v="424.2820855833005"/>
    <n v="25.580954002890831"/>
    <n v="44.575000000000003"/>
    <n v="52.7"/>
    <n v="51.825000000000003"/>
    <n v="52.924999999999997"/>
    <n v="46.5"/>
  </r>
  <r>
    <x v="1"/>
    <s v="mid May"/>
    <x v="8"/>
    <x v="8"/>
    <x v="2"/>
    <n v="4"/>
    <n v="24"/>
    <n v="45"/>
    <n v="424"/>
    <d v="2025-09-22T00:00:00"/>
    <n v="0.76"/>
    <n v="9.2999999999999999E-2"/>
    <n v="0.125"/>
    <n v="0.14899999999999999"/>
    <n v="0.29099999999999998"/>
    <n v="0.90700000000000003"/>
    <n v="0.875"/>
    <n v="0.85099999999999998"/>
    <n v="0.70900000000000007"/>
    <n v="37.6"/>
    <n v="0.5"/>
    <n v="1.5"/>
    <n v="30.9"/>
    <n v="48.5"/>
    <n v="38.299999999999997"/>
    <n v="44.2"/>
    <n v="41"/>
    <n v="46.8"/>
    <n v="45.2"/>
    <n v="44.5"/>
    <n v="42.2"/>
    <n v="49.5"/>
    <n v="44.4"/>
    <n v="50.6"/>
    <n v="41.8"/>
    <n v="43.1"/>
    <n v="37.700000000000003"/>
    <n v="48.6"/>
    <n v="35.1"/>
    <n v="60"/>
    <n v="0.5"/>
    <n v="1534"/>
    <n v="3068"/>
    <n v="150.5"/>
    <n v="20"/>
    <n v="19"/>
    <n v="87.3"/>
    <n v="18.37"/>
    <n v="78.957617411225655"/>
    <n v="10.57"/>
    <n v="0.84"/>
    <n v="20.11"/>
    <n v="2.16"/>
    <n v="33.68"/>
    <n v="1.7726315789473683"/>
    <n v="7.9210526315789478"/>
    <n v="0.21042382588774344"/>
    <n v="322.79014891179844"/>
    <n v="645.58029782359688"/>
    <n v="0.31383610451306415"/>
    <n v="2.4940617577197149E-2"/>
    <n v="0.5970902612826603"/>
    <n v="6.413301662707839E-2"/>
    <n v="202.60640581934143"/>
    <n v="16.10117132339137"/>
    <n v="385.46970870642912"/>
    <n v="41.403011974434961"/>
    <n v="17.625"/>
    <n v="43"/>
    <n v="44.674999999999997"/>
    <n v="46.575000000000003"/>
    <n v="41.125"/>
  </r>
  <r>
    <x v="1"/>
    <s v="mid May"/>
    <x v="12"/>
    <x v="11"/>
    <x v="2"/>
    <n v="3"/>
    <n v="24"/>
    <n v="46"/>
    <n v="324"/>
    <d v="2025-09-15T00:00:00"/>
    <n v="0.74"/>
    <n v="6.7000000000000004E-2"/>
    <n v="0.106"/>
    <n v="0.22"/>
    <n v="0.29299999999999998"/>
    <n v="0.93300000000000005"/>
    <n v="0.89400000000000002"/>
    <n v="0.78"/>
    <n v="0.70700000000000007"/>
    <n v="12.7"/>
    <n v="39.6"/>
    <n v="22.7"/>
    <n v="4.2"/>
    <n v="48.1"/>
    <n v="47.7"/>
    <n v="48.5"/>
    <n v="45.2"/>
    <n v="48.2"/>
    <n v="51"/>
    <n v="54.5"/>
    <n v="51.1"/>
    <n v="53"/>
    <n v="47.6"/>
    <n v="55.9"/>
    <n v="48.9"/>
    <n v="46.1"/>
    <n v="53.1"/>
    <n v="52.8"/>
    <n v="47.1"/>
    <n v="58"/>
    <n v="0.5"/>
    <n v="1194"/>
    <n v="2388"/>
    <n v="120.2"/>
    <n v="20"/>
    <n v="20"/>
    <n v="94.9"/>
    <n v="20.010000000000002"/>
    <n v="78.914646996838769"/>
    <n v="8.1199999999999992"/>
    <n v="0.37"/>
    <n v="15.41"/>
    <n v="1.61"/>
    <n v="25.509999999999998"/>
    <n v="1.2754999999999999"/>
    <n v="6.01"/>
    <n v="0.21085353003161222"/>
    <n v="251.759114857745"/>
    <n v="503.51822971549001"/>
    <n v="0.31830654645237161"/>
    <n v="1.4504116032928265E-2"/>
    <n v="0.60407683261466094"/>
    <n v="6.311250490003921E-2"/>
    <n v="160.27314877654953"/>
    <n v="7.3030868284880963"/>
    <n v="304.16369737027446"/>
    <n v="31.778296740177932"/>
    <n v="19.8"/>
    <n v="47.375"/>
    <n v="51.199999999999996"/>
    <n v="51.35"/>
    <n v="49.774999999999999"/>
  </r>
  <r>
    <x v="1"/>
    <s v="mid May"/>
    <x v="11"/>
    <x v="3"/>
    <x v="2"/>
    <n v="2"/>
    <n v="24"/>
    <n v="47"/>
    <n v="224"/>
    <d v="2025-09-19T00:00:00"/>
    <n v="0.78"/>
    <n v="2.9000000000000001E-2"/>
    <n v="0.04"/>
    <n v="5.8000000000000003E-2"/>
    <n v="0.253"/>
    <n v="0.97099999999999997"/>
    <n v="0.96"/>
    <n v="0.94199999999999995"/>
    <n v="0.747"/>
    <n v="1"/>
    <n v="2.7"/>
    <n v="2.7"/>
    <n v="3.5"/>
    <n v="41.2"/>
    <n v="36.6"/>
    <n v="38.1"/>
    <n v="42.4"/>
    <n v="43.4"/>
    <n v="47.9"/>
    <n v="48.3"/>
    <n v="45.8"/>
    <n v="53.2"/>
    <n v="49.1"/>
    <n v="46"/>
    <n v="48"/>
    <n v="44.6"/>
    <n v="47"/>
    <n v="43.3"/>
    <n v="43.6"/>
    <n v="71"/>
    <n v="0.5"/>
    <n v="1740"/>
    <n v="3480"/>
    <n v="126.1"/>
    <n v="20"/>
    <n v="18"/>
    <n v="90.8"/>
    <n v="20.9"/>
    <n v="76.982378854625566"/>
    <n v="8.17"/>
    <n v="1.05"/>
    <n v="15.86"/>
    <n v="2.0499999999999998"/>
    <n v="27.13"/>
    <n v="1.5072222222222222"/>
    <n v="7.0055555555555555"/>
    <n v="0.23017621145374448"/>
    <n v="400.50660792951538"/>
    <n v="801.01321585903077"/>
    <n v="0.30114264651677108"/>
    <n v="3.8702543309988943E-2"/>
    <n v="0.58459270180611866"/>
    <n v="7.5562108367121267E-2"/>
    <n v="241.21923971869816"/>
    <n v="31.00124867865766"/>
    <n v="468.26648004143851"/>
    <n v="60.52624742023638"/>
    <n v="2.4750000000000001"/>
    <n v="39.575000000000003"/>
    <n v="46.349999999999994"/>
    <n v="49.075000000000003"/>
    <n v="44.624999999999993"/>
  </r>
  <r>
    <x v="1"/>
    <s v="mid May"/>
    <x v="10"/>
    <x v="10"/>
    <x v="2"/>
    <n v="1"/>
    <n v="24"/>
    <n v="48"/>
    <n v="124"/>
    <d v="2025-09-19T00:00:00"/>
    <n v="0.84"/>
    <n v="4.5999999999999999E-2"/>
    <n v="7.0000000000000007E-2"/>
    <n v="8.5999999999999993E-2"/>
    <n v="0.21099999999999999"/>
    <n v="0.95399999999999996"/>
    <n v="0.92999999999999994"/>
    <n v="0.91400000000000003"/>
    <n v="0.78900000000000003"/>
    <n v="8"/>
    <n v="47.4"/>
    <n v="7.5"/>
    <n v="38.9"/>
    <n v="47.4"/>
    <n v="48.3"/>
    <n v="48.9"/>
    <n v="53.4"/>
    <n v="47.4"/>
    <n v="47.3"/>
    <n v="48"/>
    <n v="55.4"/>
    <n v="44.8"/>
    <n v="49.6"/>
    <n v="47.2"/>
    <n v="52.4"/>
    <n v="42.1"/>
    <n v="46"/>
    <n v="45.3"/>
    <n v="48.5"/>
    <n v="69"/>
    <n v="0.5"/>
    <n v="1539"/>
    <n v="3078"/>
    <n v="122.1"/>
    <n v="20"/>
    <n v="20"/>
    <n v="73.900000000000006"/>
    <n v="14.66"/>
    <n v="80.162381596752368"/>
    <n v="8.34"/>
    <n v="0.85"/>
    <n v="16.32"/>
    <n v="1.02"/>
    <n v="26.529999999999998"/>
    <n v="1.3264999999999998"/>
    <n v="6.1049999999999995"/>
    <n v="0.19837618403247631"/>
    <n v="305.30094722598102"/>
    <n v="610.60189445196204"/>
    <n v="0.31436110064078404"/>
    <n v="3.2039200904636266E-2"/>
    <n v="0.61515265736901625"/>
    <n v="3.8447041085563516E-2"/>
    <n v="191.94948359326662"/>
    <n v="19.563196769097921"/>
    <n v="375.61337796668005"/>
    <n v="23.475836122917503"/>
    <n v="25.45"/>
    <n v="49.5"/>
    <n v="49.524999999999999"/>
    <n v="48.500000000000007"/>
    <n v="45.474999999999994"/>
  </r>
  <r>
    <x v="0"/>
    <s v="mid April"/>
    <x v="3"/>
    <x v="3"/>
    <x v="3"/>
    <n v="1"/>
    <n v="26"/>
    <n v="49"/>
    <n v="126"/>
    <d v="2025-09-19T00:00:00"/>
    <n v="0.85"/>
    <n v="3.5000000000000003E-2"/>
    <n v="4.4999999999999998E-2"/>
    <n v="6.3E-2"/>
    <n v="0.219"/>
    <n v="0.96499999999999997"/>
    <n v="0.95499999999999996"/>
    <n v="0.93700000000000006"/>
    <n v="0.78100000000000003"/>
    <n v="29.4"/>
    <n v="40.6"/>
    <n v="24.4"/>
    <n v="17.100000000000001"/>
    <n v="47.6"/>
    <n v="51.4"/>
    <n v="41.6"/>
    <n v="40.5"/>
    <n v="44.4"/>
    <n v="47.6"/>
    <n v="41.9"/>
    <n v="50"/>
    <n v="46.2"/>
    <n v="50.1"/>
    <n v="43.9"/>
    <n v="45.1"/>
    <n v="42.3"/>
    <n v="44.1"/>
    <n v="45"/>
    <n v="44.5"/>
    <n v="73"/>
    <n v="0.5"/>
    <n v="1702"/>
    <n v="3404"/>
    <n v="116.5"/>
    <n v="20"/>
    <n v="18"/>
    <n v="78.400000000000006"/>
    <n v="15.46"/>
    <n v="80.280612244897966"/>
    <n v="7.03"/>
    <n v="1.86"/>
    <n v="14.26"/>
    <n v="1.68"/>
    <n v="24.83"/>
    <n v="1.3794444444444443"/>
    <n v="6.4722222222222223"/>
    <n v="0.19719387755102041"/>
    <n v="335.62397959183676"/>
    <n v="671.24795918367352"/>
    <n v="0.28312525171163916"/>
    <n v="7.4909383809907373E-2"/>
    <n v="0.57430527587595659"/>
    <n v="6.7660088602496976E-2"/>
    <n v="190.04724740480165"/>
    <n v="50.282771006106842"/>
    <n v="385.50124438015246"/>
    <n v="45.416696392612621"/>
    <n v="27.875"/>
    <n v="45.274999999999999"/>
    <n v="45.975000000000001"/>
    <n v="46.325000000000003"/>
    <n v="43.975000000000001"/>
  </r>
  <r>
    <x v="0"/>
    <s v="mid April"/>
    <x v="4"/>
    <x v="4"/>
    <x v="3"/>
    <n v="2"/>
    <n v="26"/>
    <n v="50"/>
    <n v="226"/>
    <d v="2025-09-19T00:00:00"/>
    <n v="0.8"/>
    <n v="4.2000000000000003E-2"/>
    <n v="4.9000000000000002E-2"/>
    <n v="6.4000000000000001E-2"/>
    <n v="0.29099999999999998"/>
    <n v="0.95799999999999996"/>
    <n v="0.95099999999999996"/>
    <n v="0.93599999999999994"/>
    <n v="0.70900000000000007"/>
    <n v="15.4"/>
    <n v="0"/>
    <n v="1.6"/>
    <n v="25.9"/>
    <n v="48.7"/>
    <n v="34.299999999999997"/>
    <n v="45.2"/>
    <n v="44.1"/>
    <n v="52"/>
    <n v="51.3"/>
    <n v="52.3"/>
    <n v="50.5"/>
    <n v="52.3"/>
    <n v="53.6"/>
    <n v="46.8"/>
    <n v="44.6"/>
    <n v="48.9"/>
    <n v="47.9"/>
    <n v="44"/>
    <n v="50.6"/>
    <n v="67"/>
    <n v="0.5"/>
    <n v="1471"/>
    <n v="2942"/>
    <n v="143.1"/>
    <n v="20"/>
    <n v="19"/>
    <n v="85.6"/>
    <n v="19.27"/>
    <n v="77.488317757009355"/>
    <n v="9.0399999999999991"/>
    <n v="2.56"/>
    <n v="18.23"/>
    <n v="2.02"/>
    <n v="31.849999999999998"/>
    <n v="1.6763157894736842"/>
    <n v="7.5315789473684207"/>
    <n v="0.22511682242990655"/>
    <n v="331.14684579439256"/>
    <n v="662.29369158878512"/>
    <n v="0.28383045525902667"/>
    <n v="8.0376766091051807E-2"/>
    <n v="0.57237048665620094"/>
    <n v="6.342229199372057E-2"/>
    <n v="187.97911999882629"/>
    <n v="53.233025132410987"/>
    <n v="379.07736256400477"/>
    <n v="42.00418389354305"/>
    <n v="10.725"/>
    <n v="43.074999999999996"/>
    <n v="51.524999999999999"/>
    <n v="49.324999999999996"/>
    <n v="47.85"/>
  </r>
  <r>
    <x v="0"/>
    <s v="mid April"/>
    <x v="1"/>
    <x v="1"/>
    <x v="3"/>
    <n v="3"/>
    <n v="26"/>
    <n v="51"/>
    <n v="326"/>
    <d v="2025-09-15T00:00:00"/>
    <n v="0.76"/>
    <n v="3.2000000000000001E-2"/>
    <n v="8.1000000000000003E-2"/>
    <n v="0.13500000000000001"/>
    <n v="0.26600000000000001"/>
    <n v="0.96799999999999997"/>
    <n v="0.91900000000000004"/>
    <n v="0.86499999999999999"/>
    <n v="0.73399999999999999"/>
    <n v="11.4"/>
    <n v="0.7"/>
    <n v="44"/>
    <n v="37.200000000000003"/>
    <n v="46"/>
    <n v="42.4"/>
    <n v="44.7"/>
    <n v="46.5"/>
    <n v="50.3"/>
    <n v="49.5"/>
    <n v="50.7"/>
    <n v="49.9"/>
    <n v="48.8"/>
    <n v="46.7"/>
    <n v="49.8"/>
    <n v="44.6"/>
    <n v="41.6"/>
    <n v="46"/>
    <n v="41"/>
    <n v="46.8"/>
    <n v="61"/>
    <n v="0.5"/>
    <n v="1275"/>
    <n v="2550"/>
    <n v="126.6"/>
    <n v="20"/>
    <n v="20"/>
    <n v="91.2"/>
    <n v="21.11"/>
    <n v="76.853070175438589"/>
    <n v="9.89"/>
    <n v="0.78"/>
    <n v="17.29"/>
    <n v="0.77"/>
    <n v="28.73"/>
    <n v="1.4365000000000001"/>
    <n v="6.33"/>
    <n v="0.23146929824561402"/>
    <n v="295.12335526315786"/>
    <n v="590.24671052631572"/>
    <n v="0.34423947093630353"/>
    <n v="2.7149321266968326E-2"/>
    <n v="0.60180995475113119"/>
    <n v="2.6801253045596937E-2"/>
    <n v="203.18621535347242"/>
    <n v="16.0247975708502"/>
    <n v="355.21634615384608"/>
    <n v="15.819351448146993"/>
    <n v="23.325000000000003"/>
    <n v="44.900000000000006"/>
    <n v="50.1"/>
    <n v="47.475000000000001"/>
    <n v="43.849999999999994"/>
  </r>
  <r>
    <x v="0"/>
    <s v="mid April"/>
    <x v="5"/>
    <x v="5"/>
    <x v="3"/>
    <n v="4"/>
    <n v="26"/>
    <n v="52"/>
    <n v="426"/>
    <d v="2025-09-09T00:00:00"/>
    <n v="0.83"/>
    <n v="0.05"/>
    <n v="7.8E-2"/>
    <n v="0.14599999999999999"/>
    <n v="0.27800000000000002"/>
    <n v="0.95"/>
    <n v="0.92200000000000004"/>
    <n v="0.85399999999999998"/>
    <n v="0.72199999999999998"/>
    <n v="26.7"/>
    <n v="4"/>
    <n v="8.5"/>
    <n v="13.1"/>
    <n v="46.8"/>
    <n v="41.3"/>
    <n v="44"/>
    <n v="28"/>
    <n v="51.3"/>
    <n v="49.8"/>
    <n v="48.6"/>
    <n v="49.8"/>
    <n v="49.8"/>
    <n v="51.2"/>
    <n v="48.6"/>
    <n v="52.6"/>
    <n v="49.1"/>
    <n v="47.3"/>
    <n v="47.1"/>
    <n v="53.6"/>
    <n v="69"/>
    <n v="0.5"/>
    <n v="1690"/>
    <n v="3380"/>
    <n v="116.4"/>
    <n v="20"/>
    <n v="18"/>
    <n v="158.1"/>
    <n v="33.78"/>
    <n v="78.6337760910816"/>
    <n v="8.14"/>
    <n v="1.8"/>
    <n v="13.13"/>
    <n v="0.51"/>
    <n v="23.580000000000002"/>
    <n v="1.31"/>
    <n v="6.4666666666666668"/>
    <n v="0.21366223908918408"/>
    <n v="361.0891840607211"/>
    <n v="722.17836812144219"/>
    <n v="0.34520780322307038"/>
    <n v="7.6335877862595422E-2"/>
    <n v="0.55682782018659882"/>
    <n v="2.1628498727735368E-2"/>
    <n v="249.3016079944249"/>
    <n v="55.128119703926885"/>
    <n v="402.12900650697776"/>
    <n v="15.619633916112617"/>
    <n v="13.075000000000001"/>
    <n v="40.024999999999999"/>
    <n v="49.875"/>
    <n v="50.55"/>
    <n v="49.274999999999999"/>
  </r>
  <r>
    <x v="0"/>
    <s v="mid April"/>
    <x v="7"/>
    <x v="7"/>
    <x v="3"/>
    <n v="4"/>
    <n v="28"/>
    <n v="53"/>
    <n v="428"/>
    <d v="2025-09-19T00:00:00"/>
    <n v="0.83"/>
    <n v="2.3E-2"/>
    <n v="2.9000000000000001E-2"/>
    <n v="4.5999999999999999E-2"/>
    <n v="9.9000000000000005E-2"/>
    <n v="0.97699999999999998"/>
    <n v="0.97099999999999997"/>
    <n v="0.95399999999999996"/>
    <n v="0.90100000000000002"/>
    <n v="0.7"/>
    <n v="2.1"/>
    <n v="27.2"/>
    <n v="24.3"/>
    <n v="44"/>
    <n v="31.7"/>
    <n v="42.7"/>
    <n v="44.1"/>
    <n v="46.1"/>
    <n v="43.7"/>
    <n v="44.3"/>
    <n v="43.8"/>
    <n v="48.5"/>
    <n v="46.3"/>
    <n v="41.8"/>
    <n v="47.9"/>
    <n v="43.7"/>
    <n v="42.2"/>
    <n v="42.4"/>
    <n v="38.799999999999997"/>
    <n v="73"/>
    <n v="0.5"/>
    <n v="1678"/>
    <n v="3356"/>
    <n v="137.5"/>
    <n v="20"/>
    <n v="19"/>
    <n v="77.2"/>
    <n v="15.46"/>
    <n v="79.974093264248708"/>
    <n v="9.48"/>
    <n v="2.77"/>
    <n v="13.65"/>
    <n v="0.47"/>
    <n v="26.369999999999997"/>
    <n v="1.3878947368421051"/>
    <n v="7.2368421052631575"/>
    <n v="0.20025906735751295"/>
    <n v="336.03471502590673"/>
    <n v="672.06943005181347"/>
    <n v="0.35949943117178618"/>
    <n v="0.1050436101630641"/>
    <n v="0.51763367463026178"/>
    <n v="1.7823284034888132E-2"/>
    <n v="241.60857781157347"/>
    <n v="70.596599212875375"/>
    <n v="347.88576868438588"/>
    <n v="11.978484342978854"/>
    <n v="13.574999999999999"/>
    <n v="40.625"/>
    <n v="44.475000000000009"/>
    <n v="46.125"/>
    <n v="41.775000000000006"/>
  </r>
  <r>
    <x v="0"/>
    <s v="mid April"/>
    <x v="6"/>
    <x v="6"/>
    <x v="3"/>
    <n v="3"/>
    <n v="28"/>
    <n v="54"/>
    <n v="328"/>
    <d v="2025-09-12T00:00:00"/>
    <n v="0.84"/>
    <n v="2.8000000000000001E-2"/>
    <n v="4.9000000000000002E-2"/>
    <n v="0.125"/>
    <n v="0.31900000000000001"/>
    <n v="0.97199999999999998"/>
    <n v="0.95099999999999996"/>
    <n v="0.875"/>
    <n v="0.68100000000000005"/>
    <n v="36.5"/>
    <n v="0"/>
    <n v="31.8"/>
    <n v="31.2"/>
    <n v="44.7"/>
    <n v="34.200000000000003"/>
    <n v="44.8"/>
    <n v="28.7"/>
    <n v="45.2"/>
    <n v="34.200000000000003"/>
    <n v="44.1"/>
    <n v="48.2"/>
    <n v="44.3"/>
    <n v="42.3"/>
    <n v="45"/>
    <n v="44.8"/>
    <n v="39"/>
    <n v="39.4"/>
    <n v="37.700000000000003"/>
    <n v="41.3"/>
    <n v="74"/>
    <n v="0.5"/>
    <n v="2199"/>
    <n v="4398"/>
    <n v="141.6"/>
    <n v="20"/>
    <n v="20"/>
    <n v="105.6"/>
    <n v="20.13"/>
    <n v="80.9375"/>
    <n v="9.4"/>
    <n v="1.33"/>
    <n v="17.05"/>
    <n v="0.73"/>
    <n v="28.51"/>
    <n v="1.4255"/>
    <n v="7.08"/>
    <n v="0.19062499999999999"/>
    <n v="419.18437499999999"/>
    <n v="838.36874999999998"/>
    <n v="0.32970887407927041"/>
    <n v="4.6650298141003153E-2"/>
    <n v="0.59803577692037879"/>
    <n v="2.5605050859347594E-2"/>
    <n v="276.41761662574532"/>
    <n v="39.110152139600139"/>
    <n v="501.37450675201683"/>
    <n v="21.466474482637668"/>
    <n v="24.875"/>
    <n v="38.1"/>
    <n v="42.924999999999997"/>
    <n v="44.099999999999994"/>
    <n v="39.35"/>
  </r>
  <r>
    <x v="0"/>
    <s v="mid April"/>
    <x v="0"/>
    <x v="0"/>
    <x v="3"/>
    <n v="2"/>
    <n v="28"/>
    <n v="55"/>
    <n v="228"/>
    <d v="2025-09-15T00:00:00"/>
    <n v="0.8"/>
    <n v="2.1999999999999999E-2"/>
    <n v="8.5999999999999993E-2"/>
    <n v="0.13600000000000001"/>
    <n v="0.19600000000000001"/>
    <n v="0.97799999999999998"/>
    <n v="0.91400000000000003"/>
    <n v="0.86399999999999999"/>
    <n v="0.80400000000000005"/>
    <n v="42.1"/>
    <n v="31.3"/>
    <n v="39.799999999999997"/>
    <n v="38"/>
    <n v="42.8"/>
    <n v="43.9"/>
    <n v="53"/>
    <n v="43.5"/>
    <n v="47.2"/>
    <n v="48.2"/>
    <n v="53.1"/>
    <n v="49.7"/>
    <n v="48.9"/>
    <n v="47.5"/>
    <n v="47.3"/>
    <n v="40.799999999999997"/>
    <n v="44.8"/>
    <n v="44.6"/>
    <n v="46.8"/>
    <n v="41.6"/>
    <n v="59"/>
    <n v="0.5"/>
    <n v="1233"/>
    <n v="2466"/>
    <n v="150.4"/>
    <n v="20"/>
    <n v="18"/>
    <n v="89"/>
    <n v="23.34"/>
    <n v="73.775280898876403"/>
    <n v="10.76"/>
    <n v="1.36"/>
    <n v="26.55"/>
    <n v="2.33"/>
    <n v="41"/>
    <n v="2.2777777777777777"/>
    <n v="8.3555555555555561"/>
    <n v="0.26224719101123595"/>
    <n v="323.35078651685393"/>
    <n v="646.70157303370786"/>
    <n v="0.26243902439024391"/>
    <n v="3.3170731707317075E-2"/>
    <n v="0.64756097560975612"/>
    <n v="5.6829268292682929E-2"/>
    <n v="169.71972989860237"/>
    <n v="21.451564373801041"/>
    <n v="418.77870156207183"/>
    <n v="36.751577199232671"/>
    <n v="37.799999999999997"/>
    <n v="45.8"/>
    <n v="49.55"/>
    <n v="46.125"/>
    <n v="44.449999999999996"/>
  </r>
  <r>
    <x v="0"/>
    <s v="mid April"/>
    <x v="2"/>
    <x v="2"/>
    <x v="3"/>
    <n v="1"/>
    <n v="28"/>
    <n v="56"/>
    <n v="128"/>
    <d v="2025-09-15T00:00:00"/>
    <n v="0.84"/>
    <n v="1.4E-2"/>
    <n v="4.3999999999999997E-2"/>
    <n v="0.104"/>
    <n v="0.36099999999999999"/>
    <n v="0.98599999999999999"/>
    <n v="0.95599999999999996"/>
    <n v="0.89600000000000002"/>
    <n v="0.63900000000000001"/>
    <n v="25.3"/>
    <n v="7.6"/>
    <n v="34.299999999999997"/>
    <n v="34.200000000000003"/>
    <n v="49.9"/>
    <n v="36.299999999999997"/>
    <n v="41.8"/>
    <n v="46"/>
    <n v="49.5"/>
    <n v="49.8"/>
    <n v="45.4"/>
    <n v="43.1"/>
    <n v="47.4"/>
    <n v="44.5"/>
    <n v="41.1"/>
    <n v="37.4"/>
    <n v="39.799999999999997"/>
    <n v="45.2"/>
    <n v="43.2"/>
    <n v="40.5"/>
    <n v="77"/>
    <n v="0.5"/>
    <n v="1407"/>
    <n v="2814"/>
    <n v="118.2"/>
    <n v="20"/>
    <n v="19"/>
    <n v="85.8"/>
    <n v="19.489999999999998"/>
    <n v="77.284382284382289"/>
    <n v="7.25"/>
    <n v="2.33"/>
    <n v="17.88"/>
    <n v="1.47"/>
    <n v="28.93"/>
    <n v="1.5226315789473683"/>
    <n v="6.2210526315789476"/>
    <n v="0.22715617715617714"/>
    <n v="319.60874125874125"/>
    <n v="639.21748251748249"/>
    <n v="0.25060490839958521"/>
    <n v="8.0539232630487387E-2"/>
    <n v="0.61804355340477013"/>
    <n v="5.0812305565157277E-2"/>
    <n v="160.19103865370715"/>
    <n v="51.482085525950026"/>
    <n v="395.06424429355638"/>
    <n v="32.480114044268902"/>
    <n v="25.349999999999998"/>
    <n v="43.5"/>
    <n v="46.949999999999996"/>
    <n v="42.6"/>
    <n v="42.174999999999997"/>
  </r>
  <r>
    <x v="1"/>
    <s v="mid May"/>
    <x v="11"/>
    <x v="3"/>
    <x v="3"/>
    <n v="1"/>
    <n v="30"/>
    <n v="57"/>
    <n v="130"/>
    <d v="2025-09-19T00:00:00"/>
    <n v="0.8"/>
    <n v="3.5999999999999997E-2"/>
    <n v="4.1000000000000002E-2"/>
    <n v="4.8000000000000001E-2"/>
    <n v="0.129"/>
    <n v="0.96399999999999997"/>
    <n v="0.95899999999999996"/>
    <n v="0.95199999999999996"/>
    <n v="0.871"/>
    <n v="7.8"/>
    <n v="29.2"/>
    <n v="0"/>
    <n v="0.4"/>
    <n v="24.8"/>
    <n v="47.5"/>
    <n v="27.4"/>
    <n v="46.3"/>
    <n v="50.4"/>
    <n v="55.1"/>
    <n v="54.7"/>
    <n v="55.1"/>
    <n v="46.2"/>
    <n v="47.1"/>
    <n v="52.3"/>
    <n v="47.2"/>
    <n v="50.1"/>
    <n v="49.5"/>
    <n v="50.7"/>
    <n v="50.1"/>
    <n v="68"/>
    <n v="0.5"/>
    <n v="1364"/>
    <n v="2728"/>
    <n v="126.6"/>
    <n v="20"/>
    <n v="20"/>
    <n v="101.1"/>
    <n v="20.04"/>
    <n v="80.178041543026708"/>
    <n v="8.15"/>
    <n v="0.94"/>
    <n v="14.08"/>
    <n v="1.33"/>
    <n v="24.5"/>
    <n v="1.2250000000000001"/>
    <n v="6.33"/>
    <n v="0.19821958456973293"/>
    <n v="270.37151335311574"/>
    <n v="540.74302670623149"/>
    <n v="0.33265306122448979"/>
    <n v="3.8367346938775505E-2"/>
    <n v="0.57469387755102042"/>
    <n v="5.4285714285714291E-2"/>
    <n v="179.87982316962393"/>
    <n v="20.746875310361531"/>
    <n v="310.76170677647917"/>
    <n v="29.354621449766857"/>
    <n v="9.35"/>
    <n v="36.5"/>
    <n v="53.824999999999996"/>
    <n v="48.2"/>
    <n v="50.1"/>
  </r>
  <r>
    <x v="1"/>
    <s v="mid May"/>
    <x v="13"/>
    <x v="12"/>
    <x v="3"/>
    <n v="2"/>
    <n v="30"/>
    <n v="58"/>
    <n v="230"/>
    <d v="2025-09-22T00:00:00"/>
    <n v="0.83"/>
    <n v="8.4000000000000005E-2"/>
    <n v="0.111"/>
    <n v="0.155"/>
    <n v="0.27700000000000002"/>
    <n v="0.91600000000000004"/>
    <n v="0.88900000000000001"/>
    <n v="0.84499999999999997"/>
    <n v="0.72299999999999998"/>
    <n v="42.2"/>
    <n v="43"/>
    <n v="39.6"/>
    <n v="42.2"/>
    <n v="47.5"/>
    <n v="53.7"/>
    <n v="48"/>
    <n v="48.9"/>
    <n v="58"/>
    <n v="52.7"/>
    <n v="51"/>
    <n v="54.5"/>
    <n v="50.6"/>
    <n v="46.5"/>
    <n v="54"/>
    <n v="51"/>
    <n v="42.6"/>
    <n v="44.7"/>
    <n v="45.4"/>
    <n v="46.7"/>
    <n v="64"/>
    <n v="0.5"/>
    <n v="1576"/>
    <n v="3152"/>
    <n v="143.5"/>
    <n v="20"/>
    <n v="20"/>
    <n v="67.5"/>
    <n v="15.82"/>
    <n v="76.562962962962956"/>
    <n v="11.93"/>
    <n v="0.36"/>
    <n v="16.86"/>
    <n v="1"/>
    <n v="30.15"/>
    <n v="1.5074999999999998"/>
    <n v="7.1749999999999998"/>
    <n v="0.23437037037037037"/>
    <n v="369.36770370370368"/>
    <n v="738.73540740740737"/>
    <n v="0.39568822553897182"/>
    <n v="1.1940298507462687E-2"/>
    <n v="0.55920398009950245"/>
    <n v="3.316749585406302E-2"/>
    <n v="292.30890249984645"/>
    <n v="8.8207212824765051"/>
    <n v="413.10378006264966"/>
    <n v="24.502003562434741"/>
    <n v="41.75"/>
    <n v="49.524999999999999"/>
    <n v="54.05"/>
    <n v="50.524999999999999"/>
    <n v="44.850000000000009"/>
  </r>
  <r>
    <x v="1"/>
    <s v="mid May"/>
    <x v="14"/>
    <x v="13"/>
    <x v="3"/>
    <n v="3"/>
    <n v="30"/>
    <n v="59"/>
    <n v="330"/>
    <d v="2025-09-19T00:00:00"/>
    <n v="0.71"/>
    <n v="7.6999999999999999E-2"/>
    <n v="0.105"/>
    <n v="0.13"/>
    <n v="0.31"/>
    <n v="0.92300000000000004"/>
    <n v="0.89500000000000002"/>
    <n v="0.87"/>
    <n v="0.69"/>
    <n v="29.7"/>
    <n v="35.4"/>
    <n v="1.7"/>
    <n v="11"/>
    <n v="48.2"/>
    <n v="41.4"/>
    <n v="46"/>
    <n v="32.5"/>
    <n v="50.8"/>
    <n v="45.2"/>
    <n v="45.8"/>
    <n v="41.6"/>
    <n v="45.3"/>
    <n v="42.1"/>
    <n v="52.7"/>
    <n v="43.9"/>
    <n v="43.3"/>
    <n v="48.8"/>
    <n v="47"/>
    <n v="40.299999999999997"/>
    <n v="60"/>
    <n v="0.5"/>
    <n v="1353"/>
    <n v="2706"/>
    <n v="123.3"/>
    <n v="20"/>
    <n v="17"/>
    <n v="77.5"/>
    <n v="14.04"/>
    <n v="81.883870967741942"/>
    <n v="7.63"/>
    <n v="0.4"/>
    <n v="15.11"/>
    <n v="1.42"/>
    <n v="24.560000000000002"/>
    <n v="1.4447058823529413"/>
    <n v="7.2529411764705882"/>
    <n v="0.18116129032258063"/>
    <n v="245.11122580645159"/>
    <n v="490.22245161290317"/>
    <n v="0.31066775244299671"/>
    <n v="1.6286644951140065E-2"/>
    <n v="0.61522801302931585"/>
    <n v="5.7817589576547222E-2"/>
    <n v="152.29630723967634"/>
    <n v="7.9840790164967945"/>
    <n v="301.59858484816635"/>
    <n v="28.343480508563616"/>
    <n v="19.45"/>
    <n v="42.024999999999999"/>
    <n v="45.85"/>
    <n v="46.000000000000007"/>
    <n v="44.849999999999994"/>
  </r>
  <r>
    <x v="1"/>
    <s v="mid May"/>
    <x v="10"/>
    <x v="10"/>
    <x v="3"/>
    <n v="4"/>
    <n v="30"/>
    <n v="60"/>
    <n v="430"/>
    <d v="2025-09-19T00:00:00"/>
    <n v="0.75"/>
    <n v="0.09"/>
    <n v="0.112"/>
    <n v="0.13500000000000001"/>
    <n v="0.311"/>
    <n v="0.91"/>
    <n v="0.88800000000000001"/>
    <n v="0.86499999999999999"/>
    <n v="0.68900000000000006"/>
    <n v="24.9"/>
    <n v="47.6"/>
    <n v="21.8"/>
    <n v="36.4"/>
    <n v="45.8"/>
    <n v="41.7"/>
    <n v="42.3"/>
    <n v="43.2"/>
    <n v="44.2"/>
    <n v="48.7"/>
    <n v="40.4"/>
    <n v="41"/>
    <n v="50.3"/>
    <n v="51"/>
    <n v="42.3"/>
    <n v="37.299999999999997"/>
    <n v="47.3"/>
    <n v="45.6"/>
    <n v="40.1"/>
    <n v="35.4"/>
    <n v="64"/>
    <n v="0.5"/>
    <n v="924"/>
    <n v="1848"/>
    <n v="106.8"/>
    <n v="20"/>
    <n v="20"/>
    <n v="73.8"/>
    <n v="15.84"/>
    <n v="78.536585365853654"/>
    <n v="8.23"/>
    <n v="0.19"/>
    <n v="12.38"/>
    <n v="0.2"/>
    <n v="21"/>
    <n v="1.05"/>
    <n v="5.34"/>
    <n v="0.21463414634146341"/>
    <n v="198.32195121951219"/>
    <n v="396.64390243902437"/>
    <n v="0.39190476190476192"/>
    <n v="9.0476190476190474E-3"/>
    <n v="0.58952380952380956"/>
    <n v="9.5238095238095247E-3"/>
    <n v="155.44663414634147"/>
    <n v="3.5886829268292679"/>
    <n v="233.8310243902439"/>
    <n v="3.7775609756097563"/>
    <n v="32.674999999999997"/>
    <n v="43.25"/>
    <n v="43.575000000000003"/>
    <n v="45.224999999999994"/>
    <n v="42.1"/>
  </r>
  <r>
    <x v="1"/>
    <s v="mid May"/>
    <x v="9"/>
    <x v="9"/>
    <x v="3"/>
    <n v="4"/>
    <n v="32"/>
    <n v="61"/>
    <n v="432"/>
    <d v="2025-09-19T00:00:00"/>
    <n v="0.78"/>
    <n v="6.9000000000000006E-2"/>
    <n v="9.4E-2"/>
    <n v="0.11"/>
    <n v="0.28199999999999997"/>
    <n v="0.93100000000000005"/>
    <n v="0.90600000000000003"/>
    <n v="0.89"/>
    <n v="0.71799999999999997"/>
    <n v="28.8"/>
    <n v="22.4"/>
    <n v="43.2"/>
    <n v="41.5"/>
    <n v="45.1"/>
    <n v="37.5"/>
    <n v="41.5"/>
    <n v="50.2"/>
    <n v="47.3"/>
    <n v="43.1"/>
    <n v="44.5"/>
    <n v="50.4"/>
    <n v="46"/>
    <n v="44"/>
    <n v="49.7"/>
    <n v="52.2"/>
    <n v="45"/>
    <n v="42.4"/>
    <n v="44.9"/>
    <n v="44.5"/>
    <n v="64"/>
    <n v="0.5"/>
    <n v="1091"/>
    <n v="2182"/>
    <n v="92.3"/>
    <n v="20"/>
    <n v="18"/>
    <n v="57.3"/>
    <n v="10.52"/>
    <n v="81.640488656195473"/>
    <n v="7.14"/>
    <n v="0.39"/>
    <n v="10.45"/>
    <n v="0.75"/>
    <n v="18.729999999999997"/>
    <n v="1.0405555555555555"/>
    <n v="5.1277777777777773"/>
    <n v="0.18359511343804538"/>
    <n v="200.30226876090751"/>
    <n v="400.60453752181502"/>
    <n v="0.38120662039508812"/>
    <n v="2.08222103577149E-2"/>
    <n v="0.55792845702082228"/>
    <n v="4.0042712226374809E-2"/>
    <n v="152.71310186362837"/>
    <n v="8.3414719505343236"/>
    <n v="223.50867149508636"/>
    <n v="16.04129221256601"/>
    <n v="33.975000000000001"/>
    <n v="43.575000000000003"/>
    <n v="46.325000000000003"/>
    <n v="47.974999999999994"/>
    <n v="44.2"/>
  </r>
  <r>
    <x v="1"/>
    <s v="mid May"/>
    <x v="15"/>
    <x v="7"/>
    <x v="3"/>
    <n v="3"/>
    <n v="32"/>
    <n v="62"/>
    <n v="332"/>
    <d v="2025-09-15T00:00:00"/>
    <n v="0.71"/>
    <n v="5.7000000000000002E-2"/>
    <n v="0.13500000000000001"/>
    <n v="0.26400000000000001"/>
    <n v="0.53"/>
    <n v="0.94299999999999995"/>
    <n v="0.86499999999999999"/>
    <n v="0.73599999999999999"/>
    <n v="0.47"/>
    <n v="21.1"/>
    <n v="38.4"/>
    <n v="10.9"/>
    <n v="43.2"/>
    <n v="50.2"/>
    <n v="47"/>
    <n v="39.6"/>
    <n v="42.8"/>
    <n v="47.6"/>
    <n v="50.1"/>
    <n v="45.5"/>
    <n v="48.6"/>
    <n v="53"/>
    <n v="50"/>
    <n v="47.7"/>
    <n v="44.5"/>
    <n v="49"/>
    <n v="47"/>
    <n v="47"/>
    <n v="44.3"/>
    <n v="53"/>
    <n v="0.5"/>
    <n v="986"/>
    <n v="1972"/>
    <n v="104.4"/>
    <n v="20"/>
    <n v="19"/>
    <n v="75.8"/>
    <n v="15.51"/>
    <n v="79.538258575197887"/>
    <n v="7.34"/>
    <n v="0.18"/>
    <n v="12.27"/>
    <n v="0.47"/>
    <n v="20.259999999999998"/>
    <n v="1.0663157894736841"/>
    <n v="5.4947368421052634"/>
    <n v="0.2046174142480211"/>
    <n v="201.7527704485488"/>
    <n v="403.5055408970976"/>
    <n v="0.36229022704837122"/>
    <n v="8.8845014807502481E-3"/>
    <n v="0.60562685093780855"/>
    <n v="2.3198420533070089E-2"/>
    <n v="146.18611402688532"/>
    <n v="3.5849455755911936"/>
    <n v="244.37379006946634"/>
    <n v="9.3606912251547811"/>
    <n v="28.400000000000002"/>
    <n v="44.900000000000006"/>
    <n v="47.949999999999996"/>
    <n v="48.8"/>
    <n v="46.825000000000003"/>
  </r>
  <r>
    <x v="1"/>
    <s v="mid May"/>
    <x v="8"/>
    <x v="8"/>
    <x v="3"/>
    <n v="2"/>
    <n v="32"/>
    <n v="63"/>
    <n v="232"/>
    <d v="2025-09-22T00:00:00"/>
    <n v="0.84"/>
    <n v="0.08"/>
    <n v="7.4999999999999997E-2"/>
    <n v="0.16400000000000001"/>
    <n v="0.31"/>
    <n v="0.92"/>
    <n v="0.92500000000000004"/>
    <n v="0.83599999999999997"/>
    <n v="0.69"/>
    <n v="6.1"/>
    <n v="10.3"/>
    <n v="27.3"/>
    <n v="31.7"/>
    <n v="34.200000000000003"/>
    <n v="47.3"/>
    <n v="41.5"/>
    <n v="48.6"/>
    <n v="46.7"/>
    <n v="50"/>
    <n v="51.2"/>
    <n v="49.8"/>
    <n v="49.7"/>
    <n v="49.8"/>
    <n v="50.1"/>
    <n v="49.3"/>
    <n v="47.1"/>
    <n v="48.8"/>
    <n v="50"/>
    <n v="48.7"/>
    <n v="64"/>
    <n v="0.5"/>
    <n v="1677"/>
    <n v="3354"/>
    <n v="151.30000000000001"/>
    <n v="20"/>
    <n v="20"/>
    <n v="89.2"/>
    <n v="18.36"/>
    <n v="79.417040358744387"/>
    <n v="11.21"/>
    <n v="0.68"/>
    <n v="17.89"/>
    <n v="2.68"/>
    <n v="32.46"/>
    <n v="1.623"/>
    <n v="7.5650000000000004"/>
    <n v="0.20582959641255605"/>
    <n v="345.17623318385648"/>
    <n v="690.35246636771296"/>
    <n v="0.34534812076401727"/>
    <n v="2.0948860135551448E-2"/>
    <n v="0.55113986444855212"/>
    <n v="8.2563154651879245E-2"/>
    <n v="238.41192692489412"/>
    <n v="14.462097262170204"/>
    <n v="380.48076473562497"/>
    <n v="56.997677445023747"/>
    <n v="18.850000000000001"/>
    <n v="42.9"/>
    <n v="49.424999999999997"/>
    <n v="49.724999999999994"/>
    <n v="48.650000000000006"/>
  </r>
  <r>
    <x v="1"/>
    <s v="mid May"/>
    <x v="12"/>
    <x v="11"/>
    <x v="3"/>
    <n v="1"/>
    <n v="32"/>
    <n v="64"/>
    <n v="132"/>
    <d v="2025-09-15T00:00:00"/>
    <n v="0.81"/>
    <n v="2.3E-2"/>
    <n v="3.4000000000000002E-2"/>
    <n v="0.122"/>
    <n v="0.23100000000000001"/>
    <n v="0.97699999999999998"/>
    <n v="0.96599999999999997"/>
    <n v="0.878"/>
    <n v="0.76900000000000002"/>
    <n v="30.3"/>
    <n v="44.9"/>
    <n v="27.9"/>
    <n v="22.6"/>
    <n v="42.8"/>
    <n v="47.9"/>
    <n v="43.4"/>
    <n v="39.1"/>
    <n v="45.3"/>
    <n v="49.9"/>
    <n v="50.5"/>
    <n v="51.5"/>
    <n v="43.7"/>
    <n v="47.6"/>
    <n v="50.7"/>
    <n v="57.6"/>
    <n v="51.4"/>
    <n v="44.9"/>
    <n v="48.2"/>
    <n v="51.4"/>
    <n v="62"/>
    <n v="0.5"/>
    <n v="1513"/>
    <n v="3026"/>
    <n v="139.19999999999999"/>
    <n v="20"/>
    <n v="20"/>
    <n v="82.9"/>
    <n v="17.52"/>
    <n v="78.866103739445123"/>
    <n v="8.3800000000000008"/>
    <n v="0.85"/>
    <n v="19.25"/>
    <n v="2.48"/>
    <n v="30.96"/>
    <n v="1.548"/>
    <n v="6.9599999999999991"/>
    <n v="0.21133896260554882"/>
    <n v="319.75585042219535"/>
    <n v="639.5117008443907"/>
    <n v="0.27067183462532302"/>
    <n v="2.7454780361757105E-2"/>
    <n v="0.62177002583979324"/>
    <n v="8.0103359173126609E-2"/>
    <n v="173.09780533191196"/>
    <n v="17.557653285456464"/>
    <n v="397.62920675886693"/>
    <n v="51.227035468155321"/>
    <n v="31.424999999999997"/>
    <n v="43.3"/>
    <n v="49.3"/>
    <n v="49.9"/>
    <n v="48.975000000000001"/>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r>
    <x v="2"/>
    <m/>
    <x v="16"/>
    <x v="14"/>
    <x v="4"/>
    <m/>
    <m/>
    <m/>
    <m/>
    <m/>
    <m/>
    <m/>
    <m/>
    <m/>
    <m/>
    <m/>
    <m/>
    <m/>
    <m/>
    <m/>
    <m/>
    <m/>
    <m/>
    <m/>
    <m/>
    <m/>
    <m/>
    <m/>
    <m/>
    <m/>
    <m/>
    <m/>
    <m/>
    <m/>
    <m/>
    <m/>
    <m/>
    <m/>
    <m/>
    <m/>
    <m/>
    <m/>
    <m/>
    <m/>
    <m/>
    <m/>
    <m/>
    <m/>
    <m/>
    <m/>
    <m/>
    <m/>
    <m/>
    <m/>
    <m/>
    <m/>
    <m/>
    <m/>
    <m/>
    <m/>
    <m/>
    <m/>
    <m/>
    <m/>
    <m/>
    <m/>
    <m/>
    <m/>
    <m/>
    <m/>
    <m/>
    <m/>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7">
  <r>
    <x v="0"/>
    <s v="mid April"/>
    <x v="0"/>
    <x v="0"/>
    <n v="1"/>
    <n v="1"/>
    <n v="2"/>
    <n v="1"/>
    <n v="102"/>
    <n v="1"/>
    <x v="0"/>
    <n v="30"/>
    <n v="0"/>
    <n v="0"/>
  </r>
  <r>
    <x v="0"/>
    <s v="mid April"/>
    <x v="1"/>
    <x v="1"/>
    <n v="1"/>
    <n v="2"/>
    <n v="2"/>
    <n v="2"/>
    <n v="202"/>
    <n v="1"/>
    <x v="0"/>
    <n v="59"/>
    <n v="0"/>
    <n v="0"/>
  </r>
  <r>
    <x v="0"/>
    <s v="mid April"/>
    <x v="2"/>
    <x v="2"/>
    <n v="1"/>
    <n v="3"/>
    <n v="2"/>
    <n v="3"/>
    <n v="302"/>
    <n v="1"/>
    <x v="0"/>
    <n v="48"/>
    <n v="0"/>
    <n v="0"/>
  </r>
  <r>
    <x v="0"/>
    <s v="mid April"/>
    <x v="3"/>
    <x v="3"/>
    <n v="1"/>
    <n v="4"/>
    <n v="2"/>
    <n v="4"/>
    <n v="402"/>
    <n v="1"/>
    <x v="0"/>
    <n v="41"/>
    <n v="0"/>
    <n v="0"/>
  </r>
  <r>
    <x v="0"/>
    <s v="mid April"/>
    <x v="4"/>
    <x v="4"/>
    <n v="1"/>
    <n v="4"/>
    <n v="4"/>
    <n v="5"/>
    <n v="404"/>
    <n v="1"/>
    <x v="0"/>
    <n v="33"/>
    <n v="0"/>
    <n v="0"/>
  </r>
  <r>
    <x v="0"/>
    <s v="mid April"/>
    <x v="5"/>
    <x v="5"/>
    <n v="1"/>
    <n v="3"/>
    <n v="4"/>
    <n v="6"/>
    <n v="304"/>
    <n v="1"/>
    <x v="0"/>
    <n v="34"/>
    <n v="0"/>
    <n v="0"/>
  </r>
  <r>
    <x v="0"/>
    <s v="mid April"/>
    <x v="6"/>
    <x v="6"/>
    <n v="1"/>
    <n v="2"/>
    <n v="4"/>
    <n v="7"/>
    <n v="204"/>
    <n v="1"/>
    <x v="0"/>
    <n v="74"/>
    <n v="9"/>
    <n v="12.162162162162161"/>
  </r>
  <r>
    <x v="0"/>
    <s v="mid April"/>
    <x v="7"/>
    <x v="7"/>
    <n v="1"/>
    <n v="1"/>
    <n v="4"/>
    <n v="8"/>
    <n v="104"/>
    <n v="1"/>
    <x v="0"/>
    <n v="30"/>
    <n v="0"/>
    <n v="0"/>
  </r>
  <r>
    <x v="1"/>
    <s v="mid May"/>
    <x v="8"/>
    <x v="8"/>
    <n v="1"/>
    <n v="1"/>
    <n v="6"/>
    <n v="9"/>
    <n v="106"/>
    <n v="1"/>
    <x v="0"/>
    <n v="34"/>
    <n v="0"/>
    <n v="0"/>
  </r>
  <r>
    <x v="1"/>
    <s v="mid May"/>
    <x v="9"/>
    <x v="9"/>
    <n v="1"/>
    <n v="2"/>
    <n v="6"/>
    <n v="10"/>
    <n v="206"/>
    <n v="1"/>
    <x v="0"/>
    <n v="38"/>
    <n v="0"/>
    <n v="0"/>
  </r>
  <r>
    <x v="1"/>
    <s v="mid May"/>
    <x v="10"/>
    <x v="10"/>
    <n v="1"/>
    <n v="3"/>
    <n v="6"/>
    <n v="11"/>
    <n v="306"/>
    <n v="1"/>
    <x v="0"/>
    <n v="35"/>
    <n v="0"/>
    <n v="0"/>
  </r>
  <r>
    <x v="1"/>
    <s v="mid May"/>
    <x v="11"/>
    <x v="3"/>
    <n v="1"/>
    <n v="4"/>
    <n v="6"/>
    <n v="12"/>
    <n v="406"/>
    <n v="1"/>
    <x v="0"/>
    <n v="41"/>
    <n v="0"/>
    <n v="0"/>
  </r>
  <r>
    <x v="1"/>
    <s v="mid May"/>
    <x v="12"/>
    <x v="11"/>
    <n v="1"/>
    <n v="4"/>
    <n v="8"/>
    <n v="13"/>
    <n v="408"/>
    <n v="1"/>
    <x v="0"/>
    <n v="34"/>
    <n v="0"/>
    <n v="0"/>
  </r>
  <r>
    <x v="1"/>
    <s v="mid May"/>
    <x v="13"/>
    <x v="12"/>
    <n v="1"/>
    <n v="3"/>
    <n v="8"/>
    <n v="14"/>
    <n v="308"/>
    <n v="1"/>
    <x v="0"/>
    <n v="38"/>
    <n v="0"/>
    <n v="0"/>
  </r>
  <r>
    <x v="1"/>
    <s v="mid May"/>
    <x v="14"/>
    <x v="13"/>
    <n v="1"/>
    <n v="2"/>
    <n v="8"/>
    <n v="15"/>
    <n v="208"/>
    <n v="1"/>
    <x v="0"/>
    <n v="39"/>
    <n v="0"/>
    <n v="0"/>
  </r>
  <r>
    <x v="1"/>
    <s v="mid May"/>
    <x v="15"/>
    <x v="7"/>
    <n v="1"/>
    <n v="1"/>
    <n v="8"/>
    <n v="16"/>
    <n v="108"/>
    <n v="1"/>
    <x v="0"/>
    <n v="28"/>
    <n v="0"/>
    <n v="0"/>
  </r>
  <r>
    <x v="0"/>
    <s v="mid April"/>
    <x v="1"/>
    <x v="1"/>
    <n v="2"/>
    <n v="1"/>
    <n v="10"/>
    <n v="17"/>
    <n v="110"/>
    <n v="1"/>
    <x v="0"/>
    <n v="31"/>
    <n v="1"/>
    <n v="3.225806451612903"/>
  </r>
  <r>
    <x v="0"/>
    <s v="mid April"/>
    <x v="5"/>
    <x v="5"/>
    <n v="2"/>
    <n v="2"/>
    <n v="10"/>
    <n v="18"/>
    <n v="210"/>
    <n v="1"/>
    <x v="0"/>
    <n v="40"/>
    <n v="9"/>
    <n v="22.5"/>
  </r>
  <r>
    <x v="0"/>
    <s v="mid April"/>
    <x v="7"/>
    <x v="7"/>
    <n v="2"/>
    <n v="3"/>
    <n v="10"/>
    <n v="19"/>
    <n v="310"/>
    <n v="1"/>
    <x v="0"/>
    <n v="37"/>
    <n v="0"/>
    <n v="0"/>
  </r>
  <r>
    <x v="0"/>
    <s v="mid April"/>
    <x v="6"/>
    <x v="6"/>
    <n v="2"/>
    <n v="4"/>
    <n v="10"/>
    <n v="20"/>
    <n v="410"/>
    <n v="1"/>
    <x v="0"/>
    <n v="40"/>
    <n v="1"/>
    <n v="2.5"/>
  </r>
  <r>
    <x v="0"/>
    <s v="mid April"/>
    <x v="2"/>
    <x v="2"/>
    <n v="2"/>
    <n v="4"/>
    <n v="12"/>
    <n v="21"/>
    <n v="412"/>
    <n v="1"/>
    <x v="0"/>
    <n v="37"/>
    <n v="2"/>
    <n v="5.4054054054054053"/>
  </r>
  <r>
    <x v="0"/>
    <s v="mid April"/>
    <x v="0"/>
    <x v="0"/>
    <n v="2"/>
    <n v="3"/>
    <n v="12"/>
    <n v="22"/>
    <n v="312"/>
    <n v="1"/>
    <x v="0"/>
    <n v="36"/>
    <n v="0"/>
    <n v="0"/>
  </r>
  <r>
    <x v="0"/>
    <s v="mid April"/>
    <x v="3"/>
    <x v="3"/>
    <n v="2"/>
    <n v="2"/>
    <n v="12"/>
    <n v="23"/>
    <n v="212"/>
    <n v="1"/>
    <x v="0"/>
    <n v="35"/>
    <n v="0"/>
    <n v="0"/>
  </r>
  <r>
    <x v="0"/>
    <s v="mid April"/>
    <x v="4"/>
    <x v="4"/>
    <n v="2"/>
    <n v="1"/>
    <n v="12"/>
    <n v="24"/>
    <n v="112"/>
    <n v="1"/>
    <x v="0"/>
    <n v="29"/>
    <n v="0"/>
    <n v="0"/>
  </r>
  <r>
    <x v="1"/>
    <s v="mid May"/>
    <x v="9"/>
    <x v="9"/>
    <n v="2"/>
    <n v="1"/>
    <n v="14"/>
    <n v="25"/>
    <n v="114"/>
    <n v="1"/>
    <x v="0"/>
    <n v="49"/>
    <n v="0"/>
    <n v="0"/>
  </r>
  <r>
    <x v="1"/>
    <s v="mid May"/>
    <x v="10"/>
    <x v="10"/>
    <n v="2"/>
    <n v="2"/>
    <n v="14"/>
    <n v="26"/>
    <n v="214"/>
    <n v="1"/>
    <x v="0"/>
    <n v="29"/>
    <n v="0"/>
    <n v="0"/>
  </r>
  <r>
    <x v="1"/>
    <s v="mid May"/>
    <x v="8"/>
    <x v="8"/>
    <n v="2"/>
    <n v="3"/>
    <n v="14"/>
    <n v="27"/>
    <n v="314"/>
    <n v="1"/>
    <x v="0"/>
    <n v="50"/>
    <n v="0"/>
    <n v="0"/>
  </r>
  <r>
    <x v="1"/>
    <s v="mid May"/>
    <x v="15"/>
    <x v="7"/>
    <n v="2"/>
    <n v="4"/>
    <n v="14"/>
    <n v="28"/>
    <n v="414"/>
    <n v="1"/>
    <x v="0"/>
    <n v="43"/>
    <n v="0"/>
    <n v="0"/>
  </r>
  <r>
    <x v="1"/>
    <s v="mid May"/>
    <x v="14"/>
    <x v="13"/>
    <n v="2"/>
    <n v="4"/>
    <n v="16"/>
    <n v="29"/>
    <n v="416"/>
    <n v="1"/>
    <x v="0"/>
    <n v="26"/>
    <n v="0"/>
    <n v="0"/>
  </r>
  <r>
    <x v="1"/>
    <s v="mid May"/>
    <x v="11"/>
    <x v="3"/>
    <n v="2"/>
    <n v="3"/>
    <n v="16"/>
    <n v="30"/>
    <n v="316"/>
    <n v="1"/>
    <x v="0"/>
    <n v="30"/>
    <n v="0"/>
    <n v="0"/>
  </r>
  <r>
    <x v="1"/>
    <s v="mid May"/>
    <x v="12"/>
    <x v="11"/>
    <n v="2"/>
    <n v="2"/>
    <n v="16"/>
    <n v="31"/>
    <n v="216"/>
    <n v="1"/>
    <x v="0"/>
    <n v="39"/>
    <n v="0"/>
    <n v="0"/>
  </r>
  <r>
    <x v="1"/>
    <s v="mid May"/>
    <x v="13"/>
    <x v="12"/>
    <n v="2"/>
    <n v="1"/>
    <n v="16"/>
    <n v="32"/>
    <n v="116"/>
    <n v="1"/>
    <x v="0"/>
    <n v="41"/>
    <n v="0"/>
    <n v="0"/>
  </r>
  <r>
    <x v="0"/>
    <s v="mid April"/>
    <x v="6"/>
    <x v="6"/>
    <n v="3"/>
    <n v="1"/>
    <n v="18"/>
    <n v="33"/>
    <n v="118"/>
    <n v="1"/>
    <x v="0"/>
    <n v="41"/>
    <n v="2"/>
    <n v="4.8780487804878048"/>
  </r>
  <r>
    <x v="0"/>
    <s v="mid April"/>
    <x v="2"/>
    <x v="2"/>
    <n v="3"/>
    <n v="2"/>
    <n v="18"/>
    <n v="34"/>
    <n v="218"/>
    <n v="1"/>
    <x v="0"/>
    <n v="28"/>
    <n v="1"/>
    <n v="3.5714285714285716"/>
  </r>
  <r>
    <x v="0"/>
    <s v="mid April"/>
    <x v="3"/>
    <x v="3"/>
    <n v="3"/>
    <n v="3"/>
    <n v="18"/>
    <n v="35"/>
    <n v="318"/>
    <n v="1"/>
    <x v="0"/>
    <n v="50"/>
    <n v="0"/>
    <n v="0"/>
  </r>
  <r>
    <x v="0"/>
    <s v="mid April"/>
    <x v="0"/>
    <x v="0"/>
    <n v="3"/>
    <n v="4"/>
    <n v="18"/>
    <n v="36"/>
    <n v="418"/>
    <n v="1"/>
    <x v="0"/>
    <n v="24"/>
    <n v="0"/>
    <n v="0"/>
  </r>
  <r>
    <x v="0"/>
    <s v="mid April"/>
    <x v="1"/>
    <x v="1"/>
    <n v="3"/>
    <n v="4"/>
    <n v="20"/>
    <n v="37"/>
    <n v="420"/>
    <n v="1"/>
    <x v="0"/>
    <n v="43"/>
    <n v="0"/>
    <n v="0"/>
  </r>
  <r>
    <x v="0"/>
    <s v="mid April"/>
    <x v="4"/>
    <x v="4"/>
    <n v="3"/>
    <n v="3"/>
    <n v="20"/>
    <n v="38"/>
    <n v="320"/>
    <n v="1"/>
    <x v="0"/>
    <n v="30"/>
    <n v="0"/>
    <n v="0"/>
  </r>
  <r>
    <x v="0"/>
    <s v="mid April"/>
    <x v="7"/>
    <x v="7"/>
    <n v="3"/>
    <n v="2"/>
    <n v="20"/>
    <n v="39"/>
    <n v="220"/>
    <n v="1"/>
    <x v="0"/>
    <n v="36"/>
    <n v="0"/>
    <n v="0"/>
  </r>
  <r>
    <x v="0"/>
    <s v="mid April"/>
    <x v="5"/>
    <x v="5"/>
    <n v="3"/>
    <n v="1"/>
    <n v="20"/>
    <n v="40"/>
    <n v="120"/>
    <n v="1"/>
    <x v="0"/>
    <n v="31"/>
    <n v="7"/>
    <n v="22.580645161290324"/>
  </r>
  <r>
    <x v="1"/>
    <s v="mid May"/>
    <x v="14"/>
    <x v="13"/>
    <n v="3"/>
    <n v="1"/>
    <n v="22"/>
    <n v="41"/>
    <n v="122"/>
    <n v="1"/>
    <x v="0"/>
    <n v="40"/>
    <n v="0"/>
    <n v="0"/>
  </r>
  <r>
    <x v="1"/>
    <s v="mid May"/>
    <x v="15"/>
    <x v="7"/>
    <n v="3"/>
    <n v="2"/>
    <n v="22"/>
    <n v="42"/>
    <n v="222"/>
    <n v="1"/>
    <x v="0"/>
    <n v="39"/>
    <n v="0"/>
    <n v="0"/>
  </r>
  <r>
    <x v="1"/>
    <s v="mid May"/>
    <x v="9"/>
    <x v="9"/>
    <n v="3"/>
    <n v="3"/>
    <n v="22"/>
    <n v="43"/>
    <n v="322"/>
    <n v="1"/>
    <x v="0"/>
    <n v="39"/>
    <n v="0"/>
    <n v="0"/>
  </r>
  <r>
    <x v="1"/>
    <s v="mid May"/>
    <x v="13"/>
    <x v="12"/>
    <n v="3"/>
    <n v="4"/>
    <n v="22"/>
    <n v="44"/>
    <n v="422"/>
    <n v="1"/>
    <x v="0"/>
    <n v="34"/>
    <n v="0"/>
    <n v="0"/>
  </r>
  <r>
    <x v="1"/>
    <s v="mid May"/>
    <x v="8"/>
    <x v="8"/>
    <n v="3"/>
    <n v="4"/>
    <n v="24"/>
    <n v="45"/>
    <n v="424"/>
    <n v="1"/>
    <x v="0"/>
    <n v="30"/>
    <n v="0"/>
    <n v="0"/>
  </r>
  <r>
    <x v="1"/>
    <s v="mid May"/>
    <x v="12"/>
    <x v="11"/>
    <n v="3"/>
    <n v="3"/>
    <n v="24"/>
    <n v="46"/>
    <n v="324"/>
    <n v="1"/>
    <x v="0"/>
    <n v="32"/>
    <n v="0"/>
    <n v="0"/>
  </r>
  <r>
    <x v="1"/>
    <s v="mid May"/>
    <x v="11"/>
    <x v="3"/>
    <n v="3"/>
    <n v="2"/>
    <n v="24"/>
    <n v="47"/>
    <n v="224"/>
    <n v="1"/>
    <x v="0"/>
    <n v="36"/>
    <n v="0"/>
    <n v="0"/>
  </r>
  <r>
    <x v="1"/>
    <s v="mid May"/>
    <x v="10"/>
    <x v="10"/>
    <n v="3"/>
    <n v="1"/>
    <n v="24"/>
    <n v="48"/>
    <n v="124"/>
    <n v="1"/>
    <x v="0"/>
    <n v="31"/>
    <n v="0"/>
    <n v="0"/>
  </r>
  <r>
    <x v="0"/>
    <s v="mid April"/>
    <x v="3"/>
    <x v="3"/>
    <n v="4"/>
    <n v="1"/>
    <n v="26"/>
    <n v="49"/>
    <n v="126"/>
    <n v="1"/>
    <x v="0"/>
    <n v="37"/>
    <n v="0"/>
    <n v="0"/>
  </r>
  <r>
    <x v="0"/>
    <s v="mid April"/>
    <x v="4"/>
    <x v="4"/>
    <n v="4"/>
    <n v="2"/>
    <n v="26"/>
    <n v="50"/>
    <n v="226"/>
    <n v="1"/>
    <x v="0"/>
    <n v="34"/>
    <n v="0"/>
    <n v="0"/>
  </r>
  <r>
    <x v="0"/>
    <s v="mid April"/>
    <x v="1"/>
    <x v="1"/>
    <n v="4"/>
    <n v="3"/>
    <n v="26"/>
    <n v="51"/>
    <n v="326"/>
    <n v="1"/>
    <x v="0"/>
    <n v="28"/>
    <n v="0"/>
    <n v="0"/>
  </r>
  <r>
    <x v="0"/>
    <s v="mid April"/>
    <x v="5"/>
    <x v="5"/>
    <n v="4"/>
    <n v="4"/>
    <n v="26"/>
    <n v="52"/>
    <n v="426"/>
    <n v="1"/>
    <x v="0"/>
    <n v="37"/>
    <n v="25"/>
    <n v="67.567567567567565"/>
  </r>
  <r>
    <x v="0"/>
    <s v="mid April"/>
    <x v="7"/>
    <x v="7"/>
    <n v="4"/>
    <n v="4"/>
    <n v="28"/>
    <n v="53"/>
    <n v="428"/>
    <n v="1"/>
    <x v="0"/>
    <n v="60"/>
    <n v="0"/>
    <n v="0"/>
  </r>
  <r>
    <x v="0"/>
    <s v="mid April"/>
    <x v="6"/>
    <x v="6"/>
    <n v="4"/>
    <n v="3"/>
    <n v="28"/>
    <n v="54"/>
    <n v="328"/>
    <n v="1"/>
    <x v="0"/>
    <n v="40"/>
    <n v="0"/>
    <n v="0"/>
  </r>
  <r>
    <x v="0"/>
    <s v="mid April"/>
    <x v="0"/>
    <x v="0"/>
    <n v="4"/>
    <n v="2"/>
    <n v="28"/>
    <n v="55"/>
    <n v="228"/>
    <n v="1"/>
    <x v="0"/>
    <n v="27"/>
    <n v="0"/>
    <n v="0"/>
  </r>
  <r>
    <x v="0"/>
    <s v="mid April"/>
    <x v="2"/>
    <x v="2"/>
    <n v="4"/>
    <n v="1"/>
    <n v="28"/>
    <n v="56"/>
    <n v="128"/>
    <n v="1"/>
    <x v="0"/>
    <n v="58"/>
    <n v="3"/>
    <n v="5.1724137931034484"/>
  </r>
  <r>
    <x v="1"/>
    <s v="mid May"/>
    <x v="11"/>
    <x v="3"/>
    <n v="4"/>
    <n v="1"/>
    <n v="30"/>
    <n v="57"/>
    <n v="130"/>
    <n v="1"/>
    <x v="0"/>
    <n v="30"/>
    <n v="0"/>
    <n v="0"/>
  </r>
  <r>
    <x v="1"/>
    <s v="mid May"/>
    <x v="13"/>
    <x v="12"/>
    <n v="4"/>
    <n v="2"/>
    <n v="30"/>
    <n v="58"/>
    <n v="230"/>
    <n v="1"/>
    <x v="0"/>
    <n v="31"/>
    <n v="0"/>
    <n v="0"/>
  </r>
  <r>
    <x v="1"/>
    <s v="mid May"/>
    <x v="14"/>
    <x v="13"/>
    <n v="4"/>
    <n v="3"/>
    <n v="30"/>
    <n v="59"/>
    <n v="330"/>
    <n v="1"/>
    <x v="0"/>
    <n v="54"/>
    <n v="0"/>
    <n v="0"/>
  </r>
  <r>
    <x v="1"/>
    <s v="mid May"/>
    <x v="10"/>
    <x v="10"/>
    <n v="4"/>
    <n v="4"/>
    <n v="30"/>
    <n v="60"/>
    <n v="430"/>
    <n v="1"/>
    <x v="0"/>
    <n v="46"/>
    <n v="0"/>
    <n v="0"/>
  </r>
  <r>
    <x v="1"/>
    <s v="mid May"/>
    <x v="9"/>
    <x v="9"/>
    <n v="4"/>
    <n v="4"/>
    <n v="32"/>
    <n v="61"/>
    <n v="432"/>
    <n v="1"/>
    <x v="0"/>
    <n v="44"/>
    <n v="0"/>
    <n v="0"/>
  </r>
  <r>
    <x v="1"/>
    <s v="mid May"/>
    <x v="15"/>
    <x v="7"/>
    <n v="4"/>
    <n v="3"/>
    <n v="32"/>
    <n v="62"/>
    <n v="332"/>
    <n v="1"/>
    <x v="0"/>
    <n v="29"/>
    <n v="0"/>
    <n v="0"/>
  </r>
  <r>
    <x v="1"/>
    <s v="mid May"/>
    <x v="8"/>
    <x v="8"/>
    <n v="4"/>
    <n v="2"/>
    <n v="32"/>
    <n v="63"/>
    <n v="232"/>
    <n v="1"/>
    <x v="0"/>
    <n v="34"/>
    <n v="0"/>
    <n v="0"/>
  </r>
  <r>
    <x v="1"/>
    <s v="mid May"/>
    <x v="12"/>
    <x v="11"/>
    <n v="4"/>
    <n v="1"/>
    <n v="32"/>
    <n v="64"/>
    <n v="132"/>
    <n v="1"/>
    <x v="0"/>
    <n v="19"/>
    <n v="0"/>
    <n v="0"/>
  </r>
  <r>
    <x v="0"/>
    <s v="mid April"/>
    <x v="0"/>
    <x v="0"/>
    <n v="1"/>
    <n v="1"/>
    <n v="2"/>
    <n v="1"/>
    <n v="102"/>
    <n v="2"/>
    <x v="1"/>
    <n v="30"/>
    <m/>
    <m/>
  </r>
  <r>
    <x v="0"/>
    <s v="mid April"/>
    <x v="1"/>
    <x v="1"/>
    <n v="1"/>
    <n v="2"/>
    <n v="2"/>
    <n v="2"/>
    <n v="202"/>
    <n v="2"/>
    <x v="1"/>
    <n v="59"/>
    <m/>
    <m/>
  </r>
  <r>
    <x v="0"/>
    <s v="mid April"/>
    <x v="2"/>
    <x v="2"/>
    <n v="1"/>
    <n v="3"/>
    <n v="2"/>
    <n v="3"/>
    <n v="302"/>
    <n v="2"/>
    <x v="1"/>
    <n v="48"/>
    <m/>
    <m/>
  </r>
  <r>
    <x v="0"/>
    <s v="mid April"/>
    <x v="3"/>
    <x v="3"/>
    <n v="1"/>
    <n v="4"/>
    <n v="2"/>
    <n v="4"/>
    <n v="402"/>
    <n v="2"/>
    <x v="1"/>
    <n v="41"/>
    <m/>
    <m/>
  </r>
  <r>
    <x v="0"/>
    <s v="mid April"/>
    <x v="4"/>
    <x v="4"/>
    <n v="1"/>
    <n v="4"/>
    <n v="4"/>
    <n v="5"/>
    <n v="404"/>
    <n v="2"/>
    <x v="1"/>
    <n v="33"/>
    <m/>
    <m/>
  </r>
  <r>
    <x v="0"/>
    <s v="mid April"/>
    <x v="5"/>
    <x v="5"/>
    <n v="1"/>
    <n v="3"/>
    <n v="4"/>
    <n v="6"/>
    <n v="304"/>
    <n v="2"/>
    <x v="1"/>
    <n v="34"/>
    <n v="7"/>
    <n v="20.588235294117649"/>
  </r>
  <r>
    <x v="0"/>
    <s v="mid April"/>
    <x v="6"/>
    <x v="6"/>
    <n v="1"/>
    <n v="2"/>
    <n v="4"/>
    <n v="7"/>
    <n v="204"/>
    <n v="2"/>
    <x v="1"/>
    <n v="74"/>
    <n v="32"/>
    <n v="43.243243243243242"/>
  </r>
  <r>
    <x v="0"/>
    <s v="mid April"/>
    <x v="7"/>
    <x v="7"/>
    <n v="1"/>
    <n v="1"/>
    <n v="4"/>
    <n v="8"/>
    <n v="104"/>
    <n v="2"/>
    <x v="1"/>
    <n v="30"/>
    <m/>
    <m/>
  </r>
  <r>
    <x v="1"/>
    <s v="mid May"/>
    <x v="8"/>
    <x v="8"/>
    <n v="1"/>
    <n v="1"/>
    <n v="6"/>
    <n v="9"/>
    <n v="106"/>
    <n v="2"/>
    <x v="1"/>
    <n v="34"/>
    <m/>
    <m/>
  </r>
  <r>
    <x v="1"/>
    <s v="mid May"/>
    <x v="9"/>
    <x v="9"/>
    <n v="1"/>
    <n v="2"/>
    <n v="6"/>
    <n v="10"/>
    <n v="206"/>
    <n v="2"/>
    <x v="1"/>
    <n v="38"/>
    <m/>
    <m/>
  </r>
  <r>
    <x v="1"/>
    <s v="mid May"/>
    <x v="10"/>
    <x v="10"/>
    <n v="1"/>
    <n v="3"/>
    <n v="6"/>
    <n v="11"/>
    <n v="306"/>
    <n v="2"/>
    <x v="1"/>
    <n v="35"/>
    <m/>
    <m/>
  </r>
  <r>
    <x v="1"/>
    <s v="mid May"/>
    <x v="11"/>
    <x v="3"/>
    <n v="1"/>
    <n v="4"/>
    <n v="6"/>
    <n v="12"/>
    <n v="406"/>
    <n v="2"/>
    <x v="1"/>
    <n v="41"/>
    <m/>
    <m/>
  </r>
  <r>
    <x v="1"/>
    <s v="mid May"/>
    <x v="12"/>
    <x v="11"/>
    <n v="1"/>
    <n v="4"/>
    <n v="8"/>
    <n v="13"/>
    <n v="408"/>
    <n v="2"/>
    <x v="1"/>
    <n v="34"/>
    <m/>
    <m/>
  </r>
  <r>
    <x v="1"/>
    <s v="mid May"/>
    <x v="13"/>
    <x v="12"/>
    <n v="1"/>
    <n v="3"/>
    <n v="8"/>
    <n v="14"/>
    <n v="308"/>
    <n v="2"/>
    <x v="1"/>
    <n v="38"/>
    <m/>
    <m/>
  </r>
  <r>
    <x v="1"/>
    <s v="mid May"/>
    <x v="14"/>
    <x v="13"/>
    <n v="1"/>
    <n v="2"/>
    <n v="8"/>
    <n v="15"/>
    <n v="208"/>
    <n v="2"/>
    <x v="1"/>
    <n v="39"/>
    <m/>
    <m/>
  </r>
  <r>
    <x v="1"/>
    <s v="mid May"/>
    <x v="15"/>
    <x v="7"/>
    <n v="1"/>
    <n v="1"/>
    <n v="8"/>
    <n v="16"/>
    <n v="108"/>
    <n v="2"/>
    <x v="1"/>
    <n v="28"/>
    <m/>
    <m/>
  </r>
  <r>
    <x v="0"/>
    <s v="mid April"/>
    <x v="1"/>
    <x v="1"/>
    <n v="2"/>
    <n v="1"/>
    <n v="10"/>
    <n v="17"/>
    <n v="110"/>
    <n v="2"/>
    <x v="1"/>
    <n v="31"/>
    <m/>
    <m/>
  </r>
  <r>
    <x v="0"/>
    <s v="mid April"/>
    <x v="5"/>
    <x v="5"/>
    <n v="2"/>
    <n v="2"/>
    <n v="10"/>
    <n v="18"/>
    <n v="210"/>
    <n v="2"/>
    <x v="1"/>
    <n v="40"/>
    <n v="17"/>
    <n v="42.5"/>
  </r>
  <r>
    <x v="0"/>
    <s v="mid April"/>
    <x v="7"/>
    <x v="7"/>
    <n v="2"/>
    <n v="3"/>
    <n v="10"/>
    <n v="19"/>
    <n v="310"/>
    <n v="2"/>
    <x v="1"/>
    <n v="37"/>
    <m/>
    <m/>
  </r>
  <r>
    <x v="0"/>
    <s v="mid April"/>
    <x v="6"/>
    <x v="6"/>
    <n v="2"/>
    <n v="4"/>
    <n v="10"/>
    <n v="20"/>
    <n v="410"/>
    <n v="2"/>
    <x v="1"/>
    <n v="40"/>
    <n v="9"/>
    <n v="22.5"/>
  </r>
  <r>
    <x v="0"/>
    <s v="mid April"/>
    <x v="2"/>
    <x v="2"/>
    <n v="2"/>
    <n v="4"/>
    <n v="12"/>
    <n v="21"/>
    <n v="412"/>
    <n v="2"/>
    <x v="1"/>
    <n v="37"/>
    <m/>
    <m/>
  </r>
  <r>
    <x v="0"/>
    <s v="mid April"/>
    <x v="0"/>
    <x v="0"/>
    <n v="2"/>
    <n v="3"/>
    <n v="12"/>
    <n v="22"/>
    <n v="312"/>
    <n v="2"/>
    <x v="1"/>
    <n v="36"/>
    <m/>
    <m/>
  </r>
  <r>
    <x v="0"/>
    <s v="mid April"/>
    <x v="3"/>
    <x v="3"/>
    <n v="2"/>
    <n v="2"/>
    <n v="12"/>
    <n v="23"/>
    <n v="212"/>
    <n v="2"/>
    <x v="1"/>
    <n v="35"/>
    <m/>
    <m/>
  </r>
  <r>
    <x v="0"/>
    <s v="mid April"/>
    <x v="4"/>
    <x v="4"/>
    <n v="2"/>
    <n v="1"/>
    <n v="12"/>
    <n v="24"/>
    <n v="112"/>
    <n v="2"/>
    <x v="1"/>
    <n v="29"/>
    <m/>
    <m/>
  </r>
  <r>
    <x v="1"/>
    <s v="mid May"/>
    <x v="9"/>
    <x v="9"/>
    <n v="2"/>
    <n v="1"/>
    <n v="14"/>
    <n v="25"/>
    <n v="114"/>
    <n v="2"/>
    <x v="1"/>
    <n v="49"/>
    <m/>
    <m/>
  </r>
  <r>
    <x v="1"/>
    <s v="mid May"/>
    <x v="10"/>
    <x v="10"/>
    <n v="2"/>
    <n v="2"/>
    <n v="14"/>
    <n v="26"/>
    <n v="214"/>
    <n v="2"/>
    <x v="1"/>
    <n v="29"/>
    <m/>
    <m/>
  </r>
  <r>
    <x v="1"/>
    <s v="mid May"/>
    <x v="8"/>
    <x v="8"/>
    <n v="2"/>
    <n v="3"/>
    <n v="14"/>
    <n v="27"/>
    <n v="314"/>
    <n v="2"/>
    <x v="1"/>
    <n v="50"/>
    <m/>
    <m/>
  </r>
  <r>
    <x v="1"/>
    <s v="mid May"/>
    <x v="15"/>
    <x v="7"/>
    <n v="2"/>
    <n v="4"/>
    <n v="14"/>
    <n v="28"/>
    <n v="414"/>
    <n v="2"/>
    <x v="1"/>
    <n v="43"/>
    <m/>
    <m/>
  </r>
  <r>
    <x v="1"/>
    <s v="mid May"/>
    <x v="14"/>
    <x v="13"/>
    <n v="2"/>
    <n v="4"/>
    <n v="16"/>
    <n v="29"/>
    <n v="416"/>
    <n v="2"/>
    <x v="1"/>
    <n v="26"/>
    <m/>
    <m/>
  </r>
  <r>
    <x v="1"/>
    <s v="mid May"/>
    <x v="11"/>
    <x v="3"/>
    <n v="2"/>
    <n v="3"/>
    <n v="16"/>
    <n v="30"/>
    <n v="316"/>
    <n v="2"/>
    <x v="1"/>
    <n v="30"/>
    <m/>
    <m/>
  </r>
  <r>
    <x v="1"/>
    <s v="mid May"/>
    <x v="12"/>
    <x v="11"/>
    <n v="2"/>
    <n v="2"/>
    <n v="16"/>
    <n v="31"/>
    <n v="216"/>
    <n v="2"/>
    <x v="1"/>
    <n v="39"/>
    <m/>
    <m/>
  </r>
  <r>
    <x v="1"/>
    <s v="mid May"/>
    <x v="13"/>
    <x v="12"/>
    <n v="2"/>
    <n v="1"/>
    <n v="16"/>
    <n v="32"/>
    <n v="116"/>
    <n v="2"/>
    <x v="1"/>
    <n v="41"/>
    <m/>
    <m/>
  </r>
  <r>
    <x v="0"/>
    <s v="mid April"/>
    <x v="6"/>
    <x v="6"/>
    <n v="3"/>
    <n v="1"/>
    <n v="18"/>
    <n v="33"/>
    <n v="118"/>
    <n v="2"/>
    <x v="1"/>
    <n v="41"/>
    <n v="16"/>
    <n v="39.024390243902438"/>
  </r>
  <r>
    <x v="0"/>
    <s v="mid April"/>
    <x v="2"/>
    <x v="2"/>
    <n v="3"/>
    <n v="2"/>
    <n v="18"/>
    <n v="34"/>
    <n v="218"/>
    <n v="2"/>
    <x v="1"/>
    <n v="28"/>
    <m/>
    <m/>
  </r>
  <r>
    <x v="0"/>
    <s v="mid April"/>
    <x v="3"/>
    <x v="3"/>
    <n v="3"/>
    <n v="3"/>
    <n v="18"/>
    <n v="35"/>
    <n v="318"/>
    <n v="2"/>
    <x v="1"/>
    <n v="50"/>
    <m/>
    <m/>
  </r>
  <r>
    <x v="0"/>
    <s v="mid April"/>
    <x v="0"/>
    <x v="0"/>
    <n v="3"/>
    <n v="4"/>
    <n v="18"/>
    <n v="36"/>
    <n v="418"/>
    <n v="2"/>
    <x v="1"/>
    <n v="24"/>
    <m/>
    <m/>
  </r>
  <r>
    <x v="0"/>
    <s v="mid April"/>
    <x v="1"/>
    <x v="1"/>
    <n v="3"/>
    <n v="4"/>
    <n v="20"/>
    <n v="37"/>
    <n v="420"/>
    <n v="2"/>
    <x v="1"/>
    <n v="43"/>
    <m/>
    <m/>
  </r>
  <r>
    <x v="0"/>
    <s v="mid April"/>
    <x v="4"/>
    <x v="4"/>
    <n v="3"/>
    <n v="3"/>
    <n v="20"/>
    <n v="38"/>
    <n v="320"/>
    <n v="2"/>
    <x v="1"/>
    <n v="30"/>
    <m/>
    <m/>
  </r>
  <r>
    <x v="0"/>
    <s v="mid April"/>
    <x v="7"/>
    <x v="7"/>
    <n v="3"/>
    <n v="2"/>
    <n v="20"/>
    <n v="39"/>
    <n v="220"/>
    <n v="2"/>
    <x v="1"/>
    <n v="36"/>
    <m/>
    <m/>
  </r>
  <r>
    <x v="0"/>
    <s v="mid April"/>
    <x v="5"/>
    <x v="5"/>
    <n v="3"/>
    <n v="1"/>
    <n v="20"/>
    <n v="40"/>
    <n v="120"/>
    <n v="2"/>
    <x v="1"/>
    <n v="31"/>
    <n v="26"/>
    <n v="83.870967741935488"/>
  </r>
  <r>
    <x v="1"/>
    <s v="mid May"/>
    <x v="14"/>
    <x v="13"/>
    <n v="3"/>
    <n v="1"/>
    <n v="22"/>
    <n v="41"/>
    <n v="122"/>
    <n v="2"/>
    <x v="1"/>
    <n v="40"/>
    <m/>
    <m/>
  </r>
  <r>
    <x v="1"/>
    <s v="mid May"/>
    <x v="15"/>
    <x v="7"/>
    <n v="3"/>
    <n v="2"/>
    <n v="22"/>
    <n v="42"/>
    <n v="222"/>
    <n v="2"/>
    <x v="1"/>
    <n v="39"/>
    <m/>
    <m/>
  </r>
  <r>
    <x v="1"/>
    <s v="mid May"/>
    <x v="9"/>
    <x v="9"/>
    <n v="3"/>
    <n v="3"/>
    <n v="22"/>
    <n v="43"/>
    <n v="322"/>
    <n v="2"/>
    <x v="1"/>
    <n v="39"/>
    <m/>
    <m/>
  </r>
  <r>
    <x v="1"/>
    <s v="mid May"/>
    <x v="13"/>
    <x v="12"/>
    <n v="3"/>
    <n v="4"/>
    <n v="22"/>
    <n v="44"/>
    <n v="422"/>
    <n v="2"/>
    <x v="1"/>
    <n v="34"/>
    <m/>
    <m/>
  </r>
  <r>
    <x v="1"/>
    <s v="mid May"/>
    <x v="8"/>
    <x v="8"/>
    <n v="3"/>
    <n v="4"/>
    <n v="24"/>
    <n v="45"/>
    <n v="424"/>
    <n v="2"/>
    <x v="1"/>
    <n v="30"/>
    <m/>
    <m/>
  </r>
  <r>
    <x v="1"/>
    <s v="mid May"/>
    <x v="12"/>
    <x v="11"/>
    <n v="3"/>
    <n v="3"/>
    <n v="24"/>
    <n v="46"/>
    <n v="324"/>
    <n v="2"/>
    <x v="1"/>
    <n v="32"/>
    <m/>
    <m/>
  </r>
  <r>
    <x v="1"/>
    <s v="mid May"/>
    <x v="11"/>
    <x v="3"/>
    <n v="3"/>
    <n v="2"/>
    <n v="24"/>
    <n v="47"/>
    <n v="224"/>
    <n v="2"/>
    <x v="1"/>
    <n v="36"/>
    <m/>
    <m/>
  </r>
  <r>
    <x v="1"/>
    <s v="mid May"/>
    <x v="10"/>
    <x v="10"/>
    <n v="3"/>
    <n v="1"/>
    <n v="24"/>
    <n v="48"/>
    <n v="124"/>
    <n v="2"/>
    <x v="1"/>
    <n v="31"/>
    <m/>
    <m/>
  </r>
  <r>
    <x v="0"/>
    <s v="mid April"/>
    <x v="3"/>
    <x v="3"/>
    <n v="4"/>
    <n v="1"/>
    <n v="26"/>
    <n v="49"/>
    <n v="126"/>
    <n v="2"/>
    <x v="1"/>
    <n v="37"/>
    <m/>
    <m/>
  </r>
  <r>
    <x v="0"/>
    <s v="mid April"/>
    <x v="4"/>
    <x v="4"/>
    <n v="4"/>
    <n v="2"/>
    <n v="26"/>
    <n v="50"/>
    <n v="226"/>
    <n v="2"/>
    <x v="1"/>
    <n v="34"/>
    <m/>
    <m/>
  </r>
  <r>
    <x v="0"/>
    <s v="mid April"/>
    <x v="1"/>
    <x v="1"/>
    <n v="4"/>
    <n v="3"/>
    <n v="26"/>
    <n v="51"/>
    <n v="326"/>
    <n v="2"/>
    <x v="1"/>
    <n v="28"/>
    <m/>
    <m/>
  </r>
  <r>
    <x v="0"/>
    <s v="mid April"/>
    <x v="5"/>
    <x v="5"/>
    <n v="4"/>
    <n v="4"/>
    <n v="26"/>
    <n v="52"/>
    <n v="426"/>
    <n v="2"/>
    <x v="1"/>
    <n v="37"/>
    <n v="29"/>
    <n v="78.378378378378372"/>
  </r>
  <r>
    <x v="0"/>
    <s v="mid April"/>
    <x v="7"/>
    <x v="7"/>
    <n v="4"/>
    <n v="4"/>
    <n v="28"/>
    <n v="53"/>
    <n v="428"/>
    <n v="2"/>
    <x v="1"/>
    <n v="60"/>
    <m/>
    <m/>
  </r>
  <r>
    <x v="0"/>
    <s v="mid April"/>
    <x v="6"/>
    <x v="6"/>
    <n v="4"/>
    <n v="3"/>
    <n v="28"/>
    <n v="54"/>
    <n v="328"/>
    <n v="2"/>
    <x v="1"/>
    <n v="40"/>
    <n v="0"/>
    <n v="0"/>
  </r>
  <r>
    <x v="0"/>
    <s v="mid April"/>
    <x v="0"/>
    <x v="0"/>
    <n v="4"/>
    <n v="2"/>
    <n v="28"/>
    <n v="55"/>
    <n v="228"/>
    <n v="2"/>
    <x v="1"/>
    <n v="27"/>
    <m/>
    <m/>
  </r>
  <r>
    <x v="0"/>
    <s v="mid April"/>
    <x v="2"/>
    <x v="2"/>
    <n v="4"/>
    <n v="1"/>
    <n v="28"/>
    <n v="56"/>
    <n v="128"/>
    <n v="2"/>
    <x v="1"/>
    <n v="58"/>
    <m/>
    <m/>
  </r>
  <r>
    <x v="1"/>
    <s v="mid May"/>
    <x v="11"/>
    <x v="3"/>
    <n v="4"/>
    <n v="1"/>
    <n v="30"/>
    <n v="57"/>
    <n v="130"/>
    <n v="2"/>
    <x v="1"/>
    <n v="30"/>
    <m/>
    <m/>
  </r>
  <r>
    <x v="1"/>
    <s v="mid May"/>
    <x v="13"/>
    <x v="12"/>
    <n v="4"/>
    <n v="2"/>
    <n v="30"/>
    <n v="58"/>
    <n v="230"/>
    <n v="2"/>
    <x v="1"/>
    <n v="31"/>
    <m/>
    <m/>
  </r>
  <r>
    <x v="1"/>
    <s v="mid May"/>
    <x v="14"/>
    <x v="13"/>
    <n v="4"/>
    <n v="3"/>
    <n v="30"/>
    <n v="59"/>
    <n v="330"/>
    <n v="2"/>
    <x v="1"/>
    <n v="54"/>
    <m/>
    <m/>
  </r>
  <r>
    <x v="1"/>
    <s v="mid May"/>
    <x v="10"/>
    <x v="10"/>
    <n v="4"/>
    <n v="4"/>
    <n v="30"/>
    <n v="60"/>
    <n v="430"/>
    <n v="2"/>
    <x v="1"/>
    <n v="46"/>
    <m/>
    <m/>
  </r>
  <r>
    <x v="1"/>
    <s v="mid May"/>
    <x v="9"/>
    <x v="9"/>
    <n v="4"/>
    <n v="4"/>
    <n v="32"/>
    <n v="61"/>
    <n v="432"/>
    <n v="2"/>
    <x v="1"/>
    <n v="44"/>
    <m/>
    <m/>
  </r>
  <r>
    <x v="1"/>
    <s v="mid May"/>
    <x v="15"/>
    <x v="7"/>
    <n v="4"/>
    <n v="3"/>
    <n v="32"/>
    <n v="62"/>
    <n v="332"/>
    <n v="2"/>
    <x v="1"/>
    <n v="29"/>
    <m/>
    <m/>
  </r>
  <r>
    <x v="1"/>
    <s v="mid May"/>
    <x v="8"/>
    <x v="8"/>
    <n v="4"/>
    <n v="2"/>
    <n v="32"/>
    <n v="63"/>
    <n v="232"/>
    <n v="2"/>
    <x v="1"/>
    <n v="34"/>
    <m/>
    <m/>
  </r>
  <r>
    <x v="1"/>
    <s v="mid May"/>
    <x v="12"/>
    <x v="11"/>
    <n v="4"/>
    <n v="1"/>
    <n v="32"/>
    <n v="64"/>
    <n v="132"/>
    <n v="2"/>
    <x v="1"/>
    <n v="19"/>
    <m/>
    <m/>
  </r>
  <r>
    <x v="0"/>
    <s v="mid April"/>
    <x v="0"/>
    <x v="0"/>
    <n v="1"/>
    <n v="1"/>
    <n v="2"/>
    <n v="1"/>
    <n v="102"/>
    <n v="3"/>
    <x v="2"/>
    <n v="30"/>
    <n v="23"/>
    <n v="76.666666666666671"/>
  </r>
  <r>
    <x v="0"/>
    <s v="mid April"/>
    <x v="1"/>
    <x v="1"/>
    <n v="1"/>
    <n v="2"/>
    <n v="2"/>
    <n v="2"/>
    <n v="202"/>
    <n v="3"/>
    <x v="2"/>
    <n v="59"/>
    <n v="39"/>
    <n v="66.101694915254242"/>
  </r>
  <r>
    <x v="0"/>
    <s v="mid April"/>
    <x v="2"/>
    <x v="2"/>
    <n v="1"/>
    <n v="3"/>
    <n v="2"/>
    <n v="3"/>
    <n v="302"/>
    <n v="3"/>
    <x v="2"/>
    <n v="48"/>
    <n v="6"/>
    <n v="12.5"/>
  </r>
  <r>
    <x v="0"/>
    <s v="mid April"/>
    <x v="3"/>
    <x v="3"/>
    <n v="1"/>
    <n v="4"/>
    <n v="2"/>
    <n v="4"/>
    <n v="402"/>
    <n v="3"/>
    <x v="2"/>
    <n v="41"/>
    <n v="0"/>
    <n v="0"/>
  </r>
  <r>
    <x v="0"/>
    <s v="mid April"/>
    <x v="4"/>
    <x v="4"/>
    <n v="1"/>
    <n v="4"/>
    <n v="4"/>
    <n v="5"/>
    <n v="404"/>
    <n v="3"/>
    <x v="2"/>
    <n v="33"/>
    <n v="6"/>
    <n v="18.181818181818183"/>
  </r>
  <r>
    <x v="0"/>
    <s v="mid April"/>
    <x v="5"/>
    <x v="5"/>
    <n v="1"/>
    <n v="3"/>
    <n v="4"/>
    <n v="6"/>
    <n v="304"/>
    <n v="3"/>
    <x v="2"/>
    <n v="34"/>
    <m/>
    <m/>
  </r>
  <r>
    <x v="0"/>
    <s v="mid April"/>
    <x v="6"/>
    <x v="6"/>
    <n v="1"/>
    <n v="2"/>
    <n v="4"/>
    <n v="7"/>
    <n v="204"/>
    <n v="3"/>
    <x v="2"/>
    <n v="74"/>
    <n v="42"/>
    <n v="56.756756756756758"/>
  </r>
  <r>
    <x v="0"/>
    <s v="mid April"/>
    <x v="7"/>
    <x v="7"/>
    <n v="1"/>
    <n v="1"/>
    <n v="4"/>
    <n v="8"/>
    <n v="104"/>
    <n v="3"/>
    <x v="2"/>
    <n v="30"/>
    <n v="10"/>
    <n v="33.333333333333336"/>
  </r>
  <r>
    <x v="1"/>
    <s v="mid May"/>
    <x v="8"/>
    <x v="8"/>
    <n v="1"/>
    <n v="1"/>
    <n v="6"/>
    <n v="9"/>
    <n v="106"/>
    <n v="3"/>
    <x v="2"/>
    <n v="34"/>
    <n v="0"/>
    <n v="0"/>
  </r>
  <r>
    <x v="1"/>
    <s v="mid May"/>
    <x v="9"/>
    <x v="9"/>
    <n v="1"/>
    <n v="2"/>
    <n v="6"/>
    <n v="10"/>
    <n v="206"/>
    <n v="3"/>
    <x v="2"/>
    <n v="38"/>
    <n v="2"/>
    <n v="5.2631578947368425"/>
  </r>
  <r>
    <x v="1"/>
    <s v="mid May"/>
    <x v="10"/>
    <x v="10"/>
    <n v="1"/>
    <n v="3"/>
    <n v="6"/>
    <n v="11"/>
    <n v="306"/>
    <n v="3"/>
    <x v="2"/>
    <n v="35"/>
    <n v="0"/>
    <n v="0"/>
  </r>
  <r>
    <x v="1"/>
    <s v="mid May"/>
    <x v="11"/>
    <x v="3"/>
    <n v="1"/>
    <n v="4"/>
    <n v="6"/>
    <n v="12"/>
    <n v="406"/>
    <n v="3"/>
    <x v="2"/>
    <n v="41"/>
    <n v="0"/>
    <n v="0"/>
  </r>
  <r>
    <x v="1"/>
    <s v="mid May"/>
    <x v="12"/>
    <x v="11"/>
    <n v="1"/>
    <n v="4"/>
    <n v="8"/>
    <n v="13"/>
    <n v="408"/>
    <n v="3"/>
    <x v="2"/>
    <n v="34"/>
    <n v="17"/>
    <n v="50"/>
  </r>
  <r>
    <x v="1"/>
    <s v="mid May"/>
    <x v="13"/>
    <x v="12"/>
    <n v="1"/>
    <n v="3"/>
    <n v="8"/>
    <n v="14"/>
    <n v="308"/>
    <n v="3"/>
    <x v="2"/>
    <n v="38"/>
    <n v="0"/>
    <n v="0"/>
  </r>
  <r>
    <x v="1"/>
    <s v="mid May"/>
    <x v="14"/>
    <x v="13"/>
    <n v="1"/>
    <n v="2"/>
    <n v="8"/>
    <n v="15"/>
    <n v="208"/>
    <n v="3"/>
    <x v="2"/>
    <n v="39"/>
    <n v="13"/>
    <n v="33.333333333333336"/>
  </r>
  <r>
    <x v="1"/>
    <s v="mid May"/>
    <x v="15"/>
    <x v="7"/>
    <n v="1"/>
    <n v="1"/>
    <n v="8"/>
    <n v="16"/>
    <n v="108"/>
    <n v="3"/>
    <x v="2"/>
    <n v="28"/>
    <n v="10"/>
    <n v="35.714285714285715"/>
  </r>
  <r>
    <x v="0"/>
    <s v="mid April"/>
    <x v="1"/>
    <x v="1"/>
    <n v="2"/>
    <n v="1"/>
    <n v="10"/>
    <n v="17"/>
    <n v="110"/>
    <n v="3"/>
    <x v="2"/>
    <n v="31"/>
    <n v="25"/>
    <n v="80.645161290322577"/>
  </r>
  <r>
    <x v="0"/>
    <s v="mid April"/>
    <x v="5"/>
    <x v="5"/>
    <n v="2"/>
    <n v="2"/>
    <n v="10"/>
    <n v="18"/>
    <n v="210"/>
    <n v="3"/>
    <x v="2"/>
    <n v="40"/>
    <m/>
    <m/>
  </r>
  <r>
    <x v="0"/>
    <s v="mid April"/>
    <x v="7"/>
    <x v="7"/>
    <n v="2"/>
    <n v="3"/>
    <n v="10"/>
    <n v="19"/>
    <n v="310"/>
    <n v="3"/>
    <x v="2"/>
    <n v="37"/>
    <n v="0"/>
    <n v="0"/>
  </r>
  <r>
    <x v="0"/>
    <s v="mid April"/>
    <x v="6"/>
    <x v="6"/>
    <n v="2"/>
    <n v="4"/>
    <n v="10"/>
    <n v="20"/>
    <n v="410"/>
    <n v="3"/>
    <x v="2"/>
    <n v="40"/>
    <n v="38"/>
    <n v="95"/>
  </r>
  <r>
    <x v="0"/>
    <s v="mid April"/>
    <x v="2"/>
    <x v="2"/>
    <n v="2"/>
    <n v="4"/>
    <n v="12"/>
    <n v="21"/>
    <n v="412"/>
    <n v="3"/>
    <x v="2"/>
    <n v="37"/>
    <n v="26"/>
    <n v="70.270270270270274"/>
  </r>
  <r>
    <x v="0"/>
    <s v="mid April"/>
    <x v="0"/>
    <x v="0"/>
    <n v="2"/>
    <n v="3"/>
    <n v="12"/>
    <n v="22"/>
    <n v="312"/>
    <n v="3"/>
    <x v="2"/>
    <n v="36"/>
    <n v="33"/>
    <n v="91.666666666666671"/>
  </r>
  <r>
    <x v="0"/>
    <s v="mid April"/>
    <x v="3"/>
    <x v="3"/>
    <n v="2"/>
    <n v="2"/>
    <n v="12"/>
    <n v="23"/>
    <n v="212"/>
    <n v="3"/>
    <x v="2"/>
    <n v="35"/>
    <n v="9"/>
    <n v="25.714285714285715"/>
  </r>
  <r>
    <x v="0"/>
    <s v="mid April"/>
    <x v="4"/>
    <x v="4"/>
    <n v="2"/>
    <n v="1"/>
    <n v="12"/>
    <n v="24"/>
    <n v="112"/>
    <n v="3"/>
    <x v="2"/>
    <n v="29"/>
    <n v="13"/>
    <n v="44.827586206896555"/>
  </r>
  <r>
    <x v="1"/>
    <s v="mid May"/>
    <x v="9"/>
    <x v="9"/>
    <n v="2"/>
    <n v="1"/>
    <n v="14"/>
    <n v="25"/>
    <n v="114"/>
    <n v="3"/>
    <x v="2"/>
    <n v="49"/>
    <n v="17"/>
    <n v="34.693877551020407"/>
  </r>
  <r>
    <x v="1"/>
    <s v="mid May"/>
    <x v="10"/>
    <x v="10"/>
    <n v="2"/>
    <n v="2"/>
    <n v="14"/>
    <n v="26"/>
    <n v="214"/>
    <n v="3"/>
    <x v="2"/>
    <n v="29"/>
    <n v="4"/>
    <n v="13.793103448275861"/>
  </r>
  <r>
    <x v="1"/>
    <s v="mid May"/>
    <x v="8"/>
    <x v="8"/>
    <n v="2"/>
    <n v="3"/>
    <n v="14"/>
    <n v="27"/>
    <n v="314"/>
    <n v="3"/>
    <x v="2"/>
    <n v="50"/>
    <n v="3"/>
    <n v="6"/>
  </r>
  <r>
    <x v="1"/>
    <s v="mid May"/>
    <x v="15"/>
    <x v="7"/>
    <n v="2"/>
    <n v="4"/>
    <n v="14"/>
    <n v="28"/>
    <n v="414"/>
    <n v="3"/>
    <x v="2"/>
    <n v="43"/>
    <n v="1"/>
    <n v="2.3255813953488373"/>
  </r>
  <r>
    <x v="1"/>
    <s v="mid May"/>
    <x v="14"/>
    <x v="13"/>
    <n v="2"/>
    <n v="4"/>
    <n v="16"/>
    <n v="29"/>
    <n v="416"/>
    <n v="3"/>
    <x v="2"/>
    <n v="26"/>
    <n v="0"/>
    <n v="0"/>
  </r>
  <r>
    <x v="1"/>
    <s v="mid May"/>
    <x v="11"/>
    <x v="3"/>
    <n v="2"/>
    <n v="3"/>
    <n v="16"/>
    <n v="30"/>
    <n v="316"/>
    <n v="3"/>
    <x v="2"/>
    <n v="30"/>
    <n v="0"/>
    <n v="0"/>
  </r>
  <r>
    <x v="1"/>
    <s v="mid May"/>
    <x v="12"/>
    <x v="11"/>
    <n v="2"/>
    <n v="2"/>
    <n v="16"/>
    <n v="31"/>
    <n v="216"/>
    <n v="3"/>
    <x v="2"/>
    <n v="39"/>
    <n v="30"/>
    <n v="76.92307692307692"/>
  </r>
  <r>
    <x v="1"/>
    <s v="mid May"/>
    <x v="13"/>
    <x v="12"/>
    <n v="2"/>
    <n v="1"/>
    <n v="16"/>
    <n v="32"/>
    <n v="116"/>
    <n v="3"/>
    <x v="2"/>
    <n v="41"/>
    <n v="0"/>
    <n v="0"/>
  </r>
  <r>
    <x v="0"/>
    <s v="mid April"/>
    <x v="6"/>
    <x v="6"/>
    <n v="3"/>
    <n v="1"/>
    <n v="18"/>
    <n v="33"/>
    <n v="118"/>
    <n v="3"/>
    <x v="2"/>
    <n v="41"/>
    <n v="28"/>
    <n v="68.292682926829272"/>
  </r>
  <r>
    <x v="0"/>
    <s v="mid April"/>
    <x v="2"/>
    <x v="2"/>
    <n v="3"/>
    <n v="2"/>
    <n v="18"/>
    <n v="34"/>
    <n v="218"/>
    <n v="3"/>
    <x v="2"/>
    <n v="28"/>
    <n v="18"/>
    <n v="64.285714285714292"/>
  </r>
  <r>
    <x v="0"/>
    <s v="mid April"/>
    <x v="3"/>
    <x v="3"/>
    <n v="3"/>
    <n v="3"/>
    <n v="18"/>
    <n v="35"/>
    <n v="318"/>
    <n v="3"/>
    <x v="2"/>
    <n v="50"/>
    <n v="11"/>
    <n v="22"/>
  </r>
  <r>
    <x v="0"/>
    <s v="mid April"/>
    <x v="0"/>
    <x v="0"/>
    <n v="3"/>
    <n v="4"/>
    <n v="18"/>
    <n v="36"/>
    <n v="418"/>
    <n v="3"/>
    <x v="2"/>
    <n v="24"/>
    <n v="11"/>
    <n v="45.833333333333336"/>
  </r>
  <r>
    <x v="0"/>
    <s v="mid April"/>
    <x v="1"/>
    <x v="1"/>
    <n v="3"/>
    <n v="4"/>
    <n v="20"/>
    <n v="37"/>
    <n v="420"/>
    <n v="3"/>
    <x v="2"/>
    <n v="43"/>
    <n v="22"/>
    <n v="51.162790697674417"/>
  </r>
  <r>
    <x v="0"/>
    <s v="mid April"/>
    <x v="4"/>
    <x v="4"/>
    <n v="3"/>
    <n v="3"/>
    <n v="20"/>
    <n v="38"/>
    <n v="320"/>
    <n v="3"/>
    <x v="2"/>
    <n v="30"/>
    <n v="13"/>
    <n v="43.333333333333336"/>
  </r>
  <r>
    <x v="0"/>
    <s v="mid April"/>
    <x v="7"/>
    <x v="7"/>
    <n v="3"/>
    <n v="2"/>
    <n v="20"/>
    <n v="39"/>
    <n v="220"/>
    <n v="3"/>
    <x v="2"/>
    <n v="36"/>
    <n v="7"/>
    <n v="19.444444444444443"/>
  </r>
  <r>
    <x v="0"/>
    <s v="mid April"/>
    <x v="5"/>
    <x v="5"/>
    <n v="3"/>
    <n v="1"/>
    <n v="20"/>
    <n v="40"/>
    <n v="120"/>
    <n v="3"/>
    <x v="2"/>
    <n v="31"/>
    <m/>
    <m/>
  </r>
  <r>
    <x v="1"/>
    <s v="mid May"/>
    <x v="14"/>
    <x v="13"/>
    <n v="3"/>
    <n v="1"/>
    <n v="22"/>
    <n v="41"/>
    <n v="122"/>
    <n v="3"/>
    <x v="2"/>
    <n v="40"/>
    <n v="19"/>
    <n v="47.5"/>
  </r>
  <r>
    <x v="1"/>
    <s v="mid May"/>
    <x v="15"/>
    <x v="7"/>
    <n v="3"/>
    <n v="2"/>
    <n v="22"/>
    <n v="42"/>
    <n v="222"/>
    <n v="3"/>
    <x v="2"/>
    <n v="39"/>
    <n v="11"/>
    <n v="28.205128205128204"/>
  </r>
  <r>
    <x v="1"/>
    <s v="mid May"/>
    <x v="9"/>
    <x v="9"/>
    <n v="3"/>
    <n v="3"/>
    <n v="22"/>
    <n v="43"/>
    <n v="322"/>
    <n v="3"/>
    <x v="2"/>
    <n v="39"/>
    <n v="3"/>
    <n v="7.6923076923076925"/>
  </r>
  <r>
    <x v="1"/>
    <s v="mid May"/>
    <x v="13"/>
    <x v="12"/>
    <n v="3"/>
    <n v="4"/>
    <n v="22"/>
    <n v="44"/>
    <n v="422"/>
    <n v="3"/>
    <x v="2"/>
    <n v="34"/>
    <n v="0"/>
    <n v="0"/>
  </r>
  <r>
    <x v="1"/>
    <s v="mid May"/>
    <x v="8"/>
    <x v="8"/>
    <n v="3"/>
    <n v="4"/>
    <n v="24"/>
    <n v="45"/>
    <n v="424"/>
    <n v="3"/>
    <x v="2"/>
    <n v="30"/>
    <n v="0"/>
    <n v="0"/>
  </r>
  <r>
    <x v="1"/>
    <s v="mid May"/>
    <x v="12"/>
    <x v="11"/>
    <n v="3"/>
    <n v="3"/>
    <n v="24"/>
    <n v="46"/>
    <n v="324"/>
    <n v="3"/>
    <x v="2"/>
    <n v="32"/>
    <n v="19"/>
    <n v="59.375"/>
  </r>
  <r>
    <x v="1"/>
    <s v="mid May"/>
    <x v="11"/>
    <x v="3"/>
    <n v="3"/>
    <n v="2"/>
    <n v="24"/>
    <n v="47"/>
    <n v="224"/>
    <n v="3"/>
    <x v="2"/>
    <n v="36"/>
    <n v="5"/>
    <n v="13.888888888888889"/>
  </r>
  <r>
    <x v="1"/>
    <s v="mid May"/>
    <x v="10"/>
    <x v="10"/>
    <n v="3"/>
    <n v="1"/>
    <n v="24"/>
    <n v="48"/>
    <n v="124"/>
    <n v="3"/>
    <x v="2"/>
    <n v="31"/>
    <n v="4"/>
    <n v="12.903225806451612"/>
  </r>
  <r>
    <x v="0"/>
    <s v="mid April"/>
    <x v="3"/>
    <x v="3"/>
    <n v="4"/>
    <n v="1"/>
    <n v="26"/>
    <n v="49"/>
    <n v="126"/>
    <n v="3"/>
    <x v="2"/>
    <n v="37"/>
    <n v="11"/>
    <n v="29.72972972972973"/>
  </r>
  <r>
    <x v="0"/>
    <s v="mid April"/>
    <x v="4"/>
    <x v="4"/>
    <n v="4"/>
    <n v="2"/>
    <n v="26"/>
    <n v="50"/>
    <n v="226"/>
    <n v="3"/>
    <x v="2"/>
    <n v="34"/>
    <n v="11"/>
    <n v="32.352941176470587"/>
  </r>
  <r>
    <x v="0"/>
    <s v="mid April"/>
    <x v="1"/>
    <x v="1"/>
    <n v="4"/>
    <n v="3"/>
    <n v="26"/>
    <n v="51"/>
    <n v="326"/>
    <n v="3"/>
    <x v="2"/>
    <n v="28"/>
    <n v="15"/>
    <n v="53.571428571428569"/>
  </r>
  <r>
    <x v="0"/>
    <s v="mid April"/>
    <x v="5"/>
    <x v="5"/>
    <n v="4"/>
    <n v="4"/>
    <n v="26"/>
    <n v="52"/>
    <n v="426"/>
    <n v="3"/>
    <x v="2"/>
    <n v="37"/>
    <m/>
    <m/>
  </r>
  <r>
    <x v="0"/>
    <s v="mid April"/>
    <x v="7"/>
    <x v="7"/>
    <n v="4"/>
    <n v="4"/>
    <n v="28"/>
    <n v="53"/>
    <n v="428"/>
    <n v="3"/>
    <x v="2"/>
    <n v="60"/>
    <n v="0"/>
    <n v="0"/>
  </r>
  <r>
    <x v="0"/>
    <s v="mid April"/>
    <x v="6"/>
    <x v="6"/>
    <n v="4"/>
    <n v="3"/>
    <n v="28"/>
    <n v="54"/>
    <n v="328"/>
    <n v="3"/>
    <x v="2"/>
    <n v="40"/>
    <n v="17"/>
    <n v="42.5"/>
  </r>
  <r>
    <x v="0"/>
    <s v="mid April"/>
    <x v="0"/>
    <x v="0"/>
    <n v="4"/>
    <n v="2"/>
    <n v="28"/>
    <n v="55"/>
    <n v="228"/>
    <n v="3"/>
    <x v="2"/>
    <n v="27"/>
    <n v="10"/>
    <n v="37.037037037037038"/>
  </r>
  <r>
    <x v="0"/>
    <s v="mid April"/>
    <x v="2"/>
    <x v="2"/>
    <n v="4"/>
    <n v="1"/>
    <n v="28"/>
    <n v="56"/>
    <n v="128"/>
    <n v="3"/>
    <x v="2"/>
    <n v="58"/>
    <n v="49"/>
    <n v="84.482758620689651"/>
  </r>
  <r>
    <x v="1"/>
    <s v="mid May"/>
    <x v="11"/>
    <x v="3"/>
    <n v="4"/>
    <n v="1"/>
    <n v="30"/>
    <n v="57"/>
    <n v="130"/>
    <n v="3"/>
    <x v="2"/>
    <n v="30"/>
    <n v="15"/>
    <n v="50"/>
  </r>
  <r>
    <x v="1"/>
    <s v="mid May"/>
    <x v="13"/>
    <x v="12"/>
    <n v="4"/>
    <n v="2"/>
    <n v="30"/>
    <n v="58"/>
    <n v="230"/>
    <n v="3"/>
    <x v="2"/>
    <n v="31"/>
    <n v="0"/>
    <n v="0"/>
  </r>
  <r>
    <x v="1"/>
    <s v="mid May"/>
    <x v="14"/>
    <x v="13"/>
    <n v="4"/>
    <n v="3"/>
    <n v="30"/>
    <n v="59"/>
    <n v="330"/>
    <n v="3"/>
    <x v="2"/>
    <n v="54"/>
    <n v="3"/>
    <n v="5.5555555555555554"/>
  </r>
  <r>
    <x v="1"/>
    <s v="mid May"/>
    <x v="10"/>
    <x v="10"/>
    <n v="4"/>
    <n v="4"/>
    <n v="30"/>
    <n v="60"/>
    <n v="430"/>
    <n v="3"/>
    <x v="2"/>
    <n v="46"/>
    <n v="3"/>
    <n v="6.5217391304347823"/>
  </r>
  <r>
    <x v="1"/>
    <s v="mid May"/>
    <x v="9"/>
    <x v="9"/>
    <n v="4"/>
    <n v="4"/>
    <n v="32"/>
    <n v="61"/>
    <n v="432"/>
    <n v="3"/>
    <x v="2"/>
    <n v="44"/>
    <n v="3"/>
    <n v="6.8181818181818183"/>
  </r>
  <r>
    <x v="1"/>
    <s v="mid May"/>
    <x v="15"/>
    <x v="7"/>
    <n v="4"/>
    <n v="3"/>
    <n v="32"/>
    <n v="62"/>
    <n v="332"/>
    <n v="3"/>
    <x v="2"/>
    <n v="29"/>
    <n v="9"/>
    <n v="31.03448275862069"/>
  </r>
  <r>
    <x v="1"/>
    <s v="mid May"/>
    <x v="8"/>
    <x v="8"/>
    <n v="4"/>
    <n v="2"/>
    <n v="32"/>
    <n v="63"/>
    <n v="232"/>
    <n v="3"/>
    <x v="2"/>
    <n v="34"/>
    <n v="17"/>
    <n v="50"/>
  </r>
  <r>
    <x v="1"/>
    <s v="mid May"/>
    <x v="12"/>
    <x v="11"/>
    <n v="4"/>
    <n v="1"/>
    <n v="32"/>
    <n v="64"/>
    <n v="132"/>
    <n v="3"/>
    <x v="2"/>
    <n v="19"/>
    <n v="13"/>
    <n v="68.421052631578945"/>
  </r>
  <r>
    <x v="0"/>
    <s v="mid April"/>
    <x v="0"/>
    <x v="0"/>
    <n v="1"/>
    <n v="1"/>
    <n v="2"/>
    <n v="1"/>
    <n v="102"/>
    <n v="4"/>
    <x v="3"/>
    <n v="30"/>
    <m/>
    <m/>
  </r>
  <r>
    <x v="0"/>
    <s v="mid April"/>
    <x v="1"/>
    <x v="1"/>
    <n v="1"/>
    <n v="2"/>
    <n v="2"/>
    <n v="2"/>
    <n v="202"/>
    <n v="4"/>
    <x v="3"/>
    <n v="59"/>
    <m/>
    <m/>
  </r>
  <r>
    <x v="0"/>
    <s v="mid April"/>
    <x v="2"/>
    <x v="2"/>
    <n v="1"/>
    <n v="3"/>
    <n v="2"/>
    <n v="3"/>
    <n v="302"/>
    <n v="4"/>
    <x v="3"/>
    <n v="48"/>
    <m/>
    <m/>
  </r>
  <r>
    <x v="0"/>
    <s v="mid April"/>
    <x v="3"/>
    <x v="3"/>
    <n v="1"/>
    <n v="4"/>
    <n v="2"/>
    <n v="4"/>
    <n v="402"/>
    <n v="4"/>
    <x v="3"/>
    <n v="41"/>
    <n v="11"/>
    <n v="26.829268292682926"/>
  </r>
  <r>
    <x v="0"/>
    <s v="mid April"/>
    <x v="4"/>
    <x v="4"/>
    <n v="1"/>
    <n v="4"/>
    <n v="4"/>
    <n v="5"/>
    <n v="404"/>
    <n v="4"/>
    <x v="3"/>
    <n v="33"/>
    <m/>
    <m/>
  </r>
  <r>
    <x v="0"/>
    <s v="mid April"/>
    <x v="5"/>
    <x v="5"/>
    <n v="1"/>
    <n v="3"/>
    <n v="4"/>
    <n v="6"/>
    <n v="304"/>
    <n v="4"/>
    <x v="3"/>
    <n v="34"/>
    <m/>
    <m/>
  </r>
  <r>
    <x v="0"/>
    <s v="mid April"/>
    <x v="6"/>
    <x v="6"/>
    <n v="1"/>
    <n v="2"/>
    <n v="4"/>
    <n v="7"/>
    <n v="204"/>
    <n v="4"/>
    <x v="3"/>
    <n v="74"/>
    <m/>
    <m/>
  </r>
  <r>
    <x v="0"/>
    <s v="mid April"/>
    <x v="7"/>
    <x v="7"/>
    <n v="1"/>
    <n v="1"/>
    <n v="4"/>
    <n v="8"/>
    <n v="104"/>
    <n v="4"/>
    <x v="3"/>
    <n v="30"/>
    <n v="18"/>
    <n v="60"/>
  </r>
  <r>
    <x v="1"/>
    <s v="mid May"/>
    <x v="8"/>
    <x v="8"/>
    <n v="1"/>
    <n v="1"/>
    <n v="6"/>
    <n v="9"/>
    <n v="106"/>
    <n v="4"/>
    <x v="3"/>
    <n v="34"/>
    <n v="2"/>
    <n v="5.882352941176471"/>
  </r>
  <r>
    <x v="1"/>
    <s v="mid May"/>
    <x v="9"/>
    <x v="9"/>
    <n v="1"/>
    <n v="2"/>
    <n v="6"/>
    <n v="10"/>
    <n v="206"/>
    <n v="4"/>
    <x v="3"/>
    <n v="38"/>
    <n v="9"/>
    <n v="23.684210526315791"/>
  </r>
  <r>
    <x v="1"/>
    <s v="mid May"/>
    <x v="10"/>
    <x v="10"/>
    <n v="1"/>
    <n v="3"/>
    <n v="6"/>
    <n v="11"/>
    <n v="306"/>
    <n v="4"/>
    <x v="3"/>
    <n v="35"/>
    <n v="1"/>
    <n v="2.8571428571428572"/>
  </r>
  <r>
    <x v="1"/>
    <s v="mid May"/>
    <x v="11"/>
    <x v="3"/>
    <n v="1"/>
    <n v="4"/>
    <n v="6"/>
    <n v="12"/>
    <n v="406"/>
    <n v="4"/>
    <x v="3"/>
    <n v="41"/>
    <n v="1"/>
    <n v="2.4390243902439024"/>
  </r>
  <r>
    <x v="1"/>
    <s v="mid May"/>
    <x v="12"/>
    <x v="11"/>
    <n v="1"/>
    <n v="4"/>
    <n v="8"/>
    <n v="13"/>
    <n v="408"/>
    <n v="4"/>
    <x v="3"/>
    <n v="34"/>
    <m/>
    <m/>
  </r>
  <r>
    <x v="1"/>
    <s v="mid May"/>
    <x v="13"/>
    <x v="12"/>
    <n v="1"/>
    <n v="3"/>
    <n v="8"/>
    <n v="14"/>
    <n v="308"/>
    <n v="4"/>
    <x v="3"/>
    <n v="38"/>
    <m/>
    <m/>
  </r>
  <r>
    <x v="1"/>
    <s v="mid May"/>
    <x v="14"/>
    <x v="13"/>
    <n v="1"/>
    <n v="2"/>
    <n v="8"/>
    <n v="15"/>
    <n v="208"/>
    <n v="4"/>
    <x v="3"/>
    <n v="39"/>
    <n v="24"/>
    <n v="61.53846153846154"/>
  </r>
  <r>
    <x v="1"/>
    <s v="mid May"/>
    <x v="15"/>
    <x v="7"/>
    <n v="1"/>
    <n v="1"/>
    <n v="8"/>
    <n v="16"/>
    <n v="108"/>
    <n v="4"/>
    <x v="3"/>
    <n v="28"/>
    <m/>
    <m/>
  </r>
  <r>
    <x v="0"/>
    <s v="mid April"/>
    <x v="1"/>
    <x v="1"/>
    <n v="2"/>
    <n v="1"/>
    <n v="10"/>
    <n v="17"/>
    <n v="110"/>
    <n v="4"/>
    <x v="3"/>
    <n v="31"/>
    <m/>
    <m/>
  </r>
  <r>
    <x v="0"/>
    <s v="mid April"/>
    <x v="5"/>
    <x v="5"/>
    <n v="2"/>
    <n v="2"/>
    <n v="10"/>
    <n v="18"/>
    <n v="210"/>
    <n v="4"/>
    <x v="3"/>
    <n v="40"/>
    <m/>
    <m/>
  </r>
  <r>
    <x v="0"/>
    <s v="mid April"/>
    <x v="7"/>
    <x v="7"/>
    <n v="2"/>
    <n v="3"/>
    <n v="10"/>
    <n v="19"/>
    <n v="310"/>
    <n v="4"/>
    <x v="3"/>
    <n v="37"/>
    <n v="2"/>
    <n v="5.4054054054054053"/>
  </r>
  <r>
    <x v="0"/>
    <s v="mid April"/>
    <x v="6"/>
    <x v="6"/>
    <n v="2"/>
    <n v="4"/>
    <n v="10"/>
    <n v="20"/>
    <n v="410"/>
    <n v="4"/>
    <x v="3"/>
    <n v="40"/>
    <m/>
    <m/>
  </r>
  <r>
    <x v="0"/>
    <s v="mid April"/>
    <x v="2"/>
    <x v="2"/>
    <n v="2"/>
    <n v="4"/>
    <n v="12"/>
    <n v="21"/>
    <n v="412"/>
    <n v="4"/>
    <x v="3"/>
    <n v="37"/>
    <m/>
    <m/>
  </r>
  <r>
    <x v="0"/>
    <s v="mid April"/>
    <x v="0"/>
    <x v="0"/>
    <n v="2"/>
    <n v="3"/>
    <n v="12"/>
    <n v="22"/>
    <n v="312"/>
    <n v="4"/>
    <x v="3"/>
    <n v="36"/>
    <m/>
    <m/>
  </r>
  <r>
    <x v="0"/>
    <s v="mid April"/>
    <x v="3"/>
    <x v="3"/>
    <n v="2"/>
    <n v="2"/>
    <n v="12"/>
    <n v="23"/>
    <n v="212"/>
    <n v="4"/>
    <x v="3"/>
    <n v="35"/>
    <n v="20"/>
    <n v="57.142857142857146"/>
  </r>
  <r>
    <x v="0"/>
    <s v="mid April"/>
    <x v="4"/>
    <x v="4"/>
    <n v="2"/>
    <n v="1"/>
    <n v="12"/>
    <n v="24"/>
    <n v="112"/>
    <n v="4"/>
    <x v="3"/>
    <n v="29"/>
    <m/>
    <m/>
  </r>
  <r>
    <x v="1"/>
    <s v="mid May"/>
    <x v="9"/>
    <x v="9"/>
    <n v="2"/>
    <n v="1"/>
    <n v="14"/>
    <n v="25"/>
    <n v="114"/>
    <n v="4"/>
    <x v="3"/>
    <n v="49"/>
    <n v="18"/>
    <n v="36.734693877551024"/>
  </r>
  <r>
    <x v="1"/>
    <s v="mid May"/>
    <x v="10"/>
    <x v="10"/>
    <n v="2"/>
    <n v="2"/>
    <n v="14"/>
    <n v="26"/>
    <n v="214"/>
    <n v="4"/>
    <x v="3"/>
    <n v="29"/>
    <n v="9"/>
    <n v="31.03448275862069"/>
  </r>
  <r>
    <x v="1"/>
    <s v="mid May"/>
    <x v="8"/>
    <x v="8"/>
    <n v="2"/>
    <n v="3"/>
    <n v="14"/>
    <n v="27"/>
    <n v="314"/>
    <n v="4"/>
    <x v="3"/>
    <n v="50"/>
    <n v="16"/>
    <n v="32"/>
  </r>
  <r>
    <x v="1"/>
    <s v="mid May"/>
    <x v="15"/>
    <x v="7"/>
    <n v="2"/>
    <n v="4"/>
    <n v="14"/>
    <n v="28"/>
    <n v="414"/>
    <n v="4"/>
    <x v="3"/>
    <n v="43"/>
    <m/>
    <m/>
  </r>
  <r>
    <x v="1"/>
    <s v="mid May"/>
    <x v="14"/>
    <x v="13"/>
    <n v="2"/>
    <n v="4"/>
    <n v="16"/>
    <n v="29"/>
    <n v="416"/>
    <n v="4"/>
    <x v="3"/>
    <n v="26"/>
    <n v="8"/>
    <n v="30.76923076923077"/>
  </r>
  <r>
    <x v="1"/>
    <s v="mid May"/>
    <x v="11"/>
    <x v="3"/>
    <n v="2"/>
    <n v="3"/>
    <n v="16"/>
    <n v="30"/>
    <n v="316"/>
    <n v="4"/>
    <x v="3"/>
    <n v="30"/>
    <n v="4"/>
    <n v="13.333333333333334"/>
  </r>
  <r>
    <x v="1"/>
    <s v="mid May"/>
    <x v="12"/>
    <x v="11"/>
    <n v="2"/>
    <n v="2"/>
    <n v="16"/>
    <n v="31"/>
    <n v="216"/>
    <n v="4"/>
    <x v="3"/>
    <n v="39"/>
    <m/>
    <m/>
  </r>
  <r>
    <x v="1"/>
    <s v="mid May"/>
    <x v="13"/>
    <x v="12"/>
    <n v="2"/>
    <n v="1"/>
    <n v="16"/>
    <n v="32"/>
    <n v="116"/>
    <n v="4"/>
    <x v="3"/>
    <n v="41"/>
    <n v="0"/>
    <n v="0"/>
  </r>
  <r>
    <x v="0"/>
    <s v="mid April"/>
    <x v="6"/>
    <x v="6"/>
    <n v="3"/>
    <n v="1"/>
    <n v="18"/>
    <n v="33"/>
    <n v="118"/>
    <n v="4"/>
    <x v="3"/>
    <n v="41"/>
    <m/>
    <m/>
  </r>
  <r>
    <x v="0"/>
    <s v="mid April"/>
    <x v="2"/>
    <x v="2"/>
    <n v="3"/>
    <n v="2"/>
    <n v="18"/>
    <n v="34"/>
    <n v="218"/>
    <n v="4"/>
    <x v="3"/>
    <n v="28"/>
    <m/>
    <m/>
  </r>
  <r>
    <x v="0"/>
    <s v="mid April"/>
    <x v="3"/>
    <x v="3"/>
    <n v="3"/>
    <n v="3"/>
    <n v="18"/>
    <n v="35"/>
    <n v="318"/>
    <n v="4"/>
    <x v="3"/>
    <n v="50"/>
    <n v="27"/>
    <n v="54"/>
  </r>
  <r>
    <x v="0"/>
    <s v="mid April"/>
    <x v="0"/>
    <x v="0"/>
    <n v="3"/>
    <n v="4"/>
    <n v="18"/>
    <n v="36"/>
    <n v="418"/>
    <n v="4"/>
    <x v="3"/>
    <n v="24"/>
    <m/>
    <m/>
  </r>
  <r>
    <x v="0"/>
    <s v="mid April"/>
    <x v="1"/>
    <x v="1"/>
    <n v="3"/>
    <n v="4"/>
    <n v="20"/>
    <n v="37"/>
    <n v="420"/>
    <n v="4"/>
    <x v="3"/>
    <n v="43"/>
    <m/>
    <m/>
  </r>
  <r>
    <x v="0"/>
    <s v="mid April"/>
    <x v="4"/>
    <x v="4"/>
    <n v="3"/>
    <n v="3"/>
    <n v="20"/>
    <n v="38"/>
    <n v="320"/>
    <n v="4"/>
    <x v="3"/>
    <n v="30"/>
    <m/>
    <m/>
  </r>
  <r>
    <x v="0"/>
    <s v="mid April"/>
    <x v="7"/>
    <x v="7"/>
    <n v="3"/>
    <n v="2"/>
    <n v="20"/>
    <n v="39"/>
    <n v="220"/>
    <n v="4"/>
    <x v="3"/>
    <n v="36"/>
    <n v="13"/>
    <n v="36.111111111111114"/>
  </r>
  <r>
    <x v="0"/>
    <s v="mid April"/>
    <x v="5"/>
    <x v="5"/>
    <n v="3"/>
    <n v="1"/>
    <n v="20"/>
    <n v="40"/>
    <n v="120"/>
    <n v="4"/>
    <x v="3"/>
    <n v="31"/>
    <m/>
    <m/>
  </r>
  <r>
    <x v="1"/>
    <s v="mid May"/>
    <x v="14"/>
    <x v="13"/>
    <n v="3"/>
    <n v="1"/>
    <n v="22"/>
    <n v="41"/>
    <n v="122"/>
    <n v="4"/>
    <x v="3"/>
    <n v="40"/>
    <n v="30"/>
    <n v="75"/>
  </r>
  <r>
    <x v="1"/>
    <s v="mid May"/>
    <x v="15"/>
    <x v="7"/>
    <n v="3"/>
    <n v="2"/>
    <n v="22"/>
    <n v="42"/>
    <n v="222"/>
    <n v="4"/>
    <x v="3"/>
    <n v="39"/>
    <m/>
    <m/>
  </r>
  <r>
    <x v="1"/>
    <s v="mid May"/>
    <x v="9"/>
    <x v="9"/>
    <n v="3"/>
    <n v="3"/>
    <n v="22"/>
    <n v="43"/>
    <n v="322"/>
    <n v="4"/>
    <x v="3"/>
    <n v="39"/>
    <n v="11"/>
    <n v="28.205128205128204"/>
  </r>
  <r>
    <x v="1"/>
    <s v="mid May"/>
    <x v="13"/>
    <x v="12"/>
    <n v="3"/>
    <n v="4"/>
    <n v="22"/>
    <n v="44"/>
    <n v="422"/>
    <n v="4"/>
    <x v="3"/>
    <n v="34"/>
    <m/>
    <m/>
  </r>
  <r>
    <x v="1"/>
    <s v="mid May"/>
    <x v="8"/>
    <x v="8"/>
    <n v="3"/>
    <n v="4"/>
    <n v="24"/>
    <n v="45"/>
    <n v="424"/>
    <n v="4"/>
    <x v="3"/>
    <n v="30"/>
    <n v="1"/>
    <n v="3.3333333333333335"/>
  </r>
  <r>
    <x v="1"/>
    <s v="mid May"/>
    <x v="12"/>
    <x v="11"/>
    <n v="3"/>
    <n v="3"/>
    <n v="24"/>
    <n v="46"/>
    <n v="324"/>
    <n v="4"/>
    <x v="3"/>
    <n v="32"/>
    <m/>
    <m/>
  </r>
  <r>
    <x v="1"/>
    <s v="mid May"/>
    <x v="11"/>
    <x v="3"/>
    <n v="3"/>
    <n v="2"/>
    <n v="24"/>
    <n v="47"/>
    <n v="224"/>
    <n v="4"/>
    <x v="3"/>
    <n v="36"/>
    <n v="18"/>
    <n v="50"/>
  </r>
  <r>
    <x v="1"/>
    <s v="mid May"/>
    <x v="10"/>
    <x v="10"/>
    <n v="3"/>
    <n v="1"/>
    <n v="24"/>
    <n v="48"/>
    <n v="124"/>
    <n v="4"/>
    <x v="3"/>
    <n v="31"/>
    <n v="9"/>
    <n v="29.032258064516128"/>
  </r>
  <r>
    <x v="0"/>
    <s v="mid April"/>
    <x v="3"/>
    <x v="3"/>
    <n v="4"/>
    <n v="1"/>
    <n v="26"/>
    <n v="49"/>
    <n v="126"/>
    <n v="4"/>
    <x v="3"/>
    <n v="37"/>
    <n v="24"/>
    <n v="64.86486486486487"/>
  </r>
  <r>
    <x v="0"/>
    <s v="mid April"/>
    <x v="4"/>
    <x v="4"/>
    <n v="4"/>
    <n v="2"/>
    <n v="26"/>
    <n v="50"/>
    <n v="226"/>
    <n v="4"/>
    <x v="3"/>
    <n v="34"/>
    <m/>
    <m/>
  </r>
  <r>
    <x v="0"/>
    <s v="mid April"/>
    <x v="1"/>
    <x v="1"/>
    <n v="4"/>
    <n v="3"/>
    <n v="26"/>
    <n v="51"/>
    <n v="326"/>
    <n v="4"/>
    <x v="3"/>
    <n v="28"/>
    <m/>
    <m/>
  </r>
  <r>
    <x v="0"/>
    <s v="mid April"/>
    <x v="5"/>
    <x v="5"/>
    <n v="4"/>
    <n v="4"/>
    <n v="26"/>
    <n v="52"/>
    <n v="426"/>
    <n v="4"/>
    <x v="3"/>
    <n v="37"/>
    <m/>
    <m/>
  </r>
  <r>
    <x v="0"/>
    <s v="mid April"/>
    <x v="7"/>
    <x v="7"/>
    <n v="4"/>
    <n v="4"/>
    <n v="28"/>
    <n v="53"/>
    <n v="428"/>
    <n v="4"/>
    <x v="3"/>
    <n v="60"/>
    <n v="2"/>
    <n v="3.3333333333333335"/>
  </r>
  <r>
    <x v="0"/>
    <s v="mid April"/>
    <x v="6"/>
    <x v="6"/>
    <n v="4"/>
    <n v="3"/>
    <n v="28"/>
    <n v="54"/>
    <n v="328"/>
    <n v="4"/>
    <x v="3"/>
    <n v="40"/>
    <m/>
    <m/>
  </r>
  <r>
    <x v="0"/>
    <s v="mid April"/>
    <x v="0"/>
    <x v="0"/>
    <n v="4"/>
    <n v="2"/>
    <n v="28"/>
    <n v="55"/>
    <n v="228"/>
    <n v="4"/>
    <x v="3"/>
    <n v="27"/>
    <m/>
    <m/>
  </r>
  <r>
    <x v="0"/>
    <s v="mid April"/>
    <x v="2"/>
    <x v="2"/>
    <n v="4"/>
    <n v="1"/>
    <n v="28"/>
    <n v="56"/>
    <n v="128"/>
    <n v="4"/>
    <x v="3"/>
    <n v="58"/>
    <m/>
    <m/>
  </r>
  <r>
    <x v="1"/>
    <s v="mid May"/>
    <x v="11"/>
    <x v="3"/>
    <n v="4"/>
    <n v="1"/>
    <n v="30"/>
    <n v="57"/>
    <n v="130"/>
    <n v="4"/>
    <x v="3"/>
    <n v="30"/>
    <n v="19"/>
    <n v="63.333333333333336"/>
  </r>
  <r>
    <x v="1"/>
    <s v="mid May"/>
    <x v="13"/>
    <x v="12"/>
    <n v="4"/>
    <n v="2"/>
    <n v="30"/>
    <n v="58"/>
    <n v="230"/>
    <n v="4"/>
    <x v="3"/>
    <n v="31"/>
    <n v="1"/>
    <n v="3.225806451612903"/>
  </r>
  <r>
    <x v="1"/>
    <s v="mid May"/>
    <x v="14"/>
    <x v="13"/>
    <n v="4"/>
    <n v="3"/>
    <n v="30"/>
    <n v="59"/>
    <n v="330"/>
    <n v="4"/>
    <x v="3"/>
    <n v="54"/>
    <n v="6"/>
    <n v="11.111111111111111"/>
  </r>
  <r>
    <x v="1"/>
    <s v="mid May"/>
    <x v="10"/>
    <x v="10"/>
    <n v="4"/>
    <n v="4"/>
    <n v="30"/>
    <n v="60"/>
    <n v="430"/>
    <n v="4"/>
    <x v="3"/>
    <n v="46"/>
    <n v="9"/>
    <n v="19.565217391304348"/>
  </r>
  <r>
    <x v="1"/>
    <s v="mid May"/>
    <x v="9"/>
    <x v="9"/>
    <n v="4"/>
    <n v="4"/>
    <n v="32"/>
    <n v="61"/>
    <n v="432"/>
    <n v="4"/>
    <x v="3"/>
    <n v="44"/>
    <n v="11"/>
    <n v="25"/>
  </r>
  <r>
    <x v="1"/>
    <s v="mid May"/>
    <x v="15"/>
    <x v="7"/>
    <n v="4"/>
    <n v="3"/>
    <n v="32"/>
    <n v="62"/>
    <n v="332"/>
    <n v="4"/>
    <x v="3"/>
    <n v="29"/>
    <n v="15"/>
    <n v="51.724137931034484"/>
  </r>
  <r>
    <x v="1"/>
    <s v="mid May"/>
    <x v="8"/>
    <x v="8"/>
    <n v="4"/>
    <n v="2"/>
    <n v="32"/>
    <n v="63"/>
    <n v="232"/>
    <n v="4"/>
    <x v="3"/>
    <n v="34"/>
    <n v="24"/>
    <n v="70.588235294117652"/>
  </r>
  <r>
    <x v="1"/>
    <s v="mid May"/>
    <x v="12"/>
    <x v="11"/>
    <n v="4"/>
    <n v="1"/>
    <n v="32"/>
    <n v="64"/>
    <n v="132"/>
    <n v="4"/>
    <x v="3"/>
    <n v="19"/>
    <m/>
    <m/>
  </r>
  <r>
    <x v="0"/>
    <s v="mid April"/>
    <x v="0"/>
    <x v="0"/>
    <n v="1"/>
    <n v="1"/>
    <n v="2"/>
    <n v="1"/>
    <n v="102"/>
    <n v="5"/>
    <x v="4"/>
    <n v="30"/>
    <m/>
    <m/>
  </r>
  <r>
    <x v="0"/>
    <s v="mid April"/>
    <x v="1"/>
    <x v="1"/>
    <n v="1"/>
    <n v="2"/>
    <n v="2"/>
    <n v="2"/>
    <n v="202"/>
    <n v="5"/>
    <x v="4"/>
    <n v="59"/>
    <m/>
    <m/>
  </r>
  <r>
    <x v="0"/>
    <s v="mid April"/>
    <x v="2"/>
    <x v="2"/>
    <n v="1"/>
    <n v="3"/>
    <n v="2"/>
    <n v="3"/>
    <n v="302"/>
    <n v="5"/>
    <x v="4"/>
    <n v="48"/>
    <m/>
    <m/>
  </r>
  <r>
    <x v="0"/>
    <s v="mid April"/>
    <x v="3"/>
    <x v="3"/>
    <n v="1"/>
    <n v="4"/>
    <n v="2"/>
    <n v="4"/>
    <n v="402"/>
    <n v="5"/>
    <x v="4"/>
    <n v="41"/>
    <m/>
    <m/>
  </r>
  <r>
    <x v="0"/>
    <s v="mid April"/>
    <x v="4"/>
    <x v="4"/>
    <n v="1"/>
    <n v="4"/>
    <n v="4"/>
    <n v="5"/>
    <n v="404"/>
    <n v="5"/>
    <x v="4"/>
    <n v="33"/>
    <m/>
    <m/>
  </r>
  <r>
    <x v="0"/>
    <s v="mid April"/>
    <x v="5"/>
    <x v="5"/>
    <n v="1"/>
    <n v="3"/>
    <n v="4"/>
    <n v="6"/>
    <n v="304"/>
    <n v="5"/>
    <x v="4"/>
    <n v="34"/>
    <m/>
    <m/>
  </r>
  <r>
    <x v="0"/>
    <s v="mid April"/>
    <x v="6"/>
    <x v="6"/>
    <n v="1"/>
    <n v="2"/>
    <n v="4"/>
    <n v="7"/>
    <n v="204"/>
    <n v="5"/>
    <x v="4"/>
    <n v="74"/>
    <m/>
    <m/>
  </r>
  <r>
    <x v="0"/>
    <s v="mid April"/>
    <x v="7"/>
    <x v="7"/>
    <n v="1"/>
    <n v="1"/>
    <n v="4"/>
    <n v="8"/>
    <n v="104"/>
    <n v="5"/>
    <x v="4"/>
    <n v="30"/>
    <m/>
    <m/>
  </r>
  <r>
    <x v="1"/>
    <s v="mid May"/>
    <x v="8"/>
    <x v="8"/>
    <n v="1"/>
    <n v="1"/>
    <n v="6"/>
    <n v="9"/>
    <n v="106"/>
    <n v="5"/>
    <x v="4"/>
    <n v="34"/>
    <m/>
    <m/>
  </r>
  <r>
    <x v="1"/>
    <s v="mid May"/>
    <x v="9"/>
    <x v="9"/>
    <n v="1"/>
    <n v="2"/>
    <n v="6"/>
    <n v="10"/>
    <n v="206"/>
    <n v="5"/>
    <x v="4"/>
    <n v="38"/>
    <m/>
    <m/>
  </r>
  <r>
    <x v="1"/>
    <s v="mid May"/>
    <x v="10"/>
    <x v="10"/>
    <n v="1"/>
    <n v="3"/>
    <n v="6"/>
    <n v="11"/>
    <n v="306"/>
    <n v="5"/>
    <x v="4"/>
    <n v="35"/>
    <m/>
    <m/>
  </r>
  <r>
    <x v="1"/>
    <s v="mid May"/>
    <x v="11"/>
    <x v="3"/>
    <n v="1"/>
    <n v="4"/>
    <n v="6"/>
    <n v="12"/>
    <n v="406"/>
    <n v="5"/>
    <x v="4"/>
    <n v="41"/>
    <m/>
    <m/>
  </r>
  <r>
    <x v="1"/>
    <s v="mid May"/>
    <x v="12"/>
    <x v="11"/>
    <n v="1"/>
    <n v="4"/>
    <n v="8"/>
    <n v="13"/>
    <n v="408"/>
    <n v="5"/>
    <x v="4"/>
    <n v="34"/>
    <m/>
    <m/>
  </r>
  <r>
    <x v="1"/>
    <s v="mid May"/>
    <x v="13"/>
    <x v="12"/>
    <n v="1"/>
    <n v="3"/>
    <n v="8"/>
    <n v="14"/>
    <n v="308"/>
    <n v="5"/>
    <x v="4"/>
    <n v="38"/>
    <n v="6"/>
    <n v="15.789473684210526"/>
  </r>
  <r>
    <x v="1"/>
    <s v="mid May"/>
    <x v="14"/>
    <x v="13"/>
    <n v="1"/>
    <n v="2"/>
    <n v="8"/>
    <n v="15"/>
    <n v="208"/>
    <n v="5"/>
    <x v="4"/>
    <n v="39"/>
    <m/>
    <m/>
  </r>
  <r>
    <x v="1"/>
    <s v="mid May"/>
    <x v="15"/>
    <x v="7"/>
    <n v="1"/>
    <n v="1"/>
    <n v="8"/>
    <n v="16"/>
    <n v="108"/>
    <n v="5"/>
    <x v="4"/>
    <n v="28"/>
    <m/>
    <m/>
  </r>
  <r>
    <x v="0"/>
    <s v="mid April"/>
    <x v="1"/>
    <x v="1"/>
    <n v="2"/>
    <n v="1"/>
    <n v="10"/>
    <n v="17"/>
    <n v="110"/>
    <n v="5"/>
    <x v="4"/>
    <n v="31"/>
    <m/>
    <m/>
  </r>
  <r>
    <x v="0"/>
    <s v="mid April"/>
    <x v="5"/>
    <x v="5"/>
    <n v="2"/>
    <n v="2"/>
    <n v="10"/>
    <n v="18"/>
    <n v="210"/>
    <n v="5"/>
    <x v="4"/>
    <n v="40"/>
    <m/>
    <m/>
  </r>
  <r>
    <x v="0"/>
    <s v="mid April"/>
    <x v="7"/>
    <x v="7"/>
    <n v="2"/>
    <n v="3"/>
    <n v="10"/>
    <n v="19"/>
    <n v="310"/>
    <n v="5"/>
    <x v="4"/>
    <n v="37"/>
    <m/>
    <m/>
  </r>
  <r>
    <x v="0"/>
    <s v="mid April"/>
    <x v="6"/>
    <x v="6"/>
    <n v="2"/>
    <n v="4"/>
    <n v="10"/>
    <n v="20"/>
    <n v="410"/>
    <n v="5"/>
    <x v="4"/>
    <n v="40"/>
    <m/>
    <m/>
  </r>
  <r>
    <x v="0"/>
    <s v="mid April"/>
    <x v="2"/>
    <x v="2"/>
    <n v="2"/>
    <n v="4"/>
    <n v="12"/>
    <n v="21"/>
    <n v="412"/>
    <n v="5"/>
    <x v="4"/>
    <n v="37"/>
    <m/>
    <m/>
  </r>
  <r>
    <x v="0"/>
    <s v="mid April"/>
    <x v="0"/>
    <x v="0"/>
    <n v="2"/>
    <n v="3"/>
    <n v="12"/>
    <n v="22"/>
    <n v="312"/>
    <n v="5"/>
    <x v="4"/>
    <n v="36"/>
    <m/>
    <m/>
  </r>
  <r>
    <x v="0"/>
    <s v="mid April"/>
    <x v="3"/>
    <x v="3"/>
    <n v="2"/>
    <n v="2"/>
    <n v="12"/>
    <n v="23"/>
    <n v="212"/>
    <n v="5"/>
    <x v="4"/>
    <n v="35"/>
    <m/>
    <m/>
  </r>
  <r>
    <x v="0"/>
    <s v="mid April"/>
    <x v="4"/>
    <x v="4"/>
    <n v="2"/>
    <n v="1"/>
    <n v="12"/>
    <n v="24"/>
    <n v="112"/>
    <n v="5"/>
    <x v="4"/>
    <n v="29"/>
    <m/>
    <m/>
  </r>
  <r>
    <x v="1"/>
    <s v="mid May"/>
    <x v="9"/>
    <x v="9"/>
    <n v="2"/>
    <n v="1"/>
    <n v="14"/>
    <n v="25"/>
    <n v="114"/>
    <n v="5"/>
    <x v="4"/>
    <n v="49"/>
    <m/>
    <m/>
  </r>
  <r>
    <x v="1"/>
    <s v="mid May"/>
    <x v="10"/>
    <x v="10"/>
    <n v="2"/>
    <n v="2"/>
    <n v="14"/>
    <n v="26"/>
    <n v="214"/>
    <n v="5"/>
    <x v="4"/>
    <n v="29"/>
    <m/>
    <m/>
  </r>
  <r>
    <x v="1"/>
    <s v="mid May"/>
    <x v="8"/>
    <x v="8"/>
    <n v="2"/>
    <n v="3"/>
    <n v="14"/>
    <n v="27"/>
    <n v="314"/>
    <n v="5"/>
    <x v="4"/>
    <n v="50"/>
    <m/>
    <m/>
  </r>
  <r>
    <x v="1"/>
    <s v="mid May"/>
    <x v="15"/>
    <x v="7"/>
    <n v="2"/>
    <n v="4"/>
    <n v="14"/>
    <n v="28"/>
    <n v="414"/>
    <n v="5"/>
    <x v="4"/>
    <n v="43"/>
    <m/>
    <m/>
  </r>
  <r>
    <x v="1"/>
    <s v="mid May"/>
    <x v="14"/>
    <x v="13"/>
    <n v="2"/>
    <n v="4"/>
    <n v="16"/>
    <n v="29"/>
    <n v="416"/>
    <n v="5"/>
    <x v="4"/>
    <n v="26"/>
    <m/>
    <m/>
  </r>
  <r>
    <x v="1"/>
    <s v="mid May"/>
    <x v="11"/>
    <x v="3"/>
    <n v="2"/>
    <n v="3"/>
    <n v="16"/>
    <n v="30"/>
    <n v="316"/>
    <n v="5"/>
    <x v="4"/>
    <n v="30"/>
    <m/>
    <m/>
  </r>
  <r>
    <x v="1"/>
    <s v="mid May"/>
    <x v="12"/>
    <x v="11"/>
    <n v="2"/>
    <n v="2"/>
    <n v="16"/>
    <n v="31"/>
    <n v="216"/>
    <n v="5"/>
    <x v="4"/>
    <n v="39"/>
    <m/>
    <m/>
  </r>
  <r>
    <x v="1"/>
    <s v="mid May"/>
    <x v="13"/>
    <x v="12"/>
    <n v="2"/>
    <n v="1"/>
    <n v="16"/>
    <n v="32"/>
    <n v="116"/>
    <n v="5"/>
    <x v="4"/>
    <n v="41"/>
    <n v="1"/>
    <n v="2.4390243902439024"/>
  </r>
  <r>
    <x v="0"/>
    <s v="mid April"/>
    <x v="6"/>
    <x v="6"/>
    <n v="3"/>
    <n v="1"/>
    <n v="18"/>
    <n v="33"/>
    <n v="118"/>
    <n v="5"/>
    <x v="4"/>
    <n v="41"/>
    <m/>
    <m/>
  </r>
  <r>
    <x v="0"/>
    <s v="mid April"/>
    <x v="2"/>
    <x v="2"/>
    <n v="3"/>
    <n v="2"/>
    <n v="18"/>
    <n v="34"/>
    <n v="218"/>
    <n v="5"/>
    <x v="4"/>
    <n v="28"/>
    <m/>
    <m/>
  </r>
  <r>
    <x v="0"/>
    <s v="mid April"/>
    <x v="3"/>
    <x v="3"/>
    <n v="3"/>
    <n v="3"/>
    <n v="18"/>
    <n v="35"/>
    <n v="318"/>
    <n v="5"/>
    <x v="4"/>
    <n v="50"/>
    <m/>
    <m/>
  </r>
  <r>
    <x v="0"/>
    <s v="mid April"/>
    <x v="0"/>
    <x v="0"/>
    <n v="3"/>
    <n v="4"/>
    <n v="18"/>
    <n v="36"/>
    <n v="418"/>
    <n v="5"/>
    <x v="4"/>
    <n v="24"/>
    <m/>
    <m/>
  </r>
  <r>
    <x v="0"/>
    <s v="mid April"/>
    <x v="1"/>
    <x v="1"/>
    <n v="3"/>
    <n v="4"/>
    <n v="20"/>
    <n v="37"/>
    <n v="420"/>
    <n v="5"/>
    <x v="4"/>
    <n v="43"/>
    <m/>
    <m/>
  </r>
  <r>
    <x v="0"/>
    <s v="mid April"/>
    <x v="4"/>
    <x v="4"/>
    <n v="3"/>
    <n v="3"/>
    <n v="20"/>
    <n v="38"/>
    <n v="320"/>
    <n v="5"/>
    <x v="4"/>
    <n v="30"/>
    <m/>
    <m/>
  </r>
  <r>
    <x v="0"/>
    <s v="mid April"/>
    <x v="7"/>
    <x v="7"/>
    <n v="3"/>
    <n v="2"/>
    <n v="20"/>
    <n v="39"/>
    <n v="220"/>
    <n v="5"/>
    <x v="4"/>
    <n v="36"/>
    <m/>
    <m/>
  </r>
  <r>
    <x v="0"/>
    <s v="mid April"/>
    <x v="5"/>
    <x v="5"/>
    <n v="3"/>
    <n v="1"/>
    <n v="20"/>
    <n v="40"/>
    <n v="120"/>
    <n v="5"/>
    <x v="4"/>
    <n v="31"/>
    <m/>
    <m/>
  </r>
  <r>
    <x v="1"/>
    <s v="mid May"/>
    <x v="14"/>
    <x v="13"/>
    <n v="3"/>
    <n v="1"/>
    <n v="22"/>
    <n v="41"/>
    <n v="122"/>
    <n v="5"/>
    <x v="4"/>
    <n v="40"/>
    <m/>
    <m/>
  </r>
  <r>
    <x v="1"/>
    <s v="mid May"/>
    <x v="15"/>
    <x v="7"/>
    <n v="3"/>
    <n v="2"/>
    <n v="22"/>
    <n v="42"/>
    <n v="222"/>
    <n v="5"/>
    <x v="4"/>
    <n v="39"/>
    <m/>
    <m/>
  </r>
  <r>
    <x v="1"/>
    <s v="mid May"/>
    <x v="9"/>
    <x v="9"/>
    <n v="3"/>
    <n v="3"/>
    <n v="22"/>
    <n v="43"/>
    <n v="322"/>
    <n v="5"/>
    <x v="4"/>
    <n v="39"/>
    <m/>
    <m/>
  </r>
  <r>
    <x v="1"/>
    <s v="mid May"/>
    <x v="13"/>
    <x v="12"/>
    <n v="3"/>
    <n v="4"/>
    <n v="22"/>
    <n v="44"/>
    <n v="422"/>
    <n v="5"/>
    <x v="4"/>
    <n v="34"/>
    <n v="3"/>
    <n v="8.8235294117647065"/>
  </r>
  <r>
    <x v="1"/>
    <s v="mid May"/>
    <x v="8"/>
    <x v="8"/>
    <n v="3"/>
    <n v="4"/>
    <n v="24"/>
    <n v="45"/>
    <n v="424"/>
    <n v="5"/>
    <x v="4"/>
    <n v="30"/>
    <m/>
    <m/>
  </r>
  <r>
    <x v="1"/>
    <s v="mid May"/>
    <x v="12"/>
    <x v="11"/>
    <n v="3"/>
    <n v="3"/>
    <n v="24"/>
    <n v="46"/>
    <n v="324"/>
    <n v="5"/>
    <x v="4"/>
    <n v="32"/>
    <m/>
    <m/>
  </r>
  <r>
    <x v="1"/>
    <s v="mid May"/>
    <x v="11"/>
    <x v="3"/>
    <n v="3"/>
    <n v="2"/>
    <n v="24"/>
    <n v="47"/>
    <n v="224"/>
    <n v="5"/>
    <x v="4"/>
    <n v="36"/>
    <m/>
    <m/>
  </r>
  <r>
    <x v="1"/>
    <s v="mid May"/>
    <x v="10"/>
    <x v="10"/>
    <n v="3"/>
    <n v="1"/>
    <n v="24"/>
    <n v="48"/>
    <n v="124"/>
    <n v="5"/>
    <x v="4"/>
    <n v="31"/>
    <m/>
    <m/>
  </r>
  <r>
    <x v="0"/>
    <s v="mid April"/>
    <x v="3"/>
    <x v="3"/>
    <n v="4"/>
    <n v="1"/>
    <n v="26"/>
    <n v="49"/>
    <n v="126"/>
    <n v="5"/>
    <x v="4"/>
    <n v="37"/>
    <m/>
    <m/>
  </r>
  <r>
    <x v="0"/>
    <s v="mid April"/>
    <x v="4"/>
    <x v="4"/>
    <n v="4"/>
    <n v="2"/>
    <n v="26"/>
    <n v="50"/>
    <n v="226"/>
    <n v="5"/>
    <x v="4"/>
    <n v="34"/>
    <m/>
    <m/>
  </r>
  <r>
    <x v="0"/>
    <s v="mid April"/>
    <x v="1"/>
    <x v="1"/>
    <n v="4"/>
    <n v="3"/>
    <n v="26"/>
    <n v="51"/>
    <n v="326"/>
    <n v="5"/>
    <x v="4"/>
    <n v="28"/>
    <m/>
    <m/>
  </r>
  <r>
    <x v="0"/>
    <s v="mid April"/>
    <x v="5"/>
    <x v="5"/>
    <n v="4"/>
    <n v="4"/>
    <n v="26"/>
    <n v="52"/>
    <n v="426"/>
    <n v="5"/>
    <x v="4"/>
    <n v="37"/>
    <m/>
    <m/>
  </r>
  <r>
    <x v="0"/>
    <s v="mid April"/>
    <x v="7"/>
    <x v="7"/>
    <n v="4"/>
    <n v="4"/>
    <n v="28"/>
    <n v="53"/>
    <n v="428"/>
    <n v="5"/>
    <x v="4"/>
    <n v="60"/>
    <m/>
    <m/>
  </r>
  <r>
    <x v="0"/>
    <s v="mid April"/>
    <x v="6"/>
    <x v="6"/>
    <n v="4"/>
    <n v="3"/>
    <n v="28"/>
    <n v="54"/>
    <n v="328"/>
    <n v="5"/>
    <x v="4"/>
    <n v="40"/>
    <m/>
    <m/>
  </r>
  <r>
    <x v="0"/>
    <s v="mid April"/>
    <x v="0"/>
    <x v="0"/>
    <n v="4"/>
    <n v="2"/>
    <n v="28"/>
    <n v="55"/>
    <n v="228"/>
    <n v="5"/>
    <x v="4"/>
    <n v="27"/>
    <m/>
    <m/>
  </r>
  <r>
    <x v="0"/>
    <s v="mid April"/>
    <x v="2"/>
    <x v="2"/>
    <n v="4"/>
    <n v="1"/>
    <n v="28"/>
    <n v="56"/>
    <n v="128"/>
    <n v="5"/>
    <x v="4"/>
    <n v="58"/>
    <m/>
    <m/>
  </r>
  <r>
    <x v="1"/>
    <s v="mid May"/>
    <x v="11"/>
    <x v="3"/>
    <n v="4"/>
    <n v="1"/>
    <n v="30"/>
    <n v="57"/>
    <n v="130"/>
    <n v="5"/>
    <x v="4"/>
    <n v="30"/>
    <m/>
    <m/>
  </r>
  <r>
    <x v="1"/>
    <s v="mid May"/>
    <x v="13"/>
    <x v="12"/>
    <n v="4"/>
    <n v="2"/>
    <n v="30"/>
    <n v="58"/>
    <n v="230"/>
    <n v="5"/>
    <x v="4"/>
    <n v="31"/>
    <n v="14"/>
    <n v="45.161290322580648"/>
  </r>
  <r>
    <x v="1"/>
    <s v="mid May"/>
    <x v="14"/>
    <x v="13"/>
    <n v="4"/>
    <n v="3"/>
    <n v="30"/>
    <n v="59"/>
    <n v="330"/>
    <n v="5"/>
    <x v="4"/>
    <n v="54"/>
    <m/>
    <m/>
  </r>
  <r>
    <x v="1"/>
    <s v="mid May"/>
    <x v="10"/>
    <x v="10"/>
    <n v="4"/>
    <n v="4"/>
    <n v="30"/>
    <n v="60"/>
    <n v="430"/>
    <n v="5"/>
    <x v="4"/>
    <n v="46"/>
    <m/>
    <m/>
  </r>
  <r>
    <x v="1"/>
    <s v="mid May"/>
    <x v="9"/>
    <x v="9"/>
    <n v="4"/>
    <n v="4"/>
    <n v="32"/>
    <n v="61"/>
    <n v="432"/>
    <n v="5"/>
    <x v="4"/>
    <n v="44"/>
    <m/>
    <m/>
  </r>
  <r>
    <x v="1"/>
    <s v="mid May"/>
    <x v="15"/>
    <x v="7"/>
    <n v="4"/>
    <n v="3"/>
    <n v="32"/>
    <n v="62"/>
    <n v="332"/>
    <n v="5"/>
    <x v="4"/>
    <n v="29"/>
    <m/>
    <m/>
  </r>
  <r>
    <x v="1"/>
    <s v="mid May"/>
    <x v="8"/>
    <x v="8"/>
    <n v="4"/>
    <n v="2"/>
    <n v="32"/>
    <n v="63"/>
    <n v="232"/>
    <n v="5"/>
    <x v="4"/>
    <n v="34"/>
    <m/>
    <m/>
  </r>
  <r>
    <x v="1"/>
    <s v="mid May"/>
    <x v="12"/>
    <x v="11"/>
    <n v="4"/>
    <n v="1"/>
    <n v="32"/>
    <n v="64"/>
    <n v="132"/>
    <n v="5"/>
    <x v="4"/>
    <n v="19"/>
    <m/>
    <m/>
  </r>
  <r>
    <x v="0"/>
    <s v="mid April"/>
    <x v="0"/>
    <x v="0"/>
    <n v="1"/>
    <n v="1"/>
    <n v="2"/>
    <n v="1"/>
    <n v="102"/>
    <n v="6"/>
    <x v="5"/>
    <n v="30"/>
    <m/>
    <m/>
  </r>
  <r>
    <x v="0"/>
    <s v="mid April"/>
    <x v="1"/>
    <x v="1"/>
    <n v="1"/>
    <n v="2"/>
    <n v="2"/>
    <n v="2"/>
    <n v="202"/>
    <n v="6"/>
    <x v="5"/>
    <n v="59"/>
    <m/>
    <m/>
  </r>
  <r>
    <x v="0"/>
    <s v="mid April"/>
    <x v="2"/>
    <x v="2"/>
    <n v="1"/>
    <n v="3"/>
    <n v="2"/>
    <n v="3"/>
    <n v="302"/>
    <n v="6"/>
    <x v="5"/>
    <n v="48"/>
    <m/>
    <m/>
  </r>
  <r>
    <x v="0"/>
    <s v="mid April"/>
    <x v="3"/>
    <x v="3"/>
    <n v="1"/>
    <n v="4"/>
    <n v="2"/>
    <n v="4"/>
    <n v="402"/>
    <n v="6"/>
    <x v="5"/>
    <n v="41"/>
    <m/>
    <m/>
  </r>
  <r>
    <x v="0"/>
    <s v="mid April"/>
    <x v="4"/>
    <x v="4"/>
    <n v="1"/>
    <n v="4"/>
    <n v="4"/>
    <n v="5"/>
    <n v="404"/>
    <n v="6"/>
    <x v="5"/>
    <n v="33"/>
    <m/>
    <m/>
  </r>
  <r>
    <x v="0"/>
    <s v="mid April"/>
    <x v="5"/>
    <x v="5"/>
    <n v="1"/>
    <n v="3"/>
    <n v="4"/>
    <n v="6"/>
    <n v="304"/>
    <n v="6"/>
    <x v="5"/>
    <n v="34"/>
    <m/>
    <m/>
  </r>
  <r>
    <x v="0"/>
    <s v="mid April"/>
    <x v="6"/>
    <x v="6"/>
    <n v="1"/>
    <n v="2"/>
    <n v="4"/>
    <n v="7"/>
    <n v="204"/>
    <n v="6"/>
    <x v="5"/>
    <n v="74"/>
    <m/>
    <m/>
  </r>
  <r>
    <x v="0"/>
    <s v="mid April"/>
    <x v="7"/>
    <x v="7"/>
    <n v="1"/>
    <n v="1"/>
    <n v="4"/>
    <n v="8"/>
    <n v="104"/>
    <n v="6"/>
    <x v="5"/>
    <n v="30"/>
    <m/>
    <m/>
  </r>
  <r>
    <x v="1"/>
    <s v="mid May"/>
    <x v="8"/>
    <x v="8"/>
    <n v="1"/>
    <n v="1"/>
    <n v="6"/>
    <n v="9"/>
    <n v="106"/>
    <n v="6"/>
    <x v="5"/>
    <n v="34"/>
    <m/>
    <m/>
  </r>
  <r>
    <x v="1"/>
    <s v="mid May"/>
    <x v="9"/>
    <x v="9"/>
    <n v="1"/>
    <n v="2"/>
    <n v="6"/>
    <n v="10"/>
    <n v="206"/>
    <n v="6"/>
    <x v="5"/>
    <n v="38"/>
    <m/>
    <m/>
  </r>
  <r>
    <x v="1"/>
    <s v="mid May"/>
    <x v="10"/>
    <x v="10"/>
    <n v="1"/>
    <n v="3"/>
    <n v="6"/>
    <n v="11"/>
    <n v="306"/>
    <n v="6"/>
    <x v="5"/>
    <n v="35"/>
    <m/>
    <m/>
  </r>
  <r>
    <x v="1"/>
    <s v="mid May"/>
    <x v="11"/>
    <x v="3"/>
    <n v="1"/>
    <n v="4"/>
    <n v="6"/>
    <n v="12"/>
    <n v="406"/>
    <n v="6"/>
    <x v="5"/>
    <n v="41"/>
    <m/>
    <m/>
  </r>
  <r>
    <x v="1"/>
    <s v="mid May"/>
    <x v="12"/>
    <x v="11"/>
    <n v="1"/>
    <n v="4"/>
    <n v="8"/>
    <n v="13"/>
    <n v="408"/>
    <n v="6"/>
    <x v="5"/>
    <n v="34"/>
    <m/>
    <m/>
  </r>
  <r>
    <x v="1"/>
    <s v="mid May"/>
    <x v="13"/>
    <x v="12"/>
    <n v="1"/>
    <n v="3"/>
    <n v="8"/>
    <n v="14"/>
    <n v="308"/>
    <n v="6"/>
    <x v="5"/>
    <n v="38"/>
    <n v="23"/>
    <n v="60.526315789473685"/>
  </r>
  <r>
    <x v="1"/>
    <s v="mid May"/>
    <x v="14"/>
    <x v="13"/>
    <n v="1"/>
    <n v="2"/>
    <n v="8"/>
    <n v="15"/>
    <n v="208"/>
    <n v="6"/>
    <x v="5"/>
    <n v="39"/>
    <m/>
    <m/>
  </r>
  <r>
    <x v="1"/>
    <s v="mid May"/>
    <x v="15"/>
    <x v="7"/>
    <n v="1"/>
    <n v="1"/>
    <n v="8"/>
    <n v="16"/>
    <n v="108"/>
    <n v="6"/>
    <x v="5"/>
    <n v="28"/>
    <m/>
    <m/>
  </r>
  <r>
    <x v="0"/>
    <s v="mid April"/>
    <x v="1"/>
    <x v="1"/>
    <n v="2"/>
    <n v="1"/>
    <n v="10"/>
    <n v="17"/>
    <n v="110"/>
    <n v="6"/>
    <x v="5"/>
    <n v="31"/>
    <m/>
    <m/>
  </r>
  <r>
    <x v="0"/>
    <s v="mid April"/>
    <x v="5"/>
    <x v="5"/>
    <n v="2"/>
    <n v="2"/>
    <n v="10"/>
    <n v="18"/>
    <n v="210"/>
    <n v="6"/>
    <x v="5"/>
    <n v="40"/>
    <m/>
    <m/>
  </r>
  <r>
    <x v="0"/>
    <s v="mid April"/>
    <x v="7"/>
    <x v="7"/>
    <n v="2"/>
    <n v="3"/>
    <n v="10"/>
    <n v="19"/>
    <n v="310"/>
    <n v="6"/>
    <x v="5"/>
    <n v="37"/>
    <m/>
    <m/>
  </r>
  <r>
    <x v="0"/>
    <s v="mid April"/>
    <x v="6"/>
    <x v="6"/>
    <n v="2"/>
    <n v="4"/>
    <n v="10"/>
    <n v="20"/>
    <n v="410"/>
    <n v="6"/>
    <x v="5"/>
    <n v="40"/>
    <m/>
    <m/>
  </r>
  <r>
    <x v="0"/>
    <s v="mid April"/>
    <x v="2"/>
    <x v="2"/>
    <n v="2"/>
    <n v="4"/>
    <n v="12"/>
    <n v="21"/>
    <n v="412"/>
    <n v="6"/>
    <x v="5"/>
    <n v="37"/>
    <m/>
    <m/>
  </r>
  <r>
    <x v="0"/>
    <s v="mid April"/>
    <x v="0"/>
    <x v="0"/>
    <n v="2"/>
    <n v="3"/>
    <n v="12"/>
    <n v="22"/>
    <n v="312"/>
    <n v="6"/>
    <x v="5"/>
    <n v="36"/>
    <m/>
    <m/>
  </r>
  <r>
    <x v="0"/>
    <s v="mid April"/>
    <x v="3"/>
    <x v="3"/>
    <n v="2"/>
    <n v="2"/>
    <n v="12"/>
    <n v="23"/>
    <n v="212"/>
    <n v="6"/>
    <x v="5"/>
    <n v="35"/>
    <m/>
    <m/>
  </r>
  <r>
    <x v="0"/>
    <s v="mid April"/>
    <x v="4"/>
    <x v="4"/>
    <n v="2"/>
    <n v="1"/>
    <n v="12"/>
    <n v="24"/>
    <n v="112"/>
    <n v="6"/>
    <x v="5"/>
    <n v="29"/>
    <m/>
    <m/>
  </r>
  <r>
    <x v="1"/>
    <s v="mid May"/>
    <x v="9"/>
    <x v="9"/>
    <n v="2"/>
    <n v="1"/>
    <n v="14"/>
    <n v="25"/>
    <n v="114"/>
    <n v="6"/>
    <x v="5"/>
    <n v="49"/>
    <m/>
    <m/>
  </r>
  <r>
    <x v="1"/>
    <s v="mid May"/>
    <x v="10"/>
    <x v="10"/>
    <n v="2"/>
    <n v="2"/>
    <n v="14"/>
    <n v="26"/>
    <n v="214"/>
    <n v="6"/>
    <x v="5"/>
    <n v="29"/>
    <m/>
    <m/>
  </r>
  <r>
    <x v="1"/>
    <s v="mid May"/>
    <x v="8"/>
    <x v="8"/>
    <n v="2"/>
    <n v="3"/>
    <n v="14"/>
    <n v="27"/>
    <n v="314"/>
    <n v="6"/>
    <x v="5"/>
    <n v="50"/>
    <m/>
    <m/>
  </r>
  <r>
    <x v="1"/>
    <s v="mid May"/>
    <x v="15"/>
    <x v="7"/>
    <n v="2"/>
    <n v="4"/>
    <n v="14"/>
    <n v="28"/>
    <n v="414"/>
    <n v="6"/>
    <x v="5"/>
    <n v="43"/>
    <m/>
    <m/>
  </r>
  <r>
    <x v="1"/>
    <s v="mid May"/>
    <x v="14"/>
    <x v="13"/>
    <n v="2"/>
    <n v="4"/>
    <n v="16"/>
    <n v="29"/>
    <n v="416"/>
    <n v="6"/>
    <x v="5"/>
    <n v="26"/>
    <m/>
    <m/>
  </r>
  <r>
    <x v="1"/>
    <s v="mid May"/>
    <x v="11"/>
    <x v="3"/>
    <n v="2"/>
    <n v="3"/>
    <n v="16"/>
    <n v="30"/>
    <n v="316"/>
    <n v="6"/>
    <x v="5"/>
    <n v="30"/>
    <m/>
    <m/>
  </r>
  <r>
    <x v="1"/>
    <s v="mid May"/>
    <x v="12"/>
    <x v="11"/>
    <n v="2"/>
    <n v="2"/>
    <n v="16"/>
    <n v="31"/>
    <n v="216"/>
    <n v="6"/>
    <x v="5"/>
    <n v="39"/>
    <m/>
    <m/>
  </r>
  <r>
    <x v="1"/>
    <s v="mid May"/>
    <x v="13"/>
    <x v="12"/>
    <n v="2"/>
    <n v="1"/>
    <n v="16"/>
    <n v="32"/>
    <n v="116"/>
    <n v="6"/>
    <x v="5"/>
    <n v="41"/>
    <n v="19"/>
    <n v="46.341463414634148"/>
  </r>
  <r>
    <x v="0"/>
    <s v="mid April"/>
    <x v="6"/>
    <x v="6"/>
    <n v="3"/>
    <n v="1"/>
    <n v="18"/>
    <n v="33"/>
    <n v="118"/>
    <n v="6"/>
    <x v="5"/>
    <n v="41"/>
    <m/>
    <m/>
  </r>
  <r>
    <x v="0"/>
    <s v="mid April"/>
    <x v="2"/>
    <x v="2"/>
    <n v="3"/>
    <n v="2"/>
    <n v="18"/>
    <n v="34"/>
    <n v="218"/>
    <n v="6"/>
    <x v="5"/>
    <n v="28"/>
    <m/>
    <m/>
  </r>
  <r>
    <x v="0"/>
    <s v="mid April"/>
    <x v="3"/>
    <x v="3"/>
    <n v="3"/>
    <n v="3"/>
    <n v="18"/>
    <n v="35"/>
    <n v="318"/>
    <n v="6"/>
    <x v="5"/>
    <n v="50"/>
    <m/>
    <m/>
  </r>
  <r>
    <x v="0"/>
    <s v="mid April"/>
    <x v="0"/>
    <x v="0"/>
    <n v="3"/>
    <n v="4"/>
    <n v="18"/>
    <n v="36"/>
    <n v="418"/>
    <n v="6"/>
    <x v="5"/>
    <n v="24"/>
    <m/>
    <m/>
  </r>
  <r>
    <x v="0"/>
    <s v="mid April"/>
    <x v="1"/>
    <x v="1"/>
    <n v="3"/>
    <n v="4"/>
    <n v="20"/>
    <n v="37"/>
    <n v="420"/>
    <n v="6"/>
    <x v="5"/>
    <n v="43"/>
    <m/>
    <m/>
  </r>
  <r>
    <x v="0"/>
    <s v="mid April"/>
    <x v="4"/>
    <x v="4"/>
    <n v="3"/>
    <n v="3"/>
    <n v="20"/>
    <n v="38"/>
    <n v="320"/>
    <n v="6"/>
    <x v="5"/>
    <n v="30"/>
    <m/>
    <m/>
  </r>
  <r>
    <x v="0"/>
    <s v="mid April"/>
    <x v="7"/>
    <x v="7"/>
    <n v="3"/>
    <n v="2"/>
    <n v="20"/>
    <n v="39"/>
    <n v="220"/>
    <n v="6"/>
    <x v="5"/>
    <n v="36"/>
    <m/>
    <m/>
  </r>
  <r>
    <x v="0"/>
    <s v="mid April"/>
    <x v="5"/>
    <x v="5"/>
    <n v="3"/>
    <n v="1"/>
    <n v="20"/>
    <n v="40"/>
    <n v="120"/>
    <n v="6"/>
    <x v="5"/>
    <n v="31"/>
    <m/>
    <m/>
  </r>
  <r>
    <x v="1"/>
    <s v="mid May"/>
    <x v="14"/>
    <x v="13"/>
    <n v="3"/>
    <n v="1"/>
    <n v="22"/>
    <n v="41"/>
    <n v="122"/>
    <n v="6"/>
    <x v="5"/>
    <n v="40"/>
    <m/>
    <m/>
  </r>
  <r>
    <x v="1"/>
    <s v="mid May"/>
    <x v="15"/>
    <x v="7"/>
    <n v="3"/>
    <n v="2"/>
    <n v="22"/>
    <n v="42"/>
    <n v="222"/>
    <n v="6"/>
    <x v="5"/>
    <n v="39"/>
    <m/>
    <m/>
  </r>
  <r>
    <x v="1"/>
    <s v="mid May"/>
    <x v="9"/>
    <x v="9"/>
    <n v="3"/>
    <n v="3"/>
    <n v="22"/>
    <n v="43"/>
    <n v="322"/>
    <n v="6"/>
    <x v="5"/>
    <n v="39"/>
    <m/>
    <m/>
  </r>
  <r>
    <x v="1"/>
    <s v="mid May"/>
    <x v="13"/>
    <x v="12"/>
    <n v="3"/>
    <n v="4"/>
    <n v="22"/>
    <n v="44"/>
    <n v="422"/>
    <n v="6"/>
    <x v="5"/>
    <n v="34"/>
    <n v="25"/>
    <n v="73.529411764705884"/>
  </r>
  <r>
    <x v="1"/>
    <s v="mid May"/>
    <x v="8"/>
    <x v="8"/>
    <n v="3"/>
    <n v="4"/>
    <n v="24"/>
    <n v="45"/>
    <n v="424"/>
    <n v="6"/>
    <x v="5"/>
    <n v="30"/>
    <m/>
    <m/>
  </r>
  <r>
    <x v="1"/>
    <s v="mid May"/>
    <x v="12"/>
    <x v="11"/>
    <n v="3"/>
    <n v="3"/>
    <n v="24"/>
    <n v="46"/>
    <n v="324"/>
    <n v="6"/>
    <x v="5"/>
    <n v="32"/>
    <m/>
    <m/>
  </r>
  <r>
    <x v="1"/>
    <s v="mid May"/>
    <x v="11"/>
    <x v="3"/>
    <n v="3"/>
    <n v="2"/>
    <n v="24"/>
    <n v="47"/>
    <n v="224"/>
    <n v="6"/>
    <x v="5"/>
    <n v="36"/>
    <m/>
    <m/>
  </r>
  <r>
    <x v="1"/>
    <s v="mid May"/>
    <x v="10"/>
    <x v="10"/>
    <n v="3"/>
    <n v="1"/>
    <n v="24"/>
    <n v="48"/>
    <n v="124"/>
    <n v="6"/>
    <x v="5"/>
    <n v="31"/>
    <m/>
    <m/>
  </r>
  <r>
    <x v="0"/>
    <s v="mid April"/>
    <x v="3"/>
    <x v="3"/>
    <n v="4"/>
    <n v="1"/>
    <n v="26"/>
    <n v="49"/>
    <n v="126"/>
    <n v="6"/>
    <x v="5"/>
    <n v="37"/>
    <m/>
    <m/>
  </r>
  <r>
    <x v="0"/>
    <s v="mid April"/>
    <x v="4"/>
    <x v="4"/>
    <n v="4"/>
    <n v="2"/>
    <n v="26"/>
    <n v="50"/>
    <n v="226"/>
    <n v="6"/>
    <x v="5"/>
    <n v="34"/>
    <m/>
    <m/>
  </r>
  <r>
    <x v="0"/>
    <s v="mid April"/>
    <x v="1"/>
    <x v="1"/>
    <n v="4"/>
    <n v="3"/>
    <n v="26"/>
    <n v="51"/>
    <n v="326"/>
    <n v="6"/>
    <x v="5"/>
    <n v="28"/>
    <m/>
    <m/>
  </r>
  <r>
    <x v="0"/>
    <s v="mid April"/>
    <x v="5"/>
    <x v="5"/>
    <n v="4"/>
    <n v="4"/>
    <n v="26"/>
    <n v="52"/>
    <n v="426"/>
    <n v="6"/>
    <x v="5"/>
    <n v="37"/>
    <m/>
    <m/>
  </r>
  <r>
    <x v="0"/>
    <s v="mid April"/>
    <x v="7"/>
    <x v="7"/>
    <n v="4"/>
    <n v="4"/>
    <n v="28"/>
    <n v="53"/>
    <n v="428"/>
    <n v="6"/>
    <x v="5"/>
    <n v="60"/>
    <m/>
    <m/>
  </r>
  <r>
    <x v="0"/>
    <s v="mid April"/>
    <x v="6"/>
    <x v="6"/>
    <n v="4"/>
    <n v="3"/>
    <n v="28"/>
    <n v="54"/>
    <n v="328"/>
    <n v="6"/>
    <x v="5"/>
    <n v="40"/>
    <m/>
    <m/>
  </r>
  <r>
    <x v="0"/>
    <s v="mid April"/>
    <x v="0"/>
    <x v="0"/>
    <n v="4"/>
    <n v="2"/>
    <n v="28"/>
    <n v="55"/>
    <n v="228"/>
    <n v="6"/>
    <x v="5"/>
    <n v="27"/>
    <m/>
    <m/>
  </r>
  <r>
    <x v="0"/>
    <s v="mid April"/>
    <x v="2"/>
    <x v="2"/>
    <n v="4"/>
    <n v="1"/>
    <n v="28"/>
    <n v="56"/>
    <n v="128"/>
    <n v="6"/>
    <x v="5"/>
    <n v="58"/>
    <m/>
    <m/>
  </r>
  <r>
    <x v="1"/>
    <s v="mid May"/>
    <x v="11"/>
    <x v="3"/>
    <n v="4"/>
    <n v="1"/>
    <n v="30"/>
    <n v="57"/>
    <n v="130"/>
    <n v="6"/>
    <x v="5"/>
    <n v="30"/>
    <m/>
    <m/>
  </r>
  <r>
    <x v="1"/>
    <s v="mid May"/>
    <x v="13"/>
    <x v="12"/>
    <n v="4"/>
    <n v="2"/>
    <n v="30"/>
    <n v="58"/>
    <n v="230"/>
    <n v="6"/>
    <x v="5"/>
    <n v="31"/>
    <n v="27"/>
    <n v="87.096774193548384"/>
  </r>
  <r>
    <x v="1"/>
    <s v="mid May"/>
    <x v="14"/>
    <x v="13"/>
    <n v="4"/>
    <n v="3"/>
    <n v="30"/>
    <n v="59"/>
    <n v="330"/>
    <n v="6"/>
    <x v="5"/>
    <n v="54"/>
    <m/>
    <m/>
  </r>
  <r>
    <x v="1"/>
    <s v="mid May"/>
    <x v="10"/>
    <x v="10"/>
    <n v="4"/>
    <n v="4"/>
    <n v="30"/>
    <n v="60"/>
    <n v="430"/>
    <n v="6"/>
    <x v="5"/>
    <n v="46"/>
    <m/>
    <m/>
  </r>
  <r>
    <x v="1"/>
    <s v="mid May"/>
    <x v="9"/>
    <x v="9"/>
    <n v="4"/>
    <n v="4"/>
    <n v="32"/>
    <n v="61"/>
    <n v="432"/>
    <n v="6"/>
    <x v="5"/>
    <n v="44"/>
    <m/>
    <m/>
  </r>
  <r>
    <x v="1"/>
    <s v="mid May"/>
    <x v="15"/>
    <x v="7"/>
    <n v="4"/>
    <n v="3"/>
    <n v="32"/>
    <n v="62"/>
    <n v="332"/>
    <n v="6"/>
    <x v="5"/>
    <n v="29"/>
    <m/>
    <m/>
  </r>
  <r>
    <x v="1"/>
    <s v="mid May"/>
    <x v="8"/>
    <x v="8"/>
    <n v="4"/>
    <n v="2"/>
    <n v="32"/>
    <n v="63"/>
    <n v="232"/>
    <n v="6"/>
    <x v="5"/>
    <n v="34"/>
    <m/>
    <m/>
  </r>
  <r>
    <x v="1"/>
    <s v="mid May"/>
    <x v="12"/>
    <x v="11"/>
    <n v="4"/>
    <n v="1"/>
    <n v="32"/>
    <n v="64"/>
    <n v="132"/>
    <n v="6"/>
    <x v="5"/>
    <n v="19"/>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r>
    <x v="2"/>
    <m/>
    <x v="16"/>
    <x v="14"/>
    <m/>
    <m/>
    <m/>
    <m/>
    <m/>
    <m/>
    <x v="6"/>
    <m/>
    <m/>
    <m/>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s v="mid April"/>
    <x v="0"/>
    <x v="0"/>
    <n v="1"/>
    <x v="0"/>
    <n v="2"/>
    <n v="1"/>
    <n v="102"/>
    <d v="2025-10-07T00:00:00"/>
    <n v="0.66"/>
    <n v="0.10100000000000001"/>
    <n v="0.129"/>
    <n v="0.25800000000000001"/>
    <n v="0.442"/>
    <n v="0.89900000000000002"/>
    <n v="0.871"/>
    <n v="0.74199999999999999"/>
    <n v="0.55800000000000005"/>
    <n v="0"/>
    <n v="0"/>
    <n v="0"/>
    <n v="0"/>
    <n v="1.7"/>
    <n v="2.1"/>
    <n v="1.3"/>
    <n v="5.8"/>
    <n v="27.6"/>
    <n v="27.8"/>
    <n v="6.4"/>
    <n v="33.700000000000003"/>
    <n v="37"/>
    <n v="38.4"/>
    <n v="44.4"/>
    <n v="48.4"/>
    <n v="39.200000000000003"/>
    <n v="39.5"/>
    <n v="48.4"/>
    <n v="47"/>
    <n v="76"/>
    <n v="0.5"/>
    <n v="1420"/>
    <n v="2840"/>
    <n v="103.37"/>
    <n v="20"/>
    <n v="17"/>
    <n v="94.3"/>
    <n v="37.47"/>
    <n v="60.265111346765643"/>
    <n v="7.95"/>
    <n v="4.7"/>
    <n v="20.94"/>
    <n v="7.05"/>
    <n v="40.64"/>
    <n v="2.3905882352941177"/>
    <n v="6.0805882352941181"/>
    <n v="0.39734888653234357"/>
    <n v="564.23541887592785"/>
    <n v="1128.4708377518557"/>
    <n v="0.19562007874015749"/>
    <n v="0.1156496062992126"/>
    <n v="0.515255905511811"/>
    <n v="0.17347440944881889"/>
    <n v="220.75155413698951"/>
    <n v="130.50720810614473"/>
    <n v="581.4512633495043"/>
    <n v="195.7608121592171"/>
    <n v="0"/>
    <n v="2.7249999999999996"/>
    <n v="23.875"/>
    <n v="42.050000000000004"/>
    <n v="43.524999999999999"/>
  </r>
  <r>
    <x v="0"/>
    <s v="mid April"/>
    <x v="1"/>
    <x v="1"/>
    <n v="1"/>
    <x v="1"/>
    <n v="2"/>
    <n v="2"/>
    <n v="202"/>
    <d v="2025-10-07T00:00:00"/>
    <n v="0.67"/>
    <n v="6.4000000000000001E-2"/>
    <n v="0.104"/>
    <n v="0.24"/>
    <n v="0.44"/>
    <n v="0.93599999999999994"/>
    <n v="0.89600000000000002"/>
    <n v="0.76"/>
    <n v="0.56000000000000005"/>
    <n v="0"/>
    <n v="0"/>
    <n v="0"/>
    <n v="0"/>
    <n v="9.9"/>
    <n v="0"/>
    <n v="4.0999999999999996"/>
    <n v="2.7"/>
    <n v="45.8"/>
    <n v="7.8"/>
    <n v="35.1"/>
    <n v="3.6"/>
    <n v="47.8"/>
    <n v="21.8"/>
    <n v="43"/>
    <n v="47.9"/>
    <n v="48.9"/>
    <n v="43.5"/>
    <n v="45.1"/>
    <n v="43.2"/>
    <n v="91"/>
    <n v="0.5"/>
    <n v="1194"/>
    <n v="2388"/>
    <n v="62.46"/>
    <n v="20"/>
    <n v="14"/>
    <n v="53.18"/>
    <n v="25.6"/>
    <n v="51.86160210605491"/>
    <n v="4.6900000000000004"/>
    <n v="5.83"/>
    <n v="14.64"/>
    <n v="4.3099999999999996"/>
    <n v="29.47"/>
    <n v="2.105"/>
    <n v="4.4614285714285717"/>
    <n v="0.48138397893945095"/>
    <n v="574.77247085370448"/>
    <n v="1149.544941707409"/>
    <n v="0.15914489311163899"/>
    <n v="0.19782829996606718"/>
    <n v="0.49677638276213104"/>
    <n v="0.14625042416016287"/>
    <n v="182.94420687505087"/>
    <n v="227.41252155256851"/>
    <n v="571.06677796391136"/>
    <n v="168.12143531587827"/>
    <n v="0"/>
    <n v="4.1749999999999998"/>
    <n v="23.074999999999996"/>
    <n v="40.125"/>
    <n v="45.174999999999997"/>
  </r>
  <r>
    <x v="0"/>
    <s v="mid April"/>
    <x v="2"/>
    <x v="2"/>
    <n v="1"/>
    <x v="2"/>
    <n v="2"/>
    <n v="3"/>
    <n v="302"/>
    <d v="2025-10-07T00:00:00"/>
    <n v="0.76"/>
    <n v="5.1999999999999998E-2"/>
    <n v="0.08"/>
    <n v="0.26200000000000001"/>
    <n v="0.43"/>
    <n v="0.94799999999999995"/>
    <n v="0.92"/>
    <n v="0.73799999999999999"/>
    <n v="0.57000000000000006"/>
    <n v="0"/>
    <n v="0"/>
    <n v="0"/>
    <n v="0"/>
    <n v="0.1"/>
    <n v="7.2"/>
    <n v="14.6"/>
    <n v="2.5"/>
    <n v="2.2999999999999998"/>
    <n v="41.1"/>
    <n v="35.799999999999997"/>
    <n v="22.5"/>
    <n v="48.4"/>
    <n v="41.3"/>
    <n v="46.4"/>
    <n v="38.799999999999997"/>
    <n v="46.9"/>
    <n v="47.8"/>
    <n v="43.9"/>
    <n v="49.6"/>
    <n v="108"/>
    <n v="0.5"/>
    <n v="1480"/>
    <n v="2960"/>
    <n v="78.819999999999993"/>
    <n v="20"/>
    <n v="16"/>
    <n v="66.3"/>
    <n v="27.81"/>
    <n v="58.054298642533929"/>
    <n v="4.32"/>
    <n v="4.6900000000000004"/>
    <n v="21.13"/>
    <n v="6.02"/>
    <n v="36.159999999999997"/>
    <n v="2.2599999999999998"/>
    <n v="4.9262499999999996"/>
    <n v="0.41945701357466064"/>
    <n v="620.79638009049779"/>
    <n v="1241.5927601809956"/>
    <n v="0.11946902654867259"/>
    <n v="0.12970132743362833"/>
    <n v="0.58434734513274345"/>
    <n v="0.16648230088495575"/>
    <n v="148.33187842870305"/>
    <n v="161.03622912745769"/>
    <n v="725.52143314779983"/>
    <n v="206.70321947703522"/>
    <n v="0"/>
    <n v="6.1"/>
    <n v="25.424999999999997"/>
    <n v="43.724999999999994"/>
    <n v="47.05"/>
  </r>
  <r>
    <x v="0"/>
    <s v="mid April"/>
    <x v="3"/>
    <x v="3"/>
    <n v="1"/>
    <x v="3"/>
    <n v="2"/>
    <n v="4"/>
    <n v="402"/>
    <d v="2025-10-09T00:00:00"/>
    <n v="0.73"/>
    <n v="5.6000000000000001E-2"/>
    <n v="0.06"/>
    <n v="0.19600000000000001"/>
    <n v="0.44"/>
    <n v="0.94399999999999995"/>
    <n v="0.94"/>
    <n v="0.80400000000000005"/>
    <n v="0.56000000000000005"/>
    <n v="0"/>
    <n v="0"/>
    <n v="0"/>
    <n v="0"/>
    <n v="0"/>
    <n v="0"/>
    <n v="2.2999999999999998"/>
    <n v="1.6"/>
    <n v="7.5"/>
    <n v="2.1"/>
    <n v="41.3"/>
    <n v="15.2"/>
    <n v="47"/>
    <n v="43"/>
    <n v="44.8"/>
    <n v="41.8"/>
    <n v="47.4"/>
    <n v="46.4"/>
    <n v="44"/>
    <n v="41.2"/>
    <n v="97"/>
    <n v="0.5"/>
    <n v="1497"/>
    <n v="2994"/>
    <n v="101.1"/>
    <n v="20"/>
    <n v="19"/>
    <n v="68"/>
    <n v="24.37"/>
    <n v="64.161764705882348"/>
    <n v="5.04"/>
    <n v="3.05"/>
    <n v="20.75"/>
    <n v="6.25"/>
    <n v="35.090000000000003"/>
    <n v="1.8468421052631581"/>
    <n v="5.3210526315789473"/>
    <n v="0.35838235294117649"/>
    <n v="536.49838235294123"/>
    <n v="1072.9967647058825"/>
    <n v="0.14363066400683955"/>
    <n v="8.6919350242234239E-2"/>
    <n v="0.59133656312339689"/>
    <n v="0.17811342262752919"/>
    <n v="154.11523779189648"/>
    <n v="93.264181600254801"/>
    <n v="634.50221908370065"/>
    <n v="191.11512623003034"/>
    <n v="0"/>
    <n v="0.97499999999999998"/>
    <n v="16.524999999999999"/>
    <n v="44.150000000000006"/>
    <n v="44.75"/>
  </r>
  <r>
    <x v="0"/>
    <s v="mid April"/>
    <x v="4"/>
    <x v="4"/>
    <n v="1"/>
    <x v="3"/>
    <n v="4"/>
    <n v="5"/>
    <n v="404"/>
    <d v="2025-10-07T00:00:00"/>
    <n v="0.77"/>
    <n v="6.7000000000000004E-2"/>
    <n v="8.8999999999999996E-2"/>
    <n v="0.13"/>
    <n v="0.222"/>
    <n v="0.93300000000000005"/>
    <n v="0.91100000000000003"/>
    <n v="0.87"/>
    <n v="0.77800000000000002"/>
    <n v="0"/>
    <n v="0"/>
    <n v="0"/>
    <n v="0"/>
    <n v="1.6"/>
    <n v="1.9"/>
    <n v="8.6999999999999993"/>
    <n v="1.2"/>
    <n v="47.7"/>
    <n v="36.799999999999997"/>
    <n v="37"/>
    <n v="40.6"/>
    <n v="54.2"/>
    <n v="47.6"/>
    <n v="43.2"/>
    <n v="52.2"/>
    <n v="48"/>
    <n v="37.700000000000003"/>
    <n v="49.9"/>
    <n v="44.9"/>
    <n v="89"/>
    <n v="0.5"/>
    <n v="2028"/>
    <n v="4056"/>
    <n v="176.8"/>
    <n v="20"/>
    <n v="20"/>
    <n v="86.33"/>
    <n v="25.05"/>
    <n v="70.983435653886247"/>
    <n v="9.2899999999999991"/>
    <n v="3.72"/>
    <n v="30.85"/>
    <n v="8.9"/>
    <n v="52.76"/>
    <n v="2.6379999999999999"/>
    <n v="8.84"/>
    <n v="0.29016564346113749"/>
    <n v="588.45592493918684"/>
    <n v="1176.9118498783737"/>
    <n v="0.17608036391205459"/>
    <n v="7.0507960576194087E-2"/>
    <n v="0.58472327520849132"/>
    <n v="0.16868840030326007"/>
    <n v="207.23106681899338"/>
    <n v="82.981654312880025"/>
    <n v="688.16775149256694"/>
    <n v="198.53137725393341"/>
    <n v="0"/>
    <n v="3.3499999999999996"/>
    <n v="40.524999999999999"/>
    <n v="49.3"/>
    <n v="45.125"/>
  </r>
  <r>
    <x v="0"/>
    <s v="mid April"/>
    <x v="5"/>
    <x v="5"/>
    <n v="1"/>
    <x v="2"/>
    <n v="4"/>
    <n v="6"/>
    <n v="304"/>
    <d v="2025-10-03T00:00:00"/>
    <n v="0.71"/>
    <n v="0.11600000000000001"/>
    <n v="0.115"/>
    <n v="0.22"/>
    <n v="0.40100000000000002"/>
    <n v="0.88400000000000001"/>
    <n v="0.88500000000000001"/>
    <n v="0.78"/>
    <n v="0.59899999999999998"/>
    <n v="8.1999999999999993"/>
    <n v="7.7"/>
    <n v="0"/>
    <n v="0"/>
    <n v="7.3"/>
    <n v="4"/>
    <n v="6.4"/>
    <n v="3.5"/>
    <n v="47.2"/>
    <n v="12"/>
    <n v="44.6"/>
    <n v="22.5"/>
    <n v="37.6"/>
    <n v="55.2"/>
    <n v="50.7"/>
    <n v="52"/>
    <n v="48.1"/>
    <n v="50.4"/>
    <n v="49.5"/>
    <n v="50.1"/>
    <n v="81"/>
    <n v="0.5"/>
    <n v="1723"/>
    <n v="3446"/>
    <n v="131.4"/>
    <n v="20"/>
    <n v="20"/>
    <n v="60.5"/>
    <n v="22.1"/>
    <n v="63.471074380165291"/>
    <n v="6.98"/>
    <n v="3.23"/>
    <n v="26.99"/>
    <n v="8.7899999999999991"/>
    <n v="45.99"/>
    <n v="2.2995000000000001"/>
    <n v="6.57"/>
    <n v="0.36528925619834712"/>
    <n v="629.39338842975212"/>
    <n v="1258.7867768595042"/>
    <n v="0.15177212437486409"/>
    <n v="7.023265927375516E-2"/>
    <n v="0.5868667101543813"/>
    <n v="0.19112850619699931"/>
    <n v="191.04874325895497"/>
    <n v="88.407942797482022"/>
    <n v="738.74005452137453"/>
    <n v="240.59003628169253"/>
    <n v="3.9749999999999996"/>
    <n v="5.3000000000000007"/>
    <n v="31.575000000000003"/>
    <n v="48.875"/>
    <n v="49.524999999999999"/>
  </r>
  <r>
    <x v="0"/>
    <s v="mid April"/>
    <x v="6"/>
    <x v="6"/>
    <n v="1"/>
    <x v="1"/>
    <n v="4"/>
    <n v="7"/>
    <n v="204"/>
    <d v="2025-10-07T00:00:00"/>
    <n v="0.72"/>
    <n v="4.5999999999999999E-2"/>
    <n v="0.08"/>
    <n v="0.15"/>
    <n v="0.44500000000000001"/>
    <n v="0.95399999999999996"/>
    <n v="0.92"/>
    <n v="0.85"/>
    <n v="0.55499999999999994"/>
    <n v="0"/>
    <n v="0"/>
    <n v="4.0999999999999996"/>
    <n v="0"/>
    <n v="0.5"/>
    <n v="1.2"/>
    <n v="27.3"/>
    <n v="6"/>
    <n v="0.5"/>
    <n v="24"/>
    <n v="40.1"/>
    <n v="42.8"/>
    <n v="42.4"/>
    <n v="39.1"/>
    <n v="44.3"/>
    <n v="40.799999999999997"/>
    <n v="37.4"/>
    <n v="42"/>
    <n v="41.8"/>
    <n v="40.9"/>
    <n v="99"/>
    <n v="0.5"/>
    <n v="1895"/>
    <n v="3790"/>
    <n v="141.66"/>
    <n v="20"/>
    <n v="20"/>
    <n v="90.23"/>
    <n v="32.72"/>
    <n v="63.737116258450634"/>
    <n v="7.73"/>
    <n v="3.72"/>
    <n v="27.84"/>
    <n v="9.42"/>
    <n v="48.71"/>
    <n v="2.4355000000000002"/>
    <n v="7.0830000000000002"/>
    <n v="0.36262883741549373"/>
    <n v="687.18164690236063"/>
    <n v="1374.3632938047213"/>
    <n v="0.15869431328269351"/>
    <n v="7.6370355163210848E-2"/>
    <n v="0.57154588380209403"/>
    <n v="0.19338944775200165"/>
    <n v="218.10363911128098"/>
    <n v="104.96061287114686"/>
    <n v="785.5116834227764"/>
    <n v="265.78735839951702"/>
    <n v="1.0249999999999999"/>
    <n v="8.75"/>
    <n v="26.849999999999998"/>
    <n v="41.65"/>
    <n v="40.524999999999999"/>
  </r>
  <r>
    <x v="0"/>
    <s v="mid April"/>
    <x v="7"/>
    <x v="7"/>
    <n v="1"/>
    <x v="0"/>
    <n v="4"/>
    <n v="8"/>
    <n v="104"/>
    <d v="2025-10-09T00:00:00"/>
    <n v="0.66"/>
    <n v="5.0999999999999997E-2"/>
    <n v="9.0999999999999998E-2"/>
    <n v="0.19900000000000001"/>
    <n v="0.53"/>
    <n v="0.94899999999999995"/>
    <n v="0.90900000000000003"/>
    <n v="0.80099999999999993"/>
    <n v="0.47"/>
    <n v="0"/>
    <n v="0"/>
    <n v="0"/>
    <n v="0"/>
    <n v="3.2"/>
    <n v="0"/>
    <n v="8.5"/>
    <n v="1.1000000000000001"/>
    <n v="45.7"/>
    <n v="27.5"/>
    <n v="44.6"/>
    <n v="37.700000000000003"/>
    <n v="44"/>
    <n v="49.7"/>
    <n v="42.8"/>
    <n v="41.5"/>
    <n v="45.4"/>
    <n v="40.200000000000003"/>
    <n v="41.5"/>
    <n v="29.8"/>
    <n v="88"/>
    <n v="0.5"/>
    <n v="1146"/>
    <n v="2292"/>
    <n v="117.8"/>
    <n v="20"/>
    <n v="19"/>
    <n v="56.4"/>
    <n v="23.26"/>
    <n v="58.758865248226954"/>
    <n v="7.11"/>
    <n v="4.9800000000000004"/>
    <n v="23.24"/>
    <n v="9.1999999999999993"/>
    <n v="44.53"/>
    <n v="2.343684210526316"/>
    <n v="6.2"/>
    <n v="0.41241134751773051"/>
    <n v="472.62340425531914"/>
    <n v="945.24680851063829"/>
    <n v="0.15966763979339771"/>
    <n v="0.11183471816752752"/>
    <n v="0.52189535144846166"/>
    <n v="0.20660229059061305"/>
    <n v="150.92532693713537"/>
    <n v="105.71141042854208"/>
    <n v="493.31991533319632"/>
    <n v="195.29015581176446"/>
    <n v="0"/>
    <n v="3.1999999999999997"/>
    <n v="38.875"/>
    <n v="44.5"/>
    <n v="39.225000000000001"/>
  </r>
  <r>
    <x v="1"/>
    <s v="mid May"/>
    <x v="8"/>
    <x v="8"/>
    <n v="1"/>
    <x v="0"/>
    <n v="6"/>
    <n v="9"/>
    <n v="106"/>
    <d v="2025-10-09T00:00:00"/>
    <n v="0.64"/>
    <n v="0.10199999999999999"/>
    <n v="0.24199999999999999"/>
    <n v="0.26500000000000001"/>
    <n v="0.57599999999999996"/>
    <n v="0.89800000000000002"/>
    <n v="0.75800000000000001"/>
    <n v="0.73499999999999999"/>
    <n v="0.42400000000000004"/>
    <n v="1.7"/>
    <n v="24.5"/>
    <n v="34"/>
    <n v="23.4"/>
    <n v="18.399999999999999"/>
    <n v="27.8"/>
    <n v="38.9"/>
    <n v="35.9"/>
    <n v="42.3"/>
    <n v="51.2"/>
    <n v="50.3"/>
    <n v="51.4"/>
    <n v="49"/>
    <n v="49.1"/>
    <n v="47.2"/>
    <n v="51.1"/>
    <n v="41.8"/>
    <n v="44.8"/>
    <n v="49.5"/>
    <n v="45.4"/>
    <n v="76"/>
    <n v="0.5"/>
    <n v="1174"/>
    <n v="2348"/>
    <n v="151.5"/>
    <n v="20"/>
    <n v="20"/>
    <n v="74.099999999999994"/>
    <n v="22.02"/>
    <n v="70.283400809716611"/>
    <n v="9.75"/>
    <n v="1.1299999999999999"/>
    <n v="25.59"/>
    <n v="9.56"/>
    <n v="46.03"/>
    <n v="2.3014999999999999"/>
    <n v="7.5750000000000002"/>
    <n v="0.29716599190283405"/>
    <n v="348.87287449392716"/>
    <n v="697.74574898785431"/>
    <n v="0.21181837931783618"/>
    <n v="2.4549207038887678E-2"/>
    <n v="0.55594177710189008"/>
    <n v="0.20769063654138606"/>
    <n v="147.79537372651703"/>
    <n v="17.129104852406588"/>
    <n v="387.90601165759705"/>
    <n v="144.91525875133365"/>
    <n v="20.9"/>
    <n v="30.25"/>
    <n v="48.800000000000004"/>
    <n v="49.1"/>
    <n v="45.375"/>
  </r>
  <r>
    <x v="1"/>
    <s v="mid May"/>
    <x v="9"/>
    <x v="9"/>
    <n v="1"/>
    <x v="1"/>
    <n v="6"/>
    <n v="10"/>
    <n v="206"/>
    <d v="2025-10-09T00:00:00"/>
    <n v="0.7"/>
    <n v="0.112"/>
    <n v="0.13900000000000001"/>
    <n v="0.188"/>
    <n v="0.35199999999999998"/>
    <n v="0.88800000000000001"/>
    <n v="0.86099999999999999"/>
    <n v="0.81200000000000006"/>
    <n v="0.64800000000000002"/>
    <n v="0"/>
    <n v="0"/>
    <n v="0"/>
    <n v="0"/>
    <n v="2.6"/>
    <n v="12.6"/>
    <n v="3.8"/>
    <n v="5.2"/>
    <n v="45"/>
    <n v="38.5"/>
    <n v="39.4"/>
    <n v="33"/>
    <n v="50"/>
    <n v="45.3"/>
    <n v="46.4"/>
    <n v="53"/>
    <n v="45.4"/>
    <n v="48.9"/>
    <n v="48.4"/>
    <n v="50.7"/>
    <n v="85"/>
    <n v="0.5"/>
    <n v="1627"/>
    <n v="3254"/>
    <n v="138.19999999999999"/>
    <n v="20"/>
    <n v="19"/>
    <n v="92.3"/>
    <n v="33.28"/>
    <n v="63.943661971830991"/>
    <n v="8.58"/>
    <n v="1.76"/>
    <n v="24.61"/>
    <n v="9.2100000000000009"/>
    <n v="44.160000000000004"/>
    <n v="2.3242105263157895"/>
    <n v="7.2736842105263149"/>
    <n v="0.36056338028169016"/>
    <n v="586.63661971830993"/>
    <n v="1173.2732394366199"/>
    <n v="0.19429347826086954"/>
    <n v="3.9855072463768113E-2"/>
    <n v="0.55729166666666663"/>
    <n v="0.20855978260869565"/>
    <n v="227.95933864053887"/>
    <n v="46.760889977546441"/>
    <n v="653.85539906103293"/>
    <n v="244.69761175750156"/>
    <n v="0"/>
    <n v="6.05"/>
    <n v="38.975000000000001"/>
    <n v="48.674999999999997"/>
    <n v="48.349999999999994"/>
  </r>
  <r>
    <x v="1"/>
    <s v="mid May"/>
    <x v="10"/>
    <x v="10"/>
    <n v="1"/>
    <x v="2"/>
    <n v="6"/>
    <n v="11"/>
    <n v="306"/>
    <d v="2025-10-09T00:00:00"/>
    <n v="0.72"/>
    <n v="0.14799999999999999"/>
    <n v="0.17299999999999999"/>
    <n v="0.28100000000000003"/>
    <n v="0.46400000000000002"/>
    <n v="0.85199999999999998"/>
    <n v="0.82699999999999996"/>
    <n v="0.71899999999999997"/>
    <n v="0.53600000000000003"/>
    <n v="0"/>
    <n v="3.8"/>
    <n v="8.3000000000000007"/>
    <n v="0"/>
    <n v="40.299999999999997"/>
    <n v="42.3"/>
    <n v="21.5"/>
    <n v="14.5"/>
    <n v="53.3"/>
    <n v="57.5"/>
    <n v="49.6"/>
    <n v="42.7"/>
    <n v="47.6"/>
    <n v="52.1"/>
    <n v="53.9"/>
    <n v="48.2"/>
    <n v="43.6"/>
    <n v="43.6"/>
    <n v="51.8"/>
    <n v="50.1"/>
    <n v="86"/>
    <n v="0.5"/>
    <n v="1424"/>
    <n v="2848"/>
    <n v="182.5"/>
    <n v="20"/>
    <n v="20"/>
    <n v="66.599999999999994"/>
    <n v="22.53"/>
    <n v="66.171171171171167"/>
    <n v="10.130000000000001"/>
    <n v="1.28"/>
    <n v="38.340000000000003"/>
    <n v="12.64"/>
    <n v="62.39"/>
    <n v="3.1194999999999999"/>
    <n v="9.125"/>
    <n v="0.33828828828828833"/>
    <n v="481.72252252252258"/>
    <n v="963.44504504504516"/>
    <n v="0.16236576374418979"/>
    <n v="2.0516108350697226E-2"/>
    <n v="0.61452155794197794"/>
    <n v="0.20259656996313513"/>
    <n v="156.4304905642941"/>
    <n v="19.766142934086517"/>
    <n v="592.05775007256022"/>
    <n v="195.19066147410436"/>
    <n v="3.0250000000000004"/>
    <n v="29.65"/>
    <n v="50.775000000000006"/>
    <n v="50.45"/>
    <n v="47.274999999999999"/>
  </r>
  <r>
    <x v="1"/>
    <s v="mid May"/>
    <x v="11"/>
    <x v="3"/>
    <n v="1"/>
    <x v="3"/>
    <n v="6"/>
    <n v="12"/>
    <n v="406"/>
    <d v="2025-10-09T00:00:00"/>
    <n v="0.66"/>
    <n v="8.8999999999999996E-2"/>
    <n v="8.8999999999999996E-2"/>
    <n v="0.222"/>
    <n v="0.45"/>
    <n v="0.91100000000000003"/>
    <n v="0.91100000000000003"/>
    <n v="0.77800000000000002"/>
    <n v="0.55000000000000004"/>
    <n v="0"/>
    <n v="4.5"/>
    <n v="0"/>
    <n v="0"/>
    <n v="0"/>
    <n v="48"/>
    <n v="0"/>
    <n v="0"/>
    <n v="0"/>
    <n v="53.9"/>
    <n v="3.2"/>
    <n v="1.7"/>
    <n v="41.6"/>
    <n v="50.7"/>
    <n v="30.2"/>
    <n v="42.4"/>
    <n v="48.1"/>
    <n v="46.1"/>
    <n v="48.6"/>
    <n v="52.2"/>
    <n v="85"/>
    <n v="0.5"/>
    <n v="1256"/>
    <n v="2512"/>
    <n v="99.3"/>
    <n v="20"/>
    <n v="17"/>
    <n v="59.4"/>
    <n v="23.41"/>
    <n v="60.589225589225585"/>
    <n v="5.25"/>
    <n v="2.4500000000000002"/>
    <n v="25.08"/>
    <n v="7.59"/>
    <n v="40.370000000000005"/>
    <n v="2.3747058823529414"/>
    <n v="5.841176470588235"/>
    <n v="0.39410774410774413"/>
    <n v="494.99932659932665"/>
    <n v="989.9986531986533"/>
    <n v="0.13004706465196927"/>
    <n v="6.0688630170918995E-2"/>
    <n v="0.62125340599455026"/>
    <n v="0.18801089918256128"/>
    <n v="128.74641885788776"/>
    <n v="60.081662133680965"/>
    <n v="615.04003522968094"/>
    <n v="186.13053697740347"/>
    <n v="1.125"/>
    <n v="12"/>
    <n v="14.700000000000001"/>
    <n v="41.225000000000001"/>
    <n v="48.75"/>
  </r>
  <r>
    <x v="1"/>
    <s v="mid May"/>
    <x v="12"/>
    <x v="11"/>
    <n v="1"/>
    <x v="3"/>
    <n v="8"/>
    <n v="13"/>
    <n v="408"/>
    <d v="2025-10-07T00:00:00"/>
    <n v="0.6"/>
    <n v="0.17799999999999999"/>
    <n v="0.21099999999999999"/>
    <n v="0.40400000000000003"/>
    <n v="0.70299999999999996"/>
    <n v="0.82200000000000006"/>
    <n v="0.78900000000000003"/>
    <n v="0.59599999999999997"/>
    <n v="0.29700000000000004"/>
    <n v="0"/>
    <n v="0"/>
    <n v="0"/>
    <n v="0"/>
    <n v="0"/>
    <n v="0"/>
    <n v="0"/>
    <n v="3.4"/>
    <n v="2.1"/>
    <n v="40.200000000000003"/>
    <n v="25.5"/>
    <n v="36.799999999999997"/>
    <n v="36"/>
    <n v="48.3"/>
    <n v="38.799999999999997"/>
    <n v="39.5"/>
    <n v="48.6"/>
    <n v="43"/>
    <n v="45.1"/>
    <n v="52.9"/>
    <n v="81"/>
    <n v="0.5"/>
    <n v="1247"/>
    <n v="2494"/>
    <n v="112.58"/>
    <n v="20"/>
    <n v="18"/>
    <n v="69.05"/>
    <n v="28.16"/>
    <n v="59.217958001448231"/>
    <n v="5.73"/>
    <n v="2.57"/>
    <n v="28.43"/>
    <n v="10.16"/>
    <n v="46.89"/>
    <n v="2.605"/>
    <n v="6.2544444444444443"/>
    <n v="0.40782041998551777"/>
    <n v="508.55206372194067"/>
    <n v="1017.1041274438813"/>
    <n v="0.12220089571337173"/>
    <n v="5.4809127745788014E-2"/>
    <n v="0.60631264661974837"/>
    <n v="0.21667732992109193"/>
    <n v="124.29103540740969"/>
    <n v="55.746590051839945"/>
    <n v="616.68309539836957"/>
    <n v="220.3834065862622"/>
    <n v="0"/>
    <n v="0.85"/>
    <n v="26.150000000000002"/>
    <n v="40.65"/>
    <n v="47.4"/>
  </r>
  <r>
    <x v="1"/>
    <s v="mid May"/>
    <x v="13"/>
    <x v="12"/>
    <n v="1"/>
    <x v="2"/>
    <n v="8"/>
    <n v="14"/>
    <n v="308"/>
    <d v="2025-10-14T00:00:00"/>
    <n v="0.68"/>
    <n v="0.17249999999999999"/>
    <n v="0.29499999999999998"/>
    <n v="0.49149999999999999"/>
    <n v="0.58599999999999997"/>
    <n v="0.82750000000000001"/>
    <n v="0.70500000000000007"/>
    <n v="0.50849999999999995"/>
    <n v="0.41400000000000003"/>
    <n v="0"/>
    <n v="0"/>
    <n v="15.2"/>
    <n v="0"/>
    <n v="20.2"/>
    <n v="2.2000000000000002"/>
    <n v="45.6"/>
    <n v="34.700000000000003"/>
    <n v="49.4"/>
    <n v="35.9"/>
    <n v="45.7"/>
    <n v="42.7"/>
    <n v="48"/>
    <n v="43.5"/>
    <n v="55.6"/>
    <n v="48.7"/>
    <n v="46.4"/>
    <n v="44.1"/>
    <n v="52"/>
    <n v="46.2"/>
    <n v="83"/>
    <n v="0.5"/>
    <n v="1250"/>
    <n v="2500"/>
    <n v="164.6"/>
    <n v="20"/>
    <n v="20"/>
    <n v="81.900000000000006"/>
    <n v="29.12"/>
    <n v="64.444444444444443"/>
    <n v="10.76"/>
    <n v="2.06"/>
    <n v="37.130000000000003"/>
    <n v="12.54"/>
    <n v="62.49"/>
    <n v="3.1245000000000003"/>
    <n v="8.23"/>
    <n v="0.35555555555555557"/>
    <n v="444.44444444444446"/>
    <n v="888.88888888888891"/>
    <n v="0.17218755000800126"/>
    <n v="3.2965274443911029E-2"/>
    <n v="0.59417506801088171"/>
    <n v="0.20067210753720593"/>
    <n v="153.05560000711225"/>
    <n v="29.30246617236536"/>
    <n v="528.1556160096726"/>
    <n v="178.37520669973861"/>
    <n v="3.8"/>
    <n v="25.675000000000001"/>
    <n v="43.424999999999997"/>
    <n v="48.95"/>
    <n v="47.174999999999997"/>
  </r>
  <r>
    <x v="1"/>
    <s v="mid May"/>
    <x v="14"/>
    <x v="13"/>
    <n v="1"/>
    <x v="1"/>
    <n v="8"/>
    <n v="15"/>
    <n v="208"/>
    <d v="2025-10-09T00:00:00"/>
    <n v="0.67"/>
    <n v="0.11"/>
    <n v="0.16700000000000001"/>
    <n v="0.224"/>
    <n v="0.58099999999999996"/>
    <n v="0.89"/>
    <n v="0.83299999999999996"/>
    <n v="0.77600000000000002"/>
    <n v="0.41900000000000004"/>
    <n v="0"/>
    <n v="0"/>
    <n v="0"/>
    <n v="0"/>
    <n v="0"/>
    <n v="0"/>
    <n v="1.9"/>
    <n v="12.8"/>
    <n v="11.2"/>
    <n v="31.4"/>
    <n v="19.7"/>
    <n v="39.6"/>
    <n v="50.1"/>
    <n v="50.3"/>
    <n v="48.8"/>
    <n v="47.6"/>
    <n v="47.9"/>
    <n v="49.3"/>
    <n v="48.3"/>
    <n v="49.4"/>
    <n v="76"/>
    <n v="0.5"/>
    <n v="1486"/>
    <n v="2972"/>
    <n v="123.2"/>
    <n v="20"/>
    <n v="19"/>
    <n v="66.7"/>
    <n v="22.45"/>
    <n v="66.341829085457263"/>
    <n v="6.36"/>
    <n v="2.5"/>
    <n v="23.59"/>
    <n v="10.18"/>
    <n v="42.63"/>
    <n v="2.2436842105263159"/>
    <n v="6.4842105263157892"/>
    <n v="0.33658170914542729"/>
    <n v="500.16041979010492"/>
    <n v="1000.3208395802098"/>
    <n v="0.14919071076706544"/>
    <n v="5.8644147314098047E-2"/>
    <n v="0.55336617405582922"/>
    <n v="0.23879896786300725"/>
    <n v="149.23857705207917"/>
    <n v="58.662962677704066"/>
    <n v="553.54371582681563"/>
    <n v="238.87558402361097"/>
    <n v="0"/>
    <n v="3.6750000000000003"/>
    <n v="25.475000000000001"/>
    <n v="49.199999999999996"/>
    <n v="48.725000000000001"/>
  </r>
  <r>
    <x v="1"/>
    <s v="mid May"/>
    <x v="15"/>
    <x v="7"/>
    <n v="1"/>
    <x v="0"/>
    <n v="8"/>
    <n v="16"/>
    <n v="108"/>
    <d v="2025-10-07T00:00:00"/>
    <n v="0.62"/>
    <n v="0.159"/>
    <n v="0.27600000000000002"/>
    <n v="0.38"/>
    <n v="0.47"/>
    <n v="0.84099999999999997"/>
    <n v="0.72399999999999998"/>
    <n v="0.62"/>
    <n v="0.53"/>
    <n v="0"/>
    <n v="0"/>
    <n v="0"/>
    <n v="0"/>
    <n v="2.8"/>
    <n v="2.2999999999999998"/>
    <n v="0"/>
    <n v="0.2"/>
    <n v="14.3"/>
    <n v="11.5"/>
    <n v="15.7"/>
    <n v="33.4"/>
    <n v="40.799999999999997"/>
    <n v="41.4"/>
    <n v="42.8"/>
    <n v="45.1"/>
    <n v="45.8"/>
    <n v="44.8"/>
    <n v="44.7"/>
    <n v="46.5"/>
    <n v="83"/>
    <n v="0.5"/>
    <n v="1375"/>
    <n v="2750"/>
    <n v="167.46"/>
    <n v="20"/>
    <n v="20"/>
    <n v="107.38"/>
    <n v="34.79"/>
    <n v="67.60104302477184"/>
    <n v="9.35"/>
    <n v="1.8"/>
    <n v="30.08"/>
    <n v="10.01"/>
    <n v="51.239999999999995"/>
    <n v="2.5619999999999998"/>
    <n v="8.3730000000000011"/>
    <n v="0.3239895697522816"/>
    <n v="445.48565840938721"/>
    <n v="890.97131681877443"/>
    <n v="0.18247462919594068"/>
    <n v="3.5128805620608904E-2"/>
    <n v="0.58704137392661981"/>
    <n v="0.19535519125683062"/>
    <n v="162.57966066072484"/>
    <n v="31.298758202064679"/>
    <n v="523.03702595450295"/>
    <n v="174.0558720014819"/>
    <n v="0"/>
    <n v="1.325"/>
    <n v="18.725000000000001"/>
    <n v="42.524999999999999"/>
    <n v="45.45"/>
  </r>
  <r>
    <x v="0"/>
    <s v="mid April"/>
    <x v="1"/>
    <x v="1"/>
    <n v="2"/>
    <x v="0"/>
    <n v="10"/>
    <n v="17"/>
    <n v="110"/>
    <d v="2025-10-07T00:00:00"/>
    <n v="0.73"/>
    <n v="5.2999999999999999E-2"/>
    <n v="0.125"/>
    <n v="0.247"/>
    <n v="0.47899999999999998"/>
    <n v="0.94699999999999995"/>
    <n v="0.875"/>
    <n v="0.753"/>
    <n v="0.52100000000000002"/>
    <n v="0"/>
    <n v="0"/>
    <n v="0"/>
    <n v="0"/>
    <n v="6"/>
    <n v="23.4"/>
    <n v="5"/>
    <n v="0"/>
    <n v="29.7"/>
    <n v="42.7"/>
    <n v="35.4"/>
    <n v="40.5"/>
    <n v="44.9"/>
    <n v="45.1"/>
    <n v="41.3"/>
    <n v="46.9"/>
    <n v="49.4"/>
    <n v="43.7"/>
    <n v="45"/>
    <n v="44.2"/>
    <n v="110"/>
    <n v="0.5"/>
    <n v="1458"/>
    <n v="2916"/>
    <n v="117.72"/>
    <n v="20"/>
    <n v="19"/>
    <n v="59.13"/>
    <n v="23.19"/>
    <n v="60.781329274479958"/>
    <n v="7.6"/>
    <n v="5.22"/>
    <n v="24.63"/>
    <n v="9.08"/>
    <n v="46.53"/>
    <n v="2.4489473684210528"/>
    <n v="6.1957894736842105"/>
    <n v="0.39218670725520038"/>
    <n v="571.80821917808214"/>
    <n v="1143.6164383561643"/>
    <n v="0.16333548248441865"/>
    <n v="0.11218568665377175"/>
    <n v="0.52933591231463573"/>
    <n v="0.19514291854717386"/>
    <n v="186.79314273601651"/>
    <n v="128.29739540552711"/>
    <n v="605.35725073527453"/>
    <n v="223.16864947934604"/>
    <n v="0"/>
    <n v="8.6"/>
    <n v="37.075000000000003"/>
    <n v="44.550000000000004"/>
    <n v="45.575000000000003"/>
  </r>
  <r>
    <x v="0"/>
    <s v="mid April"/>
    <x v="5"/>
    <x v="5"/>
    <n v="2"/>
    <x v="1"/>
    <n v="10"/>
    <n v="18"/>
    <n v="210"/>
    <d v="2025-10-03T00:00:00"/>
    <n v="0.7"/>
    <n v="7.5999999999999998E-2"/>
    <n v="9.2999999999999999E-2"/>
    <n v="0.19400000000000001"/>
    <n v="0.36"/>
    <n v="0.92400000000000004"/>
    <n v="0.90700000000000003"/>
    <n v="0.80600000000000005"/>
    <n v="0.64"/>
    <n v="0"/>
    <n v="0"/>
    <n v="0"/>
    <n v="0"/>
    <n v="2.7"/>
    <n v="0.4"/>
    <n v="10.8"/>
    <n v="3.7"/>
    <n v="48.6"/>
    <n v="48.3"/>
    <n v="39.799999999999997"/>
    <n v="44.2"/>
    <n v="51.7"/>
    <n v="53.1"/>
    <n v="49.3"/>
    <n v="45"/>
    <n v="50.8"/>
    <n v="53.8"/>
    <n v="43.4"/>
    <n v="49"/>
    <n v="87"/>
    <n v="0.5"/>
    <n v="1666"/>
    <n v="3332"/>
    <n v="156.4"/>
    <n v="20"/>
    <n v="20"/>
    <n v="95.6"/>
    <n v="30.88"/>
    <n v="67.69874476987448"/>
    <n v="7.75"/>
    <n v="2.66"/>
    <n v="30.89"/>
    <n v="8.6"/>
    <n v="49.9"/>
    <n v="2.4950000000000001"/>
    <n v="7.82"/>
    <n v="0.32301255230125525"/>
    <n v="538.13891213389127"/>
    <n v="1076.2778242677825"/>
    <n v="0.15531062124248499"/>
    <n v="5.3306613226452908E-2"/>
    <n v="0.61903807615230466"/>
    <n v="0.17234468937875752"/>
    <n v="167.15737751653938"/>
    <n v="57.372725702450936"/>
    <n v="666.25695374011639"/>
    <n v="185.49076730867594"/>
    <n v="0"/>
    <n v="4.4000000000000004"/>
    <n v="45.224999999999994"/>
    <n v="49.775000000000006"/>
    <n v="49.25"/>
  </r>
  <r>
    <x v="0"/>
    <s v="mid April"/>
    <x v="7"/>
    <x v="7"/>
    <n v="2"/>
    <x v="2"/>
    <n v="10"/>
    <n v="19"/>
    <n v="310"/>
    <d v="2025-10-09T00:00:00"/>
    <n v="0.69"/>
    <n v="0.10299999999999999"/>
    <n v="8.2000000000000003E-2"/>
    <n v="0.17899999999999999"/>
    <n v="0.36399999999999999"/>
    <n v="0.89700000000000002"/>
    <n v="0.91800000000000004"/>
    <n v="0.82099999999999995"/>
    <n v="0.63600000000000001"/>
    <n v="0"/>
    <n v="0"/>
    <n v="0"/>
    <n v="0"/>
    <n v="4.9000000000000004"/>
    <n v="0"/>
    <n v="0"/>
    <n v="38.200000000000003"/>
    <n v="33.9"/>
    <n v="0"/>
    <n v="17.8"/>
    <n v="39.5"/>
    <n v="45.1"/>
    <n v="42.6"/>
    <n v="52"/>
    <n v="42.9"/>
    <n v="46.4"/>
    <n v="41"/>
    <n v="47.8"/>
    <n v="41.6"/>
    <n v="84"/>
    <n v="0.5"/>
    <n v="1344"/>
    <n v="2688"/>
    <n v="90.68"/>
    <n v="20"/>
    <n v="15"/>
    <n v="68.8"/>
    <n v="25.99"/>
    <n v="62.223837209302332"/>
    <n v="6.12"/>
    <n v="5.53"/>
    <n v="17.28"/>
    <n v="5.53"/>
    <n v="34.46"/>
    <n v="2.2973333333333334"/>
    <n v="6.0453333333333337"/>
    <n v="0.37776162790697676"/>
    <n v="507.71162790697679"/>
    <n v="1015.4232558139536"/>
    <n v="0.17759721416134649"/>
    <n v="0.16047591410330819"/>
    <n v="0.50145095763203718"/>
    <n v="0.16047591410330819"/>
    <n v="180.33634142720243"/>
    <n v="162.95097517850155"/>
    <n v="509.18496402974807"/>
    <n v="162.95097517850155"/>
    <n v="0"/>
    <n v="10.775"/>
    <n v="22.8"/>
    <n v="45.65"/>
    <n v="44.199999999999996"/>
  </r>
  <r>
    <x v="0"/>
    <s v="mid April"/>
    <x v="6"/>
    <x v="6"/>
    <n v="2"/>
    <x v="3"/>
    <n v="10"/>
    <n v="20"/>
    <n v="410"/>
    <d v="2025-10-07T00:00:00"/>
    <n v="0.62"/>
    <n v="0.104"/>
    <n v="0.16700000000000001"/>
    <n v="0.191"/>
    <n v="0.49"/>
    <n v="0.89600000000000002"/>
    <n v="0.83299999999999996"/>
    <n v="0.80899999999999994"/>
    <n v="0.51"/>
    <n v="0"/>
    <n v="0"/>
    <n v="0"/>
    <n v="0"/>
    <n v="0"/>
    <n v="0"/>
    <n v="0"/>
    <n v="4.2"/>
    <n v="13"/>
    <n v="7.9"/>
    <n v="25.6"/>
    <n v="33"/>
    <n v="16.3"/>
    <n v="46.6"/>
    <n v="42.1"/>
    <n v="44.3"/>
    <n v="37.6"/>
    <n v="44.5"/>
    <n v="39.799999999999997"/>
    <n v="46.1"/>
    <n v="94"/>
    <n v="0.5"/>
    <n v="1415"/>
    <n v="2830"/>
    <n v="88.94"/>
    <n v="20"/>
    <n v="19"/>
    <n v="83.21"/>
    <n v="33.53"/>
    <n v="59.704362456435518"/>
    <n v="4.4000000000000004"/>
    <n v="4.53"/>
    <n v="19.079999999999998"/>
    <n v="7.21"/>
    <n v="35.22"/>
    <n v="1.8536842105263158"/>
    <n v="4.6810526315789476"/>
    <n v="0.40295637543564478"/>
    <n v="570.18327124143741"/>
    <n v="1140.3665424828748"/>
    <n v="0.12492901760363431"/>
    <n v="0.12862010221465078"/>
    <n v="0.54173764906303234"/>
    <n v="0.20471323111868256"/>
    <n v="142.46487186043868"/>
    <n v="146.67406125631527"/>
    <n v="617.77948979481118"/>
    <n v="233.44811957130969"/>
    <n v="0"/>
    <n v="1.05"/>
    <n v="19.875"/>
    <n v="37.325000000000003"/>
    <n v="42"/>
  </r>
  <r>
    <x v="0"/>
    <s v="mid April"/>
    <x v="2"/>
    <x v="2"/>
    <n v="2"/>
    <x v="3"/>
    <n v="12"/>
    <n v="21"/>
    <n v="412"/>
    <d v="2025-10-07T00:00:00"/>
    <n v="0.71"/>
    <n v="7.0000000000000007E-2"/>
    <n v="0.115"/>
    <n v="0.224"/>
    <n v="0.621"/>
    <n v="0.92999999999999994"/>
    <n v="0.88500000000000001"/>
    <n v="0.77600000000000002"/>
    <n v="0.379"/>
    <n v="1.8"/>
    <n v="0"/>
    <n v="0"/>
    <n v="0"/>
    <n v="11.3"/>
    <n v="0.3"/>
    <n v="3.8"/>
    <n v="31.5"/>
    <n v="49.6"/>
    <n v="17.8"/>
    <n v="35.5"/>
    <n v="44.8"/>
    <n v="46"/>
    <n v="48.6"/>
    <n v="44.8"/>
    <n v="48.1"/>
    <n v="46.4"/>
    <n v="40.200000000000003"/>
    <n v="40.200000000000003"/>
    <n v="48.4"/>
    <n v="112"/>
    <n v="0.5"/>
    <n v="1401"/>
    <n v="2802"/>
    <n v="80.739999999999995"/>
    <n v="20"/>
    <n v="15"/>
    <n v="60.25"/>
    <n v="24.82"/>
    <n v="58.80497925311203"/>
    <n v="5.0599999999999996"/>
    <n v="5.44"/>
    <n v="18.16"/>
    <n v="5.0199999999999996"/>
    <n v="33.68"/>
    <n v="2.2453333333333334"/>
    <n v="5.3826666666666663"/>
    <n v="0.41195020746887967"/>
    <n v="577.14224066390045"/>
    <n v="1154.2844813278009"/>
    <n v="0.1502375296912114"/>
    <n v="0.16152019002375298"/>
    <n v="0.53919239904988125"/>
    <n v="0.14904988123515439"/>
    <n v="173.41684903559005"/>
    <n v="186.44024876553556"/>
    <n v="622.38141867318484"/>
    <n v="172.04596485349052"/>
    <n v="0.45"/>
    <n v="11.725000000000001"/>
    <n v="36.924999999999997"/>
    <n v="46.874999999999993"/>
    <n v="43.8"/>
  </r>
  <r>
    <x v="0"/>
    <s v="mid April"/>
    <x v="0"/>
    <x v="0"/>
    <n v="2"/>
    <x v="2"/>
    <n v="12"/>
    <n v="22"/>
    <n v="312"/>
    <d v="2025-10-07T00:00:00"/>
    <n v="0.66"/>
    <n v="8.7999999999999995E-2"/>
    <n v="0.193"/>
    <n v="0.28599999999999998"/>
    <n v="0.53400000000000003"/>
    <n v="0.91200000000000003"/>
    <n v="0.80699999999999994"/>
    <n v="0.71399999999999997"/>
    <n v="0.46599999999999997"/>
    <n v="0"/>
    <n v="0"/>
    <n v="0"/>
    <n v="0"/>
    <n v="41"/>
    <n v="10.1"/>
    <n v="0.7"/>
    <n v="4.8"/>
    <n v="42.5"/>
    <n v="38.9"/>
    <n v="26.4"/>
    <n v="36.4"/>
    <n v="56.3"/>
    <n v="54.9"/>
    <n v="41.1"/>
    <n v="47"/>
    <n v="49.9"/>
    <n v="46.8"/>
    <n v="42.9"/>
    <n v="44.2"/>
    <n v="81"/>
    <n v="0.5"/>
    <n v="1462"/>
    <n v="2924"/>
    <n v="121.94"/>
    <n v="20"/>
    <n v="19"/>
    <n v="89.35"/>
    <n v="32.96"/>
    <n v="63.111359820928925"/>
    <n v="9.77"/>
    <n v="2.98"/>
    <n v="25.28"/>
    <n v="9.58"/>
    <n v="47.61"/>
    <n v="2.5057894736842106"/>
    <n v="6.4178947368421051"/>
    <n v="0.36888640179071069"/>
    <n v="539.31191941801899"/>
    <n v="1078.623838836038"/>
    <n v="0.20520898970804452"/>
    <n v="6.2591892459567325E-2"/>
    <n v="0.53098088636841001"/>
    <n v="0.20121823146397816"/>
    <n v="221.34330824255599"/>
    <n v="67.513107324750962"/>
    <n v="572.72864200325648"/>
    <n v="217.03878126547457"/>
    <n v="0"/>
    <n v="14.15"/>
    <n v="36.050000000000004"/>
    <n v="49.824999999999996"/>
    <n v="45.95"/>
  </r>
  <r>
    <x v="0"/>
    <s v="mid April"/>
    <x v="3"/>
    <x v="3"/>
    <n v="2"/>
    <x v="1"/>
    <n v="12"/>
    <n v="23"/>
    <n v="212"/>
    <d v="2025-10-09T00:00:00"/>
    <n v="0.66"/>
    <n v="8.4000000000000005E-2"/>
    <n v="0.115"/>
    <n v="0.188"/>
    <n v="0.55600000000000005"/>
    <n v="0.91600000000000004"/>
    <n v="0.88500000000000001"/>
    <n v="0.81200000000000006"/>
    <n v="0.44399999999999995"/>
    <n v="0"/>
    <n v="0"/>
    <n v="0"/>
    <n v="0"/>
    <n v="0"/>
    <n v="0"/>
    <n v="17.7"/>
    <n v="0"/>
    <n v="0.5"/>
    <n v="30.6"/>
    <n v="46.8"/>
    <n v="40.1"/>
    <n v="40.5"/>
    <n v="48.3"/>
    <n v="53.9"/>
    <n v="47"/>
    <n v="43.6"/>
    <n v="48.6"/>
    <n v="47.2"/>
    <n v="44.4"/>
    <n v="95"/>
    <n v="0.5"/>
    <n v="1411"/>
    <n v="2822"/>
    <n v="116.9"/>
    <n v="20"/>
    <n v="19"/>
    <n v="38.6"/>
    <n v="15.96"/>
    <n v="58.652849740932638"/>
    <n v="6.4"/>
    <n v="4.8600000000000003"/>
    <n v="24.57"/>
    <n v="10.039999999999999"/>
    <n v="45.87"/>
    <n v="2.4142105263157894"/>
    <n v="6.1526315789473687"/>
    <n v="0.41347150259067356"/>
    <n v="583.40829015544034"/>
    <n v="1166.8165803108807"/>
    <n v="0.13952474384129063"/>
    <n v="0.10595160235448006"/>
    <n v="0.53564421190320477"/>
    <n v="0.21887944190102462"/>
    <n v="162.79978447764634"/>
    <n v="123.62608633771268"/>
    <n v="624.99854759621417"/>
    <n v="255.39216189930764"/>
    <n v="0"/>
    <n v="4.4249999999999998"/>
    <n v="29.5"/>
    <n v="47.424999999999997"/>
    <n v="45.95"/>
  </r>
  <r>
    <x v="0"/>
    <s v="mid April"/>
    <x v="4"/>
    <x v="4"/>
    <n v="2"/>
    <x v="0"/>
    <n v="12"/>
    <n v="24"/>
    <n v="112"/>
    <d v="2025-10-07T00:00:00"/>
    <n v="0.69"/>
    <n v="8.2000000000000003E-2"/>
    <n v="0.11799999999999999"/>
    <n v="0.19700000000000001"/>
    <n v="0.41799999999999998"/>
    <n v="0.91800000000000004"/>
    <n v="0.88200000000000001"/>
    <n v="0.80299999999999994"/>
    <n v="0.58200000000000007"/>
    <n v="0"/>
    <n v="0"/>
    <n v="0"/>
    <n v="4.3"/>
    <n v="17.5"/>
    <n v="0"/>
    <n v="20.2"/>
    <n v="38.5"/>
    <n v="47.5"/>
    <n v="32"/>
    <n v="39.5"/>
    <n v="49.9"/>
    <n v="47.3"/>
    <n v="51.3"/>
    <n v="45.8"/>
    <n v="46.1"/>
    <n v="45.8"/>
    <n v="42.2"/>
    <n v="46.2"/>
    <n v="42.4"/>
    <n v="86"/>
    <n v="0.5"/>
    <n v="1525"/>
    <n v="3050"/>
    <n v="159.47"/>
    <n v="20"/>
    <n v="19"/>
    <n v="81"/>
    <n v="30.26"/>
    <n v="62.641975308641968"/>
    <n v="9.11"/>
    <n v="5.21"/>
    <n v="32.76"/>
    <n v="9.84"/>
    <n v="56.92"/>
    <n v="2.9957894736842108"/>
    <n v="8.3931578947368415"/>
    <n v="0.37358024691358027"/>
    <n v="569.70987654320993"/>
    <n v="1139.4197530864199"/>
    <n v="0.16004919184820798"/>
    <n v="9.15319747013352E-2"/>
    <n v="0.57554462403373152"/>
    <n v="0.17287420941672521"/>
    <n v="182.36321065736618"/>
    <n v="104.29334001370778"/>
    <n v="655.78691340673072"/>
    <n v="196.97628900861508"/>
    <n v="1.075"/>
    <n v="19.05"/>
    <n v="42.225000000000001"/>
    <n v="47.624999999999993"/>
    <n v="44.15"/>
  </r>
  <r>
    <x v="1"/>
    <s v="mid May"/>
    <x v="9"/>
    <x v="9"/>
    <n v="2"/>
    <x v="0"/>
    <n v="14"/>
    <n v="25"/>
    <n v="114"/>
    <d v="2025-10-09T00:00:00"/>
    <n v="0.68"/>
    <n v="8.1000000000000003E-2"/>
    <n v="0.114"/>
    <n v="0.15"/>
    <n v="0.38400000000000001"/>
    <n v="0.91900000000000004"/>
    <n v="0.88600000000000001"/>
    <n v="0.85"/>
    <n v="0.61599999999999999"/>
    <n v="0"/>
    <n v="0"/>
    <n v="3.6"/>
    <n v="0"/>
    <n v="3"/>
    <n v="28.1"/>
    <n v="24.5"/>
    <n v="5.9"/>
    <n v="49.7"/>
    <n v="49.9"/>
    <n v="52.7"/>
    <n v="39.6"/>
    <n v="51.4"/>
    <n v="51.6"/>
    <n v="51.8"/>
    <n v="37.9"/>
    <n v="46.2"/>
    <n v="49"/>
    <n v="53.5"/>
    <n v="48.9"/>
    <n v="82"/>
    <n v="0.5"/>
    <n v="1590"/>
    <n v="3180"/>
    <n v="150.1"/>
    <n v="20"/>
    <n v="20"/>
    <n v="78.8"/>
    <n v="21.55"/>
    <n v="72.652284263959388"/>
    <n v="7.51"/>
    <n v="1.66"/>
    <n v="28.03"/>
    <n v="8.8800000000000008"/>
    <n v="46.080000000000005"/>
    <n v="2.3040000000000003"/>
    <n v="7.5049999999999999"/>
    <n v="0.27347715736040612"/>
    <n v="434.82868020304574"/>
    <n v="869.65736040609147"/>
    <n v="0.16297743055555552"/>
    <n v="3.6024305555555552E-2"/>
    <n v="0.60828993055555547"/>
    <n v="0.19270833333333331"/>
    <n v="141.73452206271151"/>
    <n v="31.328802479906937"/>
    <n v="529.003815368549"/>
    <n v="167.59022049492387"/>
    <n v="0.9"/>
    <n v="15.375"/>
    <n v="47.975000000000001"/>
    <n v="48.175000000000004"/>
    <n v="49.4"/>
  </r>
  <r>
    <x v="1"/>
    <s v="mid May"/>
    <x v="10"/>
    <x v="10"/>
    <n v="2"/>
    <x v="1"/>
    <n v="14"/>
    <n v="26"/>
    <n v="214"/>
    <d v="2025-10-09T00:00:00"/>
    <n v="0.71"/>
    <n v="8.1000000000000003E-2"/>
    <n v="0.16600000000000001"/>
    <n v="0.315"/>
    <n v="0.39"/>
    <n v="0.91900000000000004"/>
    <n v="0.83399999999999996"/>
    <n v="0.68500000000000005"/>
    <n v="0.61"/>
    <n v="0"/>
    <n v="0.1"/>
    <n v="0"/>
    <n v="0"/>
    <n v="3.8"/>
    <n v="34.299999999999997"/>
    <n v="5.6"/>
    <n v="7.7"/>
    <n v="48.4"/>
    <n v="51.1"/>
    <n v="49.6"/>
    <n v="48.7"/>
    <n v="56.5"/>
    <n v="47.9"/>
    <n v="53.7"/>
    <n v="55.3"/>
    <n v="48"/>
    <n v="49.1"/>
    <n v="52.3"/>
    <n v="49.8"/>
    <n v="98"/>
    <n v="0.5"/>
    <n v="1224"/>
    <n v="2448"/>
    <n v="93.1"/>
    <n v="20"/>
    <n v="19"/>
    <n v="58.2"/>
    <n v="23.47"/>
    <n v="59.673539518900348"/>
    <n v="6.07"/>
    <n v="2.15"/>
    <n v="20.51"/>
    <n v="7.42"/>
    <n v="36.150000000000006"/>
    <n v="1.9026315789473687"/>
    <n v="4.8999999999999995"/>
    <n v="0.40326460481099652"/>
    <n v="493.59587628865972"/>
    <n v="987.19175257731945"/>
    <n v="0.16791147994467495"/>
    <n v="5.9474412171507597E-2"/>
    <n v="0.56735822959889348"/>
    <n v="0.20525587828492389"/>
    <n v="165.76082816443508"/>
    <n v="58.712649185096446"/>
    <n v="560.09136501689682"/>
    <n v="202.62691021089097"/>
    <n v="2.5000000000000001E-2"/>
    <n v="12.85"/>
    <n v="49.45"/>
    <n v="53.350000000000009"/>
    <n v="49.8"/>
  </r>
  <r>
    <x v="1"/>
    <s v="mid May"/>
    <x v="8"/>
    <x v="8"/>
    <n v="2"/>
    <x v="2"/>
    <n v="14"/>
    <n v="27"/>
    <n v="314"/>
    <d v="2025-10-09T00:00:00"/>
    <n v="0.75"/>
    <n v="0.13400000000000001"/>
    <n v="0.14899999999999999"/>
    <n v="0.36199999999999999"/>
    <n v="0.64300000000000002"/>
    <n v="0.86599999999999999"/>
    <n v="0.85099999999999998"/>
    <n v="0.63800000000000001"/>
    <n v="0.35699999999999998"/>
    <n v="0.6"/>
    <n v="0"/>
    <n v="0"/>
    <n v="0"/>
    <n v="26.9"/>
    <n v="11.3"/>
    <n v="24.2"/>
    <n v="12.8"/>
    <n v="46.1"/>
    <n v="46.1"/>
    <n v="39.1"/>
    <n v="16.3"/>
    <n v="48.9"/>
    <n v="54.4"/>
    <n v="44.6"/>
    <n v="47"/>
    <n v="44.9"/>
    <n v="48.4"/>
    <n v="43.5"/>
    <n v="48.4"/>
    <n v="77"/>
    <n v="0.5"/>
    <n v="1197"/>
    <n v="2394"/>
    <n v="107.9"/>
    <n v="20"/>
    <n v="19"/>
    <n v="78.099999999999994"/>
    <n v="24.62"/>
    <n v="68.476312419974391"/>
    <n v="7.22"/>
    <n v="1.1399999999999999"/>
    <n v="18.47"/>
    <n v="6.14"/>
    <n v="32.97"/>
    <n v="1.7352631578947368"/>
    <n v="5.6789473684210527"/>
    <n v="0.31523687580025611"/>
    <n v="377.33854033290658"/>
    <n v="754.67708066581315"/>
    <n v="0.21898695784046102"/>
    <n v="3.4576888080072789E-2"/>
    <n v="0.56020624810433728"/>
    <n v="0.1862299059751289"/>
    <n v="165.26443804692661"/>
    <n v="26.094384954777887"/>
    <n v="422.7748158901295"/>
    <n v="140.54344177397914"/>
    <n v="0.15"/>
    <n v="18.8"/>
    <n v="36.900000000000006"/>
    <n v="48.725000000000001"/>
    <n v="46.300000000000004"/>
  </r>
  <r>
    <x v="1"/>
    <s v="mid May"/>
    <x v="15"/>
    <x v="7"/>
    <n v="2"/>
    <x v="3"/>
    <n v="14"/>
    <n v="28"/>
    <n v="414"/>
    <d v="2025-10-07T00:00:00"/>
    <n v="0.75"/>
    <n v="0.105"/>
    <n v="0.113"/>
    <n v="0.23699999999999999"/>
    <n v="0.58799999999999997"/>
    <n v="0.89500000000000002"/>
    <n v="0.88700000000000001"/>
    <n v="0.76300000000000001"/>
    <n v="0.41200000000000003"/>
    <n v="0"/>
    <n v="0"/>
    <n v="0"/>
    <n v="0"/>
    <n v="26.8"/>
    <n v="31.4"/>
    <n v="1.8"/>
    <n v="0"/>
    <n v="41.4"/>
    <n v="48.6"/>
    <n v="38.299999999999997"/>
    <n v="43.3"/>
    <n v="43.4"/>
    <n v="44.7"/>
    <n v="47.4"/>
    <n v="44.3"/>
    <n v="51"/>
    <n v="50.9"/>
    <n v="51.9"/>
    <n v="42.8"/>
    <n v="84"/>
    <n v="0.5"/>
    <n v="2000"/>
    <n v="4000"/>
    <n v="145.88"/>
    <n v="20"/>
    <n v="19"/>
    <n v="79.77"/>
    <n v="23.21"/>
    <n v="70.903848564623289"/>
    <n v="8.6300000000000008"/>
    <n v="1.87"/>
    <n v="23.21"/>
    <n v="7.21"/>
    <n v="40.92"/>
    <n v="2.1536842105263161"/>
    <n v="7.6778947368421049"/>
    <n v="0.2909615143537671"/>
    <n v="581.92302870753417"/>
    <n v="1163.8460574150683"/>
    <n v="0.21089931573802542"/>
    <n v="4.5698924731182797E-2"/>
    <n v="0.56720430107526887"/>
    <n v="0.17619745845552295"/>
    <n v="245.45433713323655"/>
    <n v="53.186513376495057"/>
    <n v="660.13848955532103"/>
    <n v="205.06671735001569"/>
    <n v="0"/>
    <n v="15"/>
    <n v="42.900000000000006"/>
    <n v="44.95"/>
    <n v="49.150000000000006"/>
  </r>
  <r>
    <x v="1"/>
    <s v="mid May"/>
    <x v="14"/>
    <x v="13"/>
    <n v="2"/>
    <x v="3"/>
    <n v="16"/>
    <n v="29"/>
    <n v="416"/>
    <d v="2025-10-09T00:00:00"/>
    <n v="0.66"/>
    <n v="7.5999999999999998E-2"/>
    <n v="0.10100000000000001"/>
    <n v="0.189"/>
    <n v="0.36699999999999999"/>
    <n v="0.92400000000000004"/>
    <n v="0.89900000000000002"/>
    <n v="0.81099999999999994"/>
    <n v="0.63300000000000001"/>
    <n v="0"/>
    <n v="0"/>
    <n v="0"/>
    <n v="0"/>
    <n v="0"/>
    <n v="1.5"/>
    <n v="0"/>
    <n v="2.6"/>
    <n v="42.1"/>
    <n v="34.4"/>
    <n v="15.6"/>
    <n v="35.299999999999997"/>
    <n v="45.3"/>
    <n v="42.4"/>
    <n v="48.2"/>
    <n v="53.6"/>
    <n v="44.1"/>
    <n v="43.8"/>
    <n v="49.1"/>
    <n v="40"/>
    <n v="83"/>
    <n v="0.5"/>
    <n v="1761"/>
    <n v="3522"/>
    <n v="111.3"/>
    <n v="20"/>
    <n v="18"/>
    <n v="72.8"/>
    <n v="25.19"/>
    <n v="65.39835164835165"/>
    <n v="6.8"/>
    <n v="1.97"/>
    <n v="21.99"/>
    <n v="8.1"/>
    <n v="38.86"/>
    <n v="2.1588888888888889"/>
    <n v="6.1833333333333336"/>
    <n v="0.34601648351648356"/>
    <n v="609.3350274725276"/>
    <n v="1218.6700549450552"/>
    <n v="0.17498713329902213"/>
    <n v="5.0694801852804942E-2"/>
    <n v="0.56587750900669065"/>
    <n v="0.20844055584148224"/>
    <n v="213.25157935219698"/>
    <n v="61.780236959386485"/>
    <n v="689.61797499335466"/>
    <n v="254.02026364011701"/>
    <n v="0"/>
    <n v="1.0249999999999999"/>
    <n v="31.849999999999998"/>
    <n v="47.374999999999993"/>
    <n v="44.25"/>
  </r>
  <r>
    <x v="1"/>
    <s v="mid May"/>
    <x v="11"/>
    <x v="3"/>
    <n v="2"/>
    <x v="2"/>
    <n v="16"/>
    <n v="30"/>
    <n v="316"/>
    <d v="2025-10-09T00:00:00"/>
    <n v="0.71"/>
    <n v="7.5999999999999998E-2"/>
    <n v="0.13100000000000001"/>
    <n v="0.24199999999999999"/>
    <n v="0.42099999999999999"/>
    <n v="0.92400000000000004"/>
    <n v="0.86899999999999999"/>
    <n v="0.75800000000000001"/>
    <n v="0.57899999999999996"/>
    <n v="0"/>
    <n v="0"/>
    <n v="0"/>
    <n v="0"/>
    <n v="0"/>
    <n v="0"/>
    <n v="3.6"/>
    <n v="0"/>
    <n v="2.1"/>
    <n v="2"/>
    <n v="49.9"/>
    <n v="33.299999999999997"/>
    <n v="43.3"/>
    <n v="39.5"/>
    <n v="52.7"/>
    <n v="58.8"/>
    <n v="45.8"/>
    <n v="48.6"/>
    <n v="49.1"/>
    <n v="51.7"/>
    <n v="80"/>
    <n v="0.5"/>
    <n v="1226"/>
    <n v="2452"/>
    <n v="108"/>
    <n v="20"/>
    <n v="19"/>
    <n v="60.7"/>
    <n v="21.92"/>
    <n v="63.887973640856671"/>
    <n v="5.8"/>
    <n v="2.78"/>
    <n v="24.82"/>
    <n v="6.53"/>
    <n v="39.93"/>
    <n v="2.101578947368421"/>
    <n v="5.6842105263157894"/>
    <n v="0.36112026359143329"/>
    <n v="442.73344316309721"/>
    <n v="885.46688632619441"/>
    <n v="0.14525419484097168"/>
    <n v="6.9621838216879534E-2"/>
    <n v="0.62158777861257197"/>
    <n v="0.16353618832957675"/>
    <n v="128.61777963165358"/>
    <n v="61.647832306206368"/>
    <n v="550.39539490648997"/>
    <n v="144.80587948184447"/>
    <n v="0"/>
    <n v="0.9"/>
    <n v="21.824999999999999"/>
    <n v="48.575000000000003"/>
    <n v="48.8"/>
  </r>
  <r>
    <x v="1"/>
    <s v="mid May"/>
    <x v="12"/>
    <x v="11"/>
    <n v="2"/>
    <x v="1"/>
    <n v="16"/>
    <n v="31"/>
    <n v="216"/>
    <d v="2025-10-07T00:00:00"/>
    <n v="0.57999999999999996"/>
    <n v="0.22"/>
    <n v="0.26400000000000001"/>
    <n v="0.53300000000000003"/>
    <n v="0.629"/>
    <n v="0.78"/>
    <n v="0.73599999999999999"/>
    <n v="0.46699999999999997"/>
    <n v="0.371"/>
    <n v="0"/>
    <n v="0"/>
    <n v="0"/>
    <n v="0"/>
    <n v="0"/>
    <n v="0"/>
    <n v="0"/>
    <n v="0.4"/>
    <n v="44.2"/>
    <n v="0"/>
    <n v="15.8"/>
    <n v="31.1"/>
    <n v="45"/>
    <n v="45.1"/>
    <n v="44.1"/>
    <n v="53"/>
    <n v="50.7"/>
    <n v="52.3"/>
    <n v="47.3"/>
    <n v="49.8"/>
    <n v="82"/>
    <n v="0.5"/>
    <n v="1157"/>
    <n v="2314"/>
    <n v="97.35"/>
    <n v="20"/>
    <n v="16"/>
    <n v="57.5"/>
    <n v="23.43"/>
    <n v="59.252173913043478"/>
    <n v="5.96"/>
    <n v="2.5499999999999998"/>
    <n v="22.68"/>
    <n v="8.7100000000000009"/>
    <n v="39.9"/>
    <n v="2.4937499999999999"/>
    <n v="6.0843749999999996"/>
    <n v="0.40747826086956523"/>
    <n v="471.45234782608696"/>
    <n v="942.90469565217393"/>
    <n v="0.14937343358395991"/>
    <n v="6.3909774436090222E-2"/>
    <n v="0.56842105263157894"/>
    <n v="0.21829573934837096"/>
    <n v="140.84491193200392"/>
    <n v="60.260826413860734"/>
    <n v="535.96687963386728"/>
    <n v="205.83207767244201"/>
    <n v="0"/>
    <n v="0.1"/>
    <n v="22.774999999999999"/>
    <n v="46.8"/>
    <n v="50.025000000000006"/>
  </r>
  <r>
    <x v="1"/>
    <s v="mid May"/>
    <x v="13"/>
    <x v="12"/>
    <n v="2"/>
    <x v="0"/>
    <n v="16"/>
    <n v="32"/>
    <n v="116"/>
    <d v="2025-10-14T00:00:00"/>
    <n v="0.67"/>
    <n v="0.10299999999999999"/>
    <n v="0.17449999999999999"/>
    <n v="0.33600000000000002"/>
    <n v="0.65749999999999997"/>
    <n v="0.89700000000000002"/>
    <n v="0.82550000000000001"/>
    <n v="0.66399999999999992"/>
    <n v="0.34250000000000003"/>
    <n v="0"/>
    <n v="13.1"/>
    <n v="0"/>
    <n v="35.4"/>
    <n v="23.5"/>
    <n v="40"/>
    <n v="25.1"/>
    <n v="53.1"/>
    <n v="47"/>
    <n v="46.7"/>
    <n v="44.6"/>
    <n v="55.8"/>
    <n v="46.7"/>
    <n v="51.9"/>
    <n v="51.7"/>
    <n v="53.4"/>
    <n v="47.7"/>
    <n v="49.3"/>
    <n v="49.4"/>
    <n v="50.7"/>
    <n v="84"/>
    <n v="0.5"/>
    <n v="1289"/>
    <n v="2578"/>
    <n v="180.1"/>
    <n v="20"/>
    <n v="20"/>
    <n v="75.900000000000006"/>
    <n v="24.56"/>
    <n v="67.64163372859025"/>
    <n v="10.74"/>
    <n v="1.98"/>
    <n v="35.340000000000003"/>
    <n v="11.1"/>
    <n v="59.160000000000004"/>
    <n v="2.9580000000000002"/>
    <n v="9.004999999999999"/>
    <n v="0.32358366271409744"/>
    <n v="417.0993412384716"/>
    <n v="834.19868247694319"/>
    <n v="0.18154158215010141"/>
    <n v="3.3468559837728194E-2"/>
    <n v="0.5973630831643002"/>
    <n v="0.18762677484787016"/>
    <n v="151.44174864439435"/>
    <n v="27.919428521033595"/>
    <n v="498.31949693602388"/>
    <n v="156.51800837549135"/>
    <n v="12.125"/>
    <n v="35.424999999999997"/>
    <n v="48.525000000000006"/>
    <n v="50.925000000000004"/>
    <n v="49.275000000000006"/>
  </r>
  <r>
    <x v="0"/>
    <s v="mid April"/>
    <x v="6"/>
    <x v="6"/>
    <n v="3"/>
    <x v="0"/>
    <n v="18"/>
    <n v="33"/>
    <n v="118"/>
    <d v="2025-10-07T00:00:00"/>
    <n v="0.62"/>
    <n v="0.30599999999999999"/>
    <n v="0.25"/>
    <n v="0.27400000000000002"/>
    <n v="0.72699999999999998"/>
    <n v="0.69399999999999995"/>
    <n v="0.75"/>
    <n v="0.72599999999999998"/>
    <n v="0.27300000000000002"/>
    <n v="0"/>
    <n v="0"/>
    <n v="2.7"/>
    <n v="0"/>
    <n v="0"/>
    <n v="0"/>
    <n v="25.6"/>
    <n v="32.4"/>
    <n v="18.100000000000001"/>
    <n v="16.2"/>
    <n v="34.6"/>
    <n v="23.3"/>
    <n v="15.1"/>
    <n v="38.799999999999997"/>
    <n v="41.6"/>
    <n v="39.5"/>
    <n v="38.799999999999997"/>
    <n v="40"/>
    <n v="43.4"/>
    <n v="41.2"/>
    <n v="87"/>
    <n v="0.5"/>
    <n v="1267"/>
    <n v="2534"/>
    <n v="85.07"/>
    <n v="20"/>
    <n v="20"/>
    <n v="67.73"/>
    <n v="26.96"/>
    <n v="60.194891480879967"/>
    <n v="4.82"/>
    <n v="2.96"/>
    <n v="18.13"/>
    <n v="7.31"/>
    <n v="33.22"/>
    <n v="1.661"/>
    <n v="4.2534999999999998"/>
    <n v="0.39805108519120036"/>
    <n v="504.33072493725086"/>
    <n v="1008.6614498745017"/>
    <n v="0.14509331727874775"/>
    <n v="8.9102950030102351E-2"/>
    <n v="0.54575556893437682"/>
    <n v="0.22004816375677302"/>
    <n v="146.3500357734828"/>
    <n v="89.874710765458317"/>
    <n v="550.48260343843208"/>
    <n v="221.95409989712846"/>
    <n v="0.67500000000000004"/>
    <n v="14.5"/>
    <n v="23.05"/>
    <n v="33.75"/>
    <n v="40.849999999999994"/>
  </r>
  <r>
    <x v="0"/>
    <s v="mid April"/>
    <x v="2"/>
    <x v="2"/>
    <n v="3"/>
    <x v="1"/>
    <n v="18"/>
    <n v="34"/>
    <n v="218"/>
    <d v="2025-10-07T00:00:00"/>
    <n v="0.66"/>
    <n v="9.5000000000000001E-2"/>
    <n v="0.17899999999999999"/>
    <n v="0.33"/>
    <n v="0.53"/>
    <n v="0.90500000000000003"/>
    <n v="0.82099999999999995"/>
    <n v="0.66999999999999993"/>
    <n v="0.47"/>
    <n v="0"/>
    <n v="0"/>
    <n v="0"/>
    <n v="0"/>
    <n v="23.9"/>
    <n v="12.9"/>
    <n v="15.3"/>
    <n v="0"/>
    <n v="32.6"/>
    <n v="40.1"/>
    <n v="16.7"/>
    <n v="11.7"/>
    <n v="41.8"/>
    <n v="48.9"/>
    <n v="40.6"/>
    <n v="37.6"/>
    <n v="43.4"/>
    <n v="44.4"/>
    <n v="40.1"/>
    <n v="40.5"/>
    <n v="114"/>
    <n v="0.5"/>
    <n v="1243"/>
    <n v="2486"/>
    <n v="116.64"/>
    <n v="20"/>
    <n v="20"/>
    <n v="59.66"/>
    <n v="24.27"/>
    <n v="59.319477036540398"/>
    <n v="6.25"/>
    <n v="2.94"/>
    <n v="28.53"/>
    <n v="10.29"/>
    <n v="48.01"/>
    <n v="2.4005000000000001"/>
    <n v="5.8319999999999999"/>
    <n v="0.40680522963459603"/>
    <n v="505.65890043580288"/>
    <n v="1011.3178008716058"/>
    <n v="0.13018121224744844"/>
    <n v="6.1237242241199752E-2"/>
    <n v="0.59425119766715273"/>
    <n v="0.2143303478441991"/>
    <n v="131.65457728488931"/>
    <n v="61.930313154811934"/>
    <n v="600.97681439006283"/>
    <n v="216.75609604184174"/>
    <n v="0"/>
    <n v="13.024999999999999"/>
    <n v="25.275000000000002"/>
    <n v="42.224999999999994"/>
    <n v="42.1"/>
  </r>
  <r>
    <x v="0"/>
    <s v="mid April"/>
    <x v="3"/>
    <x v="3"/>
    <n v="3"/>
    <x v="2"/>
    <n v="18"/>
    <n v="35"/>
    <n v="318"/>
    <d v="2025-10-09T00:00:00"/>
    <n v="0.67"/>
    <n v="6.4000000000000001E-2"/>
    <n v="0.113"/>
    <n v="0.221"/>
    <n v="0.41699999999999998"/>
    <n v="0.93599999999999994"/>
    <n v="0.88700000000000001"/>
    <n v="0.77900000000000003"/>
    <n v="0.58299999999999996"/>
    <n v="0"/>
    <n v="0"/>
    <n v="0"/>
    <n v="4.9000000000000004"/>
    <n v="0"/>
    <n v="0"/>
    <n v="2.8"/>
    <n v="30.8"/>
    <n v="28.1"/>
    <n v="47.7"/>
    <n v="24.4"/>
    <n v="42.1"/>
    <n v="47.3"/>
    <n v="50.4"/>
    <n v="45.6"/>
    <n v="50.4"/>
    <n v="40"/>
    <n v="48.7"/>
    <n v="45.6"/>
    <n v="50.8"/>
    <n v="93"/>
    <n v="0.5"/>
    <n v="1162"/>
    <n v="2324"/>
    <n v="74.8"/>
    <n v="20"/>
    <n v="18"/>
    <n v="54.9"/>
    <n v="21.22"/>
    <n v="61.34790528233151"/>
    <n v="4.59"/>
    <n v="2.14"/>
    <n v="17.600000000000001"/>
    <n v="6.54"/>
    <n v="30.87"/>
    <n v="1.7150000000000001"/>
    <n v="4.155555555555555"/>
    <n v="0.38652094717668489"/>
    <n v="449.13734061930785"/>
    <n v="898.2746812386157"/>
    <n v="0.14868804664723032"/>
    <n v="6.9322967282150955E-2"/>
    <n v="0.57013281503077429"/>
    <n v="0.2118561710398445"/>
    <n v="133.56270770603322"/>
    <n v="62.271066337889131"/>
    <n v="512.13587268544347"/>
    <n v="190.30503450924996"/>
    <n v="1.2250000000000001"/>
    <n v="8.4"/>
    <n v="35.575000000000003"/>
    <n v="48.424999999999997"/>
    <n v="46.275000000000006"/>
  </r>
  <r>
    <x v="0"/>
    <s v="mid April"/>
    <x v="0"/>
    <x v="0"/>
    <n v="3"/>
    <x v="3"/>
    <n v="18"/>
    <n v="36"/>
    <n v="418"/>
    <d v="2025-10-07T00:00:00"/>
    <n v="0.73"/>
    <n v="7.3999999999999996E-2"/>
    <n v="8.8999999999999996E-2"/>
    <n v="0.13600000000000001"/>
    <n v="0.47399999999999998"/>
    <n v="0.92600000000000005"/>
    <n v="0.91100000000000003"/>
    <n v="0.86399999999999999"/>
    <n v="0.52600000000000002"/>
    <n v="1.6"/>
    <n v="2.7"/>
    <n v="0"/>
    <n v="0"/>
    <n v="11.6"/>
    <n v="33.4"/>
    <n v="4"/>
    <n v="23.8"/>
    <n v="50.7"/>
    <n v="52.1"/>
    <n v="46.7"/>
    <n v="48.9"/>
    <n v="52.1"/>
    <n v="48.7"/>
    <n v="48.5"/>
    <n v="48.6"/>
    <n v="46.7"/>
    <n v="47.2"/>
    <n v="45.5"/>
    <n v="47.6"/>
    <n v="90"/>
    <n v="0.5"/>
    <n v="1591"/>
    <n v="3182"/>
    <n v="140.66"/>
    <n v="20"/>
    <n v="20"/>
    <n v="103.62"/>
    <n v="40.03"/>
    <n v="61.368461686933024"/>
    <n v="9.6"/>
    <n v="3.49"/>
    <n v="28.11"/>
    <n v="9.7799999999999994"/>
    <n v="50.980000000000004"/>
    <n v="2.5490000000000004"/>
    <n v="7.0329999999999995"/>
    <n v="0.38631538313066976"/>
    <n v="614.62777456089555"/>
    <n v="1229.2555491217911"/>
    <n v="0.18830914083954489"/>
    <n v="6.8458218909376228E-2"/>
    <n v="0.55139270302079246"/>
    <n v="0.19183993723028636"/>
    <n v="231.48005632736746"/>
    <n v="84.152645477345061"/>
    <n v="677.80253993357292"/>
    <n v="235.82030738350559"/>
    <n v="1.0750000000000002"/>
    <n v="18.2"/>
    <n v="49.6"/>
    <n v="49.475000000000001"/>
    <n v="46.75"/>
  </r>
  <r>
    <x v="0"/>
    <s v="mid April"/>
    <x v="1"/>
    <x v="1"/>
    <n v="3"/>
    <x v="3"/>
    <n v="20"/>
    <n v="37"/>
    <n v="420"/>
    <d v="2025-10-07T00:00:00"/>
    <n v="0.72"/>
    <n v="8.6999999999999994E-2"/>
    <n v="0.14499999999999999"/>
    <n v="0.39"/>
    <n v="0.74199999999999999"/>
    <n v="0.91300000000000003"/>
    <n v="0.85499999999999998"/>
    <n v="0.61"/>
    <n v="0.25800000000000001"/>
    <n v="0"/>
    <n v="0"/>
    <n v="3.1"/>
    <n v="0.5"/>
    <n v="0"/>
    <n v="1.4"/>
    <n v="4.7"/>
    <n v="1.2"/>
    <n v="9.1999999999999993"/>
    <n v="41.6"/>
    <n v="43.8"/>
    <n v="11.2"/>
    <n v="46.9"/>
    <n v="44.9"/>
    <n v="47.8"/>
    <n v="42.3"/>
    <n v="47.5"/>
    <n v="46"/>
    <n v="47.5"/>
    <n v="47.7"/>
    <n v="103"/>
    <n v="0.5"/>
    <n v="1795"/>
    <n v="3590"/>
    <n v="107.77"/>
    <n v="20"/>
    <n v="19"/>
    <n v="69.180000000000007"/>
    <n v="26.21"/>
    <n v="62.113327551315415"/>
    <n v="7.79"/>
    <n v="5.13"/>
    <n v="22.45"/>
    <n v="6.86"/>
    <n v="42.23"/>
    <n v="2.2226315789473681"/>
    <n v="5.6721052631578948"/>
    <n v="0.37886672448684588"/>
    <n v="680.06577045388838"/>
    <n v="1360.1315409077768"/>
    <n v="0.18446601941747573"/>
    <n v="0.12147762254321573"/>
    <n v="0.53161259767937485"/>
    <n v="0.16244376035993371"/>
    <n v="250.89805123541512"/>
    <n v="165.22554593551729"/>
    <n v="723.06306164763407"/>
    <n v="220.94488208921027"/>
    <n v="0.9"/>
    <n v="1.825"/>
    <n v="26.45"/>
    <n v="45.474999999999994"/>
    <n v="47.174999999999997"/>
  </r>
  <r>
    <x v="0"/>
    <s v="mid April"/>
    <x v="4"/>
    <x v="4"/>
    <n v="3"/>
    <x v="2"/>
    <n v="20"/>
    <n v="38"/>
    <n v="320"/>
    <d v="2025-10-07T00:00:00"/>
    <n v="0.69"/>
    <n v="0.24099999999999999"/>
    <n v="0.27600000000000002"/>
    <n v="0.52400000000000002"/>
    <n v="0.63900000000000001"/>
    <n v="0.75900000000000001"/>
    <n v="0.72399999999999998"/>
    <n v="0.47599999999999998"/>
    <n v="0.36099999999999999"/>
    <n v="0"/>
    <n v="0"/>
    <n v="0"/>
    <n v="0"/>
    <n v="0"/>
    <n v="0"/>
    <n v="0"/>
    <n v="2.1"/>
    <n v="38.299999999999997"/>
    <n v="48.4"/>
    <n v="1"/>
    <n v="42.7"/>
    <n v="54.1"/>
    <n v="55.3"/>
    <n v="41.5"/>
    <n v="51.6"/>
    <n v="49.3"/>
    <n v="50.9"/>
    <n v="49.3"/>
    <n v="49.9"/>
    <n v="74"/>
    <n v="0.5"/>
    <n v="1217"/>
    <n v="2434"/>
    <n v="102.21"/>
    <n v="20"/>
    <n v="19"/>
    <n v="60.84"/>
    <n v="21.95"/>
    <n v="63.921761998685071"/>
    <n v="7.85"/>
    <n v="4.3899999999999997"/>
    <n v="20.11"/>
    <n v="7.65"/>
    <n v="39.999999999999993"/>
    <n v="2.1052631578947363"/>
    <n v="5.3794736842105264"/>
    <n v="0.36078238001314922"/>
    <n v="439.07215647600259"/>
    <n v="878.14431295200518"/>
    <n v="0.19625000000000004"/>
    <n v="0.10975000000000001"/>
    <n v="0.50275000000000003"/>
    <n v="0.19125000000000003"/>
    <n v="172.33582141683104"/>
    <n v="96.376338346482584"/>
    <n v="441.48705333662065"/>
    <n v="167.94509985207102"/>
    <n v="0"/>
    <n v="0.52500000000000002"/>
    <n v="32.599999999999994"/>
    <n v="50.625"/>
    <n v="49.85"/>
  </r>
  <r>
    <x v="0"/>
    <s v="mid April"/>
    <x v="7"/>
    <x v="7"/>
    <n v="3"/>
    <x v="1"/>
    <n v="20"/>
    <n v="39"/>
    <n v="220"/>
    <d v="2025-10-09T00:00:00"/>
    <n v="0.65"/>
    <n v="8.5000000000000006E-2"/>
    <n v="0.107"/>
    <n v="0.19500000000000001"/>
    <n v="0.37"/>
    <n v="0.91500000000000004"/>
    <n v="0.89300000000000002"/>
    <n v="0.80499999999999994"/>
    <n v="0.63"/>
    <n v="0"/>
    <n v="0"/>
    <n v="0"/>
    <n v="0"/>
    <n v="0"/>
    <n v="3.8"/>
    <n v="0"/>
    <n v="0"/>
    <n v="5.0999999999999996"/>
    <n v="46.9"/>
    <n v="25.8"/>
    <n v="28.4"/>
    <n v="47.2"/>
    <n v="50.1"/>
    <n v="49.2"/>
    <n v="44.5"/>
    <n v="43.3"/>
    <n v="42.6"/>
    <n v="44.7"/>
    <n v="50.1"/>
    <n v="88"/>
    <n v="0.5"/>
    <n v="1197"/>
    <n v="2394"/>
    <n v="130.69999999999999"/>
    <n v="20"/>
    <n v="19"/>
    <n v="83.2"/>
    <n v="33.369999999999997"/>
    <n v="59.891826923076934"/>
    <n v="8.65"/>
    <n v="6.72"/>
    <n v="26.88"/>
    <n v="9.85"/>
    <n v="52.1"/>
    <n v="2.7421052631578946"/>
    <n v="6.878947368421052"/>
    <n v="0.4010817307692307"/>
    <n v="480.09483173076916"/>
    <n v="960.18966346153832"/>
    <n v="0.16602687140115163"/>
    <n v="0.12898272552783108"/>
    <n v="0.51593090211132431"/>
    <n v="0.1890595009596929"/>
    <n v="159.41728577624389"/>
    <n v="123.84787981692008"/>
    <n v="495.39151926768034"/>
    <n v="181.53297860069389"/>
    <n v="0"/>
    <n v="0.95"/>
    <n v="26.549999999999997"/>
    <n v="47.75"/>
    <n v="45.175000000000004"/>
  </r>
  <r>
    <x v="0"/>
    <s v="mid April"/>
    <x v="5"/>
    <x v="5"/>
    <n v="3"/>
    <x v="0"/>
    <n v="20"/>
    <n v="40"/>
    <n v="120"/>
    <d v="2025-10-03T00:00:00"/>
    <n v="0.68"/>
    <n v="0.104"/>
    <n v="0.121"/>
    <n v="0.189"/>
    <n v="0.40600000000000003"/>
    <n v="0.89600000000000002"/>
    <n v="0.879"/>
    <n v="0.81099999999999994"/>
    <n v="0.59399999999999997"/>
    <n v="5.8"/>
    <n v="4"/>
    <n v="2.5"/>
    <n v="7.3"/>
    <n v="43.8"/>
    <n v="18.7"/>
    <n v="34.799999999999997"/>
    <n v="48.8"/>
    <n v="51.5"/>
    <n v="36.200000000000003"/>
    <n v="46.9"/>
    <n v="49.9"/>
    <n v="53.2"/>
    <n v="49.4"/>
    <n v="45.4"/>
    <n v="49"/>
    <n v="51.8"/>
    <n v="44"/>
    <n v="49.8"/>
    <n v="48.7"/>
    <n v="84"/>
    <n v="0.5"/>
    <n v="1693"/>
    <n v="3386"/>
    <n v="137.1"/>
    <n v="20"/>
    <n v="19"/>
    <n v="65.3"/>
    <n v="22.51"/>
    <n v="65.528330781010709"/>
    <n v="8.82"/>
    <n v="3.15"/>
    <n v="27.42"/>
    <n v="7.45"/>
    <n v="46.84"/>
    <n v="2.465263157894737"/>
    <n v="7.2157894736842101"/>
    <n v="0.34471669218989281"/>
    <n v="583.60535987748858"/>
    <n v="1167.2107197549772"/>
    <n v="0.18830059777967548"/>
    <n v="6.725021349274124E-2"/>
    <n v="0.58539709649871907"/>
    <n v="0.15905209222886421"/>
    <n v="219.78647626470746"/>
    <n v="78.495170094538381"/>
    <n v="683.28176634674367"/>
    <n v="185.64730704898761"/>
    <n v="4.9000000000000004"/>
    <n v="36.524999999999999"/>
    <n v="46.125"/>
    <n v="49.25"/>
    <n v="48.575000000000003"/>
  </r>
  <r>
    <x v="1"/>
    <s v="mid May"/>
    <x v="14"/>
    <x v="13"/>
    <n v="3"/>
    <x v="0"/>
    <n v="22"/>
    <n v="41"/>
    <n v="122"/>
    <d v="2025-10-09T00:00:00"/>
    <n v="0.57999999999999996"/>
    <n v="0.11600000000000001"/>
    <n v="0.107"/>
    <n v="0.20799999999999999"/>
    <n v="0.443"/>
    <n v="0.88400000000000001"/>
    <n v="0.89300000000000002"/>
    <n v="0.79200000000000004"/>
    <n v="0.55699999999999994"/>
    <n v="0"/>
    <n v="0"/>
    <n v="1"/>
    <n v="0"/>
    <n v="0"/>
    <n v="2.7"/>
    <n v="32.200000000000003"/>
    <n v="7.5"/>
    <n v="31.3"/>
    <n v="38.1"/>
    <n v="50.6"/>
    <n v="46.5"/>
    <n v="47.5"/>
    <n v="53.8"/>
    <n v="54.8"/>
    <n v="48.3"/>
    <n v="48.6"/>
    <n v="45.6"/>
    <n v="48.6"/>
    <n v="48.3"/>
    <n v="76"/>
    <n v="0.5"/>
    <n v="1586"/>
    <n v="3172"/>
    <n v="116.2"/>
    <n v="20"/>
    <n v="20"/>
    <n v="67.7"/>
    <n v="24.53"/>
    <n v="63.766617429837517"/>
    <n v="6.4"/>
    <n v="2.04"/>
    <n v="22.95"/>
    <n v="9.51"/>
    <n v="40.9"/>
    <n v="2.0449999999999999"/>
    <n v="5.8100000000000005"/>
    <n v="0.36233382570162481"/>
    <n v="574.66144756277697"/>
    <n v="1149.3228951255539"/>
    <n v="0.15647921760391201"/>
    <n v="4.9877750611246947E-2"/>
    <n v="0.56112469437652812"/>
    <n v="0.23251833740831296"/>
    <n v="179.84514740350969"/>
    <n v="57.325640734868706"/>
    <n v="644.91345826727297"/>
    <n v="267.23864871990264"/>
    <n v="0.25"/>
    <n v="10.600000000000001"/>
    <n v="41.625"/>
    <n v="51.099999999999994"/>
    <n v="47.775000000000006"/>
  </r>
  <r>
    <x v="1"/>
    <s v="mid May"/>
    <x v="15"/>
    <x v="7"/>
    <n v="3"/>
    <x v="1"/>
    <n v="22"/>
    <n v="42"/>
    <n v="222"/>
    <d v="2025-10-07T00:00:00"/>
    <n v="0.63"/>
    <n v="0.19600000000000001"/>
    <n v="0.311"/>
    <n v="0.313"/>
    <n v="0.748"/>
    <n v="0.80400000000000005"/>
    <n v="0.68900000000000006"/>
    <n v="0.68700000000000006"/>
    <n v="0.252"/>
    <n v="0"/>
    <n v="0"/>
    <n v="0"/>
    <n v="0"/>
    <n v="0"/>
    <n v="0.8"/>
    <n v="0"/>
    <n v="0"/>
    <n v="13.3"/>
    <n v="39.9"/>
    <n v="44.8"/>
    <n v="32.1"/>
    <n v="44.2"/>
    <n v="42"/>
    <n v="44.4"/>
    <n v="39.9"/>
    <n v="46.5"/>
    <n v="49.8"/>
    <n v="49.7"/>
    <n v="43.2"/>
    <n v="84"/>
    <n v="0.5"/>
    <n v="1424"/>
    <n v="2848"/>
    <n v="122.41"/>
    <n v="20"/>
    <n v="20"/>
    <n v="86.7"/>
    <n v="30.25"/>
    <n v="65.109573241061128"/>
    <n v="6.78"/>
    <n v="2.4"/>
    <n v="24.37"/>
    <n v="8.9700000000000006"/>
    <n v="42.519999999999996"/>
    <n v="2.1259999999999999"/>
    <n v="6.1204999999999998"/>
    <n v="0.34890426758938869"/>
    <n v="496.83967704728951"/>
    <n v="993.67935409457903"/>
    <n v="0.15945437441204141"/>
    <n v="5.6444026340545628E-2"/>
    <n v="0.57314205079962377"/>
    <n v="0.2109595484477893"/>
    <n v="158.44651977331247"/>
    <n v="56.087263636570782"/>
    <n v="569.51942284301253"/>
    <n v="209.62614784168332"/>
    <n v="0"/>
    <n v="0.2"/>
    <n v="32.524999999999999"/>
    <n v="42.625"/>
    <n v="47.3"/>
  </r>
  <r>
    <x v="1"/>
    <s v="mid May"/>
    <x v="9"/>
    <x v="9"/>
    <n v="3"/>
    <x v="2"/>
    <n v="22"/>
    <n v="43"/>
    <n v="322"/>
    <d v="2025-10-09T00:00:00"/>
    <n v="0.65"/>
    <n v="0.105"/>
    <n v="0.124"/>
    <n v="0.29699999999999999"/>
    <n v="0.63300000000000001"/>
    <n v="0.89500000000000002"/>
    <n v="0.876"/>
    <n v="0.70300000000000007"/>
    <n v="0.36699999999999999"/>
    <n v="0"/>
    <n v="0"/>
    <n v="0"/>
    <n v="0"/>
    <n v="35.5"/>
    <n v="0"/>
    <n v="14.2"/>
    <n v="0"/>
    <n v="48.4"/>
    <n v="3.6"/>
    <n v="54.6"/>
    <n v="3.3"/>
    <n v="46.9"/>
    <n v="41.3"/>
    <n v="50.9"/>
    <n v="50"/>
    <n v="48.2"/>
    <n v="46"/>
    <n v="46.6"/>
    <n v="44.6"/>
    <n v="72"/>
    <n v="0.5"/>
    <n v="989"/>
    <n v="1978"/>
    <n v="92.4"/>
    <n v="20"/>
    <n v="20"/>
    <n v="62.5"/>
    <n v="25.58"/>
    <n v="59.072000000000003"/>
    <n v="5.6"/>
    <n v="1.44"/>
    <n v="22.16"/>
    <n v="8.4600000000000009"/>
    <n v="37.659999999999997"/>
    <n v="1.8829999999999998"/>
    <n v="4.62"/>
    <n v="0.40927999999999998"/>
    <n v="404.77791999999999"/>
    <n v="809.55583999999999"/>
    <n v="0.14869888475836432"/>
    <n v="3.8236856080722255E-2"/>
    <n v="0.58842272968667031"/>
    <n v="0.22464152947424326"/>
    <n v="120.38005055762082"/>
    <n v="30.954870143388213"/>
    <n v="476.36105720658531"/>
    <n v="181.85986209240576"/>
    <n v="0"/>
    <n v="12.425000000000001"/>
    <n v="27.474999999999998"/>
    <n v="47.274999999999999"/>
    <n v="46.35"/>
  </r>
  <r>
    <x v="1"/>
    <s v="mid May"/>
    <x v="13"/>
    <x v="12"/>
    <n v="3"/>
    <x v="3"/>
    <n v="22"/>
    <n v="44"/>
    <n v="422"/>
    <d v="2025-10-14T00:00:00"/>
    <n v="0.69"/>
    <n v="7.4500000000000011E-2"/>
    <n v="0.128"/>
    <n v="0.23299999999999998"/>
    <n v="0.56850000000000001"/>
    <n v="0.92549999999999999"/>
    <n v="0.872"/>
    <n v="0.76700000000000002"/>
    <n v="0.43149999999999999"/>
    <n v="0"/>
    <n v="0"/>
    <n v="0"/>
    <n v="0"/>
    <n v="0"/>
    <n v="0"/>
    <n v="0"/>
    <n v="0"/>
    <n v="27.8"/>
    <n v="38.5"/>
    <n v="31.5"/>
    <n v="15.8"/>
    <n v="48.6"/>
    <n v="51.2"/>
    <n v="53.1"/>
    <n v="48.6"/>
    <n v="51.4"/>
    <n v="47.4"/>
    <n v="45.8"/>
    <n v="49.5"/>
    <n v="87"/>
    <n v="0.5"/>
    <n v="1456"/>
    <n v="2912"/>
    <n v="151.5"/>
    <n v="20"/>
    <n v="20"/>
    <n v="74.400000000000006"/>
    <n v="27.61"/>
    <n v="62.889784946236567"/>
    <n v="9.23"/>
    <n v="3.1"/>
    <n v="34.130000000000003"/>
    <n v="12.17"/>
    <n v="58.63"/>
    <n v="2.9315000000000002"/>
    <n v="7.5750000000000002"/>
    <n v="0.37110215053763435"/>
    <n v="540.32473118279563"/>
    <n v="1080.6494623655913"/>
    <n v="0.1574279379157428"/>
    <n v="5.2873955312979705E-2"/>
    <n v="0.58212519188128942"/>
    <n v="0.20757291488998805"/>
    <n v="170.12441646997115"/>
    <n v="57.138211382113816"/>
    <n v="629.0732756359821"/>
    <n v="224.31355887752423"/>
    <n v="0"/>
    <n v="0"/>
    <n v="28.4"/>
    <n v="50.375"/>
    <n v="48.524999999999999"/>
  </r>
  <r>
    <x v="1"/>
    <s v="mid May"/>
    <x v="8"/>
    <x v="8"/>
    <n v="3"/>
    <x v="3"/>
    <n v="24"/>
    <n v="45"/>
    <n v="424"/>
    <d v="2025-10-09T00:00:00"/>
    <n v="0.7"/>
    <n v="9.1999999999999998E-2"/>
    <n v="0.13700000000000001"/>
    <n v="0.248"/>
    <n v="0.61499999999999999"/>
    <n v="0.90800000000000003"/>
    <n v="0.86299999999999999"/>
    <n v="0.752"/>
    <n v="0.38500000000000001"/>
    <n v="0.4"/>
    <n v="0"/>
    <n v="0"/>
    <n v="0"/>
    <n v="29"/>
    <n v="13.6"/>
    <n v="5.2"/>
    <n v="6.9"/>
    <n v="49.1"/>
    <n v="51"/>
    <n v="44.5"/>
    <n v="32.700000000000003"/>
    <n v="49"/>
    <n v="51.7"/>
    <n v="51.7"/>
    <n v="45.7"/>
    <n v="49.8"/>
    <n v="48.6"/>
    <n v="47.1"/>
    <n v="41.4"/>
    <n v="85"/>
    <n v="0.5"/>
    <n v="1254"/>
    <n v="2508"/>
    <n v="99.4"/>
    <n v="20"/>
    <n v="19"/>
    <n v="71.400000000000006"/>
    <n v="25.33"/>
    <n v="64.523809523809533"/>
    <n v="6.91"/>
    <n v="2.2599999999999998"/>
    <n v="19.559999999999999"/>
    <n v="6.47"/>
    <n v="35.199999999999996"/>
    <n v="1.8526315789473682"/>
    <n v="5.2315789473684218"/>
    <n v="0.35476190476190472"/>
    <n v="444.87142857142851"/>
    <n v="889.74285714285702"/>
    <n v="0.19630681818181822"/>
    <n v="6.4204545454545459E-2"/>
    <n v="0.55568181818181817"/>
    <n v="0.18380681818181821"/>
    <n v="174.66258928571429"/>
    <n v="57.125535714285711"/>
    <n v="494.41392857142847"/>
    <n v="163.54080357142857"/>
    <n v="0.1"/>
    <n v="13.675000000000001"/>
    <n v="44.325000000000003"/>
    <n v="49.525000000000006"/>
    <n v="46.725000000000001"/>
  </r>
  <r>
    <x v="1"/>
    <s v="mid May"/>
    <x v="12"/>
    <x v="11"/>
    <n v="3"/>
    <x v="2"/>
    <n v="24"/>
    <n v="46"/>
    <n v="324"/>
    <d v="2025-10-07T00:00:00"/>
    <n v="0.47"/>
    <n v="0.35399999999999998"/>
    <n v="0.58099999999999996"/>
    <n v="0.69299999999999995"/>
    <n v="0.85899999999999999"/>
    <n v="0.64600000000000002"/>
    <n v="0.41900000000000004"/>
    <n v="0.30700000000000005"/>
    <n v="0.14100000000000001"/>
    <n v="0"/>
    <n v="0"/>
    <n v="0"/>
    <n v="0"/>
    <n v="0"/>
    <n v="0"/>
    <n v="0"/>
    <n v="4"/>
    <n v="21.5"/>
    <n v="0.4"/>
    <n v="26.1"/>
    <n v="38.200000000000003"/>
    <n v="47.1"/>
    <n v="39"/>
    <n v="45.2"/>
    <n v="50.4"/>
    <n v="46.4"/>
    <n v="51.9"/>
    <n v="47.8"/>
    <n v="45.6"/>
    <n v="74"/>
    <n v="0.5"/>
    <n v="950"/>
    <n v="1900"/>
    <n v="111"/>
    <n v="20"/>
    <n v="20"/>
    <n v="86.8"/>
    <n v="33.99"/>
    <n v="60.841013824884783"/>
    <n v="5.55"/>
    <n v="2.17"/>
    <n v="25.68"/>
    <n v="8.85"/>
    <n v="42.25"/>
    <n v="2.1124999999999998"/>
    <n v="5.55"/>
    <n v="0.39158986175115212"/>
    <n v="372.01036866359453"/>
    <n v="744.02073732718907"/>
    <n v="0.13136094674556212"/>
    <n v="5.136094674556213E-2"/>
    <n v="0.60781065088757391"/>
    <n v="0.20946745562130176"/>
    <n v="97.735268453630738"/>
    <n v="38.213609467455626"/>
    <n v="452.22372862869145"/>
    <n v="155.8481307774112"/>
    <n v="0"/>
    <n v="1"/>
    <n v="21.55"/>
    <n v="45.425000000000004"/>
    <n v="47.924999999999997"/>
  </r>
  <r>
    <x v="1"/>
    <s v="mid May"/>
    <x v="11"/>
    <x v="3"/>
    <n v="3"/>
    <x v="1"/>
    <n v="24"/>
    <n v="47"/>
    <n v="224"/>
    <d v="2025-10-09T00:00:00"/>
    <n v="0.61"/>
    <n v="8.2000000000000003E-2"/>
    <n v="0.14299999999999999"/>
    <n v="0.23899999999999999"/>
    <n v="0.52300000000000002"/>
    <n v="0.91800000000000004"/>
    <n v="0.85699999999999998"/>
    <n v="0.76100000000000001"/>
    <n v="0.47699999999999998"/>
    <n v="0"/>
    <n v="0"/>
    <n v="0"/>
    <n v="0"/>
    <n v="0"/>
    <n v="0"/>
    <n v="0.2"/>
    <n v="2.2000000000000002"/>
    <n v="0"/>
    <n v="35.6"/>
    <n v="35.200000000000003"/>
    <n v="27.1"/>
    <n v="48.8"/>
    <n v="46.8"/>
    <n v="47.2"/>
    <n v="52.4"/>
    <n v="46.6"/>
    <n v="46.1"/>
    <n v="47.2"/>
    <n v="45"/>
    <n v="89"/>
    <n v="0.5"/>
    <n v="1246"/>
    <n v="2492"/>
    <n v="79.2"/>
    <n v="20"/>
    <n v="17"/>
    <n v="56.7"/>
    <n v="22.08"/>
    <n v="61.058201058201064"/>
    <n v="4.42"/>
    <n v="3.04"/>
    <n v="17.07"/>
    <n v="4.8499999999999996"/>
    <n v="29.380000000000003"/>
    <n v="1.7282352941176473"/>
    <n v="4.658823529411765"/>
    <n v="0.38941798941798939"/>
    <n v="485.21481481481476"/>
    <n v="970.42962962962952"/>
    <n v="0.15044247787610618"/>
    <n v="0.10347174948944859"/>
    <n v="0.58100748808713409"/>
    <n v="0.16507828454731108"/>
    <n v="145.99383808587345"/>
    <n v="100.4120515341754"/>
    <n v="563.82688147643887"/>
    <n v="160.19685853314169"/>
    <n v="0"/>
    <n v="0.60000000000000009"/>
    <n v="24.475000000000001"/>
    <n v="48.800000000000004"/>
    <n v="46.225000000000001"/>
  </r>
  <r>
    <x v="1"/>
    <s v="mid May"/>
    <x v="10"/>
    <x v="10"/>
    <n v="3"/>
    <x v="0"/>
    <n v="24"/>
    <n v="48"/>
    <n v="124"/>
    <d v="2025-10-09T00:00:00"/>
    <n v="0.71"/>
    <n v="6.8000000000000005E-2"/>
    <n v="0.13400000000000001"/>
    <n v="0.22600000000000001"/>
    <n v="0.40799999999999997"/>
    <n v="0.93199999999999994"/>
    <n v="0.86599999999999999"/>
    <n v="0.77400000000000002"/>
    <n v="0.59200000000000008"/>
    <n v="2.5"/>
    <n v="0"/>
    <n v="0"/>
    <n v="0"/>
    <n v="23.2"/>
    <n v="6.1"/>
    <n v="38.200000000000003"/>
    <n v="8"/>
    <n v="55.3"/>
    <n v="43.3"/>
    <n v="44.4"/>
    <n v="38.1"/>
    <n v="49.5"/>
    <n v="52"/>
    <n v="54.9"/>
    <n v="47.5"/>
    <n v="47.2"/>
    <n v="48"/>
    <n v="53.9"/>
    <n v="47.5"/>
    <n v="94"/>
    <n v="0.5"/>
    <n v="1237"/>
    <n v="2474"/>
    <n v="168.3"/>
    <n v="20"/>
    <n v="20"/>
    <n v="110.7"/>
    <n v="36.04"/>
    <n v="67.443541102077688"/>
    <n v="8.99"/>
    <n v="2.02"/>
    <n v="32.1"/>
    <n v="10.68"/>
    <n v="53.79"/>
    <n v="2.6894999999999998"/>
    <n v="8.4150000000000009"/>
    <n v="0.32556458897922314"/>
    <n v="402.72339656729901"/>
    <n v="805.44679313459801"/>
    <n v="0.16713143707008737"/>
    <n v="3.7553448596393382E-2"/>
    <n v="0.59676519799219185"/>
    <n v="0.19854991634132738"/>
    <n v="134.61548002007876"/>
    <n v="30.247304743110021"/>
    <n v="480.66261497714436"/>
    <n v="159.92139339426484"/>
    <n v="0.625"/>
    <n v="18.875"/>
    <n v="45.274999999999999"/>
    <n v="50.975000000000001"/>
    <n v="49.15"/>
  </r>
  <r>
    <x v="0"/>
    <s v="mid April"/>
    <x v="3"/>
    <x v="3"/>
    <n v="4"/>
    <x v="0"/>
    <n v="26"/>
    <n v="49"/>
    <n v="126"/>
    <d v="2025-10-09T00:00:00"/>
    <n v="0.66"/>
    <n v="6.0999999999999999E-2"/>
    <n v="9.4E-2"/>
    <n v="0.20499999999999999"/>
    <n v="0.45100000000000001"/>
    <n v="0.93900000000000006"/>
    <n v="0.90600000000000003"/>
    <n v="0.79500000000000004"/>
    <n v="0.54899999999999993"/>
    <n v="0"/>
    <n v="0"/>
    <n v="0"/>
    <n v="0"/>
    <n v="0"/>
    <n v="0"/>
    <n v="0"/>
    <n v="7.3"/>
    <n v="0"/>
    <n v="9.6999999999999993"/>
    <n v="5.8"/>
    <n v="44.8"/>
    <n v="40.200000000000003"/>
    <n v="31.9"/>
    <n v="45.9"/>
    <n v="53.2"/>
    <n v="44.8"/>
    <n v="51.7"/>
    <n v="49.9"/>
    <n v="50.2"/>
    <n v="98"/>
    <n v="0.5"/>
    <n v="1136"/>
    <n v="2272"/>
    <n v="83.4"/>
    <n v="20"/>
    <n v="18"/>
    <n v="48.9"/>
    <n v="21.13"/>
    <n v="56.789366053169736"/>
    <n v="4.09"/>
    <n v="4.33"/>
    <n v="20.51"/>
    <n v="8.06"/>
    <n v="36.99"/>
    <n v="2.0550000000000002"/>
    <n v="4.6333333333333337"/>
    <n v="0.43210633946830262"/>
    <n v="490.87280163599178"/>
    <n v="981.74560327198355"/>
    <n v="0.11057042443903757"/>
    <n v="0.11705866450391997"/>
    <n v="0.55447418221140854"/>
    <n v="0.21789672884563396"/>
    <n v="108.55202804494222"/>
    <n v="114.92182920161363"/>
    <n v="544.35259051387902"/>
    <n v="213.91915551154872"/>
    <n v="0"/>
    <n v="1.825"/>
    <n v="15.074999999999999"/>
    <n v="42.8"/>
    <n v="49.150000000000006"/>
  </r>
  <r>
    <x v="0"/>
    <s v="mid April"/>
    <x v="4"/>
    <x v="4"/>
    <n v="4"/>
    <x v="1"/>
    <n v="26"/>
    <n v="50"/>
    <n v="226"/>
    <d v="2025-10-07T00:00:00"/>
    <n v="0.61"/>
    <n v="0.129"/>
    <n v="0.19900000000000001"/>
    <n v="0.27800000000000002"/>
    <n v="0.57199999999999995"/>
    <n v="0.871"/>
    <n v="0.80099999999999993"/>
    <n v="0.72199999999999998"/>
    <n v="0.42800000000000005"/>
    <n v="0"/>
    <n v="0"/>
    <n v="0"/>
    <n v="0"/>
    <n v="0"/>
    <n v="0"/>
    <n v="0.9"/>
    <n v="15.2"/>
    <n v="6.1"/>
    <n v="23"/>
    <n v="24.1"/>
    <n v="41.4"/>
    <n v="32.1"/>
    <n v="46.2"/>
    <n v="44.3"/>
    <n v="46.1"/>
    <n v="48.4"/>
    <n v="55.4"/>
    <n v="45.2"/>
    <n v="47"/>
    <n v="89"/>
    <n v="0.5"/>
    <n v="1297"/>
    <n v="2594"/>
    <n v="150.11000000000001"/>
    <n v="20"/>
    <n v="18"/>
    <n v="103.77"/>
    <n v="40.11"/>
    <n v="61.347210176351552"/>
    <n v="7.64"/>
    <n v="4.18"/>
    <n v="30.44"/>
    <n v="9.6199999999999992"/>
    <n v="51.88"/>
    <n v="2.8822222222222225"/>
    <n v="8.339444444444446"/>
    <n v="0.38652789823648454"/>
    <n v="501.32668401272042"/>
    <n v="1002.6533680254408"/>
    <n v="0.14726291441788741"/>
    <n v="8.0570547417116417E-2"/>
    <n v="0.58673862760215878"/>
    <n v="0.18542791056283731"/>
    <n v="147.65365712633707"/>
    <n v="80.784330731425257"/>
    <n v="588.29546111592936"/>
    <n v="185.91991905174905"/>
    <n v="0"/>
    <n v="4.0249999999999995"/>
    <n v="23.65"/>
    <n v="42.175000000000004"/>
    <n v="49"/>
  </r>
  <r>
    <x v="0"/>
    <s v="mid April"/>
    <x v="1"/>
    <x v="1"/>
    <n v="4"/>
    <x v="2"/>
    <n v="26"/>
    <n v="51"/>
    <n v="326"/>
    <d v="2025-10-07T00:00:00"/>
    <n v="0.66"/>
    <n v="0.35099999999999998"/>
    <n v="0.219"/>
    <n v="0.379"/>
    <n v="0.64"/>
    <n v="0.64900000000000002"/>
    <n v="0.78100000000000003"/>
    <n v="0.621"/>
    <n v="0.36"/>
    <n v="0"/>
    <n v="0"/>
    <n v="0"/>
    <n v="4"/>
    <n v="16.600000000000001"/>
    <n v="0.2"/>
    <n v="13.6"/>
    <n v="28"/>
    <n v="43.2"/>
    <n v="16.7"/>
    <n v="35.5"/>
    <n v="43.6"/>
    <n v="46.8"/>
    <n v="41.8"/>
    <n v="47"/>
    <n v="46.6"/>
    <n v="41.2"/>
    <n v="44.2"/>
    <n v="45.3"/>
    <n v="40.5"/>
    <n v="94"/>
    <n v="0.5"/>
    <n v="1162"/>
    <n v="2324"/>
    <n v="113.7"/>
    <n v="20"/>
    <n v="20"/>
    <n v="85.18"/>
    <n v="33.51"/>
    <n v="60.659779290913363"/>
    <n v="7.12"/>
    <n v="2.82"/>
    <n v="26.04"/>
    <n v="7.92"/>
    <n v="43.9"/>
    <n v="2.1949999999999998"/>
    <n v="5.6850000000000005"/>
    <n v="0.39340220709086632"/>
    <n v="457.13336463958666"/>
    <n v="914.26672927917332"/>
    <n v="0.16218678815489751"/>
    <n v="6.4236902050113898E-2"/>
    <n v="0.59316628701594531"/>
    <n v="0.18041002277904328"/>
    <n v="148.28198433867232"/>
    <n v="58.729662336384258"/>
    <n v="542.31220114873975"/>
    <n v="164.94288145537706"/>
    <n v="1"/>
    <n v="14.6"/>
    <n v="34.75"/>
    <n v="45.55"/>
    <n v="42.8"/>
  </r>
  <r>
    <x v="0"/>
    <s v="mid April"/>
    <x v="5"/>
    <x v="5"/>
    <n v="4"/>
    <x v="3"/>
    <n v="26"/>
    <n v="52"/>
    <n v="426"/>
    <d v="2025-10-03T00:00:00"/>
    <n v="0.66"/>
    <n v="0.125"/>
    <n v="0.17299999999999999"/>
    <n v="0.28599999999999998"/>
    <n v="0.45200000000000001"/>
    <n v="0.875"/>
    <n v="0.82699999999999996"/>
    <n v="0.71399999999999997"/>
    <n v="0.54800000000000004"/>
    <n v="0"/>
    <n v="0"/>
    <n v="2.7"/>
    <n v="0"/>
    <n v="1.8"/>
    <n v="1.6"/>
    <n v="9.6999999999999993"/>
    <n v="1.5"/>
    <n v="40.6"/>
    <n v="12.4"/>
    <n v="45.5"/>
    <n v="31.5"/>
    <n v="45.1"/>
    <n v="52.9"/>
    <n v="50.6"/>
    <n v="46.9"/>
    <n v="50.7"/>
    <n v="43.1"/>
    <n v="49.7"/>
    <n v="52.2"/>
    <n v="83"/>
    <n v="0.5"/>
    <n v="1288"/>
    <n v="2576"/>
    <n v="141.9"/>
    <n v="20"/>
    <n v="20"/>
    <n v="78.400000000000006"/>
    <n v="28.79"/>
    <n v="63.278061224489804"/>
    <n v="6.95"/>
    <n v="3.17"/>
    <n v="31.84"/>
    <n v="9.08"/>
    <n v="51.04"/>
    <n v="2.552"/>
    <n v="7.0950000000000006"/>
    <n v="0.36721938775510199"/>
    <n v="472.97857142857134"/>
    <n v="945.95714285714268"/>
    <n v="0.13616771159874608"/>
    <n v="6.2108150470219434E-2"/>
    <n v="0.62382445141065834"/>
    <n v="0.17789968652037619"/>
    <n v="128.80881941334525"/>
    <n v="58.75164856695028"/>
    <n v="590.11119570085077"/>
    <n v="168.28547917599639"/>
    <n v="0.67500000000000004"/>
    <n v="3.65"/>
    <n v="32.5"/>
    <n v="48.875"/>
    <n v="48.924999999999997"/>
  </r>
  <r>
    <x v="0"/>
    <s v="mid April"/>
    <x v="7"/>
    <x v="7"/>
    <n v="4"/>
    <x v="3"/>
    <n v="28"/>
    <n v="53"/>
    <n v="428"/>
    <d v="2025-10-09T00:00:00"/>
    <n v="0.76"/>
    <n v="1.9E-2"/>
    <n v="0.03"/>
    <n v="6.4000000000000001E-2"/>
    <n v="0.46100000000000002"/>
    <n v="0.98099999999999998"/>
    <n v="0.97"/>
    <n v="0.93599999999999994"/>
    <n v="0.53899999999999992"/>
    <n v="0"/>
    <n v="0"/>
    <n v="0"/>
    <n v="0"/>
    <n v="0"/>
    <n v="0"/>
    <n v="0"/>
    <n v="0"/>
    <n v="22.5"/>
    <n v="36.6"/>
    <n v="38.799999999999997"/>
    <n v="6.1"/>
    <n v="46.8"/>
    <n v="44"/>
    <n v="47.1"/>
    <n v="45.5"/>
    <n v="43"/>
    <n v="48.4"/>
    <n v="45.1"/>
    <n v="38.700000000000003"/>
    <n v="93"/>
    <n v="0.5"/>
    <n v="1972"/>
    <n v="3944"/>
    <n v="174.5"/>
    <n v="20"/>
    <n v="20"/>
    <n v="87.7"/>
    <n v="27.59"/>
    <n v="68.54047890535918"/>
    <n v="9.2799999999999994"/>
    <n v="6.1"/>
    <n v="26.66"/>
    <n v="8.06"/>
    <n v="50.1"/>
    <n v="2.5049999999999999"/>
    <n v="8.7249999999999996"/>
    <n v="0.31459521094640819"/>
    <n v="620.38175598631699"/>
    <n v="1240.763511972634"/>
    <n v="0.18522954091816365"/>
    <n v="0.12175648702594809"/>
    <n v="0.53213572854291413"/>
    <n v="0.16087824351297406"/>
    <n v="229.82605571069945"/>
    <n v="151.0710064477658"/>
    <n v="660.25459539302233"/>
    <n v="199.61185442114632"/>
    <n v="0"/>
    <n v="0"/>
    <n v="26"/>
    <n v="45.85"/>
    <n v="43.8"/>
  </r>
  <r>
    <x v="0"/>
    <s v="mid April"/>
    <x v="6"/>
    <x v="6"/>
    <n v="4"/>
    <x v="2"/>
    <n v="28"/>
    <n v="54"/>
    <n v="328"/>
    <d v="2025-10-07T00:00:00"/>
    <n v="0.77"/>
    <n v="5.8999999999999997E-2"/>
    <n v="0.11799999999999999"/>
    <n v="0.191"/>
    <n v="0.48"/>
    <n v="0.94100000000000006"/>
    <n v="0.88200000000000001"/>
    <n v="0.80899999999999994"/>
    <n v="0.52"/>
    <n v="0"/>
    <n v="0"/>
    <n v="21.1"/>
    <n v="0"/>
    <n v="19"/>
    <n v="0"/>
    <n v="29.1"/>
    <n v="25.2"/>
    <n v="29.9"/>
    <n v="1.1000000000000001"/>
    <n v="33.1"/>
    <n v="34"/>
    <n v="42.6"/>
    <n v="37.299999999999997"/>
    <n v="40.1"/>
    <n v="39.4"/>
    <n v="41.3"/>
    <n v="38.799999999999997"/>
    <n v="42.1"/>
    <n v="40.799999999999997"/>
    <n v="114"/>
    <n v="0.5"/>
    <n v="2012"/>
    <n v="4024"/>
    <n v="166.99"/>
    <n v="20"/>
    <n v="20"/>
    <n v="86.54"/>
    <n v="26.72"/>
    <n v="69.12410446036516"/>
    <n v="8.14"/>
    <n v="2.52"/>
    <n v="26.42"/>
    <n v="8.5500000000000007"/>
    <n v="45.629999999999995"/>
    <n v="2.2814999999999999"/>
    <n v="8.3495000000000008"/>
    <n v="0.30875895539634846"/>
    <n v="621.22301825745308"/>
    <n v="1242.4460365149062"/>
    <n v="0.17839140916063995"/>
    <n v="5.5226824457593693E-2"/>
    <n v="0.57900504054350221"/>
    <n v="0.18737672583826434"/>
    <n v="221.64169925994602"/>
    <n v="68.61634915664176"/>
    <n v="719.38251774542687"/>
    <n v="232.80547035289175"/>
    <n v="5.2750000000000004"/>
    <n v="18.324999999999999"/>
    <n v="24.524999999999999"/>
    <n v="39.85"/>
    <n v="40.75"/>
  </r>
  <r>
    <x v="0"/>
    <s v="mid April"/>
    <x v="0"/>
    <x v="0"/>
    <n v="4"/>
    <x v="1"/>
    <n v="28"/>
    <n v="55"/>
    <n v="228"/>
    <d v="2025-10-07T00:00:00"/>
    <n v="0.59"/>
    <n v="0.112"/>
    <n v="0.17599999999999999"/>
    <n v="0.251"/>
    <n v="0.51200000000000001"/>
    <n v="0.88800000000000001"/>
    <n v="0.82400000000000007"/>
    <n v="0.749"/>
    <n v="0.48799999999999999"/>
    <n v="0"/>
    <n v="5.4"/>
    <n v="0"/>
    <n v="0"/>
    <n v="3.2"/>
    <n v="34.4"/>
    <n v="27.9"/>
    <n v="9.5"/>
    <n v="36.6"/>
    <n v="43"/>
    <n v="22.6"/>
    <n v="6.6"/>
    <n v="40.799999999999997"/>
    <n v="47.4"/>
    <n v="42.4"/>
    <n v="41.7"/>
    <n v="40.6"/>
    <n v="44.5"/>
    <n v="43.8"/>
    <n v="43"/>
    <n v="85"/>
    <n v="0.5"/>
    <n v="1353"/>
    <n v="2706"/>
    <n v="157.72999999999999"/>
    <n v="20"/>
    <n v="20"/>
    <n v="86.97"/>
    <n v="31.31"/>
    <n v="63.999080142577903"/>
    <n v="8.5399999999999991"/>
    <n v="2.63"/>
    <n v="34.24"/>
    <n v="12.49"/>
    <n v="57.9"/>
    <n v="2.895"/>
    <n v="7.8864999999999998"/>
    <n v="0.36000919857422098"/>
    <n v="487.09244567092099"/>
    <n v="974.18489134184199"/>
    <n v="0.14749568221070811"/>
    <n v="4.5423143350604489E-2"/>
    <n v="0.59136442141623491"/>
    <n v="0.21571675302245252"/>
    <n v="143.68806514782955"/>
    <n v="44.250539969413545"/>
    <n v="576.09828462080611"/>
    <n v="210.14800160379286"/>
    <n v="1.35"/>
    <n v="18.75"/>
    <n v="27.199999999999996"/>
    <n v="43.075000000000003"/>
    <n v="42.974999999999994"/>
  </r>
  <r>
    <x v="0"/>
    <s v="mid April"/>
    <x v="2"/>
    <x v="2"/>
    <n v="4"/>
    <x v="0"/>
    <n v="28"/>
    <n v="56"/>
    <n v="128"/>
    <d v="2025-10-07T00:00:00"/>
    <n v="0.62"/>
    <n v="0.1"/>
    <n v="0.187"/>
    <n v="0.29599999999999999"/>
    <n v="0.60799999999999998"/>
    <n v="0.9"/>
    <n v="0.81299999999999994"/>
    <n v="0.70399999999999996"/>
    <n v="0.39200000000000002"/>
    <n v="5"/>
    <n v="0"/>
    <n v="0"/>
    <n v="0"/>
    <n v="37.6"/>
    <n v="2.9"/>
    <n v="3.6"/>
    <n v="0"/>
    <n v="41.1"/>
    <n v="36.9"/>
    <n v="45.1"/>
    <n v="1.3"/>
    <n v="44.2"/>
    <n v="46.2"/>
    <n v="42.3"/>
    <n v="42.2"/>
    <n v="431"/>
    <n v="43.7"/>
    <n v="43.5"/>
    <n v="41"/>
    <n v="113"/>
    <n v="0.5"/>
    <n v="1405"/>
    <n v="2810"/>
    <n v="115.34"/>
    <n v="20"/>
    <n v="19"/>
    <n v="64.569999999999993"/>
    <n v="24.86"/>
    <n v="61.499148211243615"/>
    <n v="5.79"/>
    <n v="3.33"/>
    <n v="30.67"/>
    <n v="9.52"/>
    <n v="49.31"/>
    <n v="2.5952631578947369"/>
    <n v="6.0705263157894738"/>
    <n v="0.38500851788756391"/>
    <n v="540.93696763202729"/>
    <n v="1081.8739352640546"/>
    <n v="0.11742040154126951"/>
    <n v="6.7531940782802669E-2"/>
    <n v="0.6219833705130805"/>
    <n v="0.19306428716284726"/>
    <n v="127.03407189573871"/>
    <n v="73.061046530709817"/>
    <n v="672.9075967257869"/>
    <n v="208.87122011181907"/>
    <n v="1.25"/>
    <n v="11.025"/>
    <n v="31.099999999999998"/>
    <n v="43.724999999999994"/>
    <n v="139.80000000000001"/>
  </r>
  <r>
    <x v="1"/>
    <s v="mid May"/>
    <x v="11"/>
    <x v="3"/>
    <n v="4"/>
    <x v="0"/>
    <n v="30"/>
    <n v="57"/>
    <n v="130"/>
    <d v="2025-10-09T00:00:00"/>
    <n v="0.71"/>
    <n v="7.6999999999999999E-2"/>
    <n v="0.10100000000000001"/>
    <n v="0.191"/>
    <n v="0.60499999999999998"/>
    <n v="0.92300000000000004"/>
    <n v="0.89900000000000002"/>
    <n v="0.80899999999999994"/>
    <n v="0.39500000000000002"/>
    <n v="0"/>
    <n v="0"/>
    <n v="0"/>
    <n v="0"/>
    <n v="0"/>
    <n v="0"/>
    <n v="0"/>
    <n v="0"/>
    <n v="0.5"/>
    <n v="29.8"/>
    <n v="8.6"/>
    <n v="0"/>
    <n v="52.9"/>
    <n v="50.4"/>
    <n v="48.5"/>
    <n v="48.8"/>
    <n v="53.9"/>
    <n v="51.5"/>
    <n v="53.6"/>
    <n v="49.7"/>
    <n v="88"/>
    <n v="0.5"/>
    <n v="1240"/>
    <n v="2480"/>
    <n v="116.9"/>
    <n v="20"/>
    <n v="19"/>
    <n v="70.7"/>
    <n v="27.22"/>
    <n v="61.499292786421499"/>
    <n v="5.83"/>
    <n v="3.06"/>
    <n v="26.94"/>
    <n v="8.81"/>
    <n v="44.64"/>
    <n v="2.3494736842105262"/>
    <n v="6.1526315789473687"/>
    <n v="0.385007072135785"/>
    <n v="477.40876944837339"/>
    <n v="954.81753889674678"/>
    <n v="0.13060035842293907"/>
    <n v="6.8548387096774188E-2"/>
    <n v="0.603494623655914"/>
    <n v="0.19735663082437277"/>
    <n v="124.69951280842371"/>
    <n v="65.451202263083445"/>
    <n v="576.22725129655828"/>
    <n v="188.43957252868145"/>
    <n v="0"/>
    <n v="0"/>
    <n v="9.7249999999999996"/>
    <n v="50.150000000000006"/>
    <n v="52.174999999999997"/>
  </r>
  <r>
    <x v="1"/>
    <s v="mid May"/>
    <x v="13"/>
    <x v="12"/>
    <n v="4"/>
    <x v="1"/>
    <n v="30"/>
    <n v="58"/>
    <n v="230"/>
    <d v="2025-10-14T00:00:00"/>
    <n v="0.63"/>
    <n v="0.2455"/>
    <n v="0.26"/>
    <n v="0.4325"/>
    <n v="0.5675"/>
    <n v="0.75449999999999995"/>
    <n v="0.74"/>
    <n v="0.5675"/>
    <n v="0.4325"/>
    <n v="0"/>
    <n v="0"/>
    <n v="0"/>
    <n v="0"/>
    <n v="6.2"/>
    <n v="0"/>
    <n v="14.7"/>
    <n v="12.7"/>
    <n v="53.3"/>
    <n v="11.8"/>
    <n v="44.1"/>
    <n v="47"/>
    <n v="54"/>
    <n v="37.799999999999997"/>
    <n v="45"/>
    <n v="49.6"/>
    <n v="49"/>
    <n v="46.1"/>
    <n v="48.7"/>
    <n v="47.5"/>
    <n v="82"/>
    <n v="0.5"/>
    <n v="1100"/>
    <n v="2200"/>
    <n v="144.9"/>
    <n v="20"/>
    <n v="20"/>
    <n v="73.400000000000006"/>
    <n v="27.78"/>
    <n v="62.152588555858308"/>
    <n v="8.9"/>
    <n v="2.8"/>
    <n v="35.58"/>
    <n v="12.11"/>
    <n v="59.39"/>
    <n v="2.9695"/>
    <n v="7.2450000000000001"/>
    <n v="0.37847411444141688"/>
    <n v="416.32152588555857"/>
    <n v="832.64305177111714"/>
    <n v="0.14985687826233374"/>
    <n v="4.7145984172419594E-2"/>
    <n v="0.59909075601953188"/>
    <n v="0.20390638154571475"/>
    <n v="124.77728844524235"/>
    <n v="39.255776140076236"/>
    <n v="498.82875537996881"/>
    <n v="169.78123180582972"/>
    <n v="0"/>
    <n v="8.3999999999999986"/>
    <n v="39.049999999999997"/>
    <n v="46.6"/>
    <n v="47.825000000000003"/>
  </r>
  <r>
    <x v="1"/>
    <s v="mid May"/>
    <x v="14"/>
    <x v="13"/>
    <n v="4"/>
    <x v="2"/>
    <n v="30"/>
    <n v="59"/>
    <n v="330"/>
    <d v="2025-10-09T00:00:00"/>
    <n v="0.61"/>
    <n v="9.8000000000000004E-2"/>
    <n v="0.159"/>
    <n v="0.19500000000000001"/>
    <n v="0.39800000000000002"/>
    <n v="0.90200000000000002"/>
    <n v="0.84099999999999997"/>
    <n v="0.80499999999999994"/>
    <n v="0.60199999999999998"/>
    <n v="0"/>
    <n v="0"/>
    <n v="0"/>
    <n v="0"/>
    <n v="31.7"/>
    <n v="1.9"/>
    <n v="0"/>
    <n v="0"/>
    <n v="46.5"/>
    <n v="35.6"/>
    <n v="30"/>
    <n v="39.299999999999997"/>
    <n v="47.4"/>
    <n v="42.9"/>
    <n v="40.200000000000003"/>
    <n v="41.7"/>
    <n v="47.8"/>
    <n v="41.6"/>
    <n v="45.1"/>
    <n v="47.6"/>
    <n v="67"/>
    <n v="0.5"/>
    <n v="1451"/>
    <n v="2902"/>
    <n v="141.4"/>
    <n v="20"/>
    <n v="20"/>
    <n v="81.400000000000006"/>
    <n v="24.74"/>
    <n v="69.606879606879616"/>
    <n v="7.76"/>
    <n v="1.1299999999999999"/>
    <n v="22.87"/>
    <n v="8.24"/>
    <n v="40"/>
    <n v="2"/>
    <n v="7.07"/>
    <n v="0.30393120393120387"/>
    <n v="441.0041769041768"/>
    <n v="882.0083538083536"/>
    <n v="0.19400000000000001"/>
    <n v="2.8249999999999997E-2"/>
    <n v="0.57174999999999998"/>
    <n v="0.20600000000000002"/>
    <n v="171.10962063882062"/>
    <n v="24.916735995085986"/>
    <n v="504.28827628992616"/>
    <n v="181.69372088452084"/>
    <n v="0"/>
    <n v="8.4"/>
    <n v="37.849999999999994"/>
    <n v="43.05"/>
    <n v="45.524999999999999"/>
  </r>
  <r>
    <x v="1"/>
    <s v="mid May"/>
    <x v="10"/>
    <x v="10"/>
    <n v="4"/>
    <x v="3"/>
    <n v="30"/>
    <n v="60"/>
    <n v="430"/>
    <d v="2025-10-09T00:00:00"/>
    <n v="0.59"/>
    <n v="8.6999999999999994E-2"/>
    <n v="0.13100000000000001"/>
    <n v="0.26900000000000002"/>
    <n v="0.54900000000000004"/>
    <n v="0.91300000000000003"/>
    <n v="0.86899999999999999"/>
    <n v="0.73099999999999998"/>
    <n v="0.45099999999999996"/>
    <n v="0"/>
    <n v="0"/>
    <n v="0"/>
    <n v="0"/>
    <n v="16.600000000000001"/>
    <n v="1.8"/>
    <n v="0"/>
    <n v="0"/>
    <n v="41.6"/>
    <n v="47.6"/>
    <n v="49.6"/>
    <n v="17.3"/>
    <n v="49.7"/>
    <n v="48.5"/>
    <n v="46.5"/>
    <n v="50.5"/>
    <n v="39.6"/>
    <n v="46.7"/>
    <n v="44.1"/>
    <n v="48.8"/>
    <n v="83"/>
    <n v="0.5"/>
    <n v="1377"/>
    <n v="2754"/>
    <n v="126.3"/>
    <n v="20"/>
    <n v="20"/>
    <n v="93.4"/>
    <n v="25.42"/>
    <n v="72.783725910064234"/>
    <n v="7.25"/>
    <n v="0.74"/>
    <n v="19.77"/>
    <n v="5.94"/>
    <n v="33.699999999999996"/>
    <n v="1.6849999999999998"/>
    <n v="6.3149999999999995"/>
    <n v="0.2721627408993576"/>
    <n v="374.7680942184154"/>
    <n v="749.5361884368308"/>
    <n v="0.21513353115727005"/>
    <n v="2.195845697329377E-2"/>
    <n v="0.58664688427299705"/>
    <n v="0.17626112759643919"/>
    <n v="161.25036694857639"/>
    <n v="16.458658143716761"/>
    <n v="439.71306959632477"/>
    <n v="132.11409374821292"/>
    <n v="0"/>
    <n v="4.6000000000000005"/>
    <n v="39.025000000000006"/>
    <n v="48.8"/>
    <n v="44.8"/>
  </r>
  <r>
    <x v="1"/>
    <s v="mid May"/>
    <x v="9"/>
    <x v="9"/>
    <n v="4"/>
    <x v="3"/>
    <n v="32"/>
    <n v="61"/>
    <n v="432"/>
    <d v="2025-10-09T00:00:00"/>
    <n v="0.69"/>
    <n v="5.5E-2"/>
    <n v="0.08"/>
    <n v="0.20699999999999999"/>
    <n v="0.495"/>
    <n v="0.94499999999999995"/>
    <n v="0.92"/>
    <n v="0.79300000000000004"/>
    <n v="0.505"/>
    <n v="0"/>
    <n v="0"/>
    <n v="0"/>
    <n v="0"/>
    <n v="9.5"/>
    <n v="0"/>
    <n v="0"/>
    <n v="2.7"/>
    <n v="35.9"/>
    <n v="32.9"/>
    <n v="38.5"/>
    <n v="39"/>
    <n v="43.6"/>
    <n v="39.799999999999997"/>
    <n v="44.1"/>
    <n v="47.2"/>
    <n v="43.6"/>
    <n v="45.5"/>
    <n v="44.3"/>
    <n v="46.4"/>
    <n v="76"/>
    <n v="0.5"/>
    <n v="1335"/>
    <n v="2670"/>
    <n v="133.30000000000001"/>
    <n v="20"/>
    <n v="20"/>
    <n v="82.9"/>
    <n v="24.02"/>
    <n v="71.025331724969845"/>
    <n v="7.1"/>
    <n v="0.82"/>
    <n v="20.96"/>
    <n v="7.47"/>
    <n v="36.35"/>
    <n v="1.8175000000000001"/>
    <n v="6.6650000000000009"/>
    <n v="0.28974668275030152"/>
    <n v="386.81182147165254"/>
    <n v="773.62364294330507"/>
    <n v="0.19532324621733149"/>
    <n v="2.2558459422283354E-2"/>
    <n v="0.57661623108665749"/>
    <n v="0.20550206327372764"/>
    <n v="151.10668129016412"/>
    <n v="17.451757557455572"/>
    <n v="446.0839492734986"/>
    <n v="158.98125482218674"/>
    <n v="0"/>
    <n v="3.05"/>
    <n v="36.575000000000003"/>
    <n v="43.674999999999997"/>
    <n v="44.949999999999996"/>
  </r>
  <r>
    <x v="1"/>
    <s v="mid May"/>
    <x v="15"/>
    <x v="7"/>
    <n v="4"/>
    <x v="2"/>
    <n v="32"/>
    <n v="62"/>
    <n v="332"/>
    <d v="2025-10-07T00:00:00"/>
    <n v="0.69"/>
    <n v="0.13"/>
    <n v="0.17699999999999999"/>
    <n v="0.311"/>
    <n v="0.499"/>
    <n v="0.87"/>
    <n v="0.82299999999999995"/>
    <n v="0.68900000000000006"/>
    <n v="0.501"/>
    <n v="5.6"/>
    <n v="0"/>
    <n v="0.7"/>
    <n v="0"/>
    <n v="31.9"/>
    <n v="15.9"/>
    <n v="41.1"/>
    <n v="5.4"/>
    <n v="36.200000000000003"/>
    <n v="40.5"/>
    <n v="45.3"/>
    <n v="33.200000000000003"/>
    <n v="47.1"/>
    <n v="47.1"/>
    <n v="49.5"/>
    <n v="41.8"/>
    <n v="46.2"/>
    <n v="45.5"/>
    <n v="47.1"/>
    <n v="47"/>
    <n v="80"/>
    <n v="0.5"/>
    <n v="1521"/>
    <n v="3042"/>
    <n v="175.84"/>
    <n v="20"/>
    <n v="20"/>
    <n v="101.22"/>
    <n v="27.54"/>
    <n v="72.791938352104339"/>
    <n v="8.57"/>
    <n v="0.87"/>
    <n v="28.73"/>
    <n v="8.26"/>
    <n v="46.43"/>
    <n v="2.3214999999999999"/>
    <n v="8.7919999999999998"/>
    <n v="0.2720806164789567"/>
    <n v="413.83461766449312"/>
    <n v="827.66923532898625"/>
    <n v="0.18457893603273745"/>
    <n v="1.8737884988154211E-2"/>
    <n v="0.6187809605858281"/>
    <n v="0.17790221839328021"/>
    <n v="152.77030684405366"/>
    <n v="15.508770939828086"/>
    <n v="512.14596448420787"/>
    <n v="147.24419306089655"/>
    <n v="1.575"/>
    <n v="23.575000000000003"/>
    <n v="38.799999999999997"/>
    <n v="46.375"/>
    <n v="46.45"/>
  </r>
  <r>
    <x v="1"/>
    <s v="mid May"/>
    <x v="8"/>
    <x v="8"/>
    <n v="4"/>
    <x v="1"/>
    <n v="32"/>
    <n v="63"/>
    <n v="232"/>
    <d v="2025-10-09T00:00:00"/>
    <n v="0.75"/>
    <n v="4.7E-2"/>
    <n v="0.108"/>
    <n v="0.161"/>
    <n v="0.40899999999999997"/>
    <n v="0.95299999999999996"/>
    <n v="0.89200000000000002"/>
    <n v="0.83899999999999997"/>
    <n v="0.59099999999999997"/>
    <n v="0"/>
    <n v="0"/>
    <n v="0"/>
    <n v="0"/>
    <n v="6.5"/>
    <n v="0"/>
    <n v="16.600000000000001"/>
    <n v="2.1"/>
    <n v="43.8"/>
    <n v="8.6999999999999993"/>
    <n v="34.1"/>
    <n v="38.5"/>
    <n v="51.1"/>
    <n v="45.9"/>
    <n v="47.5"/>
    <n v="46.7"/>
    <n v="46.1"/>
    <n v="48.8"/>
    <n v="45.2"/>
    <n v="46"/>
    <n v="85"/>
    <n v="0.5"/>
    <n v="1319"/>
    <n v="2638"/>
    <n v="142.5"/>
    <n v="20"/>
    <n v="20"/>
    <n v="61.4"/>
    <n v="21.62"/>
    <n v="64.788273615635177"/>
    <n v="8.02"/>
    <n v="2"/>
    <n v="29.51"/>
    <n v="9.82"/>
    <n v="49.35"/>
    <n v="2.4675000000000002"/>
    <n v="7.125"/>
    <n v="0.35211726384364822"/>
    <n v="464.44267100977203"/>
    <n v="928.88534201954405"/>
    <n v="0.16251266464032421"/>
    <n v="4.0526849037487336E-2"/>
    <n v="0.59797365754812559"/>
    <n v="0.19898682877406282"/>
    <n v="150.95563207693502"/>
    <n v="37.644796029160851"/>
    <n v="555.44896541026833"/>
    <n v="184.83594850317979"/>
    <n v="0"/>
    <n v="6.3000000000000007"/>
    <n v="31.274999999999999"/>
    <n v="47.8"/>
    <n v="46.525000000000006"/>
  </r>
  <r>
    <x v="1"/>
    <s v="mid May"/>
    <x v="12"/>
    <x v="11"/>
    <n v="4"/>
    <x v="0"/>
    <n v="32"/>
    <n v="64"/>
    <n v="132"/>
    <d v="2025-10-07T00:00:00"/>
    <n v="0.63"/>
    <n v="9.6000000000000002E-2"/>
    <n v="0.14099999999999999"/>
    <n v="0.22500000000000001"/>
    <n v="0.46400000000000002"/>
    <n v="0.90400000000000003"/>
    <n v="0.85899999999999999"/>
    <n v="0.77500000000000002"/>
    <n v="0.53600000000000003"/>
    <n v="0"/>
    <n v="0"/>
    <n v="0"/>
    <n v="0"/>
    <n v="10.199999999999999"/>
    <n v="9.4"/>
    <n v="0"/>
    <n v="0"/>
    <n v="34"/>
    <n v="42.3"/>
    <n v="46"/>
    <n v="28.8"/>
    <n v="52.9"/>
    <n v="44.1"/>
    <n v="43.4"/>
    <n v="46.7"/>
    <n v="50.2"/>
    <n v="51"/>
    <n v="51.4"/>
    <n v="48.8"/>
    <n v="83"/>
    <n v="0.5"/>
    <n v="1461"/>
    <n v="2922"/>
    <n v="116.1"/>
    <n v="20"/>
    <n v="20"/>
    <n v="96.79"/>
    <n v="31.89"/>
    <n v="67.052381444364087"/>
    <n v="6.55"/>
    <n v="2.2599999999999998"/>
    <n v="22.57"/>
    <n v="8.7899999999999991"/>
    <n v="40.17"/>
    <n v="2.0085000000000002"/>
    <n v="5.8049999999999997"/>
    <n v="0.3294761855563591"/>
    <n v="481.36470709784066"/>
    <n v="962.72941419568133"/>
    <n v="0.16305700771720189"/>
    <n v="5.6260891212347515E-2"/>
    <n v="0.56186208613393074"/>
    <n v="0.21882001493651976"/>
    <n v="156.97977752008245"/>
    <n v="54.164014838990276"/>
    <n v="540.9211570424826"/>
    <n v="210.66446479412591"/>
    <n v="0"/>
    <n v="4.9000000000000004"/>
    <n v="37.774999999999999"/>
    <n v="46.775000000000006"/>
    <n v="50.349999999999994"/>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s v="Average of Culm No/m2"/>
    <m/>
    <m/>
    <s v="!Range"/>
    <m/>
    <m/>
    <m/>
    <m/>
    <m/>
    <m/>
    <m/>
    <m/>
    <m/>
  </r>
  <r>
    <x v="2"/>
    <m/>
    <x v="16"/>
    <x v="14"/>
    <m/>
    <x v="4"/>
    <m/>
    <m/>
    <m/>
    <m/>
    <m/>
    <m/>
    <m/>
    <m/>
    <m/>
    <m/>
    <m/>
    <m/>
    <m/>
    <m/>
    <m/>
    <m/>
    <m/>
    <m/>
    <m/>
    <m/>
    <m/>
    <m/>
    <m/>
    <m/>
    <m/>
    <m/>
    <m/>
    <m/>
    <m/>
    <m/>
    <m/>
    <m/>
    <m/>
    <m/>
    <m/>
    <m/>
    <m/>
    <m/>
    <m/>
    <m/>
    <m/>
    <m/>
    <m/>
    <m/>
    <m/>
    <m/>
    <m/>
    <m/>
    <m/>
    <m/>
    <m/>
    <m/>
    <m/>
    <s v="!Habit"/>
    <s v="!Release year"/>
    <s v="!Cultivar"/>
    <n v="1"/>
    <n v="2"/>
    <n v="3"/>
    <n v="4"/>
    <s v="Grand Total"/>
    <m/>
    <m/>
    <m/>
    <m/>
    <m/>
  </r>
  <r>
    <x v="2"/>
    <m/>
    <x v="16"/>
    <x v="14"/>
    <m/>
    <x v="4"/>
    <m/>
    <m/>
    <m/>
    <m/>
    <m/>
    <m/>
    <m/>
    <m/>
    <m/>
    <m/>
    <m/>
    <m/>
    <m/>
    <m/>
    <m/>
    <m/>
    <m/>
    <m/>
    <m/>
    <m/>
    <m/>
    <m/>
    <m/>
    <m/>
    <m/>
    <m/>
    <m/>
    <m/>
    <m/>
    <m/>
    <m/>
    <m/>
    <m/>
    <m/>
    <m/>
    <m/>
    <m/>
    <m/>
    <m/>
    <m/>
    <m/>
    <m/>
    <m/>
    <m/>
    <m/>
    <m/>
    <m/>
    <m/>
    <m/>
    <m/>
    <m/>
    <m/>
    <m/>
    <s v="Spring"/>
    <n v="1984"/>
    <s v="Meering"/>
    <n v="643.39622641509425"/>
    <n v="570.32967032967031"/>
    <n v="828.65497076023394"/>
    <n v="795"/>
    <n v="709.34521687624965"/>
    <m/>
    <m/>
    <m/>
    <m/>
    <m/>
  </r>
  <r>
    <x v="2"/>
    <m/>
    <x v="16"/>
    <x v="14"/>
    <m/>
    <x v="4"/>
    <m/>
    <m/>
    <m/>
    <m/>
    <m/>
    <m/>
    <m/>
    <m/>
    <m/>
    <m/>
    <m/>
    <m/>
    <m/>
    <m/>
    <m/>
    <m/>
    <m/>
    <m/>
    <m/>
    <m/>
    <m/>
    <m/>
    <m/>
    <m/>
    <m/>
    <m/>
    <m/>
    <m/>
    <m/>
    <m/>
    <m/>
    <m/>
    <m/>
    <m/>
    <m/>
    <m/>
    <m/>
    <m/>
    <m/>
    <m/>
    <m/>
    <m/>
    <m/>
    <m/>
    <m/>
    <m/>
    <m/>
    <m/>
    <m/>
    <m/>
    <m/>
    <m/>
    <m/>
    <m/>
    <n v="1989"/>
    <s v="Janz"/>
    <n v="740"/>
    <n v="861.26760563380276"/>
    <n v="606.01851851851848"/>
    <n v="546.82080924855495"/>
    <n v="688.52673335021905"/>
    <m/>
    <m/>
    <m/>
    <m/>
    <m/>
  </r>
  <r>
    <x v="2"/>
    <m/>
    <x v="16"/>
    <x v="14"/>
    <m/>
    <x v="4"/>
    <m/>
    <m/>
    <m/>
    <m/>
    <m/>
    <m/>
    <m/>
    <m/>
    <m/>
    <m/>
    <m/>
    <m/>
    <m/>
    <m/>
    <m/>
    <m/>
    <m/>
    <m/>
    <m/>
    <m/>
    <m/>
    <m/>
    <m/>
    <m/>
    <m/>
    <m/>
    <m/>
    <m/>
    <m/>
    <m/>
    <m/>
    <m/>
    <m/>
    <m/>
    <m/>
    <m/>
    <m/>
    <m/>
    <m/>
    <m/>
    <m/>
    <m/>
    <m/>
    <m/>
    <m/>
    <m/>
    <m/>
    <m/>
    <m/>
    <m/>
    <m/>
    <m/>
    <m/>
    <m/>
    <n v="1999"/>
    <s v="Yitpi"/>
    <n v="745.41284403669738"/>
    <n v="790.4761904761906"/>
    <n v="662.49999999999989"/>
    <n v="570.67307692307691"/>
    <n v="692.26552785899116"/>
    <m/>
    <m/>
    <m/>
    <m/>
    <m/>
  </r>
  <r>
    <x v="2"/>
    <m/>
    <x v="16"/>
    <x v="14"/>
    <m/>
    <x v="4"/>
    <m/>
    <m/>
    <m/>
    <m/>
    <m/>
    <m/>
    <m/>
    <m/>
    <m/>
    <m/>
    <m/>
    <m/>
    <m/>
    <m/>
    <m/>
    <m/>
    <m/>
    <m/>
    <m/>
    <m/>
    <m/>
    <m/>
    <m/>
    <m/>
    <m/>
    <m/>
    <m/>
    <m/>
    <m/>
    <m/>
    <m/>
    <m/>
    <m/>
    <m/>
    <m/>
    <m/>
    <m/>
    <m/>
    <m/>
    <m/>
    <m/>
    <m/>
    <m/>
    <m/>
    <m/>
    <m/>
    <m/>
    <m/>
    <m/>
    <m/>
    <m/>
    <m/>
    <m/>
    <m/>
    <n v="2001"/>
    <s v="Wyalkatchem"/>
    <n v="752.06611570247935"/>
    <n v="618.59504132231416"/>
    <n v="672.01834862385329"/>
    <n v="671.74887892376671"/>
    <n v="678.60709614310338"/>
    <m/>
    <m/>
    <m/>
    <m/>
    <m/>
  </r>
  <r>
    <x v="2"/>
    <m/>
    <x v="16"/>
    <x v="14"/>
    <m/>
    <x v="4"/>
    <m/>
    <m/>
    <m/>
    <m/>
    <m/>
    <m/>
    <m/>
    <m/>
    <m/>
    <m/>
    <m/>
    <m/>
    <m/>
    <m/>
    <m/>
    <m/>
    <m/>
    <m/>
    <m/>
    <m/>
    <m/>
    <m/>
    <m/>
    <m/>
    <m/>
    <m/>
    <m/>
    <m/>
    <m/>
    <m/>
    <m/>
    <m/>
    <m/>
    <m/>
    <m/>
    <m/>
    <m/>
    <m/>
    <m/>
    <m/>
    <m/>
    <m/>
    <m/>
    <m/>
    <m/>
    <m/>
    <m/>
    <m/>
    <m/>
    <m/>
    <m/>
    <m/>
    <m/>
    <m/>
    <n v="2004"/>
    <s v="EGA_Gregory"/>
    <n v="520.18779342722996"/>
    <n v="560.28880866425982"/>
    <n v="623.10924369747897"/>
    <n v="592.67015706806285"/>
    <n v="574.06400071425799"/>
    <m/>
    <m/>
    <m/>
    <m/>
    <m/>
  </r>
  <r>
    <x v="2"/>
    <m/>
    <x v="16"/>
    <x v="14"/>
    <m/>
    <x v="4"/>
    <m/>
    <m/>
    <m/>
    <m/>
    <m/>
    <m/>
    <m/>
    <m/>
    <m/>
    <m/>
    <m/>
    <m/>
    <m/>
    <m/>
    <m/>
    <m/>
    <m/>
    <m/>
    <m/>
    <m/>
    <m/>
    <m/>
    <m/>
    <m/>
    <m/>
    <m/>
    <m/>
    <m/>
    <m/>
    <m/>
    <m/>
    <m/>
    <m/>
    <m/>
    <m/>
    <m/>
    <m/>
    <m/>
    <m/>
    <m/>
    <m/>
    <m/>
    <m/>
    <m/>
    <m/>
    <m/>
    <m/>
    <m/>
    <m/>
    <m/>
    <m/>
    <m/>
    <m/>
    <m/>
    <n v="2008"/>
    <s v="Mace"/>
    <n v="551.7931294828237"/>
    <n v="703.3440514469454"/>
    <n v="809.32784636488327"/>
    <n v="754.1870071348103"/>
    <n v="704.66300860736567"/>
    <m/>
    <m/>
    <m/>
    <m/>
    <m/>
  </r>
  <r>
    <x v="2"/>
    <m/>
    <x v="16"/>
    <x v="14"/>
    <m/>
    <x v="4"/>
    <m/>
    <m/>
    <m/>
    <m/>
    <m/>
    <m/>
    <m/>
    <m/>
    <m/>
    <m/>
    <m/>
    <m/>
    <m/>
    <m/>
    <m/>
    <m/>
    <m/>
    <m/>
    <m/>
    <m/>
    <m/>
    <m/>
    <m/>
    <m/>
    <m/>
    <m/>
    <m/>
    <m/>
    <m/>
    <m/>
    <m/>
    <m/>
    <m/>
    <m/>
    <m/>
    <m/>
    <m/>
    <m/>
    <m/>
    <m/>
    <m/>
    <m/>
    <m/>
    <m/>
    <m/>
    <m/>
    <m/>
    <m/>
    <m/>
    <m/>
    <m/>
    <m/>
    <m/>
    <m/>
    <n v="2016"/>
    <s v="Scepter"/>
    <n v="441.55251141552515"/>
    <n v="833.89967637540451"/>
    <n v="688.75106928999139"/>
    <n v="516.5980795610426"/>
    <n v="620.20033416049091"/>
    <m/>
    <m/>
    <m/>
    <m/>
    <m/>
  </r>
  <r>
    <x v="2"/>
    <m/>
    <x v="16"/>
    <x v="14"/>
    <m/>
    <x v="4"/>
    <m/>
    <m/>
    <m/>
    <m/>
    <m/>
    <m/>
    <m/>
    <m/>
    <m/>
    <m/>
    <m/>
    <m/>
    <m/>
    <m/>
    <m/>
    <m/>
    <m/>
    <m/>
    <m/>
    <m/>
    <m/>
    <m/>
    <m/>
    <m/>
    <m/>
    <m/>
    <m/>
    <m/>
    <m/>
    <m/>
    <m/>
    <m/>
    <m/>
    <m/>
    <m/>
    <m/>
    <m/>
    <m/>
    <m/>
    <m/>
    <m/>
    <m/>
    <m/>
    <m/>
    <m/>
    <m/>
    <m/>
    <m/>
    <m/>
    <m/>
    <m/>
    <m/>
    <m/>
    <m/>
    <n v="2023"/>
    <s v="Sunmaster"/>
    <n v="758.03921568627459"/>
    <n v="688.04347826086951"/>
    <n v="609.44881889763781"/>
    <n v="490.90909090909088"/>
    <n v="636.61015093846822"/>
    <m/>
    <m/>
    <m/>
    <m/>
    <m/>
  </r>
  <r>
    <x v="2"/>
    <m/>
    <x v="16"/>
    <x v="14"/>
    <m/>
    <x v="4"/>
    <m/>
    <m/>
    <m/>
    <m/>
    <m/>
    <m/>
    <m/>
    <m/>
    <m/>
    <m/>
    <m/>
    <m/>
    <m/>
    <m/>
    <m/>
    <m/>
    <m/>
    <m/>
    <m/>
    <m/>
    <m/>
    <m/>
    <m/>
    <m/>
    <m/>
    <m/>
    <m/>
    <m/>
    <m/>
    <m/>
    <m/>
    <m/>
    <m/>
    <m/>
    <m/>
    <m/>
    <m/>
    <m/>
    <m/>
    <m/>
    <m/>
    <m/>
    <m/>
    <m/>
    <m/>
    <m/>
    <m/>
    <m/>
    <m/>
    <m/>
    <m/>
    <m/>
    <m/>
    <s v="Winter"/>
    <n v="1983"/>
    <s v="Osprey"/>
    <n v="517.48878923766813"/>
    <n v="785.84474885844736"/>
    <n v="614.41441441441441"/>
    <n v="602.06185567010311"/>
    <n v="629.95245204515822"/>
    <m/>
    <m/>
    <m/>
    <m/>
    <m/>
  </r>
  <r>
    <x v="2"/>
    <m/>
    <x v="16"/>
    <x v="14"/>
    <m/>
    <x v="4"/>
    <m/>
    <m/>
    <m/>
    <m/>
    <m/>
    <m/>
    <m/>
    <m/>
    <m/>
    <m/>
    <m/>
    <m/>
    <m/>
    <m/>
    <m/>
    <m/>
    <m/>
    <m/>
    <m/>
    <m/>
    <m/>
    <m/>
    <m/>
    <m/>
    <m/>
    <m/>
    <m/>
    <m/>
    <m/>
    <m/>
    <m/>
    <m/>
    <m/>
    <m/>
    <m/>
    <m/>
    <m/>
    <m/>
    <m/>
    <m/>
    <m/>
    <m/>
    <m/>
    <m/>
    <m/>
    <m/>
    <m/>
    <m/>
    <m/>
    <m/>
    <m/>
    <m/>
    <m/>
    <m/>
    <n v="1985"/>
    <s v="Rosella"/>
    <n v="691.70305676855901"/>
    <n v="871.73913043478251"/>
    <n v="696.83257918552044"/>
    <n v="753.00546448087425"/>
    <n v="753.32005771743411"/>
    <m/>
    <m/>
    <m/>
    <m/>
    <m/>
  </r>
  <r>
    <x v="2"/>
    <m/>
    <x v="16"/>
    <x v="14"/>
    <m/>
    <x v="4"/>
    <m/>
    <m/>
    <m/>
    <m/>
    <m/>
    <m/>
    <m/>
    <m/>
    <m/>
    <m/>
    <m/>
    <m/>
    <m/>
    <m/>
    <m/>
    <m/>
    <m/>
    <m/>
    <m/>
    <m/>
    <m/>
    <m/>
    <m/>
    <m/>
    <m/>
    <m/>
    <m/>
    <m/>
    <m/>
    <m/>
    <m/>
    <m/>
    <m/>
    <m/>
    <m/>
    <m/>
    <m/>
    <m/>
    <m/>
    <m/>
    <m/>
    <m/>
    <m/>
    <m/>
    <m/>
    <m/>
    <m/>
    <m/>
    <m/>
    <m/>
    <m/>
    <m/>
    <m/>
    <m/>
    <n v="1998"/>
    <s v="Whistler"/>
    <n v="708.22826808228274"/>
    <n v="821.51898734177212"/>
    <n v="722.77814351547079"/>
    <n v="933.00925925925935"/>
    <n v="796.38366454969628"/>
    <m/>
    <m/>
    <m/>
    <m/>
    <m/>
  </r>
  <r>
    <x v="2"/>
    <m/>
    <x v="16"/>
    <x v="14"/>
    <m/>
    <x v="4"/>
    <m/>
    <m/>
    <m/>
    <m/>
    <m/>
    <m/>
    <m/>
    <m/>
    <m/>
    <m/>
    <m/>
    <m/>
    <m/>
    <m/>
    <m/>
    <m/>
    <m/>
    <m/>
    <m/>
    <m/>
    <m/>
    <m/>
    <m/>
    <m/>
    <m/>
    <m/>
    <m/>
    <m/>
    <m/>
    <m/>
    <m/>
    <m/>
    <m/>
    <m/>
    <m/>
    <m/>
    <m/>
    <m/>
    <m/>
    <m/>
    <m/>
    <m/>
    <m/>
    <m/>
    <m/>
    <m/>
    <m/>
    <m/>
    <m/>
    <m/>
    <m/>
    <m/>
    <m/>
    <m/>
    <n v="1999"/>
    <s v="Wylah"/>
    <n v="832.71604938271616"/>
    <n v="781.49779735682819"/>
    <n v="609.5959595959597"/>
    <n v="627.71739130434787"/>
    <n v="712.88179940996304"/>
    <m/>
    <m/>
    <m/>
    <m/>
    <m/>
  </r>
  <r>
    <x v="2"/>
    <m/>
    <x v="16"/>
    <x v="14"/>
    <m/>
    <x v="4"/>
    <m/>
    <m/>
    <m/>
    <m/>
    <m/>
    <m/>
    <m/>
    <m/>
    <m/>
    <m/>
    <m/>
    <m/>
    <m/>
    <m/>
    <m/>
    <m/>
    <m/>
    <m/>
    <m/>
    <m/>
    <m/>
    <m/>
    <m/>
    <m/>
    <m/>
    <m/>
    <m/>
    <m/>
    <m/>
    <m/>
    <m/>
    <m/>
    <m/>
    <m/>
    <m/>
    <m/>
    <m/>
    <m/>
    <m/>
    <m/>
    <m/>
    <m/>
    <m/>
    <m/>
    <m/>
    <m/>
    <m/>
    <m/>
    <m/>
    <m/>
    <m/>
    <m/>
    <m/>
    <m/>
    <n v="2002"/>
    <s v="EGA_Wedgetail"/>
    <n v="651.86721991701256"/>
    <n v="716.54135338345873"/>
    <n v="728.98550724637676"/>
    <n v="527.27272727272725"/>
    <n v="656.16670195489382"/>
    <m/>
    <m/>
    <m/>
    <m/>
    <m/>
  </r>
  <r>
    <x v="2"/>
    <m/>
    <x v="16"/>
    <x v="14"/>
    <m/>
    <x v="4"/>
    <m/>
    <m/>
    <m/>
    <m/>
    <m/>
    <m/>
    <m/>
    <m/>
    <m/>
    <m/>
    <m/>
    <m/>
    <m/>
    <m/>
    <m/>
    <m/>
    <m/>
    <m/>
    <m/>
    <m/>
    <m/>
    <m/>
    <m/>
    <m/>
    <m/>
    <m/>
    <m/>
    <m/>
    <m/>
    <m/>
    <m/>
    <m/>
    <m/>
    <m/>
    <m/>
    <m/>
    <m/>
    <m/>
    <m/>
    <m/>
    <m/>
    <m/>
    <m/>
    <m/>
    <m/>
    <m/>
    <m/>
    <m/>
    <m/>
    <m/>
    <m/>
    <m/>
    <m/>
    <m/>
    <n v="2016"/>
    <s v="LRPB_Kittyhawk"/>
    <n v="517.92452830188688"/>
    <n v="498.43260188087771"/>
    <n v="534.58646616541353"/>
    <n v="580"/>
    <n v="532.73589908704457"/>
    <m/>
    <m/>
    <m/>
    <m/>
    <m/>
  </r>
  <r>
    <x v="2"/>
    <m/>
    <x v="16"/>
    <x v="14"/>
    <m/>
    <x v="4"/>
    <m/>
    <m/>
    <m/>
    <m/>
    <m/>
    <m/>
    <m/>
    <m/>
    <m/>
    <m/>
    <m/>
    <m/>
    <m/>
    <m/>
    <m/>
    <m/>
    <m/>
    <m/>
    <m/>
    <m/>
    <m/>
    <m/>
    <m/>
    <m/>
    <m/>
    <m/>
    <m/>
    <m/>
    <m/>
    <m/>
    <m/>
    <m/>
    <m/>
    <m/>
    <m/>
    <m/>
    <m/>
    <m/>
    <m/>
    <m/>
    <m/>
    <m/>
    <m/>
    <m/>
    <m/>
    <m/>
    <m/>
    <m/>
    <m/>
    <m/>
    <m/>
    <m/>
    <m/>
    <m/>
    <n v="2018"/>
    <s v="Illabo"/>
    <n v="628.07692307692309"/>
    <n v="691.03139013452903"/>
    <n v="747.63948497854062"/>
    <n v="559.2274678111587"/>
    <n v="656.49381650028795"/>
    <m/>
    <m/>
    <m/>
    <m/>
    <m/>
  </r>
  <r>
    <x v="2"/>
    <m/>
    <x v="16"/>
    <x v="14"/>
    <m/>
    <x v="4"/>
    <m/>
    <m/>
    <m/>
    <m/>
    <m/>
    <m/>
    <m/>
    <m/>
    <m/>
    <m/>
    <m/>
    <m/>
    <m/>
    <m/>
    <m/>
    <m/>
    <m/>
    <m/>
    <m/>
    <m/>
    <m/>
    <m/>
    <m/>
    <m/>
    <m/>
    <m/>
    <m/>
    <m/>
    <m/>
    <m/>
    <m/>
    <m/>
    <m/>
    <m/>
    <m/>
    <m/>
    <m/>
    <m/>
    <m/>
    <m/>
    <m/>
    <m/>
    <m/>
    <m/>
    <m/>
    <m/>
    <m/>
    <m/>
    <m/>
    <m/>
    <m/>
    <m/>
    <m/>
    <m/>
    <n v="2023"/>
    <s v="LRPB_Mowhawk"/>
    <n v="729.47777298230483"/>
    <n v="653.18481330404768"/>
    <n v="1138.6693548387098"/>
    <n v="902.38663484486869"/>
    <n v="855.92964399248274"/>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r>
    <x v="2"/>
    <m/>
    <x v="16"/>
    <x v="14"/>
    <m/>
    <x v="4"/>
    <m/>
    <m/>
    <m/>
    <m/>
    <m/>
    <m/>
    <m/>
    <m/>
    <m/>
    <m/>
    <m/>
    <m/>
    <m/>
    <m/>
    <m/>
    <m/>
    <m/>
    <m/>
    <m/>
    <m/>
    <m/>
    <m/>
    <m/>
    <m/>
    <m/>
    <m/>
    <m/>
    <m/>
    <m/>
    <m/>
    <m/>
    <m/>
    <m/>
    <m/>
    <m/>
    <m/>
    <m/>
    <m/>
    <m/>
    <m/>
    <m/>
    <m/>
    <m/>
    <m/>
    <m/>
    <m/>
    <m/>
    <m/>
    <m/>
    <m/>
    <m/>
    <m/>
    <m/>
    <m/>
    <m/>
    <m/>
    <m/>
    <m/>
    <m/>
    <m/>
    <m/>
    <m/>
    <m/>
    <m/>
    <m/>
    <m/>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s v="mid April"/>
    <x v="0"/>
    <x v="0"/>
    <n v="1"/>
    <x v="0"/>
    <x v="0"/>
    <n v="1"/>
    <m/>
    <d v="2025-11-27T00:00:00"/>
    <n v="6.5"/>
    <n v="1"/>
    <n v="1"/>
    <n v="6.5"/>
    <n v="3.5649999999999999"/>
    <n v="5.7039999999999997"/>
    <m/>
    <n v="10.6"/>
    <m/>
    <m/>
    <m/>
    <m/>
    <n v="5.827858285714286"/>
  </r>
  <r>
    <x v="0"/>
    <s v="mid April"/>
    <x v="1"/>
    <x v="1"/>
    <n v="1"/>
    <x v="1"/>
    <x v="0"/>
    <n v="2"/>
    <m/>
    <d v="2025-11-27T00:00:00"/>
    <n v="7.2"/>
    <n v="1"/>
    <n v="1"/>
    <n v="7.2"/>
    <n v="2.355"/>
    <n v="3.3884892086330933"/>
    <m/>
    <n v="10.3"/>
    <m/>
    <m/>
    <m/>
    <m/>
    <n v="3.4736855087358682"/>
  </r>
  <r>
    <x v="0"/>
    <s v="mid April"/>
    <x v="2"/>
    <x v="2"/>
    <n v="1"/>
    <x v="2"/>
    <x v="0"/>
    <n v="3"/>
    <m/>
    <d v="2025-11-27T00:00:00"/>
    <n v="6.6"/>
    <n v="1"/>
    <n v="1"/>
    <n v="6.6"/>
    <n v="3.0550000000000002"/>
    <n v="4.8110236220472444"/>
    <m/>
    <n v="10.1"/>
    <m/>
    <m/>
    <m/>
    <m/>
    <n v="4.9429831271091125"/>
  </r>
  <r>
    <x v="0"/>
    <s v="mid April"/>
    <x v="3"/>
    <x v="3"/>
    <n v="1"/>
    <x v="3"/>
    <x v="0"/>
    <n v="4"/>
    <m/>
    <d v="2025-11-27T00:00:00"/>
    <n v="7.1"/>
    <n v="1"/>
    <n v="1"/>
    <n v="7.1"/>
    <n v="3.7850000000000001"/>
    <n v="5.5255474452554747"/>
    <m/>
    <n v="11.1"/>
    <m/>
    <m/>
    <m/>
    <m/>
    <n v="5.6139562043795621"/>
  </r>
  <r>
    <x v="0"/>
    <s v="mid April"/>
    <x v="4"/>
    <x v="4"/>
    <n v="1"/>
    <x v="3"/>
    <x v="1"/>
    <n v="5"/>
    <m/>
    <d v="2025-11-27T00:00:00"/>
    <n v="7.2"/>
    <n v="1"/>
    <n v="1"/>
    <n v="7.2"/>
    <n v="4.43"/>
    <n v="6.3741007194244608"/>
    <m/>
    <n v="10.6"/>
    <m/>
    <m/>
    <m/>
    <m/>
    <n v="6.5125097636176781"/>
  </r>
  <r>
    <x v="0"/>
    <s v="mid April"/>
    <x v="5"/>
    <x v="5"/>
    <n v="1"/>
    <x v="2"/>
    <x v="1"/>
    <n v="6"/>
    <m/>
    <d v="2025-11-27T00:00:00"/>
    <n v="6.6"/>
    <n v="1"/>
    <n v="1"/>
    <n v="6.6"/>
    <n v="3.645"/>
    <n v="5.7401574803149611"/>
    <m/>
    <n v="10.4"/>
    <m/>
    <m/>
    <m/>
    <m/>
    <n v="5.8779212598425206"/>
  </r>
  <r>
    <x v="0"/>
    <s v="mid April"/>
    <x v="6"/>
    <x v="6"/>
    <n v="1"/>
    <x v="1"/>
    <x v="1"/>
    <n v="7"/>
    <m/>
    <d v="2025-11-27T00:00:00"/>
    <n v="7.2"/>
    <n v="1"/>
    <n v="1"/>
    <n v="7.2"/>
    <n v="2.92"/>
    <n v="4.2014388489208629"/>
    <m/>
    <n v="10.3"/>
    <m/>
    <m/>
    <m/>
    <m/>
    <n v="4.30707502569373"/>
  </r>
  <r>
    <x v="0"/>
    <s v="mid April"/>
    <x v="7"/>
    <x v="7"/>
    <n v="1"/>
    <x v="0"/>
    <x v="1"/>
    <n v="8"/>
    <m/>
    <d v="2025-11-27T00:00:00"/>
    <n v="6.6"/>
    <n v="1"/>
    <n v="1"/>
    <n v="6.6"/>
    <n v="3.2"/>
    <n v="5.0393700787401583"/>
    <m/>
    <n v="10.4"/>
    <m/>
    <m/>
    <m/>
    <m/>
    <n v="5.1603149606299219"/>
  </r>
  <r>
    <x v="1"/>
    <s v="mid May"/>
    <x v="8"/>
    <x v="8"/>
    <n v="1"/>
    <x v="0"/>
    <x v="2"/>
    <n v="9"/>
    <m/>
    <d v="2025-11-27T00:00:00"/>
    <n v="6.6"/>
    <n v="1"/>
    <n v="1"/>
    <n v="6.6"/>
    <n v="3.2349999999999999"/>
    <n v="5.0944881889763787"/>
    <m/>
    <n v="11.9"/>
    <m/>
    <m/>
    <m/>
    <m/>
    <n v="5.1294218222722172"/>
  </r>
  <r>
    <x v="1"/>
    <s v="mid May"/>
    <x v="9"/>
    <x v="9"/>
    <n v="1"/>
    <x v="1"/>
    <x v="2"/>
    <n v="10"/>
    <m/>
    <d v="2025-11-27T00:00:00"/>
    <n v="7.1"/>
    <n v="1"/>
    <n v="1"/>
    <n v="7.1"/>
    <n v="3.52"/>
    <n v="5.1386861313868621"/>
    <m/>
    <n v="11"/>
    <m/>
    <m/>
    <m/>
    <m/>
    <n v="5.2267778936392082"/>
  </r>
  <r>
    <x v="1"/>
    <s v="mid May"/>
    <x v="10"/>
    <x v="10"/>
    <n v="1"/>
    <x v="2"/>
    <x v="2"/>
    <n v="11"/>
    <m/>
    <d v="2025-11-27T00:00:00"/>
    <n v="6.6"/>
    <n v="1"/>
    <n v="1"/>
    <n v="6.6"/>
    <n v="3.5350000000000001"/>
    <n v="5.5669291338582685"/>
    <m/>
    <n v="11.3"/>
    <m/>
    <m/>
    <m/>
    <m/>
    <n v="5.6432755905511822"/>
  </r>
  <r>
    <x v="1"/>
    <s v="mid May"/>
    <x v="11"/>
    <x v="3"/>
    <n v="1"/>
    <x v="3"/>
    <x v="2"/>
    <n v="12"/>
    <m/>
    <d v="2025-11-27T00:00:00"/>
    <n v="7.2"/>
    <n v="1"/>
    <n v="1"/>
    <n v="7.2"/>
    <n v="4.07"/>
    <n v="5.85611510791367"/>
    <m/>
    <n v="19.2"/>
    <m/>
    <m/>
    <m/>
    <m/>
    <n v="5.4077040082219945"/>
  </r>
  <r>
    <x v="1"/>
    <s v="mid May"/>
    <x v="12"/>
    <x v="11"/>
    <n v="1"/>
    <x v="3"/>
    <x v="3"/>
    <n v="13"/>
    <m/>
    <d v="2025-11-27T00:00:00"/>
    <n v="7.1"/>
    <n v="1"/>
    <n v="1"/>
    <n v="7.1"/>
    <n v="3.7749999999999999"/>
    <n v="5.5109489051094886"/>
    <m/>
    <n v="10.6"/>
    <m/>
    <m/>
    <m/>
    <m/>
    <n v="5.6306152241918666"/>
  </r>
  <r>
    <x v="1"/>
    <s v="mid May"/>
    <x v="13"/>
    <x v="12"/>
    <n v="1"/>
    <x v="2"/>
    <x v="3"/>
    <n v="14"/>
    <m/>
    <d v="2025-11-27T00:00:00"/>
    <n v="6.7"/>
    <n v="1"/>
    <n v="1"/>
    <n v="6.7"/>
    <n v="4.1150000000000002"/>
    <n v="6.3798449612403108"/>
    <m/>
    <n v="17.3"/>
    <m/>
    <m/>
    <m/>
    <m/>
    <n v="6.0298648947951285"/>
  </r>
  <r>
    <x v="1"/>
    <s v="mid May"/>
    <x v="14"/>
    <x v="13"/>
    <n v="1"/>
    <x v="1"/>
    <x v="3"/>
    <n v="15"/>
    <m/>
    <d v="2025-11-27T00:00:00"/>
    <n v="7.1"/>
    <n v="1"/>
    <n v="1"/>
    <n v="7.1"/>
    <n v="3.6349999999999998"/>
    <n v="5.3065693430656937"/>
    <m/>
    <n v="10.3"/>
    <m/>
    <m/>
    <m/>
    <m/>
    <n v="5.4399916579770595"/>
  </r>
  <r>
    <x v="1"/>
    <s v="mid May"/>
    <x v="15"/>
    <x v="7"/>
    <n v="1"/>
    <x v="0"/>
    <x v="3"/>
    <n v="16"/>
    <m/>
    <d v="2025-11-27T00:00:00"/>
    <n v="6.6"/>
    <n v="1"/>
    <n v="1"/>
    <n v="6.6"/>
    <n v="3.7349999999999999"/>
    <n v="5.8818897637795287"/>
    <m/>
    <n v="13.8"/>
    <m/>
    <m/>
    <m/>
    <m/>
    <n v="5.79450168728909"/>
  </r>
  <r>
    <x v="0"/>
    <s v="mid April"/>
    <x v="1"/>
    <x v="1"/>
    <n v="2"/>
    <x v="0"/>
    <x v="4"/>
    <n v="17"/>
    <m/>
    <d v="2025-11-27T00:00:00"/>
    <n v="6.6"/>
    <n v="1"/>
    <n v="1"/>
    <n v="6.6"/>
    <n v="3.41"/>
    <n v="5.3700787401574814"/>
    <m/>
    <n v="10.5"/>
    <m/>
    <m/>
    <m/>
    <m/>
    <n v="5.4928233970753668"/>
  </r>
  <r>
    <x v="0"/>
    <s v="mid April"/>
    <x v="5"/>
    <x v="5"/>
    <n v="2"/>
    <x v="1"/>
    <x v="4"/>
    <n v="18"/>
    <m/>
    <d v="2025-11-27T00:00:00"/>
    <n v="7.2"/>
    <n v="1"/>
    <n v="1"/>
    <n v="7.2"/>
    <n v="3.5750000000000002"/>
    <n v="5.1438848920863309"/>
    <m/>
    <n v="9.8000000000000007"/>
    <m/>
    <m/>
    <m/>
    <m/>
    <n v="5.3026104830421383"/>
  </r>
  <r>
    <x v="0"/>
    <s v="mid April"/>
    <x v="7"/>
    <x v="7"/>
    <n v="2"/>
    <x v="2"/>
    <x v="4"/>
    <n v="19"/>
    <m/>
    <d v="2025-11-27T00:00:00"/>
    <n v="6.7"/>
    <n v="1"/>
    <n v="1"/>
    <n v="6.7"/>
    <n v="3.2850000000000001"/>
    <n v="5.0930232558139537"/>
    <m/>
    <n v="10.9"/>
    <m/>
    <m/>
    <m/>
    <m/>
    <n v="5.1861528239202661"/>
  </r>
  <r>
    <x v="0"/>
    <s v="mid April"/>
    <x v="6"/>
    <x v="6"/>
    <n v="2"/>
    <x v="3"/>
    <x v="4"/>
    <n v="20"/>
    <m/>
    <d v="2025-11-27T00:00:00"/>
    <n v="7.2"/>
    <n v="1"/>
    <n v="1"/>
    <n v="7.2"/>
    <n v="3.58"/>
    <n v="5.1510791366906483"/>
    <m/>
    <n v="11.1"/>
    <m/>
    <m/>
    <m/>
    <m/>
    <n v="5.2334964028776989"/>
  </r>
  <r>
    <x v="0"/>
    <s v="mid April"/>
    <x v="2"/>
    <x v="2"/>
    <n v="2"/>
    <x v="3"/>
    <x v="5"/>
    <n v="21"/>
    <m/>
    <d v="2025-11-27T00:00:00"/>
    <n v="7.1"/>
    <n v="1"/>
    <n v="1"/>
    <n v="7.1"/>
    <n v="4.1500000000000004"/>
    <n v="6.0583941605839424"/>
    <m/>
    <n v="12.2"/>
    <m/>
    <m/>
    <m/>
    <m/>
    <n v="6.0791657977059437"/>
  </r>
  <r>
    <x v="0"/>
    <s v="mid April"/>
    <x v="0"/>
    <x v="0"/>
    <n v="2"/>
    <x v="2"/>
    <x v="5"/>
    <n v="22"/>
    <m/>
    <d v="2025-11-27T00:00:00"/>
    <n v="6.6"/>
    <n v="1"/>
    <n v="1"/>
    <n v="6.6"/>
    <n v="3.2949999999999999"/>
    <n v="5.1889763779527565"/>
    <m/>
    <n v="11.1"/>
    <m/>
    <m/>
    <m/>
    <m/>
    <n v="5.2720000000000002"/>
  </r>
  <r>
    <x v="0"/>
    <s v="mid April"/>
    <x v="3"/>
    <x v="3"/>
    <n v="2"/>
    <x v="1"/>
    <x v="5"/>
    <n v="23"/>
    <m/>
    <d v="2025-11-27T00:00:00"/>
    <n v="7.1"/>
    <n v="1"/>
    <n v="1"/>
    <n v="7.1"/>
    <n v="2.605"/>
    <n v="3.8029197080291977"/>
    <m/>
    <n v="11.5"/>
    <m/>
    <m/>
    <m/>
    <m/>
    <n v="3.8463816475495309"/>
  </r>
  <r>
    <x v="0"/>
    <s v="mid April"/>
    <x v="4"/>
    <x v="4"/>
    <n v="2"/>
    <x v="0"/>
    <x v="5"/>
    <n v="24"/>
    <m/>
    <d v="2025-11-27T00:00:00"/>
    <n v="6.6"/>
    <n v="1"/>
    <n v="1"/>
    <n v="6.6"/>
    <n v="3.4750000000000001"/>
    <n v="5.4724409448818907"/>
    <m/>
    <n v="10.8"/>
    <m/>
    <m/>
    <m/>
    <m/>
    <n v="5.578762654668167"/>
  </r>
  <r>
    <x v="1"/>
    <s v="mid May"/>
    <x v="9"/>
    <x v="9"/>
    <n v="2"/>
    <x v="0"/>
    <x v="6"/>
    <n v="25"/>
    <m/>
    <d v="2025-11-27T00:00:00"/>
    <n v="6.6"/>
    <n v="1"/>
    <n v="1"/>
    <n v="6.6"/>
    <n v="3"/>
    <n v="4.7244094488188981"/>
    <m/>
    <n v="12.3"/>
    <m/>
    <m/>
    <m/>
    <m/>
    <n v="4.7352080989876271"/>
  </r>
  <r>
    <x v="1"/>
    <s v="mid May"/>
    <x v="10"/>
    <x v="10"/>
    <n v="2"/>
    <x v="1"/>
    <x v="6"/>
    <n v="26"/>
    <m/>
    <d v="2025-11-27T00:00:00"/>
    <n v="7.2"/>
    <n v="1"/>
    <n v="1"/>
    <n v="7.2"/>
    <n v="3.11"/>
    <n v="4.4748201438848918"/>
    <m/>
    <n v="10.4"/>
    <m/>
    <m/>
    <m/>
    <m/>
    <n v="4.5822158273381293"/>
  </r>
  <r>
    <x v="1"/>
    <s v="mid May"/>
    <x v="8"/>
    <x v="8"/>
    <n v="2"/>
    <x v="2"/>
    <x v="6"/>
    <n v="27"/>
    <m/>
    <d v="2025-11-27T00:00:00"/>
    <n v="6.5"/>
    <n v="1"/>
    <n v="1"/>
    <n v="6.5"/>
    <n v="3.1150000000000002"/>
    <n v="4.984"/>
    <m/>
    <n v="10.8"/>
    <m/>
    <m/>
    <m/>
    <m/>
    <n v="5.080832"/>
  </r>
  <r>
    <x v="1"/>
    <s v="mid May"/>
    <x v="15"/>
    <x v="7"/>
    <n v="2"/>
    <x v="3"/>
    <x v="6"/>
    <n v="28"/>
    <m/>
    <d v="2025-11-27T00:00:00"/>
    <n v="7.1"/>
    <n v="1"/>
    <n v="1"/>
    <n v="7.1"/>
    <n v="4.4450000000000003"/>
    <n v="6.4890510948905114"/>
    <m/>
    <n v="12.7"/>
    <m/>
    <m/>
    <m/>
    <m/>
    <n v="6.4742189781021899"/>
  </r>
  <r>
    <x v="1"/>
    <s v="mid May"/>
    <x v="14"/>
    <x v="13"/>
    <n v="2"/>
    <x v="3"/>
    <x v="7"/>
    <n v="29"/>
    <m/>
    <d v="2025-11-27T00:00:00"/>
    <n v="7.1"/>
    <n v="1"/>
    <n v="1"/>
    <n v="7.1"/>
    <n v="4.04"/>
    <n v="5.897810218978103"/>
    <m/>
    <n v="11.4"/>
    <m/>
    <m/>
    <m/>
    <m/>
    <n v="5.9719541188738274"/>
  </r>
  <r>
    <x v="1"/>
    <s v="mid May"/>
    <x v="11"/>
    <x v="3"/>
    <n v="2"/>
    <x v="2"/>
    <x v="7"/>
    <n v="30"/>
    <m/>
    <d v="2025-11-27T00:00:00"/>
    <n v="6.6"/>
    <n v="1"/>
    <n v="1"/>
    <n v="6.6"/>
    <n v="3.2650000000000001"/>
    <n v="5.1417322834645676"/>
    <m/>
    <n v="12.5"/>
    <m/>
    <m/>
    <m/>
    <m/>
    <n v="5.1417322834645676"/>
  </r>
  <r>
    <x v="1"/>
    <s v="mid May"/>
    <x v="12"/>
    <x v="11"/>
    <n v="2"/>
    <x v="1"/>
    <x v="7"/>
    <n v="31"/>
    <m/>
    <d v="2025-11-27T00:00:00"/>
    <n v="7.2"/>
    <n v="1"/>
    <n v="1"/>
    <n v="7.2"/>
    <n v="3.165"/>
    <n v="4.5539568345323742"/>
    <m/>
    <n v="11.1"/>
    <m/>
    <m/>
    <m/>
    <m/>
    <n v="4.6268201438848919"/>
  </r>
  <r>
    <x v="1"/>
    <s v="mid May"/>
    <x v="13"/>
    <x v="12"/>
    <n v="2"/>
    <x v="0"/>
    <x v="7"/>
    <n v="32"/>
    <m/>
    <d v="2025-11-27T00:00:00"/>
    <n v="6.7"/>
    <n v="1"/>
    <n v="1"/>
    <n v="6.7"/>
    <n v="3.915"/>
    <n v="6.0697674418604644"/>
    <m/>
    <n v="13"/>
    <m/>
    <m/>
    <m/>
    <m/>
    <n v="6.0350830564784044"/>
  </r>
  <r>
    <x v="0"/>
    <s v="mid April"/>
    <x v="6"/>
    <x v="6"/>
    <n v="3"/>
    <x v="0"/>
    <x v="8"/>
    <n v="33"/>
    <m/>
    <d v="2025-11-27T00:00:00"/>
    <n v="6.7"/>
    <n v="1"/>
    <n v="1"/>
    <n v="6.7"/>
    <n v="3.01"/>
    <n v="4.6666666666666661"/>
    <m/>
    <n v="10.3"/>
    <m/>
    <m/>
    <m/>
    <m/>
    <n v="4.7839999999999989"/>
  </r>
  <r>
    <x v="0"/>
    <s v="mid April"/>
    <x v="2"/>
    <x v="2"/>
    <n v="3"/>
    <x v="1"/>
    <x v="8"/>
    <n v="34"/>
    <m/>
    <d v="2025-11-27T00:00:00"/>
    <n v="7.1"/>
    <n v="1"/>
    <n v="1"/>
    <n v="7.1"/>
    <n v="2.3050000000000002"/>
    <n v="3.3649635036496357"/>
    <m/>
    <n v="10.8"/>
    <m/>
    <m/>
    <m/>
    <m/>
    <n v="3.4303399374348285"/>
  </r>
  <r>
    <x v="0"/>
    <s v="mid April"/>
    <x v="3"/>
    <x v="3"/>
    <n v="3"/>
    <x v="2"/>
    <x v="8"/>
    <n v="35"/>
    <m/>
    <d v="2025-11-27T00:00:00"/>
    <n v="6.6"/>
    <n v="1"/>
    <n v="1"/>
    <n v="6.6"/>
    <n v="2.9449999999999998"/>
    <n v="4.6377952755905509"/>
    <m/>
    <n v="10.9"/>
    <m/>
    <m/>
    <m/>
    <m/>
    <n v="4.7226006749156353"/>
  </r>
  <r>
    <x v="0"/>
    <s v="mid April"/>
    <x v="0"/>
    <x v="0"/>
    <n v="3"/>
    <x v="3"/>
    <x v="8"/>
    <n v="36"/>
    <m/>
    <d v="2025-11-27T00:00:00"/>
    <n v="7.1"/>
    <n v="1"/>
    <n v="1"/>
    <n v="7.1"/>
    <n v="4.2"/>
    <n v="6.13138686131387"/>
    <m/>
    <n v="11.1"/>
    <m/>
    <m/>
    <m/>
    <m/>
    <n v="6.2294890510948919"/>
  </r>
  <r>
    <x v="0"/>
    <s v="mid April"/>
    <x v="1"/>
    <x v="1"/>
    <n v="3"/>
    <x v="3"/>
    <x v="9"/>
    <n v="37"/>
    <m/>
    <d v="2025-11-27T00:00:00"/>
    <n v="7.2"/>
    <n v="1"/>
    <n v="1"/>
    <n v="7.2"/>
    <n v="3.8"/>
    <n v="5.4676258992805753"/>
    <m/>
    <n v="10.3"/>
    <m/>
    <m/>
    <m/>
    <m/>
    <n v="5.6050976361767724"/>
  </r>
  <r>
    <x v="0"/>
    <s v="mid April"/>
    <x v="4"/>
    <x v="4"/>
    <n v="3"/>
    <x v="2"/>
    <x v="9"/>
    <n v="38"/>
    <m/>
    <d v="2025-11-27T00:00:00"/>
    <n v="6.6"/>
    <n v="1"/>
    <n v="1"/>
    <n v="6.6"/>
    <n v="2.57"/>
    <n v="4.0472440944881889"/>
    <m/>
    <n v="11.2"/>
    <m/>
    <m/>
    <m/>
    <m/>
    <n v="4.107374578177728"/>
  </r>
  <r>
    <x v="0"/>
    <s v="mid April"/>
    <x v="7"/>
    <x v="7"/>
    <n v="3"/>
    <x v="1"/>
    <x v="9"/>
    <n v="39"/>
    <m/>
    <d v="2025-11-27T00:00:00"/>
    <n v="7.1"/>
    <n v="1"/>
    <n v="1"/>
    <n v="7.1"/>
    <n v="3.03"/>
    <n v="4.4233576642335768"/>
    <m/>
    <n v="10.5"/>
    <m/>
    <m/>
    <m/>
    <m/>
    <n v="4.5244629822732012"/>
  </r>
  <r>
    <x v="0"/>
    <s v="mid April"/>
    <x v="5"/>
    <x v="5"/>
    <n v="3"/>
    <x v="0"/>
    <x v="9"/>
    <n v="40"/>
    <m/>
    <d v="2025-11-27T00:00:00"/>
    <n v="6.6"/>
    <n v="1"/>
    <n v="1"/>
    <n v="6.6"/>
    <n v="3.7149999999999999"/>
    <n v="5.8503937007874018"/>
    <m/>
    <n v="10.199999999999999"/>
    <m/>
    <m/>
    <m/>
    <m/>
    <n v="6.0041754780652417"/>
  </r>
  <r>
    <x v="1"/>
    <s v="mid May"/>
    <x v="14"/>
    <x v="13"/>
    <n v="3"/>
    <x v="0"/>
    <x v="10"/>
    <n v="41"/>
    <m/>
    <d v="2025-11-27T00:00:00"/>
    <n v="6.7"/>
    <n v="1"/>
    <n v="1"/>
    <n v="6.7"/>
    <n v="3.1749999999999998"/>
    <n v="4.9224806201550377"/>
    <m/>
    <n v="10.9"/>
    <m/>
    <m/>
    <m/>
    <m/>
    <n v="5.0124916943521578"/>
  </r>
  <r>
    <x v="1"/>
    <s v="mid May"/>
    <x v="15"/>
    <x v="7"/>
    <n v="3"/>
    <x v="1"/>
    <x v="10"/>
    <n v="42"/>
    <m/>
    <d v="2025-11-27T00:00:00"/>
    <n v="7.2"/>
    <n v="1"/>
    <n v="1"/>
    <n v="7.2"/>
    <n v="3.62"/>
    <n v="5.2086330935251803"/>
    <m/>
    <n v="11"/>
    <m/>
    <m/>
    <m/>
    <m/>
    <n v="5.2979239465570407"/>
  </r>
  <r>
    <x v="1"/>
    <s v="mid May"/>
    <x v="9"/>
    <x v="9"/>
    <n v="3"/>
    <x v="2"/>
    <x v="10"/>
    <n v="43"/>
    <m/>
    <d v="2025-11-27T00:00:00"/>
    <n v="6.5"/>
    <n v="1"/>
    <n v="1"/>
    <n v="6.5"/>
    <n v="2.46"/>
    <n v="3.9359999999999999"/>
    <m/>
    <n v="12.2"/>
    <m/>
    <m/>
    <m/>
    <m/>
    <n v="3.9494948571428568"/>
  </r>
  <r>
    <x v="1"/>
    <s v="mid May"/>
    <x v="13"/>
    <x v="12"/>
    <n v="3"/>
    <x v="3"/>
    <x v="10"/>
    <n v="44"/>
    <m/>
    <d v="2025-11-27T00:00:00"/>
    <n v="7.1"/>
    <n v="1"/>
    <n v="1"/>
    <n v="7.1"/>
    <n v="4.3600000000000003"/>
    <n v="6.3649635036496361"/>
    <m/>
    <n v="16.3"/>
    <m/>
    <m/>
    <m/>
    <m/>
    <n v="6.0885422314911377"/>
  </r>
  <r>
    <x v="1"/>
    <s v="mid May"/>
    <x v="8"/>
    <x v="8"/>
    <n v="3"/>
    <x v="3"/>
    <x v="11"/>
    <n v="45"/>
    <m/>
    <d v="2025-11-27T00:00:00"/>
    <n v="7.1"/>
    <n v="1"/>
    <n v="1"/>
    <n v="6.6"/>
    <n v="3.05"/>
    <n v="4.8031496062992129"/>
    <m/>
    <n v="12.6"/>
    <m/>
    <m/>
    <m/>
    <m/>
    <n v="4.7976602924634424"/>
  </r>
  <r>
    <x v="1"/>
    <s v="mid May"/>
    <x v="12"/>
    <x v="11"/>
    <n v="3"/>
    <x v="2"/>
    <x v="11"/>
    <n v="46"/>
    <m/>
    <d v="2025-11-27T00:00:00"/>
    <n v="6.7"/>
    <n v="1"/>
    <n v="1"/>
    <n v="6.7"/>
    <n v="2.585"/>
    <n v="4.0077519379844961"/>
    <m/>
    <n v="11.4"/>
    <m/>
    <m/>
    <m/>
    <m/>
    <m/>
  </r>
  <r>
    <x v="1"/>
    <s v="mid May"/>
    <x v="11"/>
    <x v="3"/>
    <n v="3"/>
    <x v="1"/>
    <x v="11"/>
    <n v="47"/>
    <m/>
    <d v="2025-11-27T00:00:00"/>
    <n v="7.1"/>
    <n v="1"/>
    <n v="1"/>
    <n v="7.1"/>
    <n v="3.145"/>
    <n v="4.5912408759124093"/>
    <m/>
    <n v="12.6"/>
    <m/>
    <m/>
    <m/>
    <m/>
    <n v="4.5859937434827955"/>
  </r>
  <r>
    <x v="1"/>
    <s v="mid May"/>
    <x v="10"/>
    <x v="10"/>
    <n v="3"/>
    <x v="0"/>
    <x v="11"/>
    <n v="48"/>
    <m/>
    <d v="2025-11-27T00:00:00"/>
    <n v="6.6"/>
    <n v="1"/>
    <n v="1"/>
    <n v="6.6"/>
    <n v="3.7549999999999999"/>
    <n v="5.9133858267716546"/>
    <m/>
    <n v="11.4"/>
    <m/>
    <m/>
    <m/>
    <m/>
    <n v="5.9877255343082121"/>
  </r>
  <r>
    <x v="0"/>
    <s v="mid April"/>
    <x v="3"/>
    <x v="3"/>
    <n v="4"/>
    <x v="0"/>
    <x v="12"/>
    <n v="49"/>
    <m/>
    <d v="2025-11-27T00:00:00"/>
    <n v="6.7"/>
    <n v="1"/>
    <n v="1"/>
    <n v="6.7"/>
    <n v="2.5049999999999999"/>
    <n v="3.8837209302325575"/>
    <m/>
    <n v="12.6"/>
    <m/>
    <m/>
    <m/>
    <m/>
    <n v="3.8792823920265778"/>
  </r>
  <r>
    <x v="0"/>
    <s v="mid April"/>
    <x v="4"/>
    <x v="4"/>
    <n v="4"/>
    <x v="1"/>
    <x v="12"/>
    <n v="50"/>
    <m/>
    <d v="2025-11-27T00:00:00"/>
    <n v="7.2"/>
    <n v="1"/>
    <n v="1"/>
    <n v="7.2"/>
    <n v="2.9449999999999998"/>
    <n v="4.2374100719424455"/>
    <m/>
    <n v="11.7"/>
    <m/>
    <m/>
    <m/>
    <m/>
    <n v="4.2761521068859194"/>
  </r>
  <r>
    <x v="0"/>
    <s v="mid April"/>
    <x v="1"/>
    <x v="1"/>
    <n v="4"/>
    <x v="2"/>
    <x v="12"/>
    <n v="51"/>
    <m/>
    <d v="2025-11-27T00:00:00"/>
    <n v="6.6"/>
    <n v="1"/>
    <n v="1"/>
    <n v="6.6"/>
    <n v="2.6549999999999998"/>
    <n v="4.181102362204725"/>
    <m/>
    <n v="12.4"/>
    <m/>
    <m/>
    <m/>
    <m/>
    <n v="4.185880764904387"/>
  </r>
  <r>
    <x v="0"/>
    <s v="mid April"/>
    <x v="5"/>
    <x v="5"/>
    <n v="4"/>
    <x v="3"/>
    <x v="12"/>
    <n v="52"/>
    <m/>
    <d v="2025-11-27T00:00:00"/>
    <n v="7.1"/>
    <n v="1"/>
    <n v="1"/>
    <n v="7.1"/>
    <n v="3.38"/>
    <n v="4.9343065693430654"/>
    <m/>
    <n v="10.9"/>
    <m/>
    <m/>
    <m/>
    <m/>
    <n v="5.0245338894681959"/>
  </r>
  <r>
    <x v="0"/>
    <s v="mid April"/>
    <x v="7"/>
    <x v="7"/>
    <n v="4"/>
    <x v="3"/>
    <x v="13"/>
    <n v="53"/>
    <m/>
    <d v="2025-11-27T00:00:00"/>
    <n v="7.2"/>
    <n v="1"/>
    <n v="1"/>
    <n v="7.2"/>
    <n v="4.04"/>
    <n v="5.8129496402877701"/>
    <m/>
    <n v="12.3"/>
    <m/>
    <m/>
    <m/>
    <m/>
    <n v="5.8262363823227128"/>
  </r>
  <r>
    <x v="0"/>
    <s v="mid April"/>
    <x v="6"/>
    <x v="6"/>
    <n v="4"/>
    <x v="2"/>
    <x v="13"/>
    <n v="54"/>
    <m/>
    <d v="2025-11-27T00:00:00"/>
    <n v="6.6"/>
    <n v="1"/>
    <n v="1"/>
    <n v="6.6"/>
    <n v="3.9649999999999999"/>
    <n v="6.2440944881889768"/>
    <m/>
    <n v="10.8"/>
    <m/>
    <m/>
    <m/>
    <m/>
    <n v="6.365408323959505"/>
  </r>
  <r>
    <x v="0"/>
    <s v="mid April"/>
    <x v="0"/>
    <x v="0"/>
    <n v="4"/>
    <x v="1"/>
    <x v="13"/>
    <n v="55"/>
    <m/>
    <d v="2025-11-27T00:00:00"/>
    <n v="7.1"/>
    <n v="1"/>
    <n v="1"/>
    <n v="7.1"/>
    <n v="3.36"/>
    <n v="4.9051094890510951"/>
    <m/>
    <n v="11.3"/>
    <m/>
    <m/>
    <m/>
    <m/>
    <n v="4.9723795620437965"/>
  </r>
  <r>
    <x v="0"/>
    <s v="mid April"/>
    <x v="2"/>
    <x v="2"/>
    <n v="4"/>
    <x v="0"/>
    <x v="13"/>
    <n v="56"/>
    <m/>
    <d v="2025-11-27T00:00:00"/>
    <n v="6.6"/>
    <n v="1"/>
    <n v="1"/>
    <n v="6.6"/>
    <n v="2.4"/>
    <n v="3.7795275590551181"/>
    <m/>
    <n v="11.1"/>
    <m/>
    <m/>
    <m/>
    <m/>
    <n v="3.84"/>
  </r>
  <r>
    <x v="1"/>
    <s v="mid May"/>
    <x v="11"/>
    <x v="3"/>
    <n v="4"/>
    <x v="0"/>
    <x v="14"/>
    <n v="57"/>
    <m/>
    <d v="2025-11-27T00:00:00"/>
    <n v="6.7"/>
    <n v="1"/>
    <n v="1"/>
    <n v="6.7"/>
    <n v="3.085"/>
    <n v="4.7829457364341081"/>
    <m/>
    <n v="14"/>
    <m/>
    <m/>
    <m/>
    <m/>
    <n v="4.7009523809523808"/>
  </r>
  <r>
    <x v="1"/>
    <s v="mid May"/>
    <x v="13"/>
    <x v="12"/>
    <n v="4"/>
    <x v="1"/>
    <x v="14"/>
    <n v="58"/>
    <m/>
    <d v="2025-11-27T00:00:00"/>
    <n v="7.1"/>
    <n v="1"/>
    <n v="1"/>
    <n v="7.1"/>
    <n v="3.9"/>
    <n v="5.6934306569343063"/>
    <m/>
    <n v="12"/>
    <m/>
    <m/>
    <m/>
    <m/>
    <n v="5.7259645464025031"/>
  </r>
  <r>
    <x v="1"/>
    <s v="mid May"/>
    <x v="14"/>
    <x v="13"/>
    <n v="4"/>
    <x v="2"/>
    <x v="14"/>
    <n v="59"/>
    <m/>
    <d v="2025-11-27T00:00:00"/>
    <n v="6.6"/>
    <n v="1"/>
    <n v="1"/>
    <n v="6.6"/>
    <n v="3.74"/>
    <n v="5.8897637795275601"/>
    <m/>
    <n v="13.5"/>
    <m/>
    <m/>
    <m/>
    <m/>
    <n v="5.8224521934758169"/>
  </r>
  <r>
    <x v="1"/>
    <s v="mid May"/>
    <x v="10"/>
    <x v="10"/>
    <n v="4"/>
    <x v="3"/>
    <x v="14"/>
    <n v="60"/>
    <m/>
    <d v="2025-11-27T00:00:00"/>
    <n v="7.1"/>
    <n v="1"/>
    <n v="1"/>
    <n v="7.1"/>
    <n v="4.9249999999999998"/>
    <n v="7.1897810218978107"/>
    <s v="Removed - in area that received extra irrigation original value 7.2"/>
    <n v="18.7"/>
    <m/>
    <m/>
    <m/>
    <m/>
    <m/>
  </r>
  <r>
    <x v="1"/>
    <s v="mid May"/>
    <x v="9"/>
    <x v="9"/>
    <n v="4"/>
    <x v="3"/>
    <x v="15"/>
    <n v="61"/>
    <m/>
    <d v="2025-11-27T00:00:00"/>
    <n v="7.1"/>
    <n v="1"/>
    <n v="1"/>
    <n v="7.1"/>
    <n v="4.1349999999999998"/>
    <n v="6.0364963503649633"/>
    <m/>
    <n v="17.600000000000001"/>
    <m/>
    <m/>
    <m/>
    <m/>
    <n v="5.6846548488008342"/>
  </r>
  <r>
    <x v="1"/>
    <s v="mid May"/>
    <x v="15"/>
    <x v="7"/>
    <n v="4"/>
    <x v="2"/>
    <x v="15"/>
    <n v="62"/>
    <m/>
    <d v="2025-11-27T00:00:00"/>
    <n v="6.6"/>
    <n v="1"/>
    <n v="1"/>
    <n v="6.6"/>
    <n v="4.0049999999999999"/>
    <n v="6.3070866141732287"/>
    <m/>
    <n v="14.8"/>
    <m/>
    <m/>
    <m/>
    <m/>
    <n v="6.1413003374578183"/>
  </r>
  <r>
    <x v="1"/>
    <s v="mid May"/>
    <x v="8"/>
    <x v="8"/>
    <n v="4"/>
    <x v="1"/>
    <x v="15"/>
    <n v="63"/>
    <m/>
    <d v="2025-11-27T00:00:00"/>
    <n v="7.1"/>
    <n v="1"/>
    <n v="1"/>
    <n v="7.1"/>
    <n v="3.21"/>
    <n v="4.6861313868613141"/>
    <m/>
    <n v="11.1"/>
    <m/>
    <m/>
    <m/>
    <m/>
    <n v="4.761109489051095"/>
  </r>
  <r>
    <x v="1"/>
    <s v="mid May"/>
    <x v="12"/>
    <x v="11"/>
    <n v="4"/>
    <x v="0"/>
    <x v="15"/>
    <n v="64"/>
    <m/>
    <d v="2025-11-27T00:00:00"/>
    <n v="6.5"/>
    <n v="1"/>
    <n v="1"/>
    <n v="6.5"/>
    <n v="3.0750000000000002"/>
    <n v="4.92"/>
    <m/>
    <n v="11.5"/>
    <m/>
    <m/>
    <m/>
    <m/>
    <n v="4.976228571428571"/>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r>
    <x v="2"/>
    <m/>
    <x v="16"/>
    <x v="14"/>
    <m/>
    <x v="4"/>
    <x v="16"/>
    <m/>
    <m/>
    <m/>
    <m/>
    <m/>
    <m/>
    <m/>
    <m/>
    <m/>
    <m/>
    <m/>
    <m/>
    <m/>
    <m/>
    <m/>
    <m/>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s v="mid April"/>
    <x v="0"/>
    <x v="0"/>
    <n v="1"/>
    <x v="0"/>
    <n v="2"/>
    <n v="1"/>
    <n v="102"/>
    <s v="24/11/2025"/>
    <n v="0.5"/>
    <n v="834"/>
    <n v="756"/>
    <n v="135.21428571428601"/>
    <n v="620.78571428571399"/>
    <n v="260.64"/>
    <n v="559"/>
    <n v="423.78571428571399"/>
    <n v="186.1"/>
    <n v="0.41985502243700396"/>
    <n v="0.33291592128801428"/>
    <n v="20"/>
    <n v="19"/>
    <n v="8.23"/>
    <n v="22.14"/>
    <n v="42.52"/>
    <n v="33.33"/>
    <n v="200"/>
    <n v="7.2"/>
    <n v="72.89"/>
    <n v="3.8363157894736841"/>
    <n v="1387.351428571428"/>
    <n v="0.11290986417889971"/>
    <n v="0.30374536973521743"/>
    <n v="0.58334476608588293"/>
    <n v="0.4572643709699547"/>
    <n v="156.64566136840241"/>
    <n v="421.40157262411049"/>
    <n v="809.30419457891514"/>
    <n v="634.38637829998208"/>
    <n v="587.93999999999994"/>
    <n v="0.42378591890405781"/>
    <n v="42.802332719459791"/>
    <m/>
    <n v="36"/>
    <n v="16331.666666666664"/>
  </r>
  <r>
    <x v="0"/>
    <s v="mid April"/>
    <x v="1"/>
    <x v="1"/>
    <n v="1"/>
    <x v="1"/>
    <n v="2"/>
    <n v="2"/>
    <n v="202"/>
    <s v="24/11/2025"/>
    <n v="0.5"/>
    <n v="595"/>
    <n v="631"/>
    <n v="135.21428571428601"/>
    <n v="495.78571428571399"/>
    <n v="115.65"/>
    <n v="608"/>
    <n v="472.78571428571399"/>
    <n v="123.2"/>
    <n v="0.233266099985593"/>
    <n v="0.20263157894736841"/>
    <n v="20"/>
    <n v="15"/>
    <n v="8.81"/>
    <n v="19.13"/>
    <n v="14.29"/>
    <n v="10.41"/>
    <n v="200"/>
    <n v="3.78"/>
    <n v="42.23"/>
    <n v="2.8153333333333332"/>
    <n v="1076.031428571428"/>
    <n v="0.20861946483542507"/>
    <n v="0.45299550082879469"/>
    <n v="0.33838503433578027"/>
    <n v="0.24650722235377695"/>
    <n v="224.48110077466922"/>
    <n v="487.43739589323746"/>
    <n v="364.11293190352137"/>
    <n v="265.24951862250924"/>
    <n v="252.12"/>
    <n v="0.23430542389893033"/>
    <n v="113.0566364029399"/>
    <m/>
    <n v="18.899999999999999"/>
    <n v="13339.682539682541"/>
  </r>
  <r>
    <x v="0"/>
    <s v="mid April"/>
    <x v="2"/>
    <x v="2"/>
    <n v="1"/>
    <x v="2"/>
    <n v="2"/>
    <n v="3"/>
    <n v="302"/>
    <s v="24/11/2025"/>
    <n v="0.5"/>
    <n v="859"/>
    <n v="811"/>
    <n v="135.21428571428601"/>
    <n v="675.78571428571399"/>
    <n v="258.60000000000002"/>
    <n v="920"/>
    <n v="784.78571428571399"/>
    <n v="290.58"/>
    <n v="0.38266568016065977"/>
    <n v="0.3158478260869565"/>
    <n v="20"/>
    <n v="19"/>
    <n v="6.17"/>
    <n v="19.690000000000001"/>
    <n v="27.6"/>
    <n v="21.63"/>
    <n v="200"/>
    <n v="6.09"/>
    <n v="53.46"/>
    <n v="2.8136842105263158"/>
    <n v="1458.4914285714281"/>
    <n v="0.11541339319117097"/>
    <n v="0.36831275720164613"/>
    <n v="0.51627384960718292"/>
    <n v="0.40460157126823793"/>
    <n v="168.32944471166687"/>
    <n v="537.1809994121104"/>
    <n v="752.98098444765083"/>
    <n v="590.10792368125681"/>
    <n v="560.46"/>
    <n v="0.38427377015781489"/>
    <n v="124.7331786542923"/>
    <m/>
    <n v="30.45"/>
    <n v="18405.911330049261"/>
  </r>
  <r>
    <x v="0"/>
    <s v="mid April"/>
    <x v="3"/>
    <x v="3"/>
    <n v="1"/>
    <x v="3"/>
    <n v="2"/>
    <n v="4"/>
    <n v="402"/>
    <s v="24/11/2025"/>
    <n v="0.5"/>
    <n v="929"/>
    <n v="851"/>
    <n v="135.21428571428601"/>
    <n v="715.78571428571399"/>
    <n v="262.83999999999997"/>
    <n v="718"/>
    <n v="582.78571428571399"/>
    <n v="221.7"/>
    <n v="0.36720486977347583"/>
    <n v="0.30877437325905294"/>
    <n v="20"/>
    <n v="19"/>
    <n v="4.83"/>
    <n v="18.649999999999999"/>
    <n v="25.83"/>
    <n v="20.29"/>
    <n v="200"/>
    <n v="6.23"/>
    <n v="49.309999999999995"/>
    <n v="2.5952631578947365"/>
    <n v="1530.1914285714279"/>
    <n v="9.79517339282093E-2"/>
    <n v="0.37821942810788889"/>
    <n v="0.52382883796390189"/>
    <n v="0.4114784019468668"/>
    <n v="149.88490367065498"/>
    <n v="578.748127009879"/>
    <n v="801.55839789089407"/>
    <n v="629.64072370136432"/>
    <n v="566.26"/>
    <n v="0.37005827468832114"/>
    <n v="68.695784507685289"/>
    <m/>
    <n v="31.15"/>
    <n v="18178.4911717496"/>
  </r>
  <r>
    <x v="0"/>
    <s v="mid April"/>
    <x v="4"/>
    <x v="4"/>
    <n v="1"/>
    <x v="3"/>
    <n v="4"/>
    <n v="5"/>
    <n v="404"/>
    <s v="24/11/2025"/>
    <n v="0.5"/>
    <n v="791"/>
    <n v="848"/>
    <n v="135.21428571428601"/>
    <n v="712.78571428571399"/>
    <n v="289.63"/>
    <n v="799"/>
    <n v="663.78571428571399"/>
    <n v="276.52999999999997"/>
    <n v="0.4063353041386914"/>
    <n v="0.34609511889862327"/>
    <n v="20"/>
    <n v="19"/>
    <n v="7.81"/>
    <n v="20.63"/>
    <n v="32.369999999999997"/>
    <n v="26.12"/>
    <n v="200"/>
    <n v="6.49"/>
    <n v="60.809999999999995"/>
    <n v="3.2005263157894732"/>
    <n v="1547.1914285714279"/>
    <n v="0.12843282354875843"/>
    <n v="0.33925341226771916"/>
    <n v="0.5323137641835225"/>
    <n v="0.42953461601710252"/>
    <n v="198.71016374186567"/>
    <n v="524.88997157422398"/>
    <n v="823.59129325533831"/>
    <n v="664.57227617638057"/>
    <n v="631.5"/>
    <n v="0.4081589312985559"/>
    <n v="90.953975762179326"/>
    <m/>
    <n v="32.450000000000003"/>
    <n v="19460.70878274268"/>
  </r>
  <r>
    <x v="0"/>
    <s v="mid April"/>
    <x v="5"/>
    <x v="5"/>
    <n v="1"/>
    <x v="2"/>
    <n v="4"/>
    <n v="6"/>
    <n v="304"/>
    <s v="24/11/2025"/>
    <n v="0.5"/>
    <n v="700"/>
    <n v="691"/>
    <n v="135.21428571428601"/>
    <n v="555.78571428571399"/>
    <n v="252.13"/>
    <n v="572"/>
    <n v="436.78571428571399"/>
    <n v="207.22"/>
    <n v="0.45364606091762005"/>
    <n v="0.36227272727272725"/>
    <n v="20"/>
    <n v="20"/>
    <n v="6.44"/>
    <n v="21.79"/>
    <n v="36.33"/>
    <n v="29.32"/>
    <n v="200"/>
    <n v="7.08"/>
    <n v="64.56"/>
    <n v="3.2280000000000002"/>
    <n v="1240.6914285714279"/>
    <n v="9.9752168525402723E-2"/>
    <n v="0.33751548946716231"/>
    <n v="0.56273234200743494"/>
    <n v="0.45415117719950432"/>
    <n v="123.76166047087973"/>
    <n v="418.75257479199831"/>
    <n v="698.17719330854982"/>
    <n v="563.46147282704874"/>
    <n v="562.9"/>
    <n v="0.45369862887514356"/>
    <n v="64.375520564788005"/>
    <m/>
    <n v="35.4"/>
    <n v="15901.129943502825"/>
  </r>
  <r>
    <x v="0"/>
    <s v="mid April"/>
    <x v="6"/>
    <x v="6"/>
    <n v="1"/>
    <x v="1"/>
    <n v="4"/>
    <n v="7"/>
    <n v="204"/>
    <s v="24/11/2025"/>
    <n v="0.5"/>
    <n v="632"/>
    <n v="670"/>
    <n v="135.21428571428601"/>
    <n v="534.78571428571399"/>
    <n v="147.21"/>
    <n v="695"/>
    <n v="559.78571428571399"/>
    <n v="210.8"/>
    <n v="0.27526913316415136"/>
    <n v="0.30330935251798563"/>
    <n v="20"/>
    <n v="15"/>
    <n v="5.8"/>
    <n v="10.78"/>
    <n v="14.85"/>
    <n v="11.19"/>
    <n v="200"/>
    <n v="4.26"/>
    <n v="31.43"/>
    <n v="2.0953333333333335"/>
    <n v="1132.4314285714279"/>
    <n v="0.1845370664969774"/>
    <n v="0.34298440979955452"/>
    <n v="0.47247852370346799"/>
    <n v="0.35602927139675467"/>
    <n v="208.9755738375527"/>
    <n v="388.40632516703761"/>
    <n v="535.04952956683746"/>
    <n v="403.17873642107151"/>
    <n v="316.8"/>
    <n v="0.27975203796634818"/>
    <n v="186.39358739216084"/>
    <m/>
    <n v="21.3"/>
    <n v="14873.239436619719"/>
  </r>
  <r>
    <x v="0"/>
    <s v="mid April"/>
    <x v="7"/>
    <x v="7"/>
    <n v="1"/>
    <x v="0"/>
    <n v="4"/>
    <n v="8"/>
    <n v="104"/>
    <s v="24/11/2025"/>
    <n v="0.5"/>
    <n v="776"/>
    <n v="728"/>
    <n v="135.21428571428601"/>
    <n v="592.78571428571399"/>
    <n v="194.41"/>
    <n v="524"/>
    <n v="388.78571428571399"/>
    <n v="155.91"/>
    <n v="0.32795999518014235"/>
    <n v="0.29753816793893129"/>
    <n v="20"/>
    <n v="18"/>
    <n v="8.2799999999999994"/>
    <n v="19.190000000000001"/>
    <n v="28.69"/>
    <n v="22.12"/>
    <n v="200"/>
    <n v="6.41"/>
    <n v="56.16"/>
    <n v="3.1199999999999997"/>
    <n v="1297.8914285714279"/>
    <n v="0.14743589743589744"/>
    <n v="0.34170227920227925"/>
    <n v="0.5108618233618234"/>
    <n v="0.39387464387464394"/>
    <n v="191.35578754578745"/>
    <n v="443.49245929995914"/>
    <n v="663.04318172568139"/>
    <n v="511.20652421652403"/>
    <n v="433.06"/>
    <n v="0.33366427304066831"/>
    <n v="60.392983900005142"/>
    <m/>
    <n v="32.049999999999997"/>
    <n v="13512.012480499221"/>
  </r>
  <r>
    <x v="1"/>
    <s v="mid May"/>
    <x v="8"/>
    <x v="8"/>
    <n v="1"/>
    <x v="0"/>
    <n v="6"/>
    <n v="9"/>
    <n v="106"/>
    <s v="24/11/2025"/>
    <n v="0.5"/>
    <n v="675"/>
    <n v="591"/>
    <n v="135.21428571428601"/>
    <n v="455.78571428571399"/>
    <n v="193.88"/>
    <n v="550"/>
    <n v="414.78571428571399"/>
    <n v="190.63"/>
    <n v="0.4253753330199031"/>
    <n v="0.34660000000000002"/>
    <n v="20"/>
    <n v="20"/>
    <n v="5.62"/>
    <n v="20.52"/>
    <n v="36.729999999999997"/>
    <n v="28.24"/>
    <n v="200"/>
    <n v="6.27"/>
    <n v="62.87"/>
    <n v="3.1435"/>
    <n v="1037.311428571428"/>
    <n v="8.9390806425958327E-2"/>
    <n v="0.32638778431684429"/>
    <n v="0.58422140925719734"/>
    <n v="0.44918084937171943"/>
    <n v="92.726105114862818"/>
    <n v="338.56577881796886"/>
    <n v="606.01954463859624"/>
    <n v="465.94042854870571"/>
    <n v="444.24"/>
    <n v="0.42826097135727276"/>
    <n v="96.647410769548173"/>
    <m/>
    <n v="31.35"/>
    <n v="14170.334928229664"/>
  </r>
  <r>
    <x v="1"/>
    <s v="mid May"/>
    <x v="9"/>
    <x v="9"/>
    <n v="1"/>
    <x v="1"/>
    <n v="6"/>
    <n v="10"/>
    <n v="206"/>
    <s v="24/11/2025"/>
    <n v="0.5"/>
    <n v="543"/>
    <n v="542"/>
    <n v="135.21428571428601"/>
    <n v="406.78571428571399"/>
    <n v="172.8"/>
    <n v="626"/>
    <n v="490.78571428571399"/>
    <n v="209.3"/>
    <n v="0.42479367866549639"/>
    <n v="0.3343450479233227"/>
    <n v="20"/>
    <n v="20"/>
    <n v="4.93"/>
    <n v="13.28"/>
    <n v="26.15"/>
    <n v="20.32"/>
    <n v="200"/>
    <n v="5.99"/>
    <n v="44.36"/>
    <n v="2.218"/>
    <n v="902.29142857142801"/>
    <n v="0.11113615870153291"/>
    <n v="0.29936880072137062"/>
    <n v="0.58949504057709645"/>
    <n v="0.45807033363390443"/>
    <n v="100.27720340074707"/>
    <n v="270.11790287260067"/>
    <n v="531.89632229808024"/>
    <n v="413.31293572072627"/>
    <n v="386.24"/>
    <n v="0.42806568672776008"/>
    <n v="142.24537037037035"/>
    <m/>
    <n v="29.95"/>
    <n v="12896.160267111853"/>
  </r>
  <r>
    <x v="1"/>
    <s v="mid May"/>
    <x v="10"/>
    <x v="10"/>
    <n v="1"/>
    <x v="2"/>
    <n v="6"/>
    <n v="11"/>
    <n v="306"/>
    <s v="24/11/2025"/>
    <n v="0.5"/>
    <n v="620"/>
    <n v="581"/>
    <n v="135.21428571428601"/>
    <n v="445.78571428571399"/>
    <n v="181.31"/>
    <n v="516"/>
    <n v="380.78571428571399"/>
    <n v="171.11"/>
    <n v="0.40672007691075174"/>
    <n v="0.33160852713178296"/>
    <n v="21"/>
    <n v="21"/>
    <n v="5.63"/>
    <n v="21.68"/>
    <n v="36.22"/>
    <n v="28.25"/>
    <n v="200"/>
    <n v="6.61"/>
    <n v="63.53"/>
    <n v="3.0252380952380955"/>
    <n v="1018.6314285714279"/>
    <n v="8.8619549818983151E-2"/>
    <n v="0.34125609948056035"/>
    <n v="0.57012435070045642"/>
    <n v="0.44467180859436484"/>
    <n v="90.27065863146764"/>
    <n v="347.61418812259649"/>
    <n v="580.74658181736368"/>
    <n v="452.95667963391844"/>
    <n v="419.12"/>
    <n v="0.41145402374614704"/>
    <n v="88.748552203408536"/>
    <m/>
    <n v="33.049999999999997"/>
    <n v="12681.39183055976"/>
  </r>
  <r>
    <x v="1"/>
    <s v="mid May"/>
    <x v="11"/>
    <x v="3"/>
    <n v="1"/>
    <x v="3"/>
    <n v="6"/>
    <n v="12"/>
    <n v="406"/>
    <s v="24/11/2025"/>
    <n v="0.5"/>
    <n v="980"/>
    <n v="785"/>
    <n v="135.21428571428601"/>
    <n v="649.78571428571399"/>
    <n v="273.20999999999998"/>
    <n v="646"/>
    <n v="510.78571428571399"/>
    <n v="237.76"/>
    <n v="0.42046169066725309"/>
    <n v="0.36804953560371517"/>
    <n v="20"/>
    <n v="20"/>
    <n v="4.76"/>
    <n v="22.46"/>
    <n v="35.94"/>
    <n v="28.42"/>
    <n v="200"/>
    <n v="7.37"/>
    <n v="63.16"/>
    <n v="3.1579999999999999"/>
    <n v="1425.8914285714279"/>
    <n v="7.5364154528182389E-2"/>
    <n v="0.35560481317289427"/>
    <n v="0.56903103229892338"/>
    <n v="0.44996833438885375"/>
    <n v="107.46110196326784"/>
    <n v="507.05385506197393"/>
    <n v="811.37647154618617"/>
    <n v="641.60599113362866"/>
    <n v="603.26"/>
    <n v="0.42307568999442974"/>
    <n v="74.0492661322792"/>
    <m/>
    <n v="36.85"/>
    <n v="16370.691994572591"/>
  </r>
  <r>
    <x v="1"/>
    <s v="mid May"/>
    <x v="12"/>
    <x v="11"/>
    <n v="1"/>
    <x v="3"/>
    <n v="8"/>
    <n v="13"/>
    <n v="408"/>
    <s v="24/11/2025"/>
    <n v="0.5"/>
    <n v="737"/>
    <n v="663"/>
    <n v="135.21428571428601"/>
    <n v="527.78571428571399"/>
    <n v="230.4"/>
    <n v="617"/>
    <n v="481.78571428571399"/>
    <n v="226.6"/>
    <n v="0.43654080389768601"/>
    <n v="0.36726094003241488"/>
    <n v="20"/>
    <n v="20"/>
    <n v="4.63"/>
    <n v="16.88"/>
    <n v="35.07"/>
    <n v="27.97"/>
    <n v="200"/>
    <n v="6.64"/>
    <n v="56.58"/>
    <n v="2.8289999999999997"/>
    <n v="1168.7314285714281"/>
    <n v="8.1831035701661364E-2"/>
    <n v="0.29833863556026863"/>
    <n v="0.61983032873806998"/>
    <n v="0.49434429126899965"/>
    <n v="95.63850325708222"/>
    <n v="348.6777397364034"/>
    <n v="724.41518557794245"/>
    <n v="577.75570974094808"/>
    <n v="516.74"/>
    <n v="0.44213750684502873"/>
    <n v="96.701388888888886"/>
    <m/>
    <n v="33.200000000000003"/>
    <n v="15564.457831325301"/>
  </r>
  <r>
    <x v="1"/>
    <s v="mid May"/>
    <x v="13"/>
    <x v="12"/>
    <n v="1"/>
    <x v="2"/>
    <n v="8"/>
    <n v="14"/>
    <n v="308"/>
    <s v="24/11/2025"/>
    <n v="0.5"/>
    <n v="694"/>
    <n v="621"/>
    <n v="135.21428571428601"/>
    <n v="485.78571428571399"/>
    <n v="204.21"/>
    <n v="618"/>
    <n v="482.78571428571399"/>
    <n v="224.66"/>
    <n v="0.42037053374503774"/>
    <n v="0.3635275080906149"/>
    <n v="20"/>
    <n v="20"/>
    <n v="5.79"/>
    <n v="22.95"/>
    <n v="45.95"/>
    <n v="36.21"/>
    <n v="200"/>
    <n v="6.76"/>
    <n v="74.69"/>
    <n v="3.7344999999999997"/>
    <n v="1120.9514285714281"/>
    <n v="7.75204177266033E-2"/>
    <n v="0.30727004953809078"/>
    <n v="0.61520953273530599"/>
    <n v="0.48480385593787656"/>
    <n v="86.896622994089824"/>
    <n v="344.43480098693635"/>
    <n v="689.620004590402"/>
    <n v="543.44157489049951"/>
    <n v="480.84000000000003"/>
    <n v="0.42895703394820239"/>
    <n v="120.02840213505705"/>
    <m/>
    <n v="33.799999999999997"/>
    <n v="14226.035502958583"/>
  </r>
  <r>
    <x v="1"/>
    <s v="mid May"/>
    <x v="14"/>
    <x v="13"/>
    <n v="1"/>
    <x v="1"/>
    <n v="8"/>
    <n v="15"/>
    <n v="208"/>
    <s v="24/11/2025"/>
    <n v="0.5"/>
    <n v="609"/>
    <n v="615"/>
    <n v="135.21428571428601"/>
    <n v="479.78571428571399"/>
    <n v="196.79"/>
    <n v="525"/>
    <n v="389.78571428571399"/>
    <n v="173.44"/>
    <n v="0.41016227482507095"/>
    <n v="0.33036190476190475"/>
    <n v="20"/>
    <n v="20"/>
    <n v="4.9000000000000004"/>
    <n v="14.22"/>
    <n v="25.7"/>
    <n v="19.54"/>
    <n v="200"/>
    <n v="6.91"/>
    <n v="44.82"/>
    <n v="2.2410000000000001"/>
    <n v="1049.2114285714281"/>
    <n v="0.10932619366354307"/>
    <n v="0.31726907630522089"/>
    <n v="0.57340473003123604"/>
    <n v="0.43596608656849617"/>
    <n v="114.70629183400263"/>
    <n v="332.88234079173822"/>
    <n v="601.62279594568724"/>
    <n v="457.42060049722676"/>
    <n v="432.65999999999997"/>
    <n v="0.41236683876870811"/>
    <n v="76.269119365821439"/>
    <m/>
    <n v="34.549999999999997"/>
    <n v="12522.720694645441"/>
  </r>
  <r>
    <x v="1"/>
    <s v="mid May"/>
    <x v="15"/>
    <x v="7"/>
    <n v="1"/>
    <x v="0"/>
    <n v="8"/>
    <n v="16"/>
    <n v="108"/>
    <s v="24/11/2025"/>
    <n v="0.5"/>
    <n v="634"/>
    <n v="564"/>
    <n v="135.21428571428601"/>
    <n v="428.78571428571399"/>
    <n v="197.13"/>
    <n v="405"/>
    <n v="269.78571428571399"/>
    <n v="120.85"/>
    <n v="0.45974012993503277"/>
    <n v="0.29839506172839503"/>
    <n v="20"/>
    <n v="20"/>
    <n v="4.58"/>
    <n v="19.68"/>
    <n v="39.270000000000003"/>
    <n v="30.9"/>
    <n v="200"/>
    <n v="8.4499999999999993"/>
    <n v="63.53"/>
    <n v="3.1764999999999999"/>
    <n v="984.63142857142793"/>
    <n v="7.2091925074767832E-2"/>
    <n v="0.30977490949157876"/>
    <n v="0.61813316543365338"/>
    <n v="0.48638438532976541"/>
    <n v="70.983975174832992"/>
    <n v="305.01411166827796"/>
    <n v="608.63334172831696"/>
    <n v="478.90935216208277"/>
    <n v="456.06"/>
    <n v="0.46317839017355328"/>
    <n v="22.609445543549938"/>
    <m/>
    <n v="42.25"/>
    <n v="10794.31952662722"/>
  </r>
  <r>
    <x v="0"/>
    <s v="mid April"/>
    <x v="1"/>
    <x v="1"/>
    <n v="2"/>
    <x v="0"/>
    <n v="10"/>
    <n v="17"/>
    <n v="110"/>
    <s v="24/11/2025"/>
    <n v="0.5"/>
    <n v="792"/>
    <n v="758"/>
    <n v="135.21428571428601"/>
    <n v="622.78571428571399"/>
    <n v="239.26"/>
    <n v="630"/>
    <n v="494.78571428571399"/>
    <n v="192.8"/>
    <n v="0.38417708452804239"/>
    <n v="0.30603174603174604"/>
    <n v="20"/>
    <n v="20"/>
    <n v="7.85"/>
    <n v="22.06"/>
    <n v="34.94"/>
    <n v="26.9"/>
    <n v="200"/>
    <n v="5.9"/>
    <n v="64.849999999999994"/>
    <n v="3.2424999999999997"/>
    <n v="1375.271428571428"/>
    <n v="0.12104857363145721"/>
    <n v="0.34016962220508867"/>
    <n v="0.53878180416345411"/>
    <n v="0.4148033924441018"/>
    <n v="166.47464478466784"/>
    <n v="467.82556228659524"/>
    <n v="740.97122150016492"/>
    <n v="570.46725410287456"/>
    <n v="532.31999999999994"/>
    <n v="0.38706541046442788"/>
    <n v="61.163587728830578"/>
    <m/>
    <n v="29.5"/>
    <n v="18044.74576271186"/>
  </r>
  <r>
    <x v="0"/>
    <s v="mid April"/>
    <x v="5"/>
    <x v="5"/>
    <n v="2"/>
    <x v="1"/>
    <n v="10"/>
    <n v="18"/>
    <n v="210"/>
    <s v="24/11/2025"/>
    <n v="0.5"/>
    <n v="677"/>
    <n v="689"/>
    <n v="135.21428571428601"/>
    <n v="553.78571428571399"/>
    <n v="189.6"/>
    <n v="606"/>
    <n v="470.78571428571399"/>
    <n v="193.92"/>
    <n v="0.34237069521475577"/>
    <n v="0.32"/>
    <n v="20"/>
    <n v="19"/>
    <n v="7.61"/>
    <n v="21.72"/>
    <n v="31.4"/>
    <n v="24.14"/>
    <n v="200"/>
    <n v="5.12"/>
    <n v="60.73"/>
    <n v="3.196315789473684"/>
    <n v="1229.031428571428"/>
    <n v="0.12530874361929856"/>
    <n v="0.35764860859542236"/>
    <n v="0.51704264778527909"/>
    <n v="0.39749711839288659"/>
    <n v="154.00838418291733"/>
    <n v="439.56138034861544"/>
    <n v="635.46166403989525"/>
    <n v="488.53645127143545"/>
    <n v="427.48"/>
    <n v="0.34781860745162874"/>
    <n v="104.55696202531644"/>
    <m/>
    <n v="25.6"/>
    <n v="16698.4375"/>
  </r>
  <r>
    <x v="0"/>
    <s v="mid April"/>
    <x v="7"/>
    <x v="7"/>
    <n v="2"/>
    <x v="2"/>
    <n v="10"/>
    <n v="19"/>
    <n v="310"/>
    <s v="24/11/2025"/>
    <n v="0.5"/>
    <n v="783"/>
    <n v="747"/>
    <n v="135.21428571428601"/>
    <n v="611.78571428571399"/>
    <n v="211.92"/>
    <n v="641"/>
    <n v="505.78571428571399"/>
    <n v="201.65"/>
    <n v="0.34639579684763588"/>
    <n v="0.31458658346333856"/>
    <n v="20"/>
    <n v="19"/>
    <n v="9.56"/>
    <n v="18.61"/>
    <n v="26.05"/>
    <n v="20.010000000000002"/>
    <n v="200"/>
    <n v="6.58"/>
    <n v="54.22"/>
    <n v="2.8536842105263158"/>
    <n v="1332.011428571428"/>
    <n v="0.17631870158613058"/>
    <n v="0.34323127997049058"/>
    <n v="0.48045001844337887"/>
    <n v="0.36905201032829216"/>
    <n v="234.85852558360111"/>
    <n v="457.18798756389293"/>
    <n v="639.96491542393403"/>
    <n v="491.58149549454583"/>
    <n v="463.85999999999996"/>
    <n v="0.34824025533886466"/>
    <n v="90.307663269158198"/>
    <m/>
    <n v="32.9"/>
    <n v="14099.088145896656"/>
  </r>
  <r>
    <x v="0"/>
    <s v="mid April"/>
    <x v="6"/>
    <x v="6"/>
    <n v="2"/>
    <x v="3"/>
    <n v="10"/>
    <n v="20"/>
    <n v="410"/>
    <s v="24/11/2025"/>
    <n v="0.5"/>
    <n v="724"/>
    <n v="715"/>
    <n v="135.21428571428601"/>
    <n v="579.78571428571399"/>
    <n v="210.68"/>
    <n v="680"/>
    <n v="544.78571428571399"/>
    <n v="217.98"/>
    <n v="0.36337563139090817"/>
    <n v="0.32055882352941173"/>
    <n v="20"/>
    <n v="20"/>
    <n v="7.34"/>
    <n v="22.36"/>
    <n v="34.65"/>
    <n v="27.14"/>
    <n v="200"/>
    <n v="5.85"/>
    <n v="64.349999999999994"/>
    <n v="3.2174999999999998"/>
    <n v="1288.271428571428"/>
    <n v="0.11406371406371407"/>
    <n v="0.34747474747474749"/>
    <n v="0.53846153846153844"/>
    <n v="0.42175602175602178"/>
    <n v="146.94502386502381"/>
    <n v="447.64178932178913"/>
    <n v="693.68461538461509"/>
    <n v="543.33623265623248"/>
    <n v="475.64"/>
    <n v="0.3692079087148894"/>
    <n v="106.92994114296562"/>
    <m/>
    <n v="29.25"/>
    <n v="16261.196581196582"/>
  </r>
  <r>
    <x v="0"/>
    <s v="mid April"/>
    <x v="2"/>
    <x v="2"/>
    <n v="2"/>
    <x v="3"/>
    <n v="12"/>
    <n v="21"/>
    <n v="412"/>
    <s v="24/11/2025"/>
    <n v="0.5"/>
    <n v="857"/>
    <n v="834"/>
    <n v="135.21428571428601"/>
    <n v="698.78571428571399"/>
    <n v="228.55"/>
    <n v="615"/>
    <n v="479.78571428571399"/>
    <n v="178.76"/>
    <n v="0.32706736174997458"/>
    <n v="0.29066666666666663"/>
    <n v="20"/>
    <n v="19"/>
    <n v="5.6"/>
    <n v="18.989999999999998"/>
    <n v="22.35"/>
    <n v="16.420000000000002"/>
    <n v="200"/>
    <n v="6.44"/>
    <n v="46.94"/>
    <n v="2.4705263157894737"/>
    <n v="1491.4514285714281"/>
    <n v="0.11930123561994035"/>
    <n v="0.40455901150404772"/>
    <n v="0.47613975287601196"/>
    <n v="0.34980826587132513"/>
    <n v="177.93199829569659"/>
    <n v="603.38011564915678"/>
    <n v="710.13931462657479"/>
    <n v="521.72203785988177"/>
    <n v="489.94000000000005"/>
    <n v="0.32849879695330353"/>
    <n v="56.429665281120087"/>
    <m/>
    <n v="32.200000000000003"/>
    <n v="15215.527950310559"/>
  </r>
  <r>
    <x v="0"/>
    <s v="mid April"/>
    <x v="0"/>
    <x v="0"/>
    <n v="2"/>
    <x v="2"/>
    <n v="12"/>
    <n v="22"/>
    <n v="312"/>
    <s v="24/11/2025"/>
    <n v="0.5"/>
    <n v="641"/>
    <n v="596"/>
    <n v="135.21428571428601"/>
    <n v="460.78571428571399"/>
    <n v="195.74"/>
    <n v="567"/>
    <n v="431.78571428571399"/>
    <n v="189.64"/>
    <n v="0.42479615563478562"/>
    <n v="0.33446208112874776"/>
    <n v="20"/>
    <n v="20"/>
    <n v="7.83"/>
    <n v="22.68"/>
    <n v="42.39"/>
    <n v="33.520000000000003"/>
    <n v="200"/>
    <n v="7.15"/>
    <n v="72.900000000000006"/>
    <n v="3.6450000000000005"/>
    <n v="1067.3714285714279"/>
    <n v="0.1074074074074074"/>
    <n v="0.31111111111111106"/>
    <n v="0.58148148148148149"/>
    <n v="0.4598079561042524"/>
    <n v="114.64359788359781"/>
    <n v="332.07111111111084"/>
    <n v="620.65671957671918"/>
    <n v="490.78587497550433"/>
    <n v="458.52000000000004"/>
    <n v="0.42957867123507709"/>
    <n v="93.767242260140975"/>
    <m/>
    <n v="35.75"/>
    <n v="12825.734265734267"/>
  </r>
  <r>
    <x v="0"/>
    <s v="mid April"/>
    <x v="3"/>
    <x v="3"/>
    <n v="2"/>
    <x v="1"/>
    <n v="12"/>
    <n v="23"/>
    <n v="212"/>
    <s v="24/11/2025"/>
    <n v="0.5"/>
    <n v="578"/>
    <n v="592"/>
    <n v="135.21428571428601"/>
    <n v="456.78571428571399"/>
    <n v="151.99"/>
    <n v="663"/>
    <n v="527.78571428571399"/>
    <n v="176.88"/>
    <n v="0.33273807662236143"/>
    <n v="0.26678733031674207"/>
    <n v="20"/>
    <n v="19"/>
    <n v="6.03"/>
    <n v="11.67"/>
    <n v="14.15"/>
    <n v="11.09"/>
    <n v="200"/>
    <n v="5.68"/>
    <n v="31.85"/>
    <n v="1.6763157894736842"/>
    <n v="977.27142857142803"/>
    <n v="0.18932496075353217"/>
    <n v="0.36640502354788068"/>
    <n v="0.4442700156985871"/>
    <n v="0.34819466248037673"/>
    <n v="185.02187485983393"/>
    <n v="358.07716079838508"/>
    <n v="434.17239291320897"/>
    <n v="340.28069522314399"/>
    <n v="326.16000000000003"/>
    <n v="0.33374555979476406"/>
    <n v="132.75215474702281"/>
    <m/>
    <n v="28.4"/>
    <n v="11484.507042253521"/>
  </r>
  <r>
    <x v="0"/>
    <s v="mid April"/>
    <x v="4"/>
    <x v="4"/>
    <n v="2"/>
    <x v="0"/>
    <n v="12"/>
    <n v="24"/>
    <n v="112"/>
    <s v="24/11/2025"/>
    <n v="0.5"/>
    <n v="773"/>
    <n v="750"/>
    <n v="135.21428571428601"/>
    <n v="614.78571428571399"/>
    <n v="232.89"/>
    <n v="633"/>
    <n v="497.78571428571399"/>
    <n v="203.07"/>
    <n v="0.37881491808992696"/>
    <n v="0.32080568720379143"/>
    <n v="20"/>
    <n v="17"/>
    <n v="7.45"/>
    <n v="18.96"/>
    <n v="32.03"/>
    <n v="24.53"/>
    <n v="200"/>
    <n v="5.93"/>
    <n v="58.44"/>
    <n v="3.4376470588235293"/>
    <n v="1346.4514285714281"/>
    <n v="0.12748117727583846"/>
    <n v="0.32443531827515404"/>
    <n v="0.54808350444900755"/>
    <n v="0.41974674880219032"/>
    <n v="171.64721325902016"/>
    <n v="436.83639777060711"/>
    <n v="737.96781754180085"/>
    <n v="565.16860956292157"/>
    <n v="514.83999999999992"/>
    <n v="0.38236804468040869"/>
    <n v="74.391343552750229"/>
    <m/>
    <n v="29.65"/>
    <n v="17363.912310286676"/>
  </r>
  <r>
    <x v="1"/>
    <s v="mid May"/>
    <x v="9"/>
    <x v="9"/>
    <n v="2"/>
    <x v="0"/>
    <n v="14"/>
    <n v="25"/>
    <n v="114"/>
    <s v="24/11/2025"/>
    <n v="0.5"/>
    <n v="748"/>
    <n v="678"/>
    <n v="135.21428571428601"/>
    <n v="542.78571428571399"/>
    <n v="238.51"/>
    <n v="443"/>
    <n v="307.78571428571399"/>
    <n v="134.1"/>
    <n v="0.4394183445190159"/>
    <n v="0.30270880361173813"/>
    <n v="20"/>
    <n v="18"/>
    <n v="4.8499999999999996"/>
    <n v="16.32"/>
    <n v="26.73"/>
    <n v="20.73"/>
    <n v="200"/>
    <n v="6.5"/>
    <n v="47.900000000000006"/>
    <n v="2.6611111111111114"/>
    <n v="1181.3714285714279"/>
    <n v="0.10125260960334027"/>
    <n v="0.34070981210855944"/>
    <n v="0.55803757828810019"/>
    <n v="0.43277661795407096"/>
    <n v="119.61694005368318"/>
    <n v="402.50483745899169"/>
    <n v="659.24965105875299"/>
    <n v="511.26993140471188"/>
    <n v="518.48"/>
    <n v="0.43887975234594201"/>
    <n v="12.44811538300281"/>
    <m/>
    <n v="32.5"/>
    <n v="15953.23076923077"/>
  </r>
  <r>
    <x v="1"/>
    <s v="mid May"/>
    <x v="10"/>
    <x v="10"/>
    <n v="2"/>
    <x v="1"/>
    <n v="14"/>
    <n v="26"/>
    <n v="214"/>
    <s v="24/11/2025"/>
    <n v="0.5"/>
    <n v="649"/>
    <n v="640"/>
    <n v="135.21428571428601"/>
    <n v="504.78571428571399"/>
    <n v="173.89"/>
    <n v="678"/>
    <n v="542.78571428571399"/>
    <n v="224.63"/>
    <n v="0.34448280741474474"/>
    <n v="0.33131268436578171"/>
    <n v="20"/>
    <n v="19"/>
    <n v="5.46"/>
    <n v="15.89"/>
    <n v="22.35"/>
    <n v="17.09"/>
    <n v="200"/>
    <n v="5.52"/>
    <n v="43.7"/>
    <n v="2.3000000000000003"/>
    <n v="1096.9714285714281"/>
    <n v="0.12494279176201373"/>
    <n v="0.36361556064073225"/>
    <n v="0.51144164759725397"/>
    <n v="0.39107551487414183"/>
    <n v="137.05867276887867"/>
    <n v="398.8758810068648"/>
    <n v="561.03687479568453"/>
    <n v="428.99866623079413"/>
    <n v="381.96"/>
    <n v="0.34819503047351164"/>
    <n v="158.35873253206051"/>
    <m/>
    <n v="27.6"/>
    <n v="13839.130434782608"/>
  </r>
  <r>
    <x v="1"/>
    <s v="mid May"/>
    <x v="8"/>
    <x v="8"/>
    <n v="2"/>
    <x v="2"/>
    <n v="14"/>
    <n v="27"/>
    <n v="314"/>
    <s v="24/11/2025"/>
    <n v="0.5"/>
    <n v="640"/>
    <n v="600"/>
    <n v="135.21428571428601"/>
    <n v="464.78571428571399"/>
    <n v="194.19"/>
    <n v="555"/>
    <n v="419.78571428571399"/>
    <n v="183.6"/>
    <n v="0.41780544029506711"/>
    <n v="0.33081081081081082"/>
    <n v="20"/>
    <n v="20"/>
    <n v="5.73"/>
    <n v="18.46"/>
    <n v="34.03"/>
    <n v="26.25"/>
    <n v="200"/>
    <n v="6.08"/>
    <n v="58.22"/>
    <n v="2.911"/>
    <n v="1046.011428571428"/>
    <n v="9.8419787014771568E-2"/>
    <n v="0.31707317073170732"/>
    <n v="0.58450704225352113"/>
    <n v="0.45087598763311576"/>
    <n v="102.9482220150169"/>
    <n v="331.66216027874549"/>
    <n v="611.40104627766573"/>
    <n v="471.62143593266893"/>
    <n v="440.88"/>
    <n v="0.42148679063872579"/>
    <n v="89.093156187239302"/>
    <m/>
    <n v="30.4"/>
    <n v="14502.631578947368"/>
  </r>
  <r>
    <x v="1"/>
    <s v="mid May"/>
    <x v="15"/>
    <x v="7"/>
    <n v="2"/>
    <x v="3"/>
    <n v="14"/>
    <n v="28"/>
    <n v="414"/>
    <s v="24/11/2025"/>
    <n v="0.5"/>
    <n v="703"/>
    <n v="656"/>
    <n v="135.21428571428601"/>
    <n v="520.78571428571399"/>
    <n v="239.4"/>
    <n v="626"/>
    <n v="490.78571428571399"/>
    <n v="236.25"/>
    <n v="0.45969002880263365"/>
    <n v="0.37739616613418531"/>
    <n v="20"/>
    <n v="20"/>
    <n v="6.11"/>
    <n v="22.3"/>
    <n v="46.92"/>
    <n v="37.26"/>
    <n v="200"/>
    <n v="7.1"/>
    <n v="75.33"/>
    <n v="3.7664999999999997"/>
    <n v="1192.2314285714281"/>
    <n v="8.11097836187442E-2"/>
    <n v="0.29603079782291253"/>
    <n v="0.62285941855834337"/>
    <n v="0.4946236559139785"/>
    <n v="96.701633194894811"/>
    <n v="352.93722098955061"/>
    <n v="742.59257438698273"/>
    <n v="589.70586789554511"/>
    <n v="553.32000000000005"/>
    <n v="0.46410452428938798"/>
    <n v="97.368421052631575"/>
    <m/>
    <n v="35.5"/>
    <n v="15586.478873239437"/>
  </r>
  <r>
    <x v="1"/>
    <s v="mid May"/>
    <x v="14"/>
    <x v="13"/>
    <n v="2"/>
    <x v="3"/>
    <n v="16"/>
    <n v="29"/>
    <n v="416"/>
    <s v="24/11/2025"/>
    <n v="0.5"/>
    <n v="617"/>
    <n v="614"/>
    <n v="135.21428571428601"/>
    <n v="478.78571428571399"/>
    <n v="200.1"/>
    <n v="539"/>
    <n v="403.78571428571399"/>
    <n v="183.26"/>
    <n v="0.41793226913322418"/>
    <n v="0.33999999999999997"/>
    <n v="20"/>
    <n v="19"/>
    <n v="4.12"/>
    <n v="14.4"/>
    <n v="24.02"/>
    <n v="17.95"/>
    <n v="200"/>
    <n v="5.71"/>
    <n v="42.54"/>
    <n v="2.2389473684210528"/>
    <n v="1042.6514285714279"/>
    <n v="9.6850023507287261E-2"/>
    <n v="0.33850493653032443"/>
    <n v="0.56464503996238835"/>
    <n v="0.421955806299953"/>
    <n v="100.98081536704944"/>
    <n v="352.94265565182332"/>
    <n v="588.72795755255527"/>
    <n v="439.95282423265473"/>
    <n v="436.09999999999997"/>
    <n v="0.41826058839003882"/>
    <n v="83.168415792103957"/>
    <m/>
    <n v="28.55"/>
    <n v="15274.95621716287"/>
  </r>
  <r>
    <x v="1"/>
    <s v="mid May"/>
    <x v="11"/>
    <x v="3"/>
    <n v="2"/>
    <x v="2"/>
    <n v="16"/>
    <n v="30"/>
    <n v="316"/>
    <s v="24/11/2025"/>
    <n v="0.5"/>
    <n v="581"/>
    <n v="580"/>
    <n v="135.21428571428601"/>
    <n v="444.78571428571399"/>
    <n v="174.22"/>
    <n v="493"/>
    <n v="357.78571428571399"/>
    <n v="158.57"/>
    <n v="0.39169423478400539"/>
    <n v="0.32164300202839757"/>
    <n v="20"/>
    <n v="17"/>
    <n v="5.54"/>
    <n v="14.66"/>
    <n v="23.2"/>
    <n v="17.82"/>
    <n v="200"/>
    <n v="6.68"/>
    <n v="43.4"/>
    <n v="2.552941176470588"/>
    <n v="976.37142857142794"/>
    <n v="0.12764976958525345"/>
    <n v="0.33778801843317974"/>
    <n v="0.53456221198156684"/>
    <n v="0.41059907834101383"/>
    <n v="124.63358788676753"/>
    <n v="329.80657011191556"/>
    <n v="521.93127057274489"/>
    <n v="400.89720868992731"/>
    <n v="384.08"/>
    <n v="0.39337488660638542"/>
    <n v="82.034209620020647"/>
    <m/>
    <n v="33.4"/>
    <n v="11499.401197604791"/>
  </r>
  <r>
    <x v="1"/>
    <s v="mid May"/>
    <x v="12"/>
    <x v="11"/>
    <n v="2"/>
    <x v="1"/>
    <n v="16"/>
    <n v="31"/>
    <n v="216"/>
    <s v="24/11/2025"/>
    <n v="0.5"/>
    <n v="617"/>
    <n v="644"/>
    <n v="135.21428571428601"/>
    <n v="508.78571428571399"/>
    <n v="189.52"/>
    <n v="507"/>
    <n v="371.78571428571399"/>
    <n v="159.62"/>
    <n v="0.37249473536431305"/>
    <n v="0.31483234714003944"/>
    <n v="20"/>
    <n v="19"/>
    <n v="5.43"/>
    <n v="16.25"/>
    <n v="23.42"/>
    <n v="17.05"/>
    <n v="200"/>
    <n v="6.16"/>
    <n v="45.1"/>
    <n v="2.3736842105263158"/>
    <n v="1107.771428571428"/>
    <n v="0.1203991130820399"/>
    <n v="0.36031042128603102"/>
    <n v="0.51929046563192904"/>
    <n v="0.37804878048780488"/>
    <n v="133.37469749762425"/>
    <n v="399.14159011719966"/>
    <n v="575.25514095660412"/>
    <n v="418.7916376306618"/>
    <n v="413.14000000000004"/>
    <n v="0.37294697204167976"/>
    <n v="68.446601941747574"/>
    <m/>
    <n v="30.8"/>
    <n v="13413.636363636366"/>
  </r>
  <r>
    <x v="1"/>
    <s v="mid May"/>
    <x v="13"/>
    <x v="12"/>
    <n v="2"/>
    <x v="0"/>
    <n v="16"/>
    <n v="32"/>
    <n v="116"/>
    <s v="24/11/2025"/>
    <n v="0.5"/>
    <n v="724"/>
    <n v="643"/>
    <n v="135.21428571428601"/>
    <n v="507.78571428571399"/>
    <n v="233.89"/>
    <n v="483"/>
    <n v="347.78571428571399"/>
    <n v="174.02"/>
    <n v="0.46060768040512051"/>
    <n v="0.3602898550724638"/>
    <n v="20"/>
    <n v="20"/>
    <n v="5.7"/>
    <n v="19.57"/>
    <n v="37.82"/>
    <n v="29.92"/>
    <n v="200"/>
    <n v="7.04"/>
    <n v="63.09"/>
    <n v="3.1545000000000001"/>
    <n v="1141.7514285714281"/>
    <n v="9.0347123157394196E-2"/>
    <n v="0.31019178950705339"/>
    <n v="0.59946108733555237"/>
    <n v="0.47424314471390078"/>
    <n v="103.15395693227357"/>
    <n v="354.16191880080589"/>
    <n v="684.43555283834849"/>
    <n v="541.46778796730268"/>
    <n v="527.62"/>
    <n v="0.46211459587150588"/>
    <n v="48.804993800504526"/>
    <m/>
    <n v="35.200000000000003"/>
    <n v="14989.204545454544"/>
  </r>
  <r>
    <x v="0"/>
    <s v="mid April"/>
    <x v="6"/>
    <x v="6"/>
    <n v="3"/>
    <x v="0"/>
    <n v="18"/>
    <n v="33"/>
    <n v="118"/>
    <s v="24/11/2025"/>
    <n v="0.5"/>
    <n v="597"/>
    <n v="676"/>
    <n v="135.21428571428601"/>
    <n v="540.78571428571399"/>
    <n v="192.81"/>
    <n v="622"/>
    <n v="486.78571428571399"/>
    <n v="179.56"/>
    <n v="0.35653678510104364"/>
    <n v="0.28868167202572348"/>
    <n v="20"/>
    <n v="20"/>
    <n v="9.18"/>
    <n v="18.46"/>
    <n v="30.58"/>
    <n v="22.98"/>
    <n v="200"/>
    <n v="5.49"/>
    <n v="58.22"/>
    <n v="2.911"/>
    <n v="1198.011428571428"/>
    <n v="0.15767777396083821"/>
    <n v="0.31707317073170732"/>
    <n v="0.52524905530745447"/>
    <n v="0.39470972174510477"/>
    <n v="188.8997752367865"/>
    <n v="379.85728222996499"/>
    <n v="629.25437110467658"/>
    <n v="472.86675761888381"/>
    <n v="431.58"/>
    <n v="0.36024698071089251"/>
    <n v="86.255899590270218"/>
    <m/>
    <n v="27.45"/>
    <n v="15722.4043715847"/>
  </r>
  <r>
    <x v="0"/>
    <s v="mid April"/>
    <x v="2"/>
    <x v="2"/>
    <n v="3"/>
    <x v="1"/>
    <n v="18"/>
    <n v="34"/>
    <n v="218"/>
    <s v="24/11/2025"/>
    <n v="0.5"/>
    <n v="610"/>
    <n v="641"/>
    <n v="135.21428571428601"/>
    <n v="505.78571428571399"/>
    <n v="140.11000000000001"/>
    <n v="671"/>
    <n v="535.78571428571399"/>
    <n v="152.97"/>
    <n v="0.27701454596808378"/>
    <n v="0.22797317436661699"/>
    <n v="20"/>
    <n v="17"/>
    <n v="7.04"/>
    <n v="16.68"/>
    <n v="18.829999999999998"/>
    <n v="14.26"/>
    <n v="200"/>
    <n v="4.43"/>
    <n v="42.55"/>
    <n v="2.5029411764705882"/>
    <n v="1096.6714285714279"/>
    <n v="0.16545240893066981"/>
    <n v="0.39200940070505291"/>
    <n v="0.44253819036427733"/>
    <n v="0.33513513513513515"/>
    <n v="181.44692966258174"/>
    <n v="429.90550948463971"/>
    <n v="485.31898942420651"/>
    <n v="367.5331274131272"/>
    <n v="308.74"/>
    <n v="0.28152461344067131"/>
    <n v="118.35700521019199"/>
    <m/>
    <n v="22.15"/>
    <n v="13938.60045146727"/>
  </r>
  <r>
    <x v="0"/>
    <s v="mid April"/>
    <x v="3"/>
    <x v="3"/>
    <n v="3"/>
    <x v="2"/>
    <n v="18"/>
    <n v="35"/>
    <n v="318"/>
    <s v="24/11/2025"/>
    <n v="0.5"/>
    <n v="589"/>
    <n v="587"/>
    <n v="135.21428571428601"/>
    <n v="451.78571428571399"/>
    <n v="171.49"/>
    <n v="503"/>
    <n v="367.78571428571399"/>
    <n v="143.19"/>
    <n v="0.37958260869565241"/>
    <n v="0.28467196819085488"/>
    <n v="20"/>
    <n v="20"/>
    <n v="4.78"/>
    <n v="13.46"/>
    <n v="20.86"/>
    <n v="16.149999999999999"/>
    <n v="200"/>
    <n v="6.31"/>
    <n v="39.1"/>
    <n v="1.9550000000000001"/>
    <n v="981.77142857142803"/>
    <n v="0.12225063938618926"/>
    <n v="0.34424552429667521"/>
    <n v="0.53350383631713549"/>
    <n v="0.41304347826086951"/>
    <n v="120.02218487394951"/>
    <n v="337.97042016806705"/>
    <n v="523.7788235294114"/>
    <n v="405.51428571428545"/>
    <n v="375.28000000000003"/>
    <n v="0.38224783190733974"/>
    <n v="66.995160067642416"/>
    <m/>
    <n v="31.55"/>
    <n v="11894.770206022189"/>
  </r>
  <r>
    <x v="0"/>
    <s v="mid April"/>
    <x v="0"/>
    <x v="0"/>
    <n v="3"/>
    <x v="3"/>
    <n v="18"/>
    <n v="36"/>
    <n v="418"/>
    <s v="24/11/2025"/>
    <n v="0.5"/>
    <n v="805"/>
    <n v="735"/>
    <n v="135.21428571428601"/>
    <n v="599.78571428571399"/>
    <n v="265.33"/>
    <n v="667"/>
    <n v="531.78571428571399"/>
    <n v="244.6"/>
    <n v="0.44237465761581535"/>
    <n v="0.3667166416791604"/>
    <n v="20"/>
    <n v="18"/>
    <n v="7.62"/>
    <n v="21.22"/>
    <n v="37.97"/>
    <n v="29.72"/>
    <n v="200"/>
    <n v="7.51"/>
    <n v="66.81"/>
    <n v="3.7116666666666669"/>
    <n v="1333.1914285714279"/>
    <n v="0.1140547822182308"/>
    <n v="0.3176171231851519"/>
    <n v="0.56832809459661726"/>
    <n v="0.44484358628947757"/>
    <n v="152.05685804092622"/>
    <n v="423.44442619795984"/>
    <n v="757.69014433254176"/>
    <n v="593.06165629610587"/>
    <n v="590.09999999999991"/>
    <n v="0.44262210763859883"/>
    <n v="84.374175554969284"/>
    <m/>
    <n v="37.549999999999997"/>
    <n v="15715.046604527295"/>
  </r>
  <r>
    <x v="0"/>
    <s v="mid April"/>
    <x v="1"/>
    <x v="1"/>
    <n v="3"/>
    <x v="3"/>
    <n v="20"/>
    <n v="37"/>
    <n v="420"/>
    <s v="24/11/2025"/>
    <n v="0.5"/>
    <n v="829"/>
    <n v="791"/>
    <n v="135.21428571428601"/>
    <n v="655.78571428571399"/>
    <n v="265.92"/>
    <n v="655"/>
    <n v="519.78571428571399"/>
    <n v="218.91"/>
    <n v="0.40549831173074846"/>
    <n v="0.33421374045801527"/>
    <n v="20"/>
    <n v="19"/>
    <n v="5.83"/>
    <n v="19.149999999999999"/>
    <n v="29.25"/>
    <n v="22.73"/>
    <n v="200"/>
    <n v="6.31"/>
    <n v="54.23"/>
    <n v="2.8542105263157893"/>
    <n v="1420.031428571428"/>
    <n v="0.10750507099391482"/>
    <n v="0.35312557624930851"/>
    <n v="0.53936935275677678"/>
    <n v="0.41914069703116358"/>
    <n v="152.66057954216166"/>
    <n v="501.44941650641431"/>
    <n v="765.92143252285223"/>
    <n v="595.19296277758735"/>
    <n v="577.30000000000007"/>
    <n v="0.4065402979008515"/>
    <n v="64.643501805054129"/>
    <m/>
    <n v="31.55"/>
    <n v="18297.939778129956"/>
  </r>
  <r>
    <x v="0"/>
    <s v="mid April"/>
    <x v="4"/>
    <x v="4"/>
    <n v="3"/>
    <x v="2"/>
    <n v="20"/>
    <n v="38"/>
    <n v="320"/>
    <s v="24/11/2025"/>
    <n v="0.5"/>
    <n v="591"/>
    <n v="617"/>
    <n v="135.21428571428601"/>
    <n v="481.78571428571399"/>
    <n v="162.41"/>
    <n v="601"/>
    <n v="465.78571428571399"/>
    <n v="168.07"/>
    <n v="0.33710007412898463"/>
    <n v="0.27965058236272877"/>
    <n v="20"/>
    <n v="16"/>
    <n v="7.85"/>
    <n v="14.08"/>
    <n v="17.739999999999998"/>
    <n v="13.09"/>
    <n v="200"/>
    <n v="5.13"/>
    <n v="39.67"/>
    <n v="2.4793750000000001"/>
    <n v="1042.9114285714279"/>
    <n v="0.19788253087975799"/>
    <n v="0.35492815729770605"/>
    <n v="0.44718931182253585"/>
    <n v="0.32997227123771111"/>
    <n v="206.37395296913809"/>
    <n v="370.15863156757507"/>
    <n v="466.37884403471458"/>
    <n v="344.13185278547996"/>
    <n v="351"/>
    <n v="0.3365578230174322"/>
    <n v="106.97001416168955"/>
    <m/>
    <n v="25.65"/>
    <n v="13684.21052631579"/>
  </r>
  <r>
    <x v="0"/>
    <s v="mid April"/>
    <x v="7"/>
    <x v="7"/>
    <n v="3"/>
    <x v="1"/>
    <n v="20"/>
    <n v="39"/>
    <n v="220"/>
    <s v="24/11/2025"/>
    <n v="0.5"/>
    <n v="652"/>
    <n v="625"/>
    <n v="135.21428571428601"/>
    <n v="489.78571428571399"/>
    <n v="171.03"/>
    <n v="667"/>
    <n v="531.78571428571399"/>
    <n v="199.96"/>
    <n v="0.34919352486510158"/>
    <n v="0.29979010494752623"/>
    <n v="20"/>
    <n v="17"/>
    <n v="9.76"/>
    <n v="17.690000000000001"/>
    <n v="23.49"/>
    <n v="18.25"/>
    <n v="200"/>
    <n v="6.44"/>
    <n v="50.94"/>
    <n v="2.9964705882352938"/>
    <n v="1081.4514285714281"/>
    <n v="0.19159795838241067"/>
    <n v="0.34727129956811942"/>
    <n v="0.46113074204946997"/>
    <n v="0.35826462504907736"/>
    <n v="207.20388580402704"/>
    <n v="375.5570430197991"/>
    <n v="498.69049974760202"/>
    <n v="387.44579056593176"/>
    <n v="378.56"/>
    <n v="0.3500480835279573"/>
    <n v="133.83032216570192"/>
    <m/>
    <n v="32.200000000000003"/>
    <n v="11756.521739130434"/>
  </r>
  <r>
    <x v="0"/>
    <s v="mid April"/>
    <x v="5"/>
    <x v="5"/>
    <n v="3"/>
    <x v="0"/>
    <n v="20"/>
    <n v="40"/>
    <n v="120"/>
    <s v="24/11/2025"/>
    <n v="0.5"/>
    <n v="785"/>
    <n v="813"/>
    <n v="135.21428571428601"/>
    <n v="677.78571428571399"/>
    <n v="278.57"/>
    <n v="604"/>
    <n v="468.78571428571399"/>
    <n v="211.4"/>
    <n v="0.411000105385183"/>
    <n v="0.35000000000000003"/>
    <n v="20"/>
    <n v="19"/>
    <n v="5.49"/>
    <n v="18.59"/>
    <n v="27.94"/>
    <n v="22.3"/>
    <n v="200"/>
    <n v="6.29"/>
    <n v="52.019999999999996"/>
    <n v="2.7378947368421049"/>
    <n v="1459.611428571428"/>
    <n v="0.1055363321799308"/>
    <n v="0.35736255286428298"/>
    <n v="0.53710111495578627"/>
    <n v="0.42868127643214154"/>
    <n v="154.04203657933755"/>
    <n v="521.61046630416854"/>
    <n v="783.95892568792192"/>
    <n v="625.70809029494137"/>
    <n v="601.74"/>
    <n v="0.4122604059005921"/>
    <n v="51.775137308396459"/>
    <m/>
    <n v="31.45"/>
    <n v="19133.22734499205"/>
  </r>
  <r>
    <x v="1"/>
    <s v="mid May"/>
    <x v="14"/>
    <x v="13"/>
    <n v="3"/>
    <x v="0"/>
    <n v="22"/>
    <n v="41"/>
    <n v="122"/>
    <s v="24/11/2025"/>
    <n v="0.5"/>
    <n v="612"/>
    <n v="609"/>
    <n v="135.21428571428601"/>
    <n v="473.78571428571399"/>
    <n v="197.23"/>
    <n v="468"/>
    <n v="332.78571428571399"/>
    <n v="153.38"/>
    <n v="0.41628524046434517"/>
    <n v="0.32773504273504273"/>
    <n v="20"/>
    <n v="18"/>
    <n v="4.83"/>
    <n v="12.25"/>
    <n v="23.38"/>
    <n v="18.12"/>
    <n v="200"/>
    <n v="6.68"/>
    <n v="40.459999999999994"/>
    <n v="2.2477777777777774"/>
    <n v="1028.4914285714281"/>
    <n v="0.11937716262975781"/>
    <n v="0.30276816608996543"/>
    <n v="0.5778546712802769"/>
    <n v="0.44784972812654483"/>
    <n v="122.77838853188331"/>
    <n v="311.39446366781993"/>
    <n v="594.31857637172493"/>
    <n v="460.60960666619576"/>
    <n v="430.7"/>
    <n v="0.41876868200860085"/>
    <n v="55.534147949094965"/>
    <m/>
    <n v="33.4"/>
    <n v="12895.209580838324"/>
  </r>
  <r>
    <x v="1"/>
    <s v="mid May"/>
    <x v="15"/>
    <x v="7"/>
    <n v="3"/>
    <x v="1"/>
    <n v="22"/>
    <n v="42"/>
    <n v="222"/>
    <s v="24/11/2025"/>
    <n v="0.5"/>
    <n v="686"/>
    <n v="684"/>
    <n v="135.21428571428601"/>
    <n v="548.78571428571399"/>
    <n v="234.35"/>
    <n v="604"/>
    <n v="468.78571428571399"/>
    <n v="221.6"/>
    <n v="0.4270337107900562"/>
    <n v="0.36688741721854301"/>
    <n v="20"/>
    <n v="19"/>
    <n v="5.46"/>
    <n v="16.5"/>
    <n v="28.21"/>
    <n v="22.32"/>
    <n v="200"/>
    <n v="6.88"/>
    <n v="50.17"/>
    <n v="2.6405263157894736"/>
    <n v="1197.9114285714279"/>
    <n v="0.10882997807454654"/>
    <n v="0.32888180187362964"/>
    <n v="0.56228822005182377"/>
    <n v="0.44488738289814628"/>
    <n v="130.36867450667722"/>
    <n v="393.97126911358498"/>
    <n v="673.57148495116564"/>
    <n v="532.93568040092225"/>
    <n v="513.34"/>
    <n v="0.42852917816485386"/>
    <n v="89.118839342863239"/>
    <m/>
    <n v="34.4"/>
    <n v="14922.674418604653"/>
  </r>
  <r>
    <x v="1"/>
    <s v="mid May"/>
    <x v="9"/>
    <x v="9"/>
    <n v="3"/>
    <x v="2"/>
    <n v="22"/>
    <n v="43"/>
    <n v="322"/>
    <s v="24/11/2025"/>
    <n v="0.5"/>
    <n v="458"/>
    <n v="464"/>
    <n v="135.21428571428601"/>
    <n v="328.78571428571399"/>
    <n v="134.18"/>
    <n v="351"/>
    <n v="215.78571428571399"/>
    <n v="90.55"/>
    <n v="0.40810775581142772"/>
    <n v="0.25797720797720797"/>
    <n v="20"/>
    <n v="20"/>
    <n v="5.75"/>
    <n v="23.92"/>
    <n v="46.11"/>
    <n v="36.58"/>
    <n v="200"/>
    <n v="6.22"/>
    <n v="75.78"/>
    <n v="3.7890000000000001"/>
    <n v="809.13142857142793"/>
    <n v="7.5877540248086559E-2"/>
    <n v="0.31565056743204012"/>
    <n v="0.60847189231987331"/>
    <n v="0.48271311691739244"/>
    <n v="61.3949025374203"/>
    <n v="255.40279455566846"/>
    <n v="492.33373147833913"/>
    <n v="390.57835388153649"/>
    <n v="341.52"/>
    <n v="0.42208223279989859"/>
    <n v="34.967953495304805"/>
    <m/>
    <n v="31.1"/>
    <n v="10981.350482315112"/>
  </r>
  <r>
    <x v="1"/>
    <s v="mid May"/>
    <x v="13"/>
    <x v="12"/>
    <n v="3"/>
    <x v="3"/>
    <n v="22"/>
    <n v="44"/>
    <n v="422"/>
    <s v="24/11/2025"/>
    <n v="0.5"/>
    <n v="735"/>
    <n v="645"/>
    <n v="135.21428571428601"/>
    <n v="509.78571428571399"/>
    <n v="237.13"/>
    <n v="530"/>
    <n v="394.78571428571399"/>
    <n v="194.48"/>
    <n v="0.46515622810704804"/>
    <n v="0.36694339622641509"/>
    <n v="20"/>
    <n v="18"/>
    <n v="5.19"/>
    <n v="16.149999999999999"/>
    <n v="30.33"/>
    <n v="24.07"/>
    <n v="200"/>
    <n v="7.02"/>
    <n v="51.67"/>
    <n v="2.8705555555555557"/>
    <n v="1122.9114285714279"/>
    <n v="0.10044513257209213"/>
    <n v="0.31256047996903424"/>
    <n v="0.58699438745887356"/>
    <n v="0.46584091348945228"/>
    <n v="112.79098730957443"/>
    <n v="350.97773507699941"/>
    <n v="659.14270618485398"/>
    <n v="523.09808565345986"/>
    <n v="522.4"/>
    <n v="0.46521923876453836"/>
    <n v="64.028170201998904"/>
    <m/>
    <n v="35.1"/>
    <n v="14883.190883190882"/>
  </r>
  <r>
    <x v="1"/>
    <s v="mid May"/>
    <x v="8"/>
    <x v="8"/>
    <n v="3"/>
    <x v="3"/>
    <n v="24"/>
    <n v="45"/>
    <n v="424"/>
    <s v="24/11/2025"/>
    <n v="0.5"/>
    <n v="605"/>
    <n v="553"/>
    <n v="135.21428571428601"/>
    <n v="417.78571428571399"/>
    <n v="182.35"/>
    <n v="387"/>
    <n v="251.78571428571399"/>
    <n v="111.2"/>
    <n v="0.43646777226876421"/>
    <n v="0.28733850129198968"/>
    <n v="20"/>
    <n v="18"/>
    <n v="4.3899999999999997"/>
    <n v="15.33"/>
    <n v="28.01"/>
    <n v="21.87"/>
    <n v="200"/>
    <n v="6.31"/>
    <n v="47.730000000000004"/>
    <n v="2.6516666666666668"/>
    <n v="931.03142857142802"/>
    <n v="9.1975696626859407E-2"/>
    <n v="0.32118164676304206"/>
    <n v="0.58684265661009849"/>
    <n v="0.45820238843494654"/>
    <n v="85.632264224357186"/>
    <n v="299.03020741671884"/>
    <n v="546.36895693035194"/>
    <n v="426.60082427942865"/>
    <n v="408.44"/>
    <n v="0.43869625392421946"/>
    <n v="21.963257471894714"/>
    <m/>
    <n v="31.55"/>
    <n v="12945.800316957211"/>
  </r>
  <r>
    <x v="1"/>
    <s v="mid May"/>
    <x v="12"/>
    <x v="11"/>
    <n v="3"/>
    <x v="2"/>
    <n v="24"/>
    <n v="46"/>
    <n v="324"/>
    <s v="24/11/2025"/>
    <n v="0.5"/>
    <n v="507"/>
    <n v="590"/>
    <n v="135.21428571428601"/>
    <n v="454.78571428571399"/>
    <n v="181.39"/>
    <n v="470"/>
    <n v="334.78571428571399"/>
    <n v="145.28"/>
    <n v="0.39884718077587583"/>
    <n v="0.30910638297872339"/>
    <n v="20"/>
    <n v="19"/>
    <n v="3.91"/>
    <n v="14.67"/>
    <n v="26.36"/>
    <n v="20.09"/>
    <n v="200"/>
    <n v="5.98"/>
    <n v="44.94"/>
    <n v="2.3652631578947365"/>
    <n v="999.45142857142798"/>
    <n v="8.7004895416110381E-2"/>
    <n v="0.32643524699599469"/>
    <n v="0.58655985758789497"/>
    <n v="0.4470404984423676"/>
    <n v="86.957167016339213"/>
    <n v="326.25617394621383"/>
    <n v="586.23808760887493"/>
    <n v="446.79526479750751"/>
    <n v="402.96"/>
    <n v="0.40318117367241479"/>
    <n v="60.185236231324787"/>
    <m/>
    <n v="29.9"/>
    <n v="13476.923076923078"/>
  </r>
  <r>
    <x v="1"/>
    <s v="mid May"/>
    <x v="11"/>
    <x v="3"/>
    <n v="3"/>
    <x v="1"/>
    <n v="24"/>
    <n v="47"/>
    <n v="224"/>
    <s v="24/11/2025"/>
    <n v="0.5"/>
    <n v="686"/>
    <n v="681"/>
    <n v="135.21428571428601"/>
    <n v="545.78571428571399"/>
    <n v="208.95"/>
    <n v="551"/>
    <n v="415.78571428571399"/>
    <n v="182.31"/>
    <n v="0.38284255987436216"/>
    <n v="0.33087114337568058"/>
    <n v="20"/>
    <n v="16"/>
    <n v="6.03"/>
    <n v="16.53"/>
    <n v="25.36"/>
    <n v="19.32"/>
    <n v="200"/>
    <n v="6.43"/>
    <n v="47.92"/>
    <n v="2.9950000000000001"/>
    <n v="1187.4114285714279"/>
    <n v="0.1258347245409015"/>
    <n v="0.34494991652754592"/>
    <n v="0.52921535893155258"/>
    <n v="0.40317195325542571"/>
    <n v="149.41759003100395"/>
    <n v="409.5974731695681"/>
    <n v="628.39636537085585"/>
    <n v="478.73098497495801"/>
    <n v="456.53999999999996"/>
    <n v="0.38448341410126247"/>
    <n v="74.501076812634608"/>
    <m/>
    <n v="32.15"/>
    <n v="14200.311041990668"/>
  </r>
  <r>
    <x v="1"/>
    <s v="mid May"/>
    <x v="10"/>
    <x v="10"/>
    <n v="3"/>
    <x v="0"/>
    <n v="24"/>
    <n v="48"/>
    <n v="124"/>
    <s v="24/11/2025"/>
    <n v="0.5"/>
    <n v="733"/>
    <n v="681"/>
    <n v="135.21428571428601"/>
    <n v="545.78571428571399"/>
    <n v="230.43"/>
    <n v="520"/>
    <n v="384.78571428571399"/>
    <n v="181.17"/>
    <n v="0.42219866509619186"/>
    <n v="0.34840384615384612"/>
    <n v="20"/>
    <n v="20"/>
    <n v="5.64"/>
    <n v="21.78"/>
    <n v="38.5"/>
    <n v="29.81"/>
    <n v="200"/>
    <n v="6.95"/>
    <n v="65.92"/>
    <n v="3.2960000000000003"/>
    <n v="1223.4114285714279"/>
    <n v="8.5558252427184456E-2"/>
    <n v="0.33040048543689321"/>
    <n v="0.58404126213592233"/>
    <n v="0.4522148058252427"/>
    <n v="104.67294382801657"/>
    <n v="404.21572988904279"/>
    <n v="714.5227548543686"/>
    <n v="553.24476161581106"/>
    <n v="520.48"/>
    <n v="0.42543333162071423"/>
    <n v="57.245150371045419"/>
    <m/>
    <n v="34.75"/>
    <n v="14977.841726618704"/>
  </r>
  <r>
    <x v="0"/>
    <s v="mid April"/>
    <x v="3"/>
    <x v="3"/>
    <n v="4"/>
    <x v="0"/>
    <n v="26"/>
    <n v="49"/>
    <n v="126"/>
    <s v="24/11/2025"/>
    <n v="0.5"/>
    <n v="640"/>
    <n v="644"/>
    <n v="135.21428571428601"/>
    <n v="508.78571428571399"/>
    <n v="166.98"/>
    <n v="556"/>
    <n v="420.78571428571399"/>
    <n v="147.81"/>
    <n v="0.32819317703214956"/>
    <n v="0.26584532374100722"/>
    <n v="20"/>
    <n v="17"/>
    <n v="6.98"/>
    <n v="16.8"/>
    <n v="21.92"/>
    <n v="16.3"/>
    <n v="200"/>
    <n v="5.51"/>
    <n v="45.7"/>
    <n v="2.6882352941176473"/>
    <n v="1108.9714285714281"/>
    <n v="0.15273522975929979"/>
    <n v="0.36761487964989059"/>
    <n v="0.47964989059080965"/>
    <n v="0.35667396061269147"/>
    <n v="169.37900593935598"/>
    <n v="407.67439824945279"/>
    <n v="531.91802438261936"/>
    <n v="395.54123163488572"/>
    <n v="366.56"/>
    <n v="0.33054052661410849"/>
    <n v="77.039166367229626"/>
    <m/>
    <n v="27.55"/>
    <n v="13305.263157894737"/>
  </r>
  <r>
    <x v="0"/>
    <s v="mid April"/>
    <x v="4"/>
    <x v="4"/>
    <n v="4"/>
    <x v="1"/>
    <n v="26"/>
    <n v="50"/>
    <n v="226"/>
    <s v="24/11/2025"/>
    <n v="0.5"/>
    <n v="607"/>
    <n v="622"/>
    <n v="135.21428571428601"/>
    <n v="486.78571428571399"/>
    <n v="152.21"/>
    <n v="507"/>
    <n v="371.78571428571399"/>
    <n v="151.32"/>
    <n v="0.31268378576669131"/>
    <n v="0.29846153846153844"/>
    <n v="20"/>
    <n v="19"/>
    <n v="9.57"/>
    <n v="18.96"/>
    <n v="25.58"/>
    <n v="18.75"/>
    <n v="200"/>
    <n v="4.88"/>
    <n v="54.11"/>
    <n v="2.8478947368421053"/>
    <n v="1081.791428571428"/>
    <n v="0.17686194788394013"/>
    <n v="0.35039733875438922"/>
    <n v="0.47274071336167062"/>
    <n v="0.34651635557198301"/>
    <n v="191.32773926129306"/>
    <n v="379.05683765873732"/>
    <n v="511.40685165139763"/>
    <n v="374.85842331758039"/>
    <n v="341.92"/>
    <n v="0.31606832053709871"/>
    <n v="98.830563037908135"/>
    <m/>
    <n v="24.4"/>
    <n v="14013.114754098362"/>
  </r>
  <r>
    <x v="0"/>
    <s v="mid April"/>
    <x v="1"/>
    <x v="1"/>
    <n v="4"/>
    <x v="2"/>
    <n v="26"/>
    <n v="51"/>
    <n v="326"/>
    <s v="24/11/2025"/>
    <n v="0.5"/>
    <n v="816"/>
    <n v="798"/>
    <n v="135.21428571428601"/>
    <n v="662.78571428571399"/>
    <n v="230.49"/>
    <n v="690"/>
    <n v="554.78571428571399"/>
    <n v="227.62"/>
    <n v="0.34775945683802151"/>
    <n v="0.3298840579710145"/>
    <n v="20"/>
    <n v="20"/>
    <n v="8.61"/>
    <n v="23.63"/>
    <n v="33.22"/>
    <n v="26.04"/>
    <n v="200"/>
    <n v="5.91"/>
    <n v="65.459999999999994"/>
    <n v="3.2729999999999997"/>
    <n v="1456.4914285714281"/>
    <n v="0.13153070577451878"/>
    <n v="0.36098380690498016"/>
    <n v="0.50748548732050114"/>
    <n v="0.39780018331805683"/>
    <n v="191.57334555453704"/>
    <n v="525.76982061018714"/>
    <n v="739.14826240670402"/>
    <n v="579.39255728689261"/>
    <n v="513.06000000000006"/>
    <n v="0.35225747981450545"/>
    <n v="97.509653347216798"/>
    <m/>
    <n v="29.55"/>
    <n v="17362.436548223352"/>
  </r>
  <r>
    <x v="0"/>
    <s v="mid April"/>
    <x v="5"/>
    <x v="5"/>
    <n v="4"/>
    <x v="3"/>
    <n v="26"/>
    <n v="52"/>
    <n v="426"/>
    <s v="24/11/2025"/>
    <n v="0.5"/>
    <n v="667"/>
    <n v="675"/>
    <n v="135.21428571428601"/>
    <n v="539.78571428571399"/>
    <n v="213.21"/>
    <n v="514"/>
    <n v="378.78571428571399"/>
    <n v="172.5"/>
    <n v="0.3949900754267569"/>
    <n v="0.3356031128404669"/>
    <n v="20"/>
    <n v="18"/>
    <n v="5.9"/>
    <n v="20.03"/>
    <n v="29.75"/>
    <n v="23.36"/>
    <n v="200"/>
    <n v="5.58"/>
    <n v="55.68"/>
    <n v="3.0933333333333333"/>
    <n v="1190.9314285714279"/>
    <n v="0.10596264367816093"/>
    <n v="0.3597341954022989"/>
    <n v="0.53430316091954022"/>
    <n v="0.41954022988505746"/>
    <n v="126.19424261083738"/>
    <n v="428.41875923645301"/>
    <n v="636.31842672413757"/>
    <n v="499.64364532019675"/>
    <n v="473.14"/>
    <n v="0.39728567795674957"/>
    <n v="61.812297734627826"/>
    <m/>
    <n v="27.9"/>
    <n v="16958.422939068103"/>
  </r>
  <r>
    <x v="0"/>
    <s v="mid April"/>
    <x v="7"/>
    <x v="7"/>
    <n v="4"/>
    <x v="3"/>
    <n v="28"/>
    <n v="53"/>
    <n v="428"/>
    <s v="24/11/2025"/>
    <n v="0.5"/>
    <n v="1111"/>
    <n v="936"/>
    <n v="135.21428571428601"/>
    <n v="800.78571428571399"/>
    <n v="327.92"/>
    <n v="776"/>
    <n v="640.78571428571399"/>
    <n v="271.74"/>
    <n v="0.40949781464632967"/>
    <n v="0.35018041237113401"/>
    <n v="20"/>
    <n v="20"/>
    <n v="10.08"/>
    <n v="27.31"/>
    <n v="45.29"/>
    <n v="34.51"/>
    <n v="200"/>
    <n v="7.84"/>
    <n v="82.68"/>
    <n v="4.1340000000000003"/>
    <n v="1766.9314285714281"/>
    <n v="0.12191582002902757"/>
    <n v="0.33030962747943876"/>
    <n v="0.54777455249153362"/>
    <n v="0.4173923560716013"/>
    <n v="215.41689404934681"/>
    <n v="583.634461953141"/>
    <n v="967.88007256894025"/>
    <n v="737.50367198838865"/>
    <n v="724.86"/>
    <n v="0.41023663300055313"/>
    <n v="65.73554525494022"/>
    <m/>
    <n v="39.200000000000003"/>
    <n v="18491.326530612245"/>
  </r>
  <r>
    <x v="0"/>
    <s v="mid April"/>
    <x v="6"/>
    <x v="6"/>
    <n v="4"/>
    <x v="2"/>
    <n v="28"/>
    <n v="54"/>
    <n v="328"/>
    <s v="24/11/2025"/>
    <n v="0.5"/>
    <n v="829"/>
    <n v="788"/>
    <n v="135.21428571428601"/>
    <n v="652.78571428571399"/>
    <n v="275.92"/>
    <n v="599"/>
    <n v="463.78571428571399"/>
    <n v="207.01"/>
    <n v="0.42268081847029237"/>
    <n v="0.34559265442404002"/>
    <n v="20"/>
    <n v="20"/>
    <n v="5.59"/>
    <n v="23.34"/>
    <n v="40.58"/>
    <n v="31.62"/>
    <n v="200"/>
    <n v="6.92"/>
    <n v="69.509999999999991"/>
    <n v="3.4754999999999994"/>
    <n v="1444.591428571428"/>
    <n v="8.0420083441231485E-2"/>
    <n v="0.33577902460077691"/>
    <n v="0.58380089195799167"/>
    <n v="0.45489857574449727"/>
    <n v="116.17416322420203"/>
    <n v="485.06350083235697"/>
    <n v="843.35376451486911"/>
    <n v="657.14258338985121"/>
    <n v="615.08000000000004"/>
    <n v="0.42578128862931114"/>
    <n v="50.050739344737586"/>
    <m/>
    <n v="34.6"/>
    <n v="17776.878612716762"/>
  </r>
  <r>
    <x v="0"/>
    <s v="mid April"/>
    <x v="0"/>
    <x v="0"/>
    <n v="4"/>
    <x v="1"/>
    <n v="28"/>
    <n v="55"/>
    <n v="228"/>
    <s v="24/11/2025"/>
    <n v="0.5"/>
    <n v="630"/>
    <n v="627"/>
    <n v="135.21428571428601"/>
    <n v="491.78571428571399"/>
    <n v="173.79"/>
    <n v="549"/>
    <n v="413.78571428571399"/>
    <n v="172.88"/>
    <n v="0.35338562091503289"/>
    <n v="0.31489981785063753"/>
    <n v="20"/>
    <n v="19"/>
    <n v="9.6999999999999993"/>
    <n v="19.239999999999998"/>
    <n v="32.96"/>
    <n v="25.61"/>
    <n v="200"/>
    <n v="5.89"/>
    <n v="61.9"/>
    <n v="3.2578947368421054"/>
    <n v="1107.3714285714279"/>
    <n v="0.15670436187399031"/>
    <n v="0.31082390953150241"/>
    <n v="0.53247172859450731"/>
    <n v="0.4137318255250404"/>
    <n v="173.52993307177465"/>
    <n v="344.1975167320561"/>
    <n v="589.64397876759722"/>
    <n v="458.15480267712877"/>
    <n v="398.79999999999995"/>
    <n v="0.36013210175963689"/>
    <n v="98.95275907704702"/>
    <m/>
    <n v="29.45"/>
    <n v="13541.595925297112"/>
  </r>
  <r>
    <x v="0"/>
    <s v="mid April"/>
    <x v="2"/>
    <x v="2"/>
    <n v="4"/>
    <x v="0"/>
    <n v="28"/>
    <n v="56"/>
    <n v="128"/>
    <s v="24/11/2025"/>
    <n v="0.5"/>
    <n v="630"/>
    <n v="662"/>
    <n v="135.21428571428601"/>
    <n v="526.78571428571399"/>
    <n v="195.55"/>
    <n v="608"/>
    <n v="472.78571428571399"/>
    <n v="181.92"/>
    <n v="0.37121355932203415"/>
    <n v="0.29921052631578943"/>
    <n v="20"/>
    <n v="20"/>
    <n v="5.35"/>
    <n v="18.100000000000001"/>
    <n v="23.85"/>
    <n v="18.239999999999998"/>
    <n v="200"/>
    <n v="5.68"/>
    <n v="47.300000000000004"/>
    <n v="2.3650000000000002"/>
    <n v="1148.1714285714279"/>
    <n v="0.11310782241014797"/>
    <n v="0.38266384778012685"/>
    <n v="0.5042283298097251"/>
    <n v="0.38562367864693442"/>
    <n v="129.86717003926296"/>
    <n v="439.36369676834767"/>
    <n v="578.94056176381719"/>
    <n v="442.76209000301992"/>
    <n v="427.58000000000004"/>
    <n v="0.37240083611207908"/>
    <n v="86.0598312452058"/>
    <m/>
    <n v="28.4"/>
    <n v="15055.633802816905"/>
  </r>
  <r>
    <x v="1"/>
    <s v="mid May"/>
    <x v="11"/>
    <x v="3"/>
    <n v="4"/>
    <x v="0"/>
    <n v="30"/>
    <n v="57"/>
    <n v="130"/>
    <s v="24/11/2025"/>
    <n v="0.5"/>
    <n v="736"/>
    <n v="690"/>
    <n v="135.21428571428601"/>
    <n v="554.78571428571399"/>
    <n v="226.16"/>
    <n v="530"/>
    <n v="394.78571428571399"/>
    <n v="173.42"/>
    <n v="0.40765289043388719"/>
    <n v="0.32720754716981132"/>
    <n v="20"/>
    <n v="19"/>
    <n v="5.56"/>
    <n v="15.74"/>
    <n v="26.61"/>
    <n v="21.28"/>
    <n v="200"/>
    <n v="6.62"/>
    <n v="47.91"/>
    <n v="2.5215789473684209"/>
    <n v="1205.3914285714279"/>
    <n v="0.11605092882487998"/>
    <n v="0.32853266541431853"/>
    <n v="0.55541640576080153"/>
    <n v="0.44416614485493638"/>
    <n v="139.88679488326318"/>
    <n v="396.01045889614437"/>
    <n v="669.49417479202043"/>
    <n v="535.39406386975554"/>
    <n v="494.88"/>
    <n v="0.41055543308990344"/>
    <n v="53.360452776795185"/>
    <m/>
    <n v="33.1"/>
    <n v="14951.057401812688"/>
  </r>
  <r>
    <x v="1"/>
    <s v="mid May"/>
    <x v="13"/>
    <x v="12"/>
    <n v="4"/>
    <x v="1"/>
    <n v="30"/>
    <n v="58"/>
    <n v="230"/>
    <s v="24/11/2025"/>
    <n v="0.5"/>
    <n v="657"/>
    <n v="597"/>
    <n v="135.21428571428601"/>
    <n v="461.78571428571399"/>
    <n v="202.5"/>
    <n v="453"/>
    <n v="317.78571428571399"/>
    <n v="148.33000000000001"/>
    <n v="0.43851508120649679"/>
    <n v="0.32743929359823404"/>
    <n v="20"/>
    <n v="20"/>
    <n v="5.92"/>
    <n v="22.54"/>
    <n v="42.91"/>
    <n v="34.21"/>
    <n v="200"/>
    <n v="7.2"/>
    <n v="71.37"/>
    <n v="3.5685000000000002"/>
    <n v="1066.311428571428"/>
    <n v="8.2948017374246882E-2"/>
    <n v="0.31581897155667643"/>
    <n v="0.60123301106907656"/>
    <n v="0.4793330531035449"/>
    <n v="88.448418903500823"/>
    <n v="336.76137873055882"/>
    <n v="641.10163093736821"/>
    <n v="511.11831261634512"/>
    <n v="473.42"/>
    <n v="0.44397911090032688"/>
    <n v="46.498765432098772"/>
    <m/>
    <n v="36"/>
    <n v="13150.555555555555"/>
  </r>
  <r>
    <x v="1"/>
    <s v="mid May"/>
    <x v="14"/>
    <x v="13"/>
    <n v="4"/>
    <x v="2"/>
    <n v="30"/>
    <n v="59"/>
    <n v="330"/>
    <s v="24/11/2025"/>
    <n v="0.5"/>
    <n v="730"/>
    <n v="606"/>
    <n v="135.21428571428601"/>
    <n v="470.78571428571399"/>
    <n v="219.85"/>
    <n v="563"/>
    <n v="427.78571428571399"/>
    <n v="197.36"/>
    <n v="0.46698528296161462"/>
    <n v="0.35055062166962703"/>
    <n v="20"/>
    <n v="19"/>
    <n v="4.6900000000000004"/>
    <n v="16.86"/>
    <n v="36.03"/>
    <n v="27.93"/>
    <n v="200"/>
    <n v="7.97"/>
    <n v="57.58"/>
    <n v="3.0305263157894737"/>
    <n v="1056.7314285714281"/>
    <n v="8.1451893018409174E-2"/>
    <n v="0.29281000347342828"/>
    <n v="0.62573810350816261"/>
    <n v="0.48506425842306355"/>
    <n v="86.072775269190657"/>
    <n v="309.42153327048067"/>
    <n v="661.23712003175683"/>
    <n v="512.58264675234432"/>
    <n v="495.56"/>
    <n v="0.46895548537809334"/>
    <n v="79.540595860814207"/>
    <m/>
    <n v="39.85"/>
    <n v="12435.633626097866"/>
  </r>
  <r>
    <x v="1"/>
    <s v="mid May"/>
    <x v="10"/>
    <x v="10"/>
    <n v="4"/>
    <x v="3"/>
    <n v="30"/>
    <n v="60"/>
    <n v="430"/>
    <s v="24/11/2025"/>
    <n v="0.5"/>
    <n v="922"/>
    <n v="815"/>
    <n v="135.21428571428601"/>
    <n v="679.78571428571399"/>
    <n v="290.19"/>
    <n v="623"/>
    <n v="487.78571428571399"/>
    <n v="217.33"/>
    <n v="0.42688452243354014"/>
    <n v="0.34884430176565012"/>
    <n v="20"/>
    <n v="20"/>
    <n v="3.64"/>
    <n v="24.52"/>
    <n v="45.68"/>
    <n v="34.159999999999997"/>
    <n v="200"/>
    <n v="7.69"/>
    <n v="73.84"/>
    <n v="3.6920000000000002"/>
    <n v="1507.2514285714281"/>
    <n v="4.9295774647887321E-2"/>
    <n v="0.33206933911159259"/>
    <n v="0.61863488624051999"/>
    <n v="0.46262188515709635"/>
    <n v="74.301126760563349"/>
    <n v="500.51198576071789"/>
    <n v="932.43831605014668"/>
    <n v="697.28749729144056"/>
    <n v="648.70000000000005"/>
    <n v="0.43038605749727998"/>
    <n v="49.784623867121553"/>
    <m/>
    <n v="38.450000000000003"/>
    <n v="16871.261378413521"/>
  </r>
  <r>
    <x v="1"/>
    <s v="mid May"/>
    <x v="9"/>
    <x v="9"/>
    <n v="4"/>
    <x v="3"/>
    <n v="32"/>
    <n v="61"/>
    <n v="432"/>
    <s v="24/11/2025"/>
    <n v="0.5"/>
    <n v="803"/>
    <n v="633"/>
    <n v="135.21428571428601"/>
    <n v="497.78571428571399"/>
    <n v="221.93"/>
    <n v="554"/>
    <n v="418.78571428571399"/>
    <n v="191.28"/>
    <n v="0.44583440952790959"/>
    <n v="0.34527075812274366"/>
    <n v="20"/>
    <n v="20"/>
    <n v="5.27"/>
    <n v="20.6"/>
    <n v="38.26"/>
    <n v="29.07"/>
    <n v="200"/>
    <n v="6.79"/>
    <n v="64.13"/>
    <n v="3.2064999999999997"/>
    <n v="1123.831428571428"/>
    <n v="8.2176828317480119E-2"/>
    <n v="0.32122251676282554"/>
    <n v="0.59660065491969438"/>
    <n v="0.45329798846093877"/>
    <n v="92.352902363502665"/>
    <n v="360.99995990287567"/>
    <n v="670.47856630504964"/>
    <n v="509.43052594061152"/>
    <n v="502"/>
    <n v="0.446686208658645"/>
    <n v="72.378677961519401"/>
    <m/>
    <n v="33.950000000000003"/>
    <n v="14786.450662739322"/>
  </r>
  <r>
    <x v="1"/>
    <s v="mid May"/>
    <x v="15"/>
    <x v="7"/>
    <n v="4"/>
    <x v="2"/>
    <n v="32"/>
    <n v="62"/>
    <n v="332"/>
    <s v="24/11/2025"/>
    <n v="0.5"/>
    <n v="859"/>
    <n v="648"/>
    <n v="135.21428571428601"/>
    <n v="512.78571428571399"/>
    <n v="253.52"/>
    <n v="541"/>
    <n v="405.78571428571399"/>
    <n v="203.04"/>
    <n v="0.49439754840507066"/>
    <n v="0.37530499075785578"/>
    <n v="20"/>
    <n v="20"/>
    <n v="4.1900000000000004"/>
    <n v="14.85"/>
    <n v="27.79"/>
    <n v="21.2"/>
    <n v="200"/>
    <n v="8.6300000000000008"/>
    <n v="46.83"/>
    <n v="2.3414999999999999"/>
    <n v="1119.2314285714281"/>
    <n v="8.9472560324578274E-2"/>
    <n v="0.31710442024343372"/>
    <n v="0.59342301943198805"/>
    <n v="0.45270125987614779"/>
    <n v="100.14050151002101"/>
    <n v="354.91323327537282"/>
    <n v="664.1776937860343"/>
    <n v="506.6774778072662"/>
    <n v="549.44000000000005"/>
    <n v="0.49090830187041645"/>
    <n v="60.176711896497309"/>
    <m/>
    <n v="43.15"/>
    <n v="12733.256083429897"/>
  </r>
  <r>
    <x v="1"/>
    <s v="mid May"/>
    <x v="8"/>
    <x v="8"/>
    <n v="4"/>
    <x v="1"/>
    <n v="32"/>
    <n v="63"/>
    <n v="232"/>
    <s v="24/11/2025"/>
    <n v="0.5"/>
    <n v="597"/>
    <n v="617"/>
    <n v="135.21428571428601"/>
    <n v="481.78571428571399"/>
    <n v="166.1"/>
    <n v="512"/>
    <n v="376.78571428571399"/>
    <n v="152.65"/>
    <n v="0.34475908080059325"/>
    <n v="0.29814453125000001"/>
    <n v="20"/>
    <n v="18"/>
    <n v="5.58"/>
    <n v="14.17"/>
    <n v="18.170000000000002"/>
    <n v="13.55"/>
    <n v="200"/>
    <n v="4.37"/>
    <n v="37.92"/>
    <n v="2.1066666666666669"/>
    <n v="1039.4114285714279"/>
    <n v="0.14715189873417722"/>
    <n v="0.37368143459915609"/>
    <n v="0.47916666666666669"/>
    <n v="0.35733122362869196"/>
    <n v="152.95136528028925"/>
    <n v="388.40875376732942"/>
    <n v="498.05130952380921"/>
    <n v="371.41415762507506"/>
    <n v="359.3"/>
    <n v="0.34567639928091198"/>
    <n v="83.804936785069245"/>
    <m/>
    <n v="21.85"/>
    <n v="16443.935926773454"/>
  </r>
  <r>
    <x v="1"/>
    <s v="mid May"/>
    <x v="12"/>
    <x v="11"/>
    <n v="4"/>
    <x v="0"/>
    <n v="32"/>
    <n v="64"/>
    <n v="132"/>
    <s v="24/11/2025"/>
    <n v="0.5"/>
    <n v="645"/>
    <n v="602"/>
    <n v="135.21428571428601"/>
    <n v="466.78571428571399"/>
    <n v="196.82"/>
    <n v="524"/>
    <n v="388.78571428571399"/>
    <n v="170.28"/>
    <n v="0.42164957918898266"/>
    <n v="0.32496183206106871"/>
    <n v="20"/>
    <n v="20"/>
    <n v="5.1100000000000003"/>
    <n v="17.760000000000002"/>
    <n v="28.59"/>
    <n v="21.63"/>
    <n v="200"/>
    <n v="7.01"/>
    <n v="51.46"/>
    <n v="2.573"/>
    <n v="1036.4914285714281"/>
    <n v="9.9300427516517686E-2"/>
    <n v="0.34512242518460945"/>
    <n v="0.55557714729887286"/>
    <n v="0.42032646715895838"/>
    <n v="102.92404197434897"/>
    <n v="357.71643551163163"/>
    <n v="575.85095108544749"/>
    <n v="435.66478041197024"/>
    <n v="436.9"/>
    <n v="0.42151819875844904"/>
    <n v="73.031196016664978"/>
    <m/>
    <n v="35.049999999999997"/>
    <n v="12465.049928673325"/>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r>
    <x v="2"/>
    <m/>
    <x v="16"/>
    <x v="14"/>
    <m/>
    <x v="4"/>
    <m/>
    <m/>
    <m/>
    <m/>
    <m/>
    <m/>
    <m/>
    <m/>
    <m/>
    <m/>
    <m/>
    <m/>
    <m/>
    <m/>
    <m/>
    <m/>
    <m/>
    <m/>
    <m/>
    <m/>
    <m/>
    <m/>
    <m/>
    <m/>
    <m/>
    <m/>
    <m/>
    <m/>
    <m/>
    <m/>
    <m/>
    <m/>
    <m/>
    <m/>
    <m/>
    <m/>
    <m/>
    <m/>
    <m/>
    <m/>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s v="mid April"/>
    <x v="0"/>
    <x v="0"/>
    <n v="1"/>
    <x v="0"/>
    <n v="2"/>
    <n v="1"/>
    <n v="102"/>
    <d v="2025-12-11T00:00:00"/>
    <n v="3.03"/>
    <n v="1"/>
    <n v="2"/>
    <n v="1.03"/>
    <n v="3.3993399339933994"/>
  </r>
  <r>
    <x v="0"/>
    <s v="mid April"/>
    <x v="1"/>
    <x v="1"/>
    <n v="1"/>
    <x v="1"/>
    <n v="2"/>
    <n v="2"/>
    <n v="202"/>
    <d v="2025-12-11T00:00:00"/>
    <n v="2.95"/>
    <n v="2"/>
    <n v="2"/>
    <n v="0.57999999999999996"/>
    <n v="1.9661016949152541"/>
  </r>
  <r>
    <x v="0"/>
    <s v="mid April"/>
    <x v="2"/>
    <x v="2"/>
    <n v="1"/>
    <x v="2"/>
    <n v="2"/>
    <n v="3"/>
    <n v="302"/>
    <d v="2025-12-11T00:00:00"/>
    <n v="2.77"/>
    <n v="3"/>
    <n v="2"/>
    <n v="1.125"/>
    <n v="4.0613718411552346"/>
  </r>
  <r>
    <x v="0"/>
    <s v="mid April"/>
    <x v="3"/>
    <x v="3"/>
    <n v="1"/>
    <x v="3"/>
    <n v="2"/>
    <n v="4"/>
    <n v="402"/>
    <d v="2025-12-11T00:00:00"/>
    <n v="2.68"/>
    <n v="4"/>
    <n v="2"/>
    <n v="1.385"/>
    <n v="5.1679104477611935"/>
  </r>
  <r>
    <x v="0"/>
    <s v="mid April"/>
    <x v="4"/>
    <x v="4"/>
    <n v="1"/>
    <x v="3"/>
    <n v="4"/>
    <n v="5"/>
    <n v="404"/>
    <d v="2025-12-11T00:00:00"/>
    <n v="1.53"/>
    <n v="4"/>
    <n v="4"/>
    <n v="0.87"/>
    <n v="5.6862745098039209"/>
  </r>
  <r>
    <x v="0"/>
    <s v="mid April"/>
    <x v="5"/>
    <x v="5"/>
    <n v="1"/>
    <x v="2"/>
    <n v="4"/>
    <n v="6"/>
    <n v="304"/>
    <d v="2025-12-11T00:00:00"/>
    <n v="3.04"/>
    <n v="3"/>
    <n v="4"/>
    <n v="1.43"/>
    <n v="4.7039473684210522"/>
  </r>
  <r>
    <x v="0"/>
    <s v="mid April"/>
    <x v="6"/>
    <x v="6"/>
    <n v="1"/>
    <x v="1"/>
    <n v="4"/>
    <n v="7"/>
    <n v="204"/>
    <d v="2025-12-11T00:00:00"/>
    <n v="3.67"/>
    <n v="2"/>
    <n v="4"/>
    <n v="1.52"/>
    <n v="4.1416893732970026"/>
  </r>
  <r>
    <x v="0"/>
    <s v="mid April"/>
    <x v="7"/>
    <x v="7"/>
    <n v="1"/>
    <x v="0"/>
    <n v="4"/>
    <n v="8"/>
    <n v="104"/>
    <d v="2025-12-11T00:00:00"/>
    <n v="2.16"/>
    <n v="1"/>
    <n v="4"/>
    <n v="0.98"/>
    <n v="4.5370370370370363"/>
  </r>
  <r>
    <x v="1"/>
    <s v="mid May"/>
    <x v="8"/>
    <x v="8"/>
    <n v="1"/>
    <x v="0"/>
    <n v="6"/>
    <n v="9"/>
    <n v="106"/>
    <d v="2025-12-11T00:00:00"/>
    <n v="3.66"/>
    <n v="1"/>
    <n v="6"/>
    <n v="1.47"/>
    <n v="4.0163934426229506"/>
  </r>
  <r>
    <x v="1"/>
    <s v="mid May"/>
    <x v="9"/>
    <x v="9"/>
    <n v="1"/>
    <x v="1"/>
    <n v="6"/>
    <n v="10"/>
    <n v="206"/>
    <d v="2025-12-11T00:00:00"/>
    <n v="2.99"/>
    <n v="2"/>
    <n v="6"/>
    <n v="1.33"/>
    <n v="4.448160535117057"/>
  </r>
  <r>
    <x v="1"/>
    <s v="mid May"/>
    <x v="10"/>
    <x v="10"/>
    <n v="1"/>
    <x v="2"/>
    <n v="6"/>
    <n v="11"/>
    <n v="306"/>
    <d v="2025-12-11T00:00:00"/>
    <n v="2.78"/>
    <n v="3"/>
    <n v="6"/>
    <n v="1.2549999999999999"/>
    <n v="4.514388489208633"/>
  </r>
  <r>
    <x v="1"/>
    <s v="mid May"/>
    <x v="11"/>
    <x v="3"/>
    <n v="1"/>
    <x v="3"/>
    <n v="6"/>
    <n v="12"/>
    <n v="406"/>
    <d v="2025-12-11T00:00:00"/>
    <n v="3.11"/>
    <n v="4"/>
    <n v="6"/>
    <n v="1.5349999999999999"/>
    <n v="4.935691318327974"/>
  </r>
  <r>
    <x v="1"/>
    <s v="mid May"/>
    <x v="12"/>
    <x v="11"/>
    <n v="1"/>
    <x v="3"/>
    <n v="8"/>
    <n v="13"/>
    <n v="408"/>
    <d v="2025-12-11T00:00:00"/>
    <n v="3.36"/>
    <n v="4"/>
    <n v="8"/>
    <n v="1.675"/>
    <n v="4.9851190476190474"/>
  </r>
  <r>
    <x v="1"/>
    <s v="mid May"/>
    <x v="13"/>
    <x v="12"/>
    <n v="1"/>
    <x v="2"/>
    <n v="8"/>
    <n v="14"/>
    <n v="308"/>
    <d v="2025-12-11T00:00:00"/>
    <n v="3.23"/>
    <n v="3"/>
    <n v="8"/>
    <n v="1.6950000000000001"/>
    <n v="5.2476780185758525"/>
  </r>
  <r>
    <x v="1"/>
    <s v="mid May"/>
    <x v="14"/>
    <x v="13"/>
    <n v="1"/>
    <x v="1"/>
    <n v="8"/>
    <n v="15"/>
    <n v="208"/>
    <d v="2025-12-11T00:00:00"/>
    <n v="3.01"/>
    <n v="2"/>
    <n v="8"/>
    <n v="1.325"/>
    <n v="4.4019933554817277"/>
  </r>
  <r>
    <x v="1"/>
    <s v="mid May"/>
    <x v="15"/>
    <x v="7"/>
    <n v="1"/>
    <x v="0"/>
    <n v="8"/>
    <n v="16"/>
    <n v="108"/>
    <d v="2025-12-11T00:00:00"/>
    <n v="1.64"/>
    <n v="1"/>
    <n v="8"/>
    <n v="0.78"/>
    <n v="4.7560975609756104"/>
  </r>
  <r>
    <x v="0"/>
    <s v="mid April"/>
    <x v="1"/>
    <x v="1"/>
    <n v="2"/>
    <x v="0"/>
    <n v="10"/>
    <n v="17"/>
    <n v="110"/>
    <d v="2025-12-11T00:00:00"/>
    <n v="1.95"/>
    <n v="1"/>
    <n v="10"/>
    <n v="0.89"/>
    <n v="4.5641025641025648"/>
  </r>
  <r>
    <x v="0"/>
    <s v="mid April"/>
    <x v="5"/>
    <x v="5"/>
    <n v="2"/>
    <x v="1"/>
    <n v="10"/>
    <n v="18"/>
    <n v="210"/>
    <d v="2025-12-11T00:00:00"/>
    <n v="3.25"/>
    <n v="2"/>
    <n v="10"/>
    <n v="1.4850000000000001"/>
    <n v="4.569230769230769"/>
  </r>
  <r>
    <x v="0"/>
    <s v="mid April"/>
    <x v="7"/>
    <x v="7"/>
    <n v="2"/>
    <x v="2"/>
    <n v="10"/>
    <n v="19"/>
    <n v="310"/>
    <d v="2025-12-11T00:00:00"/>
    <n v="2.63"/>
    <n v="3"/>
    <n v="10"/>
    <n v="1.56"/>
    <n v="5.9315589353612177"/>
  </r>
  <r>
    <x v="0"/>
    <s v="mid April"/>
    <x v="6"/>
    <x v="6"/>
    <n v="2"/>
    <x v="3"/>
    <n v="10"/>
    <n v="20"/>
    <n v="410"/>
    <d v="2025-12-11T00:00:00"/>
    <n v="2.77"/>
    <n v="4"/>
    <n v="10"/>
    <n v="1.2450000000000001"/>
    <n v="4.4945848375451272"/>
  </r>
  <r>
    <x v="0"/>
    <s v="mid April"/>
    <x v="2"/>
    <x v="2"/>
    <n v="2"/>
    <x v="3"/>
    <n v="12"/>
    <n v="21"/>
    <n v="412"/>
    <d v="2025-12-11T00:00:00"/>
    <n v="2.4"/>
    <n v="4"/>
    <n v="12"/>
    <n v="1.085"/>
    <n v="4.520833333333333"/>
  </r>
  <r>
    <x v="0"/>
    <s v="mid April"/>
    <x v="0"/>
    <x v="0"/>
    <n v="2"/>
    <x v="2"/>
    <n v="12"/>
    <n v="22"/>
    <n v="312"/>
    <d v="2025-12-11T00:00:00"/>
    <n v="2.1"/>
    <n v="3"/>
    <n v="12"/>
    <n v="1.2949999999999999"/>
    <n v="6.1666666666666661"/>
  </r>
  <r>
    <x v="0"/>
    <s v="mid April"/>
    <x v="3"/>
    <x v="3"/>
    <n v="2"/>
    <x v="1"/>
    <n v="12"/>
    <n v="23"/>
    <n v="212"/>
    <d v="2025-12-11T00:00:00"/>
    <n v="3.08"/>
    <n v="2"/>
    <n v="12"/>
    <n v="0.92500000000000004"/>
    <n v="3.0032467532467533"/>
  </r>
  <r>
    <x v="0"/>
    <s v="mid April"/>
    <x v="4"/>
    <x v="4"/>
    <n v="2"/>
    <x v="0"/>
    <n v="12"/>
    <n v="24"/>
    <n v="112"/>
    <d v="2025-12-11T00:00:00"/>
    <n v="2.0299999999999998"/>
    <n v="1"/>
    <n v="12"/>
    <n v="0.96499999999999997"/>
    <n v="4.7536945812807883"/>
  </r>
  <r>
    <x v="1"/>
    <s v="mid May"/>
    <x v="9"/>
    <x v="9"/>
    <n v="2"/>
    <x v="0"/>
    <n v="14"/>
    <n v="25"/>
    <n v="114"/>
    <d v="2025-12-11T00:00:00"/>
    <n v="2.25"/>
    <n v="1"/>
    <n v="14"/>
    <n v="1"/>
    <n v="4.4444444444444446"/>
  </r>
  <r>
    <x v="1"/>
    <s v="mid May"/>
    <x v="10"/>
    <x v="10"/>
    <n v="2"/>
    <x v="1"/>
    <n v="14"/>
    <n v="26"/>
    <n v="214"/>
    <d v="2025-12-11T00:00:00"/>
    <n v="3.41"/>
    <n v="2"/>
    <n v="14"/>
    <n v="1.56"/>
    <n v="4.5747800586510259"/>
  </r>
  <r>
    <x v="1"/>
    <s v="mid May"/>
    <x v="8"/>
    <x v="8"/>
    <n v="2"/>
    <x v="2"/>
    <n v="14"/>
    <n v="27"/>
    <n v="314"/>
    <d v="2025-12-11T00:00:00"/>
    <n v="2.2400000000000002"/>
    <n v="3"/>
    <n v="14"/>
    <n v="0.96499999999999997"/>
    <n v="4.3080357142857135"/>
  </r>
  <r>
    <x v="1"/>
    <s v="mid May"/>
    <x v="15"/>
    <x v="7"/>
    <n v="2"/>
    <x v="3"/>
    <n v="14"/>
    <n v="28"/>
    <n v="414"/>
    <d v="2025-12-11T00:00:00"/>
    <n v="2.4"/>
    <n v="4"/>
    <n v="14"/>
    <n v="1.53"/>
    <n v="6.3750000000000009"/>
  </r>
  <r>
    <x v="1"/>
    <s v="mid May"/>
    <x v="14"/>
    <x v="13"/>
    <n v="2"/>
    <x v="3"/>
    <n v="16"/>
    <n v="29"/>
    <n v="416"/>
    <d v="2025-12-11T00:00:00"/>
    <n v="3.3"/>
    <n v="4"/>
    <n v="16"/>
    <n v="1.9450000000000001"/>
    <n v="5.8939393939393945"/>
  </r>
  <r>
    <x v="1"/>
    <s v="mid May"/>
    <x v="11"/>
    <x v="3"/>
    <n v="2"/>
    <x v="2"/>
    <n v="16"/>
    <n v="30"/>
    <n v="316"/>
    <d v="2025-12-11T00:00:00"/>
    <n v="2.96"/>
    <n v="3"/>
    <n v="16"/>
    <n v="1.415"/>
    <n v="4.7804054054054053"/>
  </r>
  <r>
    <x v="1"/>
    <s v="mid May"/>
    <x v="12"/>
    <x v="11"/>
    <n v="2"/>
    <x v="1"/>
    <n v="16"/>
    <n v="31"/>
    <n v="216"/>
    <d v="2025-12-11T00:00:00"/>
    <n v="2.52"/>
    <n v="2"/>
    <n v="16"/>
    <n v="0.93"/>
    <n v="3.6904761904761907"/>
  </r>
  <r>
    <x v="1"/>
    <s v="mid May"/>
    <x v="13"/>
    <x v="12"/>
    <n v="2"/>
    <x v="0"/>
    <n v="16"/>
    <n v="32"/>
    <n v="116"/>
    <d v="2025-12-11T00:00:00"/>
    <n v="2.92"/>
    <n v="1"/>
    <n v="16"/>
    <n v="1.645"/>
    <n v="5.6335616438356162"/>
  </r>
  <r>
    <x v="0"/>
    <s v="mid April"/>
    <x v="6"/>
    <x v="6"/>
    <n v="3"/>
    <x v="0"/>
    <n v="18"/>
    <n v="33"/>
    <n v="118"/>
    <d v="2025-12-11T00:00:00"/>
    <n v="3.22"/>
    <n v="1"/>
    <n v="18"/>
    <n v="1.635"/>
    <n v="5.0776397515527947"/>
  </r>
  <r>
    <x v="0"/>
    <s v="mid April"/>
    <x v="2"/>
    <x v="2"/>
    <n v="3"/>
    <x v="1"/>
    <n v="18"/>
    <n v="34"/>
    <n v="218"/>
    <d v="2025-12-11T00:00:00"/>
    <n v="3.87"/>
    <n v="2"/>
    <n v="18"/>
    <n v="1.0649999999999999"/>
    <n v="2.751937984496124"/>
  </r>
  <r>
    <x v="0"/>
    <s v="mid April"/>
    <x v="3"/>
    <x v="3"/>
    <n v="3"/>
    <x v="2"/>
    <n v="18"/>
    <n v="35"/>
    <n v="318"/>
    <d v="2025-12-11T00:00:00"/>
    <n v="1.46"/>
    <n v="3"/>
    <n v="18"/>
    <n v="0.70499999999999996"/>
    <n v="4.8287671232876708"/>
  </r>
  <r>
    <x v="0"/>
    <s v="mid April"/>
    <x v="0"/>
    <x v="0"/>
    <n v="3"/>
    <x v="3"/>
    <n v="18"/>
    <n v="36"/>
    <n v="418"/>
    <d v="2025-12-11T00:00:00"/>
    <n v="3"/>
    <n v="4"/>
    <n v="18"/>
    <n v="1.9"/>
    <n v="6.333333333333333"/>
  </r>
  <r>
    <x v="0"/>
    <s v="mid April"/>
    <x v="1"/>
    <x v="1"/>
    <n v="3"/>
    <x v="3"/>
    <n v="20"/>
    <n v="37"/>
    <n v="420"/>
    <d v="2025-12-11T00:00:00"/>
    <n v="3.12"/>
    <n v="4"/>
    <n v="20"/>
    <n v="1.61"/>
    <n v="5.1602564102564106"/>
  </r>
  <r>
    <x v="0"/>
    <s v="mid April"/>
    <x v="4"/>
    <x v="4"/>
    <n v="3"/>
    <x v="2"/>
    <n v="20"/>
    <n v="38"/>
    <n v="320"/>
    <d v="2025-12-11T00:00:00"/>
    <n v="2.31"/>
    <n v="3"/>
    <n v="20"/>
    <n v="0.875"/>
    <n v="3.7878787878787881"/>
  </r>
  <r>
    <x v="0"/>
    <s v="mid April"/>
    <x v="7"/>
    <x v="7"/>
    <n v="3"/>
    <x v="1"/>
    <n v="20"/>
    <n v="39"/>
    <n v="220"/>
    <d v="2025-12-11T00:00:00"/>
    <n v="3.63"/>
    <n v="2"/>
    <n v="20"/>
    <n v="1.4750000000000001"/>
    <n v="4.0633608815427005"/>
  </r>
  <r>
    <x v="0"/>
    <s v="mid April"/>
    <x v="5"/>
    <x v="5"/>
    <n v="3"/>
    <x v="0"/>
    <n v="20"/>
    <n v="40"/>
    <n v="120"/>
    <d v="2025-12-11T00:00:00"/>
    <n v="1.97"/>
    <n v="1"/>
    <n v="20"/>
    <n v="0.98499999999999999"/>
    <n v="5"/>
  </r>
  <r>
    <x v="1"/>
    <s v="mid May"/>
    <x v="14"/>
    <x v="13"/>
    <n v="3"/>
    <x v="0"/>
    <n v="22"/>
    <n v="41"/>
    <n v="122"/>
    <d v="2025-12-11T00:00:00"/>
    <n v="2.74"/>
    <n v="1"/>
    <n v="22"/>
    <n v="1.3"/>
    <n v="4.7445255474452548"/>
  </r>
  <r>
    <x v="1"/>
    <s v="mid May"/>
    <x v="15"/>
    <x v="7"/>
    <n v="3"/>
    <x v="1"/>
    <n v="22"/>
    <n v="42"/>
    <n v="222"/>
    <d v="2025-12-11T00:00:00"/>
    <n v="2.5299999999999998"/>
    <n v="2"/>
    <n v="22"/>
    <n v="1.1950000000000001"/>
    <n v="4.7233201581027675"/>
  </r>
  <r>
    <x v="1"/>
    <s v="mid May"/>
    <x v="9"/>
    <x v="9"/>
    <n v="3"/>
    <x v="2"/>
    <n v="22"/>
    <n v="43"/>
    <n v="322"/>
    <d v="2025-12-11T00:00:00"/>
    <n v="2.0099999999999998"/>
    <n v="3"/>
    <n v="22"/>
    <n v="0.68500000000000005"/>
    <n v="3.4079601990049757"/>
  </r>
  <r>
    <x v="1"/>
    <s v="mid May"/>
    <x v="13"/>
    <x v="12"/>
    <n v="3"/>
    <x v="3"/>
    <n v="22"/>
    <n v="44"/>
    <n v="422"/>
    <d v="2025-12-11T00:00:00"/>
    <n v="3.8"/>
    <n v="4"/>
    <n v="22"/>
    <n v="2.15"/>
    <n v="5.6578947368421053"/>
  </r>
  <r>
    <x v="1"/>
    <s v="mid May"/>
    <x v="8"/>
    <x v="8"/>
    <n v="3"/>
    <x v="3"/>
    <n v="24"/>
    <n v="45"/>
    <n v="424"/>
    <d v="2025-12-11T00:00:00"/>
    <n v="3.61"/>
    <n v="4"/>
    <n v="24"/>
    <n v="1.71"/>
    <n v="4.7368421052631584"/>
  </r>
  <r>
    <x v="1"/>
    <s v="mid May"/>
    <x v="12"/>
    <x v="11"/>
    <n v="3"/>
    <x v="2"/>
    <n v="24"/>
    <n v="46"/>
    <n v="324"/>
    <d v="2025-12-11T00:00:00"/>
    <n v="2.1800000000000002"/>
    <n v="3"/>
    <n v="24"/>
    <n v="0.745"/>
    <n v="3.4174311926605498"/>
  </r>
  <r>
    <x v="1"/>
    <s v="mid May"/>
    <x v="11"/>
    <x v="3"/>
    <n v="3"/>
    <x v="1"/>
    <n v="24"/>
    <n v="47"/>
    <n v="224"/>
    <d v="2025-12-11T00:00:00"/>
    <n v="3.58"/>
    <n v="2"/>
    <n v="24"/>
    <n v="1.4350000000000001"/>
    <n v="4.0083798882681565"/>
  </r>
  <r>
    <x v="1"/>
    <s v="mid May"/>
    <x v="10"/>
    <x v="10"/>
    <n v="3"/>
    <x v="0"/>
    <n v="24"/>
    <n v="48"/>
    <n v="124"/>
    <d v="2025-12-11T00:00:00"/>
    <n v="2.87"/>
    <n v="1"/>
    <n v="24"/>
    <n v="1.56"/>
    <n v="5.4355400696864109"/>
  </r>
  <r>
    <x v="0"/>
    <s v="mid April"/>
    <x v="3"/>
    <x v="3"/>
    <n v="4"/>
    <x v="0"/>
    <n v="26"/>
    <n v="49"/>
    <n v="126"/>
    <d v="2025-12-11T00:00:00"/>
    <n v="2.4300000000000002"/>
    <n v="1"/>
    <n v="26"/>
    <n v="0.67500000000000004"/>
    <n v="2.7777777777777777"/>
  </r>
  <r>
    <x v="0"/>
    <s v="mid April"/>
    <x v="4"/>
    <x v="4"/>
    <n v="4"/>
    <x v="1"/>
    <n v="26"/>
    <n v="50"/>
    <n v="226"/>
    <d v="2025-12-11T00:00:00"/>
    <n v="3.31"/>
    <n v="2"/>
    <n v="26"/>
    <n v="1.2450000000000001"/>
    <n v="3.761329305135952"/>
  </r>
  <r>
    <x v="0"/>
    <s v="mid April"/>
    <x v="1"/>
    <x v="1"/>
    <n v="4"/>
    <x v="2"/>
    <n v="26"/>
    <n v="51"/>
    <n v="326"/>
    <d v="2025-12-11T00:00:00"/>
    <n v="1.97"/>
    <n v="3"/>
    <n v="26"/>
    <n v="0.68"/>
    <n v="3.4517766497461935"/>
  </r>
  <r>
    <x v="0"/>
    <s v="mid April"/>
    <x v="5"/>
    <x v="5"/>
    <n v="4"/>
    <x v="3"/>
    <n v="26"/>
    <n v="52"/>
    <n v="426"/>
    <d v="2025-12-11T00:00:00"/>
    <n v="2.57"/>
    <n v="4"/>
    <n v="26"/>
    <n v="1.37"/>
    <n v="5.3307392996108955"/>
  </r>
  <r>
    <x v="0"/>
    <s v="mid April"/>
    <x v="7"/>
    <x v="7"/>
    <n v="4"/>
    <x v="3"/>
    <n v="28"/>
    <n v="53"/>
    <n v="428"/>
    <d v="2025-12-11T00:00:00"/>
    <n v="2.77"/>
    <n v="4"/>
    <n v="28"/>
    <n v="2.02"/>
    <n v="7.2924187725631775"/>
  </r>
  <r>
    <x v="0"/>
    <s v="mid April"/>
    <x v="6"/>
    <x v="6"/>
    <n v="4"/>
    <x v="2"/>
    <n v="28"/>
    <n v="54"/>
    <n v="328"/>
    <d v="2025-12-11T00:00:00"/>
    <n v="2.39"/>
    <n v="3"/>
    <n v="28"/>
    <n v="1.5649999999999999"/>
    <n v="6.548117154811715"/>
  </r>
  <r>
    <x v="0"/>
    <s v="mid April"/>
    <x v="0"/>
    <x v="0"/>
    <n v="4"/>
    <x v="1"/>
    <n v="28"/>
    <n v="55"/>
    <n v="228"/>
    <d v="2025-12-11T00:00:00"/>
    <n v="3.01"/>
    <n v="2"/>
    <n v="28"/>
    <n v="1.395"/>
    <n v="4.6345514950166118"/>
  </r>
  <r>
    <x v="0"/>
    <s v="mid April"/>
    <x v="2"/>
    <x v="2"/>
    <n v="4"/>
    <x v="0"/>
    <n v="28"/>
    <n v="56"/>
    <n v="128"/>
    <d v="2025-12-11T00:00:00"/>
    <n v="2.0299999999999998"/>
    <n v="1"/>
    <n v="28"/>
    <n v="0.76500000000000001"/>
    <n v="3.7684729064039413"/>
  </r>
  <r>
    <x v="1"/>
    <s v="mid May"/>
    <x v="11"/>
    <x v="3"/>
    <n v="4"/>
    <x v="0"/>
    <n v="30"/>
    <n v="57"/>
    <n v="130"/>
    <d v="2025-12-11T00:00:00"/>
    <n v="3.41"/>
    <n v="1"/>
    <n v="30"/>
    <n v="1.43"/>
    <n v="4.193548387096774"/>
  </r>
  <r>
    <x v="1"/>
    <s v="mid May"/>
    <x v="13"/>
    <x v="12"/>
    <n v="4"/>
    <x v="1"/>
    <n v="30"/>
    <n v="58"/>
    <n v="230"/>
    <d v="2025-12-11T00:00:00"/>
    <n v="3.3"/>
    <n v="2"/>
    <n v="30"/>
    <n v="1.59"/>
    <n v="4.8181818181818183"/>
  </r>
  <r>
    <x v="1"/>
    <s v="mid May"/>
    <x v="14"/>
    <x v="13"/>
    <n v="4"/>
    <x v="2"/>
    <n v="30"/>
    <n v="59"/>
    <n v="330"/>
    <d v="2025-12-11T00:00:00"/>
    <n v="3.03"/>
    <n v="3"/>
    <n v="30"/>
    <n v="1.61"/>
    <n v="5.3135313531353141"/>
  </r>
  <r>
    <x v="1"/>
    <s v="mid May"/>
    <x v="10"/>
    <x v="10"/>
    <n v="4"/>
    <x v="3"/>
    <n v="30"/>
    <n v="60"/>
    <n v="430"/>
    <d v="2025-12-11T00:00:00"/>
    <n v="2.12"/>
    <n v="4"/>
    <n v="30"/>
    <n v="1.3049999999999999"/>
    <n v="6.1556603773584895"/>
  </r>
  <r>
    <x v="1"/>
    <s v="mid May"/>
    <x v="9"/>
    <x v="9"/>
    <n v="4"/>
    <x v="3"/>
    <n v="32"/>
    <n v="61"/>
    <n v="432"/>
    <d v="2025-12-11T00:00:00"/>
    <n v="2"/>
    <n v="4"/>
    <n v="32"/>
    <n v="1.125"/>
    <n v="5.625"/>
  </r>
  <r>
    <x v="1"/>
    <s v="mid May"/>
    <x v="15"/>
    <x v="7"/>
    <n v="4"/>
    <x v="2"/>
    <n v="32"/>
    <n v="62"/>
    <n v="332"/>
    <d v="2025-12-11T00:00:00"/>
    <n v="2.23"/>
    <n v="3"/>
    <n v="32"/>
    <n v="1.26"/>
    <n v="5.6502242152466362"/>
  </r>
  <r>
    <x v="1"/>
    <s v="mid May"/>
    <x v="8"/>
    <x v="8"/>
    <n v="4"/>
    <x v="1"/>
    <n v="32"/>
    <n v="63"/>
    <n v="232"/>
    <d v="2025-12-11T00:00:00"/>
    <n v="2.76"/>
    <n v="2"/>
    <n v="32"/>
    <n v="1.06"/>
    <n v="3.8405797101449277"/>
  </r>
  <r>
    <x v="1"/>
    <s v="mid May"/>
    <x v="12"/>
    <x v="11"/>
    <n v="4"/>
    <x v="0"/>
    <n v="32"/>
    <n v="64"/>
    <n v="132"/>
    <d v="2025-12-11T00:00:00"/>
    <n v="3.01"/>
    <n v="1"/>
    <n v="32"/>
    <n v="1.28"/>
    <n v="4.2524916943521598"/>
  </r>
  <r>
    <x v="2"/>
    <m/>
    <x v="16"/>
    <x v="14"/>
    <m/>
    <x v="4"/>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D11015-05F7-47E4-BF51-2001B3E5265B}" name="PivotTable1" cacheId="47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S5:AG24" firstHeaderRow="1" firstDataRow="2" firstDataCol="3"/>
  <pivotFields count="14">
    <pivotField axis="axisRow" compact="0" outline="0" showAll="0">
      <items count="4">
        <item x="1"/>
        <item x="0"/>
        <item h="1" x="2"/>
        <item t="default"/>
      </items>
    </pivotField>
    <pivotField compact="0" outline="0" showAll="0"/>
    <pivotField compact="0" outline="0" showAll="0"/>
    <pivotField axis="axisRow" compact="0" outline="0" showAll="0">
      <items count="18">
        <item x="13"/>
        <item x="3"/>
        <item x="0"/>
        <item x="10"/>
        <item x="1"/>
        <item x="5"/>
        <item x="15"/>
        <item x="8"/>
        <item x="7"/>
        <item x="2"/>
        <item x="9"/>
        <item x="11"/>
        <item x="4"/>
        <item x="12"/>
        <item x="6"/>
        <item x="14"/>
        <item x="16"/>
        <item t="default"/>
      </items>
    </pivotField>
    <pivotField axis="axisRow" compact="0" outline="0" showAll="0" defaultSubtotal="0">
      <items count="15">
        <item x="7"/>
        <item x="8"/>
        <item x="2"/>
        <item x="9"/>
        <item x="4"/>
        <item x="6"/>
        <item x="11"/>
        <item x="3"/>
        <item x="12"/>
        <item x="13"/>
        <item x="1"/>
        <item x="0"/>
        <item x="10"/>
        <item x="5"/>
        <item x="14"/>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x="6"/>
        <item x="8"/>
        <item x="0"/>
        <item x="2"/>
        <item x="4"/>
        <item x="1"/>
        <item x="3"/>
        <item x="5"/>
        <item x="7"/>
        <item x="9"/>
        <item x="11"/>
        <item x="12"/>
        <item h="1" x="10"/>
        <item t="default"/>
      </items>
    </pivotField>
    <pivotField dataField="1" compact="0" outline="0" showAll="0"/>
  </pivotFields>
  <rowFields count="3">
    <field x="0"/>
    <field x="4"/>
    <field x="3"/>
  </rowFields>
  <rowItems count="18">
    <i>
      <x/>
      <x v="1"/>
      <x v="7"/>
    </i>
    <i r="1">
      <x v="3"/>
      <x v="3"/>
    </i>
    <i r="1">
      <x v="5"/>
      <x v="15"/>
    </i>
    <i r="1">
      <x v="6"/>
      <x v="13"/>
    </i>
    <i r="1">
      <x v="8"/>
      <x/>
    </i>
    <i r="1">
      <x v="9"/>
      <x v="6"/>
    </i>
    <i r="1">
      <x v="10"/>
      <x v="10"/>
    </i>
    <i r="1">
      <x v="12"/>
      <x v="11"/>
    </i>
    <i t="default">
      <x/>
    </i>
    <i>
      <x v="1"/>
      <x/>
      <x v="8"/>
    </i>
    <i r="1">
      <x v="2"/>
      <x v="9"/>
    </i>
    <i r="1">
      <x v="4"/>
      <x v="12"/>
    </i>
    <i r="1">
      <x v="5"/>
      <x v="14"/>
    </i>
    <i r="1">
      <x v="7"/>
      <x v="1"/>
    </i>
    <i r="1">
      <x v="10"/>
      <x v="4"/>
    </i>
    <i r="1">
      <x v="11"/>
      <x v="2"/>
    </i>
    <i r="1">
      <x v="13"/>
      <x v="5"/>
    </i>
    <i t="default">
      <x v="1"/>
    </i>
  </rowItems>
  <colFields count="1">
    <field x="12"/>
  </colFields>
  <colItems count="12">
    <i>
      <x/>
    </i>
    <i>
      <x v="1"/>
    </i>
    <i>
      <x v="2"/>
    </i>
    <i>
      <x v="3"/>
    </i>
    <i>
      <x v="4"/>
    </i>
    <i>
      <x v="5"/>
    </i>
    <i>
      <x v="6"/>
    </i>
    <i>
      <x v="7"/>
    </i>
    <i>
      <x v="8"/>
    </i>
    <i>
      <x v="9"/>
    </i>
    <i>
      <x v="10"/>
    </i>
    <i>
      <x v="11"/>
    </i>
  </colItems>
  <dataFields count="1">
    <dataField name="Average of Plants emerged (plants/1 m of row)" fld="13" subtotal="average" baseField="0" baseItem="0" numFmtId="1"/>
  </dataFields>
  <formats count="24">
    <format dxfId="128">
      <pivotArea outline="0" collapsedLevelsAreSubtotals="1" fieldPosition="0"/>
    </format>
    <format dxfId="129">
      <pivotArea dataOnly="0" labelOnly="1" outline="0" fieldPosition="0">
        <references count="1">
          <reference field="0" count="0"/>
        </references>
      </pivotArea>
    </format>
    <format dxfId="130">
      <pivotArea dataOnly="0" labelOnly="1" outline="0" fieldPosition="0">
        <references count="1">
          <reference field="0" count="0" defaultSubtotal="1"/>
        </references>
      </pivotArea>
    </format>
    <format dxfId="131">
      <pivotArea dataOnly="0" labelOnly="1" grandRow="1" outline="0" fieldPosition="0"/>
    </format>
    <format dxfId="132">
      <pivotArea dataOnly="0" labelOnly="1" outline="0" fieldPosition="0">
        <references count="2">
          <reference field="0" count="1" selected="0">
            <x v="0"/>
          </reference>
          <reference field="4" count="8">
            <x v="1"/>
            <x v="3"/>
            <x v="5"/>
            <x v="6"/>
            <x v="8"/>
            <x v="9"/>
            <x v="10"/>
            <x v="12"/>
          </reference>
        </references>
      </pivotArea>
    </format>
    <format dxfId="133">
      <pivotArea dataOnly="0" labelOnly="1" outline="0" fieldPosition="0">
        <references count="2">
          <reference field="0" count="1" selected="0">
            <x v="1"/>
          </reference>
          <reference field="4" count="8">
            <x v="0"/>
            <x v="2"/>
            <x v="4"/>
            <x v="5"/>
            <x v="7"/>
            <x v="10"/>
            <x v="11"/>
            <x v="13"/>
          </reference>
        </references>
      </pivotArea>
    </format>
    <format dxfId="134">
      <pivotArea dataOnly="0" labelOnly="1" outline="0" fieldPosition="0">
        <references count="2">
          <reference field="0" count="1" selected="0">
            <x v="2"/>
          </reference>
          <reference field="4" count="1">
            <x v="14"/>
          </reference>
        </references>
      </pivotArea>
    </format>
    <format dxfId="135">
      <pivotArea dataOnly="0" labelOnly="1" outline="0" fieldPosition="0">
        <references count="3">
          <reference field="0" count="1" selected="0">
            <x v="0"/>
          </reference>
          <reference field="3" count="1">
            <x v="7"/>
          </reference>
          <reference field="4" count="1" selected="0">
            <x v="1"/>
          </reference>
        </references>
      </pivotArea>
    </format>
    <format dxfId="136">
      <pivotArea dataOnly="0" labelOnly="1" outline="0" fieldPosition="0">
        <references count="3">
          <reference field="0" count="1" selected="0">
            <x v="0"/>
          </reference>
          <reference field="3" count="1">
            <x v="3"/>
          </reference>
          <reference field="4" count="1" selected="0">
            <x v="3"/>
          </reference>
        </references>
      </pivotArea>
    </format>
    <format dxfId="137">
      <pivotArea dataOnly="0" labelOnly="1" outline="0" fieldPosition="0">
        <references count="3">
          <reference field="0" count="1" selected="0">
            <x v="0"/>
          </reference>
          <reference field="3" count="1">
            <x v="15"/>
          </reference>
          <reference field="4" count="1" selected="0">
            <x v="5"/>
          </reference>
        </references>
      </pivotArea>
    </format>
    <format dxfId="138">
      <pivotArea dataOnly="0" labelOnly="1" outline="0" fieldPosition="0">
        <references count="3">
          <reference field="0" count="1" selected="0">
            <x v="0"/>
          </reference>
          <reference field="3" count="1">
            <x v="13"/>
          </reference>
          <reference field="4" count="1" selected="0">
            <x v="6"/>
          </reference>
        </references>
      </pivotArea>
    </format>
    <format dxfId="139">
      <pivotArea dataOnly="0" labelOnly="1" outline="0" fieldPosition="0">
        <references count="3">
          <reference field="0" count="1" selected="0">
            <x v="0"/>
          </reference>
          <reference field="3" count="1">
            <x v="0"/>
          </reference>
          <reference field="4" count="1" selected="0">
            <x v="8"/>
          </reference>
        </references>
      </pivotArea>
    </format>
    <format dxfId="140">
      <pivotArea dataOnly="0" labelOnly="1" outline="0" fieldPosition="0">
        <references count="3">
          <reference field="0" count="1" selected="0">
            <x v="0"/>
          </reference>
          <reference field="3" count="1">
            <x v="6"/>
          </reference>
          <reference field="4" count="1" selected="0">
            <x v="9"/>
          </reference>
        </references>
      </pivotArea>
    </format>
    <format dxfId="141">
      <pivotArea dataOnly="0" labelOnly="1" outline="0" fieldPosition="0">
        <references count="3">
          <reference field="0" count="1" selected="0">
            <x v="0"/>
          </reference>
          <reference field="3" count="1">
            <x v="10"/>
          </reference>
          <reference field="4" count="1" selected="0">
            <x v="10"/>
          </reference>
        </references>
      </pivotArea>
    </format>
    <format dxfId="142">
      <pivotArea dataOnly="0" labelOnly="1" outline="0" fieldPosition="0">
        <references count="3">
          <reference field="0" count="1" selected="0">
            <x v="0"/>
          </reference>
          <reference field="3" count="1">
            <x v="11"/>
          </reference>
          <reference field="4" count="1" selected="0">
            <x v="12"/>
          </reference>
        </references>
      </pivotArea>
    </format>
    <format dxfId="143">
      <pivotArea dataOnly="0" labelOnly="1" outline="0" fieldPosition="0">
        <references count="3">
          <reference field="0" count="1" selected="0">
            <x v="1"/>
          </reference>
          <reference field="3" count="1">
            <x v="8"/>
          </reference>
          <reference field="4" count="1" selected="0">
            <x v="0"/>
          </reference>
        </references>
      </pivotArea>
    </format>
    <format dxfId="144">
      <pivotArea dataOnly="0" labelOnly="1" outline="0" fieldPosition="0">
        <references count="3">
          <reference field="0" count="1" selected="0">
            <x v="1"/>
          </reference>
          <reference field="3" count="1">
            <x v="9"/>
          </reference>
          <reference field="4" count="1" selected="0">
            <x v="2"/>
          </reference>
        </references>
      </pivotArea>
    </format>
    <format dxfId="145">
      <pivotArea dataOnly="0" labelOnly="1" outline="0" fieldPosition="0">
        <references count="3">
          <reference field="0" count="1" selected="0">
            <x v="1"/>
          </reference>
          <reference field="3" count="1">
            <x v="12"/>
          </reference>
          <reference field="4" count="1" selected="0">
            <x v="4"/>
          </reference>
        </references>
      </pivotArea>
    </format>
    <format dxfId="146">
      <pivotArea dataOnly="0" labelOnly="1" outline="0" fieldPosition="0">
        <references count="3">
          <reference field="0" count="1" selected="0">
            <x v="1"/>
          </reference>
          <reference field="3" count="1">
            <x v="14"/>
          </reference>
          <reference field="4" count="1" selected="0">
            <x v="5"/>
          </reference>
        </references>
      </pivotArea>
    </format>
    <format dxfId="147">
      <pivotArea dataOnly="0" labelOnly="1" outline="0" fieldPosition="0">
        <references count="3">
          <reference field="0" count="1" selected="0">
            <x v="1"/>
          </reference>
          <reference field="3" count="1">
            <x v="1"/>
          </reference>
          <reference field="4" count="1" selected="0">
            <x v="7"/>
          </reference>
        </references>
      </pivotArea>
    </format>
    <format dxfId="148">
      <pivotArea dataOnly="0" labelOnly="1" outline="0" fieldPosition="0">
        <references count="3">
          <reference field="0" count="1" selected="0">
            <x v="1"/>
          </reference>
          <reference field="3" count="1">
            <x v="4"/>
          </reference>
          <reference field="4" count="1" selected="0">
            <x v="10"/>
          </reference>
        </references>
      </pivotArea>
    </format>
    <format dxfId="149">
      <pivotArea dataOnly="0" labelOnly="1" outline="0" fieldPosition="0">
        <references count="3">
          <reference field="0" count="1" selected="0">
            <x v="1"/>
          </reference>
          <reference field="3" count="1">
            <x v="2"/>
          </reference>
          <reference field="4" count="1" selected="0">
            <x v="11"/>
          </reference>
        </references>
      </pivotArea>
    </format>
    <format dxfId="150">
      <pivotArea dataOnly="0" labelOnly="1" outline="0" fieldPosition="0">
        <references count="3">
          <reference field="0" count="1" selected="0">
            <x v="1"/>
          </reference>
          <reference field="3" count="1">
            <x v="5"/>
          </reference>
          <reference field="4" count="1" selected="0">
            <x v="13"/>
          </reference>
        </references>
      </pivotArea>
    </format>
    <format dxfId="151">
      <pivotArea dataOnly="0" labelOnly="1" outline="0" fieldPosition="0">
        <references count="3">
          <reference field="0" count="1" selected="0">
            <x v="2"/>
          </reference>
          <reference field="3" count="1">
            <x v="16"/>
          </reference>
          <reference field="4" count="1" selected="0">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E3D298-BA2C-4CE6-BE81-54015671755C}" name="PivotTable3" cacheId="47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A4:AH23" firstHeaderRow="1" firstDataRow="2" firstDataCol="3"/>
  <pivotFields count="21">
    <pivotField axis="axisRow" compact="0" outline="0" showAll="0">
      <items count="4">
        <item x="1"/>
        <item x="0"/>
        <item h="1" x="2"/>
        <item t="default"/>
      </items>
    </pivotField>
    <pivotField compact="0" outline="0" showAll="0"/>
    <pivotField compact="0" outline="0" showAll="0"/>
    <pivotField axis="axisRow" compact="0" outline="0" showAll="0">
      <items count="18">
        <item x="10"/>
        <item x="7"/>
        <item x="0"/>
        <item x="9"/>
        <item x="4"/>
        <item x="6"/>
        <item x="15"/>
        <item x="8"/>
        <item x="2"/>
        <item x="1"/>
        <item x="12"/>
        <item x="14"/>
        <item x="5"/>
        <item x="13"/>
        <item x="3"/>
        <item x="11"/>
        <item x="16"/>
        <item t="default"/>
      </items>
    </pivotField>
    <pivotField axis="axisRow" compact="0" outline="0" showAll="0" defaultSubtotal="0">
      <items count="15">
        <item x="2"/>
        <item x="8"/>
        <item x="1"/>
        <item x="9"/>
        <item x="5"/>
        <item x="3"/>
        <item x="11"/>
        <item x="7"/>
        <item x="10"/>
        <item x="13"/>
        <item x="4"/>
        <item x="0"/>
        <item x="6"/>
        <item x="14"/>
        <item x="12"/>
      </items>
    </pivotField>
    <pivotField compact="0" outline="0" showAll="0"/>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4"/>
    <field x="3"/>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6"/>
  </colFields>
  <colItems count="5">
    <i>
      <x/>
    </i>
    <i>
      <x v="1"/>
    </i>
    <i>
      <x v="2"/>
    </i>
    <i>
      <x v="3"/>
    </i>
    <i t="grand">
      <x/>
    </i>
  </colItems>
  <dataFields count="1">
    <dataField name="Average of Plant population density (plants/m2)" fld="20" subtotal="average" baseField="0" baseItem="0" numFmtId="3"/>
  </dataFields>
  <formats count="2">
    <format dxfId="126">
      <pivotArea type="all" dataOnly="0" outline="0" fieldPosition="0"/>
    </format>
    <format dxfId="127">
      <pivotArea outline="0" fieldPosition="0">
        <references count="4">
          <reference field="0" count="1" selected="0">
            <x v="0"/>
          </reference>
          <reference field="3" count="1" selected="0">
            <x v="3"/>
          </reference>
          <reference field="4" count="1" selected="0">
            <x v="3"/>
          </reference>
          <reference field="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1AD87E-C5F1-4985-A7A8-CA64DCE2DADA}" name="PivotTable6" cacheId="47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T30:Y49" firstHeaderRow="1" firstDataRow="2" firstDataCol="3"/>
  <pivotFields count="16">
    <pivotField axis="axisRow" compact="0" outline="0" showAll="0">
      <items count="4">
        <item x="1"/>
        <item x="0"/>
        <item x="2"/>
        <item t="default"/>
      </items>
    </pivotField>
    <pivotField compact="0" outline="0" showAll="0"/>
    <pivotField compact="0" outline="0" showAll="0"/>
    <pivotField axis="axisRow" compact="0" outline="0" showAll="0">
      <items count="18">
        <item x="10"/>
        <item x="7"/>
        <item x="0"/>
        <item x="9"/>
        <item x="4"/>
        <item x="6"/>
        <item x="15"/>
        <item x="8"/>
        <item x="2"/>
        <item x="1"/>
        <item x="12"/>
        <item x="14"/>
        <item x="5"/>
        <item x="13"/>
        <item x="3"/>
        <item x="11"/>
        <item x="16"/>
        <item t="default"/>
      </items>
    </pivotField>
    <pivotField axis="axisRow" compact="0" outline="0" showAll="0" defaultSubtotal="0">
      <items count="15">
        <item x="2"/>
        <item x="8"/>
        <item x="1"/>
        <item x="9"/>
        <item x="5"/>
        <item x="3"/>
        <item x="11"/>
        <item x="7"/>
        <item x="10"/>
        <item x="13"/>
        <item x="4"/>
        <item x="0"/>
        <item x="6"/>
        <item x="14"/>
        <item x="1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6">
        <item x="1"/>
        <item x="2"/>
        <item h="1" x="0"/>
        <item x="3"/>
        <item h="1" x="4"/>
        <item h="1" x="5"/>
        <item h="1" x="6"/>
        <item h="1" x="7"/>
        <item h="1" x="8"/>
        <item h="1" x="9"/>
        <item h="1" x="10"/>
        <item h="1" x="11"/>
        <item h="1" x="12"/>
        <item h="1" x="13"/>
        <item h="1" x="14"/>
        <item t="default"/>
      </items>
    </pivotField>
    <pivotField compact="0" outline="0" showAll="0"/>
    <pivotField compact="0" outline="0" showAll="0"/>
    <pivotField dataField="1" compact="0" outline="0" showAll="0"/>
  </pivotFields>
  <rowFields count="3">
    <field x="0"/>
    <field x="4"/>
    <field x="3"/>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12"/>
  </colFields>
  <colItems count="3">
    <i>
      <x/>
    </i>
    <i>
      <x v="1"/>
    </i>
    <i>
      <x v="3"/>
    </i>
  </colItems>
  <dataFields count="1">
    <dataField name="Average of Canopy height (cm)" fld="15" subtotal="average" baseField="3" baseItem="7"/>
  </dataFields>
  <formats count="1">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85289-1770-46D3-B7D0-BC098B370CEE}" name="PivotTable5" cacheId="47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T7:AB26" firstHeaderRow="1" firstDataRow="2" firstDataCol="3"/>
  <pivotFields count="16">
    <pivotField axis="axisRow" compact="0" outline="0" showAll="0">
      <items count="4">
        <item x="1"/>
        <item x="0"/>
        <item x="2"/>
        <item t="default"/>
      </items>
    </pivotField>
    <pivotField compact="0" outline="0" showAll="0"/>
    <pivotField compact="0" outline="0" showAll="0"/>
    <pivotField axis="axisRow" compact="0" outline="0" showAll="0">
      <items count="18">
        <item x="10"/>
        <item x="7"/>
        <item x="0"/>
        <item x="9"/>
        <item x="4"/>
        <item x="6"/>
        <item x="15"/>
        <item x="8"/>
        <item x="2"/>
        <item x="1"/>
        <item x="12"/>
        <item x="14"/>
        <item x="5"/>
        <item x="13"/>
        <item x="3"/>
        <item x="11"/>
        <item x="16"/>
        <item t="default"/>
      </items>
    </pivotField>
    <pivotField axis="axisRow" compact="0" outline="0" showAll="0" defaultSubtotal="0">
      <items count="15">
        <item x="2"/>
        <item x="8"/>
        <item x="1"/>
        <item x="9"/>
        <item x="5"/>
        <item x="3"/>
        <item x="11"/>
        <item x="7"/>
        <item x="10"/>
        <item x="13"/>
        <item x="4"/>
        <item x="0"/>
        <item x="6"/>
        <item x="14"/>
        <item x="1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6">
        <item x="1"/>
        <item x="2"/>
        <item h="1" x="0"/>
        <item x="3"/>
        <item x="4"/>
        <item x="5"/>
        <item x="6"/>
        <item h="1" x="7"/>
        <item h="1" x="8"/>
        <item h="1" x="9"/>
        <item h="1" x="10"/>
        <item h="1" x="11"/>
        <item h="1" x="12"/>
        <item h="1" x="13"/>
        <item h="1" x="14"/>
        <item t="default"/>
      </items>
    </pivotField>
    <pivotField dataField="1" compact="0" outline="0" showAll="0"/>
    <pivotField compact="0" outline="0" showAll="0"/>
    <pivotField compact="0" outline="0" showAll="0"/>
  </pivotFields>
  <rowFields count="3">
    <field x="0"/>
    <field x="4"/>
    <field x="3"/>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12"/>
  </colFields>
  <colItems count="6">
    <i>
      <x/>
    </i>
    <i>
      <x v="1"/>
    </i>
    <i>
      <x v="3"/>
    </i>
    <i>
      <x v="4"/>
    </i>
    <i>
      <x v="5"/>
    </i>
    <i>
      <x v="6"/>
    </i>
  </colItems>
  <dataFields count="1">
    <dataField name="Average of Plot NDVI" fld="13" subtotal="average" baseField="0" baseItem="0" numFmtId="2"/>
  </dataFields>
  <formats count="1">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E27CE1-9519-4A76-B699-7547AA7473C6}" name="PivotTable3" cacheId="47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X5:AX24" firstHeaderRow="1" firstDataRow="2" firstDataCol="3"/>
  <pivotFields count="19">
    <pivotField axis="axisRow" compact="0" outline="0" showAll="0">
      <items count="4">
        <item x="1"/>
        <item x="0"/>
        <item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h="1" x="14"/>
        <item x="12"/>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sortType="ascending">
      <items count="27">
        <item m="1" x="25"/>
        <item m="1" x="24"/>
        <item x="0"/>
        <item x="2"/>
        <item x="4"/>
        <item x="6"/>
        <item x="8"/>
        <item x="1"/>
        <item x="10"/>
        <item x="3"/>
        <item x="12"/>
        <item x="5"/>
        <item x="14"/>
        <item x="7"/>
        <item x="16"/>
        <item x="9"/>
        <item x="18"/>
        <item x="11"/>
        <item x="20"/>
        <item x="13"/>
        <item x="21"/>
        <item x="15"/>
        <item x="22"/>
        <item x="17"/>
        <item x="23"/>
        <item x="19"/>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10"/>
  </colFields>
  <colItems count="24">
    <i>
      <x v="2"/>
    </i>
    <i>
      <x v="3"/>
    </i>
    <i>
      <x v="4"/>
    </i>
    <i>
      <x v="5"/>
    </i>
    <i>
      <x v="6"/>
    </i>
    <i>
      <x v="7"/>
    </i>
    <i>
      <x v="8"/>
    </i>
    <i>
      <x v="9"/>
    </i>
    <i>
      <x v="10"/>
    </i>
    <i>
      <x v="11"/>
    </i>
    <i>
      <x v="12"/>
    </i>
    <i>
      <x v="13"/>
    </i>
    <i>
      <x v="14"/>
    </i>
    <i>
      <x v="15"/>
    </i>
    <i>
      <x v="16"/>
    </i>
    <i>
      <x v="17"/>
    </i>
    <i>
      <x v="18"/>
    </i>
    <i>
      <x v="19"/>
    </i>
    <i>
      <x v="20"/>
    </i>
    <i>
      <x v="21"/>
    </i>
    <i>
      <x v="22"/>
    </i>
    <i>
      <x v="23"/>
    </i>
    <i>
      <x v="24"/>
    </i>
    <i>
      <x v="25"/>
    </i>
  </colItems>
  <dataFields count="1">
    <dataField name="Average of Mean Haun stage" fld="14" subtotal="average" baseField="0" baseItem="0"/>
  </dataFields>
  <formats count="26">
    <format dxfId="98">
      <pivotArea collapsedLevelsAreSubtotals="1" fieldPosition="0">
        <references count="1">
          <reference field="0" count="1">
            <x v="1"/>
          </reference>
        </references>
      </pivotArea>
    </format>
    <format dxfId="99">
      <pivotArea collapsedLevelsAreSubtotals="1" fieldPosition="0">
        <references count="2">
          <reference field="0" count="1" selected="0">
            <x v="1"/>
          </reference>
          <reference field="3" count="1">
            <x v="0"/>
          </reference>
        </references>
      </pivotArea>
    </format>
    <format dxfId="100">
      <pivotArea collapsedLevelsAreSubtotals="1" fieldPosition="0">
        <references count="3">
          <reference field="0" count="1" selected="0">
            <x v="1"/>
          </reference>
          <reference field="2" count="1">
            <x v="8"/>
          </reference>
          <reference field="3" count="1" selected="0">
            <x v="0"/>
          </reference>
        </references>
      </pivotArea>
    </format>
    <format dxfId="101">
      <pivotArea collapsedLevelsAreSubtotals="1" fieldPosition="0">
        <references count="2">
          <reference field="0" count="1" selected="0">
            <x v="1"/>
          </reference>
          <reference field="3" count="1">
            <x v="2"/>
          </reference>
        </references>
      </pivotArea>
    </format>
    <format dxfId="102">
      <pivotArea collapsedLevelsAreSubtotals="1" fieldPosition="0">
        <references count="3">
          <reference field="0" count="1" selected="0">
            <x v="1"/>
          </reference>
          <reference field="2" count="1">
            <x v="9"/>
          </reference>
          <reference field="3" count="1" selected="0">
            <x v="2"/>
          </reference>
        </references>
      </pivotArea>
    </format>
    <format dxfId="103">
      <pivotArea collapsedLevelsAreSubtotals="1" fieldPosition="0">
        <references count="2">
          <reference field="0" count="1" selected="0">
            <x v="1"/>
          </reference>
          <reference field="3" count="1">
            <x v="4"/>
          </reference>
        </references>
      </pivotArea>
    </format>
    <format dxfId="104">
      <pivotArea collapsedLevelsAreSubtotals="1" fieldPosition="0">
        <references count="3">
          <reference field="0" count="1" selected="0">
            <x v="1"/>
          </reference>
          <reference field="2" count="1">
            <x v="12"/>
          </reference>
          <reference field="3" count="1" selected="0">
            <x v="4"/>
          </reference>
        </references>
      </pivotArea>
    </format>
    <format dxfId="105">
      <pivotArea collapsedLevelsAreSubtotals="1" fieldPosition="0">
        <references count="2">
          <reference field="0" count="1" selected="0">
            <x v="1"/>
          </reference>
          <reference field="3" count="1">
            <x v="5"/>
          </reference>
        </references>
      </pivotArea>
    </format>
    <format dxfId="106">
      <pivotArea collapsedLevelsAreSubtotals="1" fieldPosition="0">
        <references count="3">
          <reference field="0" count="1" selected="0">
            <x v="1"/>
          </reference>
          <reference field="2" count="1">
            <x v="14"/>
          </reference>
          <reference field="3" count="1" selected="0">
            <x v="5"/>
          </reference>
        </references>
      </pivotArea>
    </format>
    <format dxfId="107">
      <pivotArea collapsedLevelsAreSubtotals="1" fieldPosition="0">
        <references count="2">
          <reference field="0" count="1" selected="0">
            <x v="1"/>
          </reference>
          <reference field="3" count="1">
            <x v="7"/>
          </reference>
        </references>
      </pivotArea>
    </format>
    <format dxfId="108">
      <pivotArea collapsedLevelsAreSubtotals="1" fieldPosition="0">
        <references count="3">
          <reference field="0" count="1" selected="0">
            <x v="1"/>
          </reference>
          <reference field="2" count="1">
            <x v="1"/>
          </reference>
          <reference field="3" count="1" selected="0">
            <x v="7"/>
          </reference>
        </references>
      </pivotArea>
    </format>
    <format dxfId="109">
      <pivotArea collapsedLevelsAreSubtotals="1" fieldPosition="0">
        <references count="2">
          <reference field="0" count="1" selected="0">
            <x v="1"/>
          </reference>
          <reference field="3" count="1">
            <x v="10"/>
          </reference>
        </references>
      </pivotArea>
    </format>
    <format dxfId="110">
      <pivotArea collapsedLevelsAreSubtotals="1" fieldPosition="0">
        <references count="3">
          <reference field="0" count="1" selected="0">
            <x v="1"/>
          </reference>
          <reference field="2" count="1">
            <x v="4"/>
          </reference>
          <reference field="3" count="1" selected="0">
            <x v="10"/>
          </reference>
        </references>
      </pivotArea>
    </format>
    <format dxfId="111">
      <pivotArea collapsedLevelsAreSubtotals="1" fieldPosition="0">
        <references count="2">
          <reference field="0" count="1" selected="0">
            <x v="1"/>
          </reference>
          <reference field="3" count="1">
            <x v="11"/>
          </reference>
        </references>
      </pivotArea>
    </format>
    <format dxfId="112">
      <pivotArea collapsedLevelsAreSubtotals="1" fieldPosition="0">
        <references count="3">
          <reference field="0" count="1" selected="0">
            <x v="1"/>
          </reference>
          <reference field="2" count="1">
            <x v="2"/>
          </reference>
          <reference field="3" count="1" selected="0">
            <x v="11"/>
          </reference>
        </references>
      </pivotArea>
    </format>
    <format dxfId="113">
      <pivotArea collapsedLevelsAreSubtotals="1" fieldPosition="0">
        <references count="2">
          <reference field="0" count="1" selected="0">
            <x v="1"/>
          </reference>
          <reference field="3" count="1">
            <x v="12"/>
          </reference>
        </references>
      </pivotArea>
    </format>
    <format dxfId="114">
      <pivotArea collapsedLevelsAreSubtotals="1" fieldPosition="0">
        <references count="3">
          <reference field="0" count="1" selected="0">
            <x v="1"/>
          </reference>
          <reference field="2" count="1">
            <x v="5"/>
          </reference>
          <reference field="3" count="1" selected="0">
            <x v="12"/>
          </reference>
        </references>
      </pivotArea>
    </format>
    <format dxfId="115">
      <pivotArea collapsedLevelsAreSubtotals="1" fieldPosition="0">
        <references count="1">
          <reference field="0" count="1">
            <x v="2"/>
          </reference>
        </references>
      </pivotArea>
    </format>
    <format dxfId="116">
      <pivotArea collapsedLevelsAreSubtotals="1" fieldPosition="0">
        <references count="2">
          <reference field="0" count="1" selected="0">
            <x v="2"/>
          </reference>
          <reference field="3" count="1">
            <x v="13"/>
          </reference>
        </references>
      </pivotArea>
    </format>
    <format dxfId="117">
      <pivotArea collapsedLevelsAreSubtotals="1" fieldPosition="0">
        <references count="3">
          <reference field="0" count="1" selected="0">
            <x v="2"/>
          </reference>
          <reference field="2" count="1">
            <x v="16"/>
          </reference>
          <reference field="3" count="1" selected="0">
            <x v="13"/>
          </reference>
        </references>
      </pivotArea>
    </format>
    <format dxfId="118">
      <pivotArea grandRow="1" outline="0" collapsedLevelsAreSubtotals="1" fieldPosition="0"/>
    </format>
    <format dxfId="119">
      <pivotArea outline="0" fieldPosition="0">
        <references count="1">
          <reference field="10" count="1" selected="0">
            <x v="7"/>
          </reference>
        </references>
      </pivotArea>
    </format>
    <format dxfId="120">
      <pivotArea outline="0" fieldPosition="0">
        <references count="1">
          <reference field="10" count="1" selected="0">
            <x v="9"/>
          </reference>
        </references>
      </pivotArea>
    </format>
    <format dxfId="121">
      <pivotArea outline="0" fieldPosition="0">
        <references count="2">
          <reference field="0" count="1" selected="0" defaultSubtotal="1">
            <x v="0"/>
          </reference>
          <reference field="10" count="3" selected="0">
            <x v="11"/>
            <x v="12"/>
            <x v="13"/>
          </reference>
        </references>
      </pivotArea>
    </format>
    <format dxfId="122">
      <pivotArea outline="0" fieldPosition="0">
        <references count="4">
          <reference field="0" count="1" selected="0">
            <x v="0"/>
          </reference>
          <reference field="2" count="8" selected="0">
            <x v="0"/>
            <x v="3"/>
            <x v="6"/>
            <x v="7"/>
            <x v="10"/>
            <x v="11"/>
            <x v="13"/>
            <x v="15"/>
          </reference>
          <reference field="3" count="8" selected="0">
            <x v="1"/>
            <x v="3"/>
            <x v="5"/>
            <x v="6"/>
            <x v="8"/>
            <x v="9"/>
            <x v="10"/>
            <x v="12"/>
          </reference>
          <reference field="10" count="3" selected="0">
            <x v="11"/>
            <x v="12"/>
            <x v="13"/>
          </reference>
        </references>
      </pivotArea>
    </format>
    <format dxfId="123">
      <pivotArea outline="0" fieldPosition="0">
        <references count="1">
          <reference field="10" count="4" selected="0">
            <x v="15"/>
            <x v="16"/>
            <x v="17"/>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C7E5B0-E5AD-4458-948D-91DCC1CD1815}" name="PivotTable1" cacheId="48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V5:AB25" firstHeaderRow="1" firstDataRow="2" firstDataCol="3"/>
  <pivotFields count="22">
    <pivotField axis="axisRow" compact="0" outline="0" showAll="0">
      <items count="4">
        <item x="1"/>
        <item x="0"/>
        <item x="2"/>
        <item t="default"/>
      </items>
    </pivotField>
    <pivotField compact="0" outline="0" showAll="0"/>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h="1" x="14"/>
        <item x="12"/>
      </items>
    </pivotField>
    <pivotField compact="0" outline="0" showAll="0"/>
    <pivotField compact="0" outline="0" showAll="0"/>
    <pivotField compact="0" outline="0" showAll="0"/>
    <pivotField compact="0" outline="0" showAll="0"/>
    <pivotField compact="0" outline="0" showAll="0"/>
    <pivotField axis="axisCol" compact="0" outline="0" showAll="0">
      <items count="7">
        <item x="0"/>
        <item x="1"/>
        <item h="1" x="5"/>
        <item x="2"/>
        <item h="1" x="3"/>
        <item h="1" x="4"/>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3">
    <field x="0"/>
    <field x="4"/>
    <field x="3"/>
  </rowFields>
  <rowItems count="19">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i t="grand">
      <x/>
    </i>
  </rowItems>
  <colFields count="1">
    <field x="10"/>
  </colFields>
  <colItems count="4">
    <i>
      <x/>
    </i>
    <i>
      <x v="1"/>
    </i>
    <i>
      <x v="3"/>
    </i>
    <i t="grand">
      <x/>
    </i>
  </colItems>
  <dataFields count="1">
    <dataField name="Average of Mean leaf width (mm)" fld="15" subtotal="average" baseField="0" baseItem="0" numFmtId="164"/>
  </dataFields>
  <formats count="1">
    <format dxfId="97">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16F91A-2D63-4008-B8E7-E44D6738DC85}" name="PivotTable2" cacheId="48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V28:AA47" firstHeaderRow="1" firstDataRow="2" firstDataCol="3"/>
  <pivotFields count="22">
    <pivotField axis="axisRow" compact="0" outline="0" showAll="0">
      <items count="4">
        <item x="1"/>
        <item x="0"/>
        <item x="2"/>
        <item t="default"/>
      </items>
    </pivotField>
    <pivotField compact="0" outline="0" showAll="0"/>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h="1" x="14"/>
        <item x="12"/>
      </items>
    </pivotField>
    <pivotField compact="0" outline="0" showAll="0"/>
    <pivotField compact="0" outline="0" showAll="0"/>
    <pivotField compact="0" outline="0" showAll="0"/>
    <pivotField compact="0" outline="0" showAll="0"/>
    <pivotField compact="0" outline="0" showAll="0"/>
    <pivotField axis="axisCol" compact="0" outline="0" showAll="0">
      <items count="7">
        <item x="0"/>
        <item x="1"/>
        <item h="1" x="5"/>
        <item h="1" x="2"/>
        <item h="1" x="3"/>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3">
    <field x="0"/>
    <field x="4"/>
    <field x="3"/>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10"/>
  </colFields>
  <colItems count="3">
    <i>
      <x/>
    </i>
    <i>
      <x v="1"/>
    </i>
    <i t="grand">
      <x/>
    </i>
  </colItems>
  <dataFields count="1">
    <dataField name="Average of Mean leaf length (cm)" fld="19" subtotal="average" baseField="3" baseItem="7"/>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9B107F-985F-41EC-A551-0622A44F3161}" name="PivotTable1" cacheId="48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E5:AL24" firstHeaderRow="1" firstDataRow="2" firstDataCol="3"/>
  <pivotFields count="26">
    <pivotField axis="axisRow" compact="0" outline="0" showAll="0">
      <items count="4">
        <item x="1"/>
        <item x="0"/>
        <item h="1" x="2"/>
        <item t="default"/>
      </items>
    </pivotField>
    <pivotField compact="0" outline="0" showAll="0"/>
    <pivotField axis="axisRow" compact="0" outline="0" showAll="0">
      <items count="18">
        <item x="11"/>
        <item x="5"/>
        <item x="0"/>
        <item x="6"/>
        <item x="1"/>
        <item x="9"/>
        <item x="15"/>
        <item x="2"/>
        <item x="13"/>
        <item x="4"/>
        <item x="3"/>
        <item x="7"/>
        <item x="8"/>
        <item x="10"/>
        <item x="12"/>
        <item x="14"/>
        <item x="16"/>
        <item t="default"/>
      </items>
    </pivotField>
    <pivotField axis="axisRow" compact="0" outline="0" showAll="0" defaultSubtotal="0">
      <items count="15">
        <item x="12"/>
        <item x="2"/>
        <item x="3"/>
        <item x="5"/>
        <item x="7"/>
        <item x="11"/>
        <item x="9"/>
        <item x="4"/>
        <item x="10"/>
        <item x="13"/>
        <item x="1"/>
        <item x="0"/>
        <item x="8"/>
        <item x="14"/>
        <item x="6"/>
      </items>
    </pivotField>
    <pivotField compact="0" outline="0" showAll="0"/>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5"/>
  </colFields>
  <colItems count="5">
    <i>
      <x/>
    </i>
    <i>
      <x v="1"/>
    </i>
    <i>
      <x v="2"/>
    </i>
    <i>
      <x v="3"/>
    </i>
    <i t="grand">
      <x/>
    </i>
  </colItems>
  <dataFields count="1">
    <dataField name="Average of Shoor dry weight (g/m2)" fld="25" subtotal="average" baseField="0" baseItem="0" numFmtId="1"/>
  </dataFields>
  <formats count="2">
    <format dxfId="94">
      <pivotArea outline="0" fieldPosition="0">
        <references count="4">
          <reference field="0" count="1" selected="0">
            <x v="1"/>
          </reference>
          <reference field="2" count="4" selected="0">
            <x v="1"/>
            <x v="2"/>
            <x v="4"/>
            <x v="5"/>
          </reference>
          <reference field="3" count="4" selected="0">
            <x v="7"/>
            <x v="10"/>
            <x v="11"/>
            <x v="12"/>
          </reference>
          <reference field="5" count="4" selected="0">
            <x v="0"/>
            <x v="1"/>
            <x v="2"/>
            <x v="3"/>
          </reference>
        </references>
      </pivotArea>
    </format>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BB084D-4099-4C53-B458-3E53EAEBBD3E}" name="PivotTable3" cacheId="48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E27:AK46" firstHeaderRow="1" firstDataRow="2" firstDataCol="3"/>
  <pivotFields count="26">
    <pivotField axis="axisRow" compact="0" outline="0" showAll="0">
      <items count="4">
        <item x="1"/>
        <item x="0"/>
        <item h="1" x="2"/>
        <item t="default"/>
      </items>
    </pivotField>
    <pivotField compact="0" outline="0" showAll="0"/>
    <pivotField axis="axisRow" compact="0" outline="0" showAll="0">
      <items count="18">
        <item x="11"/>
        <item x="5"/>
        <item x="0"/>
        <item x="6"/>
        <item x="1"/>
        <item x="9"/>
        <item x="15"/>
        <item x="2"/>
        <item x="13"/>
        <item x="4"/>
        <item x="3"/>
        <item x="7"/>
        <item x="8"/>
        <item x="10"/>
        <item x="12"/>
        <item x="14"/>
        <item x="16"/>
        <item t="default"/>
      </items>
    </pivotField>
    <pivotField axis="axisRow" compact="0" outline="0" showAll="0" defaultSubtotal="0">
      <items count="15">
        <item x="12"/>
        <item x="2"/>
        <item x="3"/>
        <item x="5"/>
        <item x="7"/>
        <item x="11"/>
        <item x="9"/>
        <item x="4"/>
        <item x="10"/>
        <item x="13"/>
        <item x="1"/>
        <item x="0"/>
        <item x="8"/>
        <item x="14"/>
        <item x="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2"/>
  </colFields>
  <colItems count="4">
    <i>
      <x/>
    </i>
    <i i="1">
      <x v="1"/>
    </i>
    <i i="2">
      <x v="2"/>
    </i>
    <i i="3">
      <x v="3"/>
    </i>
  </colItems>
  <dataFields count="4">
    <dataField name="Average of Shoor dry weight (g/m2)" fld="25" subtotal="average" baseField="0" baseItem="0" numFmtId="1"/>
    <dataField name="Average of Height hand" fld="17" subtotal="average" baseField="2" baseItem="7"/>
    <dataField name="Average of Green cover (pc)" fld="18" subtotal="average" baseField="2" baseItem="7"/>
    <dataField name="Average of LAIeff (frac)" fld="19" subtotal="average" baseField="2" baseItem="7"/>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0A37D1-BFAD-429A-8D84-46136591B26D}" name="PivotTable2" cacheId="48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Q7:AC26" firstHeaderRow="1" firstDataRow="2" firstDataCol="3"/>
  <pivotFields count="16">
    <pivotField axis="axisRow" compact="0" outline="0" showAll="0">
      <items count="4">
        <item x="1"/>
        <item x="0"/>
        <item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h="1" x="14"/>
        <item x="12"/>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2">
        <item x="0"/>
        <item x="1"/>
        <item x="2"/>
        <item x="3"/>
        <item x="4"/>
        <item x="5"/>
        <item x="6"/>
        <item x="7"/>
        <item x="8"/>
        <item x="9"/>
        <item x="10"/>
        <item t="default"/>
      </items>
    </pivotField>
    <pivotField compact="0" outline="0" showAll="0"/>
    <pivotField compact="0" outline="0" showAll="0"/>
    <pivotField dataField="1"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10"/>
  </colFields>
  <colItems count="10">
    <i>
      <x/>
    </i>
    <i>
      <x v="1"/>
    </i>
    <i>
      <x v="2"/>
    </i>
    <i>
      <x v="3"/>
    </i>
    <i>
      <x v="4"/>
    </i>
    <i>
      <x v="5"/>
    </i>
    <i>
      <x v="6"/>
    </i>
    <i>
      <x v="7"/>
    </i>
    <i>
      <x v="8"/>
    </i>
    <i>
      <x v="9"/>
    </i>
  </colItems>
  <dataFields count="1">
    <dataField name="Average of % flag leaves emerged" fld="13" subtotal="average" baseField="0" baseItem="0" numFmtId="1"/>
  </dataFields>
  <formats count="1">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9BD96B-72D3-4130-A53F-A2E7DA564C47}" name="PivotTable1" cacheId="483"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CK4:CR23" firstHeaderRow="1" firstDataRow="2" firstDataCol="3"/>
  <pivotFields count="72">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x="14"/>
        <item x="12"/>
      </items>
    </pivotField>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4"/>
  </colFields>
  <colItems count="5">
    <i>
      <x/>
    </i>
    <i>
      <x v="1"/>
    </i>
    <i>
      <x v="2"/>
    </i>
    <i>
      <x v="3"/>
    </i>
    <i t="grand">
      <x/>
    </i>
  </colItems>
  <dataFields count="1">
    <dataField name="Average of Estimated dry matter at PCDS 6.0 (g/m²)" fld="58" subtotal="average" baseField="2" baseItem="7" numFmtId="1"/>
  </dataFields>
  <formats count="5">
    <format dxfId="87">
      <pivotArea field="0" grandCol="1" outline="0" axis="axisRow" fieldPosition="0">
        <references count="1">
          <reference field="0" count="1" selected="0" defaultSubtotal="1">
            <x v="0"/>
          </reference>
        </references>
      </pivotArea>
    </format>
    <format dxfId="88">
      <pivotArea field="2" grandCol="1" outline="0" axis="axisRow" fieldPosition="2">
        <references count="2">
          <reference field="0" count="1" selected="0">
            <x v="1"/>
          </reference>
          <reference field="2" count="8" selected="0">
            <x v="1"/>
            <x v="2"/>
            <x v="4"/>
            <x v="5"/>
            <x v="8"/>
            <x v="9"/>
            <x v="12"/>
            <x v="14"/>
          </reference>
        </references>
      </pivotArea>
    </format>
    <format dxfId="89">
      <pivotArea outline="0" fieldPosition="0">
        <references count="1">
          <reference field="0" count="1" selected="0" defaultSubtotal="1">
            <x v="0"/>
          </reference>
        </references>
      </pivotArea>
    </format>
    <format dxfId="90">
      <pivotArea outline="0" fieldPosition="0">
        <references count="1">
          <reference field="0" count="1" selected="0" defaultSubtotal="1">
            <x v="1"/>
          </reference>
        </references>
      </pivotArea>
    </format>
    <format dxfId="91">
      <pivotArea outline="0" fieldPosition="0">
        <references count="1">
          <reference field="4294967294" count="1">
            <x v="0"/>
          </reference>
        </references>
      </pivotArea>
    </format>
  </format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0D2093-3417-4483-B12F-C4EC7AAB5EDF}" name="PivotTable3" cacheId="483"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CK27:CR46" firstHeaderRow="1" firstDataRow="2" firstDataCol="3"/>
  <pivotFields count="72">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x="14"/>
        <item x="12"/>
      </items>
    </pivotField>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4"/>
  </colFields>
  <colItems count="5">
    <i>
      <x/>
    </i>
    <i>
      <x v="1"/>
    </i>
    <i>
      <x v="2"/>
    </i>
    <i>
      <x v="3"/>
    </i>
    <i t="grand">
      <x/>
    </i>
  </colItems>
  <dataFields count="1">
    <dataField name="Average of Canopy height (cm)" fld="39" subtotal="average" baseField="2" baseItem="7"/>
  </dataFields>
  <formats count="5">
    <format dxfId="82">
      <pivotArea field="0" grandCol="1" outline="0" axis="axisRow" fieldPosition="0">
        <references count="1">
          <reference field="0" count="1" selected="0" defaultSubtotal="1">
            <x v="0"/>
          </reference>
        </references>
      </pivotArea>
    </format>
    <format dxfId="83">
      <pivotArea field="2" grandCol="1" outline="0" axis="axisRow" fieldPosition="2">
        <references count="2">
          <reference field="0" count="1" selected="0">
            <x v="1"/>
          </reference>
          <reference field="2" count="8" selected="0">
            <x v="1"/>
            <x v="2"/>
            <x v="4"/>
            <x v="5"/>
            <x v="8"/>
            <x v="9"/>
            <x v="12"/>
            <x v="14"/>
          </reference>
        </references>
      </pivotArea>
    </format>
    <format dxfId="84">
      <pivotArea outline="0" fieldPosition="0">
        <references count="1">
          <reference field="0" count="1" selected="0" defaultSubtotal="1">
            <x v="0"/>
          </reference>
        </references>
      </pivotArea>
    </format>
    <format dxfId="85">
      <pivotArea outline="0" fieldPosition="0">
        <references count="1">
          <reference field="0" count="1" selected="0" defaultSubtotal="1">
            <x v="1"/>
          </reference>
        </references>
      </pivotArea>
    </format>
    <format dxfId="86">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D81DB0-E100-482C-94AE-8378A34896E1}" name="PivotTable1" cacheId="48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Q6:Y25" firstHeaderRow="1" firstDataRow="2" firstDataCol="3"/>
  <pivotFields count="14">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h="1" x="16"/>
        <item t="default"/>
      </items>
    </pivotField>
    <pivotField axis="axisRow" compact="0" outline="0" showAll="0" defaultSubtotal="0">
      <items count="15">
        <item x="2"/>
        <item x="8"/>
        <item x="1"/>
        <item x="9"/>
        <item x="6"/>
        <item x="3"/>
        <item x="13"/>
        <item x="4"/>
        <item x="10"/>
        <item x="11"/>
        <item x="7"/>
        <item x="0"/>
        <item x="5"/>
        <item x="14"/>
        <item x="12"/>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8">
        <item x="0"/>
        <item x="1"/>
        <item x="2"/>
        <item x="3"/>
        <item x="4"/>
        <item x="5"/>
        <item x="6"/>
        <item t="default"/>
      </items>
    </pivotField>
    <pivotField compact="0" outline="0" showAll="0"/>
    <pivotField compact="0" outline="0" showAll="0"/>
    <pivotField dataField="1"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10"/>
  </colFields>
  <colItems count="6">
    <i>
      <x/>
    </i>
    <i>
      <x v="1"/>
    </i>
    <i>
      <x v="2"/>
    </i>
    <i>
      <x v="3"/>
    </i>
    <i>
      <x v="4"/>
    </i>
    <i>
      <x v="5"/>
    </i>
  </colItems>
  <dataFields count="1">
    <dataField name="Average of % anthesis" fld="13" subtotal="average" baseField="0" baseItem="0" numFmtId="1"/>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9171A1-4605-4FF4-8D82-AB8B7401D2BA}" name="PivotTable9" cacheId="48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Y5:CK24" firstHeaderRow="1" firstDataRow="2" firstDataCol="3"/>
  <pivotFields count="72">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x="14"/>
        <item x="1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dataField="1"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2"/>
  </colFields>
  <colItems count="10">
    <i>
      <x/>
    </i>
    <i i="1">
      <x v="1"/>
    </i>
    <i i="2">
      <x v="2"/>
    </i>
    <i i="3">
      <x v="3"/>
    </i>
    <i i="4">
      <x v="4"/>
    </i>
    <i i="5">
      <x v="5"/>
    </i>
    <i i="6">
      <x v="6"/>
    </i>
    <i i="7">
      <x v="7"/>
    </i>
    <i i="8">
      <x v="8"/>
    </i>
    <i i="9">
      <x v="9"/>
    </i>
  </colItems>
  <dataFields count="10">
    <dataField name="Average of Mean SPAD of flag-4" fld="67" subtotal="average" baseField="0" baseItem="0"/>
    <dataField name="Average of Mean SPAD of flag-3" fld="68" subtotal="average" baseField="0" baseItem="0"/>
    <dataField name="Average of Mean SPAD of flag-2" fld="69" subtotal="average" baseField="0" baseItem="0"/>
    <dataField name="Average of Mean SPAD of flag-1" fld="70" subtotal="average" baseField="0" baseItem="0"/>
    <dataField name="Average of Mean SPAD of flag leaf" fld="71" subtotal="average" baseField="0" baseItem="0"/>
    <dataField name="Average of Stem fraction (g/g)" fld="61" subtotal="average" baseField="2" baseItem="7" numFmtId="2"/>
    <dataField name="Average of Spike fraction (g/g)" fld="62" subtotal="average" baseField="2" baseItem="7" numFmtId="2"/>
    <dataField name="Average of Green leaf fraction (g/g)" fld="59" subtotal="average" baseField="2" baseItem="7" numFmtId="2"/>
    <dataField name="Average of Dead leaf fraction (g/g)" fld="60" subtotal="average" baseField="2" baseItem="7" numFmtId="2"/>
    <dataField name="Average of Stem dry matter (g/m²)" fld="65" subtotal="average" baseField="2" baseItem="7" numFmtId="1"/>
  </dataFields>
  <formats count="6">
    <format dxfId="75">
      <pivotArea outline="0" collapsedLevelsAreSubtotals="1" fieldPosition="0"/>
    </format>
    <format dxfId="76">
      <pivotArea outline="0" fieldPosition="0">
        <references count="1">
          <reference field="4294967294" count="1">
            <x v="5"/>
          </reference>
        </references>
      </pivotArea>
    </format>
    <format dxfId="77">
      <pivotArea outline="0" fieldPosition="0">
        <references count="1">
          <reference field="4294967294" count="1">
            <x v="6"/>
          </reference>
        </references>
      </pivotArea>
    </format>
    <format dxfId="78">
      <pivotArea outline="0" fieldPosition="0">
        <references count="1">
          <reference field="4294967294" count="1">
            <x v="7"/>
          </reference>
        </references>
      </pivotArea>
    </format>
    <format dxfId="79">
      <pivotArea outline="0" fieldPosition="0">
        <references count="1">
          <reference field="4294967294" count="1">
            <x v="8"/>
          </reference>
        </references>
      </pivotArea>
    </format>
    <format dxfId="80">
      <pivotArea outline="0" fieldPosition="0">
        <references count="1">
          <reference field="4294967294"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F9B89A-0361-4E2A-90BC-FFB9538703BD}" name="PivotTable3" cacheId="47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H78:BO95" firstHeaderRow="1" firstDataRow="2" firstDataCol="3"/>
  <pivotFields count="78">
    <pivotField axis="axisRow" compact="0" outline="0" showAll="0" defaultSubtotal="0">
      <items count="3">
        <item x="1"/>
        <item x="0"/>
        <item h="1" x="2"/>
      </items>
    </pivotField>
    <pivotField compact="0" outline="0" showAll="0" defaultSubtotal="0"/>
    <pivotField compact="0" outline="0" showAll="0" defaultSubtotal="0"/>
    <pivotField axis="axisRow" compact="0" outline="0" showAll="0" defaultSubtotal="0">
      <items count="17">
        <item x="15"/>
        <item x="8"/>
        <item x="4"/>
        <item x="10"/>
        <item x="5"/>
        <item x="13"/>
        <item x="14"/>
        <item x="3"/>
        <item x="1"/>
        <item x="12"/>
        <item x="11"/>
        <item x="7"/>
        <item x="0"/>
        <item x="6"/>
        <item x="9"/>
        <item x="2"/>
        <item x="16"/>
      </items>
    </pivotField>
    <pivotField axis="axisRow" compact="0" outline="0" showAll="0" defaultSubtotal="0">
      <items count="14">
        <item x="1"/>
        <item x="3"/>
        <item x="10"/>
        <item x="9"/>
        <item x="0"/>
        <item x="2"/>
        <item x="6"/>
        <item x="8"/>
        <item x="12"/>
        <item x="11"/>
        <item x="5"/>
        <item x="4"/>
        <item x="7"/>
        <item x="13"/>
      </items>
    </pivotField>
    <pivotField axis="axisCol" compact="0" outline="0" showAll="0" defaultSubtotal="0">
      <items count="5">
        <item x="0"/>
        <item x="1"/>
        <item x="2"/>
        <item x="3"/>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s>
  <rowFields count="3">
    <field x="0"/>
    <field x="4"/>
    <field x="3"/>
  </rowFields>
  <rowItems count="16">
    <i>
      <x/>
      <x v="1"/>
      <x v="7"/>
    </i>
    <i r="1">
      <x v="3"/>
      <x v="3"/>
    </i>
    <i r="1">
      <x v="5"/>
      <x v="15"/>
    </i>
    <i r="1">
      <x v="6"/>
      <x v="13"/>
    </i>
    <i r="1">
      <x v="8"/>
      <x/>
    </i>
    <i r="1">
      <x v="9"/>
      <x v="6"/>
    </i>
    <i r="1">
      <x v="10"/>
      <x v="10"/>
    </i>
    <i r="1">
      <x v="12"/>
      <x v="11"/>
    </i>
    <i>
      <x v="1"/>
      <x/>
      <x v="8"/>
    </i>
    <i r="1">
      <x v="2"/>
      <x v="9"/>
    </i>
    <i r="1">
      <x v="4"/>
      <x v="12"/>
    </i>
    <i r="1">
      <x v="5"/>
      <x v="14"/>
    </i>
    <i r="1">
      <x v="7"/>
      <x v="1"/>
    </i>
    <i r="1">
      <x v="10"/>
      <x v="4"/>
    </i>
    <i r="1">
      <x v="11"/>
      <x v="2"/>
    </i>
    <i r="1">
      <x v="12"/>
      <x v="5"/>
    </i>
  </rowItems>
  <colFields count="1">
    <field x="5"/>
  </colFields>
  <colItems count="5">
    <i>
      <x/>
    </i>
    <i>
      <x v="1"/>
    </i>
    <i>
      <x v="2"/>
    </i>
    <i>
      <x v="3"/>
    </i>
    <i t="grand">
      <x/>
    </i>
  </colItems>
  <dataFields count="1">
    <dataField name="Average of Culm No/m2" fld="77" subtotal="average" baseField="3" baseItem="7"/>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11C25B-1790-423C-9F41-51803C9EBD19}" name="PivotTable15" cacheId="48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Y53:CF72" firstHeaderRow="1" firstDataRow="2" firstDataCol="3"/>
  <pivotFields count="72">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x="14"/>
        <item x="12"/>
      </items>
    </pivotField>
    <pivotField compact="0" outline="0" showAll="0"/>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5"/>
  </colFields>
  <colItems count="5">
    <i>
      <x/>
    </i>
    <i>
      <x v="1"/>
    </i>
    <i>
      <x v="2"/>
    </i>
    <i>
      <x v="3"/>
    </i>
    <i t="grand">
      <x/>
    </i>
  </colItems>
  <dataFields count="1">
    <dataField name="Average of Canopy height (cm)" fld="39" subtotal="average" baseField="2" baseItem="7" numFmtId="1"/>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59B8C64-4DB0-407C-8CD0-086F4990DFCC}" name="PivotTable3" cacheId="474"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Q27:AX46" firstHeaderRow="1" firstDataRow="2" firstDataCol="3"/>
  <pivotFields count="41">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4">
        <item x="2"/>
        <item x="8"/>
        <item x="1"/>
        <item x="9"/>
        <item x="6"/>
        <item x="3"/>
        <item x="12"/>
        <item x="4"/>
        <item x="10"/>
        <item x="11"/>
        <item x="7"/>
        <item x="0"/>
        <item x="5"/>
        <item x="13"/>
      </items>
    </pivotField>
    <pivotField compact="0" outline="0" showAll="0"/>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3"/>
    <field x="2"/>
  </rowFields>
  <rowItems count="18">
    <i>
      <x/>
      <x v="1"/>
      <x v="7"/>
    </i>
    <i r="1">
      <x v="3"/>
      <x v="3"/>
    </i>
    <i r="1">
      <x v="5"/>
      <x v="15"/>
    </i>
    <i r="1">
      <x v="6"/>
      <x v="13"/>
    </i>
    <i r="1">
      <x v="8"/>
      <x/>
    </i>
    <i r="1">
      <x v="9"/>
      <x v="6"/>
    </i>
    <i r="1">
      <x v="10"/>
      <x v="10"/>
    </i>
    <i r="1">
      <x v="12"/>
      <x v="11"/>
    </i>
    <i t="default">
      <x/>
    </i>
    <i>
      <x v="1"/>
      <x/>
      <x v="8"/>
    </i>
    <i r="1">
      <x v="2"/>
      <x v="9"/>
    </i>
    <i r="1">
      <x v="4"/>
      <x v="12"/>
    </i>
    <i r="1">
      <x v="5"/>
      <x v="14"/>
    </i>
    <i r="1">
      <x v="7"/>
      <x v="1"/>
    </i>
    <i r="1">
      <x v="10"/>
      <x v="4"/>
    </i>
    <i r="1">
      <x v="11"/>
      <x v="2"/>
    </i>
    <i r="1">
      <x v="12"/>
      <x v="5"/>
    </i>
    <i t="default">
      <x v="1"/>
    </i>
  </rowItems>
  <colFields count="1">
    <field x="5"/>
  </colFields>
  <colItems count="5">
    <i>
      <x/>
    </i>
    <i>
      <x v="1"/>
    </i>
    <i>
      <x v="2"/>
    </i>
    <i>
      <x v="3"/>
    </i>
    <i t="grand">
      <x/>
    </i>
  </colItems>
  <dataFields count="1">
    <dataField name="Average of Averaged competent spikelet No per spike" fld="40" subtotal="average" baseField="2" baseItem="7"/>
  </dataFields>
  <formats count="25">
    <format dxfId="48">
      <pivotArea outline="0" collapsedLevelsAreSubtotals="1" fieldPosition="0"/>
    </format>
    <format dxfId="49">
      <pivotArea dataOnly="0" labelOnly="1" fieldPosition="0">
        <references count="1">
          <reference field="0" count="0"/>
        </references>
      </pivotArea>
    </format>
    <format dxfId="50">
      <pivotArea dataOnly="0" labelOnly="1" grandRow="1" outline="0" fieldPosition="0"/>
    </format>
    <format dxfId="51">
      <pivotArea dataOnly="0" labelOnly="1" fieldPosition="0">
        <references count="2">
          <reference field="0" count="1" selected="0">
            <x v="0"/>
          </reference>
          <reference field="3" count="8">
            <x v="1"/>
            <x v="3"/>
            <x v="5"/>
            <x v="6"/>
            <x v="8"/>
            <x v="9"/>
            <x v="10"/>
            <x v="12"/>
          </reference>
        </references>
      </pivotArea>
    </format>
    <format dxfId="52">
      <pivotArea dataOnly="0" labelOnly="1" fieldPosition="0">
        <references count="2">
          <reference field="0" count="1" selected="0">
            <x v="1"/>
          </reference>
          <reference field="3" count="8">
            <x v="0"/>
            <x v="2"/>
            <x v="4"/>
            <x v="5"/>
            <x v="7"/>
            <x v="10"/>
            <x v="11"/>
            <x v="12"/>
          </reference>
        </references>
      </pivotArea>
    </format>
    <format dxfId="53">
      <pivotArea dataOnly="0" labelOnly="1" fieldPosition="0">
        <references count="2">
          <reference field="0" count="1" selected="0">
            <x v="2"/>
          </reference>
          <reference field="3" count="1">
            <x v="13"/>
          </reference>
        </references>
      </pivotArea>
    </format>
    <format dxfId="54">
      <pivotArea dataOnly="0" labelOnly="1" fieldPosition="0">
        <references count="3">
          <reference field="0" count="1" selected="0">
            <x v="0"/>
          </reference>
          <reference field="2" count="1">
            <x v="7"/>
          </reference>
          <reference field="3" count="1" selected="0">
            <x v="1"/>
          </reference>
        </references>
      </pivotArea>
    </format>
    <format dxfId="55">
      <pivotArea dataOnly="0" labelOnly="1" fieldPosition="0">
        <references count="3">
          <reference field="0" count="1" selected="0">
            <x v="0"/>
          </reference>
          <reference field="2" count="1">
            <x v="3"/>
          </reference>
          <reference field="3" count="1" selected="0">
            <x v="3"/>
          </reference>
        </references>
      </pivotArea>
    </format>
    <format dxfId="56">
      <pivotArea dataOnly="0" labelOnly="1" fieldPosition="0">
        <references count="3">
          <reference field="0" count="1" selected="0">
            <x v="0"/>
          </reference>
          <reference field="2" count="1">
            <x v="15"/>
          </reference>
          <reference field="3" count="1" selected="0">
            <x v="5"/>
          </reference>
        </references>
      </pivotArea>
    </format>
    <format dxfId="57">
      <pivotArea dataOnly="0" labelOnly="1" fieldPosition="0">
        <references count="3">
          <reference field="0" count="1" selected="0">
            <x v="0"/>
          </reference>
          <reference field="2" count="1">
            <x v="13"/>
          </reference>
          <reference field="3" count="1" selected="0">
            <x v="6"/>
          </reference>
        </references>
      </pivotArea>
    </format>
    <format dxfId="58">
      <pivotArea dataOnly="0" labelOnly="1" fieldPosition="0">
        <references count="3">
          <reference field="0" count="1" selected="0">
            <x v="0"/>
          </reference>
          <reference field="2" count="1">
            <x v="0"/>
          </reference>
          <reference field="3" count="1" selected="0">
            <x v="8"/>
          </reference>
        </references>
      </pivotArea>
    </format>
    <format dxfId="59">
      <pivotArea dataOnly="0" labelOnly="1" fieldPosition="0">
        <references count="3">
          <reference field="0" count="1" selected="0">
            <x v="0"/>
          </reference>
          <reference field="2" count="1">
            <x v="6"/>
          </reference>
          <reference field="3" count="1" selected="0">
            <x v="9"/>
          </reference>
        </references>
      </pivotArea>
    </format>
    <format dxfId="60">
      <pivotArea dataOnly="0" labelOnly="1" fieldPosition="0">
        <references count="3">
          <reference field="0" count="1" selected="0">
            <x v="0"/>
          </reference>
          <reference field="2" count="1">
            <x v="10"/>
          </reference>
          <reference field="3" count="1" selected="0">
            <x v="10"/>
          </reference>
        </references>
      </pivotArea>
    </format>
    <format dxfId="61">
      <pivotArea dataOnly="0" labelOnly="1" fieldPosition="0">
        <references count="3">
          <reference field="0" count="1" selected="0">
            <x v="0"/>
          </reference>
          <reference field="2" count="1">
            <x v="11"/>
          </reference>
          <reference field="3" count="1" selected="0">
            <x v="12"/>
          </reference>
        </references>
      </pivotArea>
    </format>
    <format dxfId="62">
      <pivotArea dataOnly="0" labelOnly="1" fieldPosition="0">
        <references count="3">
          <reference field="0" count="1" selected="0">
            <x v="1"/>
          </reference>
          <reference field="2" count="1">
            <x v="8"/>
          </reference>
          <reference field="3" count="1" selected="0">
            <x v="0"/>
          </reference>
        </references>
      </pivotArea>
    </format>
    <format dxfId="63">
      <pivotArea dataOnly="0" labelOnly="1" fieldPosition="0">
        <references count="3">
          <reference field="0" count="1" selected="0">
            <x v="1"/>
          </reference>
          <reference field="2" count="1">
            <x v="9"/>
          </reference>
          <reference field="3" count="1" selected="0">
            <x v="2"/>
          </reference>
        </references>
      </pivotArea>
    </format>
    <format dxfId="64">
      <pivotArea dataOnly="0" labelOnly="1" fieldPosition="0">
        <references count="3">
          <reference field="0" count="1" selected="0">
            <x v="1"/>
          </reference>
          <reference field="2" count="1">
            <x v="12"/>
          </reference>
          <reference field="3" count="1" selected="0">
            <x v="4"/>
          </reference>
        </references>
      </pivotArea>
    </format>
    <format dxfId="65">
      <pivotArea dataOnly="0" labelOnly="1" fieldPosition="0">
        <references count="3">
          <reference field="0" count="1" selected="0">
            <x v="1"/>
          </reference>
          <reference field="2" count="1">
            <x v="14"/>
          </reference>
          <reference field="3" count="1" selected="0">
            <x v="5"/>
          </reference>
        </references>
      </pivotArea>
    </format>
    <format dxfId="66">
      <pivotArea dataOnly="0" labelOnly="1" fieldPosition="0">
        <references count="3">
          <reference field="0" count="1" selected="0">
            <x v="1"/>
          </reference>
          <reference field="2" count="1">
            <x v="1"/>
          </reference>
          <reference field="3" count="1" selected="0">
            <x v="7"/>
          </reference>
        </references>
      </pivotArea>
    </format>
    <format dxfId="67">
      <pivotArea dataOnly="0" labelOnly="1" fieldPosition="0">
        <references count="3">
          <reference field="0" count="1" selected="0">
            <x v="1"/>
          </reference>
          <reference field="2" count="1">
            <x v="4"/>
          </reference>
          <reference field="3" count="1" selected="0">
            <x v="10"/>
          </reference>
        </references>
      </pivotArea>
    </format>
    <format dxfId="68">
      <pivotArea dataOnly="0" labelOnly="1" fieldPosition="0">
        <references count="3">
          <reference field="0" count="1" selected="0">
            <x v="1"/>
          </reference>
          <reference field="2" count="1">
            <x v="2"/>
          </reference>
          <reference field="3" count="1" selected="0">
            <x v="11"/>
          </reference>
        </references>
      </pivotArea>
    </format>
    <format dxfId="69">
      <pivotArea dataOnly="0" labelOnly="1" fieldPosition="0">
        <references count="3">
          <reference field="0" count="1" selected="0">
            <x v="1"/>
          </reference>
          <reference field="2" count="1">
            <x v="5"/>
          </reference>
          <reference field="3" count="1" selected="0">
            <x v="12"/>
          </reference>
        </references>
      </pivotArea>
    </format>
    <format dxfId="70">
      <pivotArea dataOnly="0" labelOnly="1" fieldPosition="0">
        <references count="3">
          <reference field="0" count="1" selected="0">
            <x v="2"/>
          </reference>
          <reference field="2" count="1">
            <x v="16"/>
          </reference>
          <reference field="3" count="1" selected="0">
            <x v="13"/>
          </reference>
        </references>
      </pivotArea>
    </format>
    <format dxfId="71">
      <pivotArea field="3" grandCol="1" outline="0" axis="axisRow" fieldPosition="1">
        <references count="3">
          <reference field="0" count="1" selected="0">
            <x v="0"/>
          </reference>
          <reference field="2" count="1" selected="0">
            <x v="6"/>
          </reference>
          <reference field="3" count="1" selected="0">
            <x v="9"/>
          </reference>
        </references>
      </pivotArea>
    </format>
    <format dxfId="72">
      <pivotArea field="3" grandCol="1" outline="0" axis="axisRow" fieldPosition="1">
        <references count="3">
          <reference field="0" count="1" selected="0">
            <x v="0"/>
          </reference>
          <reference field="2" count="1" selected="0">
            <x v="6"/>
          </reference>
          <reference field="3" count="1" selected="0">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3B41F2F-4777-462E-B368-F505C173ABB3}" name="PivotTable2" cacheId="47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Q4:AX23" firstHeaderRow="1" firstDataRow="2" firstDataCol="3"/>
  <pivotFields count="40">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4">
        <item x="2"/>
        <item x="8"/>
        <item x="1"/>
        <item x="9"/>
        <item x="6"/>
        <item x="3"/>
        <item x="12"/>
        <item x="4"/>
        <item x="10"/>
        <item x="11"/>
        <item x="7"/>
        <item x="0"/>
        <item x="5"/>
        <item x="13"/>
      </items>
    </pivotField>
    <pivotField compact="0" outline="0" showAll="0"/>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3"/>
    <field x="2"/>
  </rowFields>
  <rowItems count="18">
    <i>
      <x/>
      <x v="1"/>
      <x v="7"/>
    </i>
    <i r="1">
      <x v="3"/>
      <x v="3"/>
    </i>
    <i r="1">
      <x v="5"/>
      <x v="15"/>
    </i>
    <i r="1">
      <x v="6"/>
      <x v="13"/>
    </i>
    <i r="1">
      <x v="8"/>
      <x/>
    </i>
    <i r="1">
      <x v="9"/>
      <x v="6"/>
    </i>
    <i r="1">
      <x v="10"/>
      <x v="10"/>
    </i>
    <i r="1">
      <x v="12"/>
      <x v="11"/>
    </i>
    <i t="default">
      <x/>
    </i>
    <i>
      <x v="1"/>
      <x/>
      <x v="8"/>
    </i>
    <i r="1">
      <x v="2"/>
      <x v="9"/>
    </i>
    <i r="1">
      <x v="4"/>
      <x v="12"/>
    </i>
    <i r="1">
      <x v="5"/>
      <x v="14"/>
    </i>
    <i r="1">
      <x v="7"/>
      <x v="1"/>
    </i>
    <i r="1">
      <x v="10"/>
      <x v="4"/>
    </i>
    <i r="1">
      <x v="11"/>
      <x v="2"/>
    </i>
    <i r="1">
      <x v="12"/>
      <x v="5"/>
    </i>
    <i t="default">
      <x v="1"/>
    </i>
  </rowItems>
  <colFields count="1">
    <field x="5"/>
  </colFields>
  <colItems count="5">
    <i>
      <x/>
    </i>
    <i>
      <x v="1"/>
    </i>
    <i>
      <x v="2"/>
    </i>
    <i>
      <x v="3"/>
    </i>
    <i t="grand">
      <x/>
    </i>
  </colItems>
  <dataFields count="1">
    <dataField name="Average of Average sterility (%)" fld="39" subtotal="average" baseField="0" baseItem="0" numFmtId="164"/>
  </dataFields>
  <formats count="25">
    <format dxfId="23">
      <pivotArea outline="0" collapsedLevelsAreSubtotals="1" fieldPosition="0"/>
    </format>
    <format dxfId="24">
      <pivotArea dataOnly="0" labelOnly="1" fieldPosition="0">
        <references count="1">
          <reference field="0" count="0"/>
        </references>
      </pivotArea>
    </format>
    <format dxfId="25">
      <pivotArea dataOnly="0" labelOnly="1" grandRow="1" outline="0" fieldPosition="0"/>
    </format>
    <format dxfId="26">
      <pivotArea dataOnly="0" labelOnly="1" fieldPosition="0">
        <references count="2">
          <reference field="0" count="1" selected="0">
            <x v="0"/>
          </reference>
          <reference field="3" count="8">
            <x v="1"/>
            <x v="3"/>
            <x v="5"/>
            <x v="6"/>
            <x v="8"/>
            <x v="9"/>
            <x v="10"/>
            <x v="12"/>
          </reference>
        </references>
      </pivotArea>
    </format>
    <format dxfId="27">
      <pivotArea dataOnly="0" labelOnly="1" fieldPosition="0">
        <references count="2">
          <reference field="0" count="1" selected="0">
            <x v="1"/>
          </reference>
          <reference field="3" count="8">
            <x v="0"/>
            <x v="2"/>
            <x v="4"/>
            <x v="5"/>
            <x v="7"/>
            <x v="10"/>
            <x v="11"/>
            <x v="12"/>
          </reference>
        </references>
      </pivotArea>
    </format>
    <format dxfId="28">
      <pivotArea dataOnly="0" labelOnly="1" fieldPosition="0">
        <references count="2">
          <reference field="0" count="1" selected="0">
            <x v="2"/>
          </reference>
          <reference field="3" count="1">
            <x v="13"/>
          </reference>
        </references>
      </pivotArea>
    </format>
    <format dxfId="29">
      <pivotArea dataOnly="0" labelOnly="1" fieldPosition="0">
        <references count="3">
          <reference field="0" count="1" selected="0">
            <x v="0"/>
          </reference>
          <reference field="2" count="1">
            <x v="7"/>
          </reference>
          <reference field="3" count="1" selected="0">
            <x v="1"/>
          </reference>
        </references>
      </pivotArea>
    </format>
    <format dxfId="30">
      <pivotArea dataOnly="0" labelOnly="1" fieldPosition="0">
        <references count="3">
          <reference field="0" count="1" selected="0">
            <x v="0"/>
          </reference>
          <reference field="2" count="1">
            <x v="3"/>
          </reference>
          <reference field="3" count="1" selected="0">
            <x v="3"/>
          </reference>
        </references>
      </pivotArea>
    </format>
    <format dxfId="31">
      <pivotArea dataOnly="0" labelOnly="1" fieldPosition="0">
        <references count="3">
          <reference field="0" count="1" selected="0">
            <x v="0"/>
          </reference>
          <reference field="2" count="1">
            <x v="15"/>
          </reference>
          <reference field="3" count="1" selected="0">
            <x v="5"/>
          </reference>
        </references>
      </pivotArea>
    </format>
    <format dxfId="32">
      <pivotArea dataOnly="0" labelOnly="1" fieldPosition="0">
        <references count="3">
          <reference field="0" count="1" selected="0">
            <x v="0"/>
          </reference>
          <reference field="2" count="1">
            <x v="13"/>
          </reference>
          <reference field="3" count="1" selected="0">
            <x v="6"/>
          </reference>
        </references>
      </pivotArea>
    </format>
    <format dxfId="33">
      <pivotArea dataOnly="0" labelOnly="1" fieldPosition="0">
        <references count="3">
          <reference field="0" count="1" selected="0">
            <x v="0"/>
          </reference>
          <reference field="2" count="1">
            <x v="0"/>
          </reference>
          <reference field="3" count="1" selected="0">
            <x v="8"/>
          </reference>
        </references>
      </pivotArea>
    </format>
    <format dxfId="34">
      <pivotArea dataOnly="0" labelOnly="1" fieldPosition="0">
        <references count="3">
          <reference field="0" count="1" selected="0">
            <x v="0"/>
          </reference>
          <reference field="2" count="1">
            <x v="6"/>
          </reference>
          <reference field="3" count="1" selected="0">
            <x v="9"/>
          </reference>
        </references>
      </pivotArea>
    </format>
    <format dxfId="35">
      <pivotArea dataOnly="0" labelOnly="1" fieldPosition="0">
        <references count="3">
          <reference field="0" count="1" selected="0">
            <x v="0"/>
          </reference>
          <reference field="2" count="1">
            <x v="10"/>
          </reference>
          <reference field="3" count="1" selected="0">
            <x v="10"/>
          </reference>
        </references>
      </pivotArea>
    </format>
    <format dxfId="36">
      <pivotArea dataOnly="0" labelOnly="1" fieldPosition="0">
        <references count="3">
          <reference field="0" count="1" selected="0">
            <x v="0"/>
          </reference>
          <reference field="2" count="1">
            <x v="11"/>
          </reference>
          <reference field="3" count="1" selected="0">
            <x v="12"/>
          </reference>
        </references>
      </pivotArea>
    </format>
    <format dxfId="37">
      <pivotArea dataOnly="0" labelOnly="1" fieldPosition="0">
        <references count="3">
          <reference field="0" count="1" selected="0">
            <x v="1"/>
          </reference>
          <reference field="2" count="1">
            <x v="8"/>
          </reference>
          <reference field="3" count="1" selected="0">
            <x v="0"/>
          </reference>
        </references>
      </pivotArea>
    </format>
    <format dxfId="38">
      <pivotArea dataOnly="0" labelOnly="1" fieldPosition="0">
        <references count="3">
          <reference field="0" count="1" selected="0">
            <x v="1"/>
          </reference>
          <reference field="2" count="1">
            <x v="9"/>
          </reference>
          <reference field="3" count="1" selected="0">
            <x v="2"/>
          </reference>
        </references>
      </pivotArea>
    </format>
    <format dxfId="39">
      <pivotArea dataOnly="0" labelOnly="1" fieldPosition="0">
        <references count="3">
          <reference field="0" count="1" selected="0">
            <x v="1"/>
          </reference>
          <reference field="2" count="1">
            <x v="12"/>
          </reference>
          <reference field="3" count="1" selected="0">
            <x v="4"/>
          </reference>
        </references>
      </pivotArea>
    </format>
    <format dxfId="40">
      <pivotArea dataOnly="0" labelOnly="1" fieldPosition="0">
        <references count="3">
          <reference field="0" count="1" selected="0">
            <x v="1"/>
          </reference>
          <reference field="2" count="1">
            <x v="14"/>
          </reference>
          <reference field="3" count="1" selected="0">
            <x v="5"/>
          </reference>
        </references>
      </pivotArea>
    </format>
    <format dxfId="41">
      <pivotArea dataOnly="0" labelOnly="1" fieldPosition="0">
        <references count="3">
          <reference field="0" count="1" selected="0">
            <x v="1"/>
          </reference>
          <reference field="2" count="1">
            <x v="1"/>
          </reference>
          <reference field="3" count="1" selected="0">
            <x v="7"/>
          </reference>
        </references>
      </pivotArea>
    </format>
    <format dxfId="42">
      <pivotArea dataOnly="0" labelOnly="1" fieldPosition="0">
        <references count="3">
          <reference field="0" count="1" selected="0">
            <x v="1"/>
          </reference>
          <reference field="2" count="1">
            <x v="4"/>
          </reference>
          <reference field="3" count="1" selected="0">
            <x v="10"/>
          </reference>
        </references>
      </pivotArea>
    </format>
    <format dxfId="43">
      <pivotArea dataOnly="0" labelOnly="1" fieldPosition="0">
        <references count="3">
          <reference field="0" count="1" selected="0">
            <x v="1"/>
          </reference>
          <reference field="2" count="1">
            <x v="2"/>
          </reference>
          <reference field="3" count="1" selected="0">
            <x v="11"/>
          </reference>
        </references>
      </pivotArea>
    </format>
    <format dxfId="44">
      <pivotArea dataOnly="0" labelOnly="1" fieldPosition="0">
        <references count="3">
          <reference field="0" count="1" selected="0">
            <x v="1"/>
          </reference>
          <reference field="2" count="1">
            <x v="5"/>
          </reference>
          <reference field="3" count="1" selected="0">
            <x v="12"/>
          </reference>
        </references>
      </pivotArea>
    </format>
    <format dxfId="45">
      <pivotArea dataOnly="0" labelOnly="1" fieldPosition="0">
        <references count="3">
          <reference field="0" count="1" selected="0">
            <x v="2"/>
          </reference>
          <reference field="2" count="1">
            <x v="16"/>
          </reference>
          <reference field="3" count="1" selected="0">
            <x v="13"/>
          </reference>
        </references>
      </pivotArea>
    </format>
    <format dxfId="46">
      <pivotArea field="3" grandCol="1" outline="0" axis="axisRow" fieldPosition="1">
        <references count="3">
          <reference field="0" count="1" selected="0">
            <x v="0"/>
          </reference>
          <reference field="2" count="1" selected="0">
            <x v="6"/>
          </reference>
          <reference field="3" count="1" selected="0">
            <x v="9"/>
          </reference>
        </references>
      </pivotArea>
    </format>
    <format dxfId="47">
      <pivotArea field="3" grandCol="1" outline="0" axis="axisRow" fieldPosition="1">
        <references count="3">
          <reference field="0" count="1" selected="0">
            <x v="0"/>
          </reference>
          <reference field="2" count="1" selected="0">
            <x v="6"/>
          </reference>
          <reference field="3" count="1" selected="0">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1889922-A12D-4B2D-BBC6-3CCCACC10757}" name="PivotTable1"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Z1:AG21" firstHeaderRow="1" firstDataRow="2" firstDataCol="3"/>
  <pivotFields count="23">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x="14"/>
        <item x="12"/>
      </items>
    </pivotField>
    <pivotField compact="0" outline="0" showAll="0"/>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3"/>
    <field x="2"/>
  </rowFields>
  <rowItems count="19">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i t="grand">
      <x/>
    </i>
  </rowItems>
  <colFields count="1">
    <field x="5"/>
  </colFields>
  <colItems count="5">
    <i>
      <x/>
    </i>
    <i>
      <x v="1"/>
    </i>
    <i>
      <x v="2"/>
    </i>
    <i>
      <x v="3"/>
    </i>
    <i t="grand">
      <x/>
    </i>
  </colItems>
  <dataFields count="1">
    <dataField name="Average of yield_machine_moisture_corrected_t_ha" fld="22" subtotal="average" baseField="2" baseItem="7" numFmtId="164"/>
  </dataFields>
  <conditionalFormats count="2">
    <conditionalFormat priority="2">
      <pivotAreas count="1">
        <pivotArea type="data" outline="0" collapsedLevelsAreSubtotals="1" fieldPosition="0">
          <references count="4">
            <reference field="4294967294" count="1" selected="0">
              <x v="0"/>
            </reference>
            <reference field="0" count="1" selected="0">
              <x v="0"/>
            </reference>
            <reference field="2" count="8" selected="0">
              <x v="0"/>
              <x v="3"/>
              <x v="6"/>
              <x v="7"/>
              <x v="10"/>
              <x v="11"/>
              <x v="13"/>
              <x v="15"/>
            </reference>
            <reference field="3" count="8" selected="0">
              <x v="1"/>
              <x v="3"/>
              <x v="5"/>
              <x v="6"/>
              <x v="8"/>
              <x v="9"/>
              <x v="10"/>
              <x v="12"/>
            </reference>
          </references>
        </pivotArea>
      </pivotAreas>
    </conditionalFormat>
    <conditionalFormat priority="3">
      <pivotAreas count="2">
        <pivotArea type="data" outline="0" collapsedLevelsAreSubtotals="1" fieldPosition="0">
          <references count="2">
            <reference field="4294967294" count="1" selected="0">
              <x v="0"/>
            </reference>
            <reference field="0" count="1" selected="0" defaultSubtotal="1">
              <x v="0"/>
            </reference>
          </references>
        </pivotArea>
        <pivotArea type="data" outline="0" collapsedLevelsAreSubtotals="1" fieldPosition="0">
          <references count="4">
            <reference field="4294967294" count="1" selected="0">
              <x v="0"/>
            </reference>
            <reference field="0" count="1" selected="0">
              <x v="1"/>
            </reference>
            <reference field="2" count="8" selected="0">
              <x v="1"/>
              <x v="2"/>
              <x v="4"/>
              <x v="5"/>
              <x v="8"/>
              <x v="9"/>
              <x v="12"/>
              <x v="14"/>
            </reference>
            <reference field="3" count="8" selected="0">
              <x v="0"/>
              <x v="2"/>
              <x v="4"/>
              <x v="5"/>
              <x v="7"/>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81698EF-EE6D-44D7-A4C2-B09678DC073F}" name="PivotTable4" cacheId="47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Z49:AF66" firstHeaderRow="1" firstDataRow="2" firstDataCol="2"/>
  <pivotFields count="22">
    <pivotField axis="axisRow" compact="0" outline="0" showAll="0">
      <items count="4">
        <item x="1"/>
        <item x="0"/>
        <item h="1" x="2"/>
        <item t="default"/>
      </items>
    </pivotField>
    <pivotField compact="0" outline="0" showAll="0"/>
    <pivotField compact="0" outline="0" showAll="0"/>
    <pivotField compact="0" outline="0" showAll="0" defaultSubtotal="0"/>
    <pivotField compact="0" outline="0" showAll="0"/>
    <pivotField axis="axisCol" compact="0" outline="0" showAll="0">
      <items count="6">
        <item x="0"/>
        <item x="1"/>
        <item x="2"/>
        <item x="3"/>
        <item x="4"/>
        <item t="default"/>
      </items>
    </pivotField>
    <pivotField axis="axisRow" compact="0" outline="0" showAll="0" defaultSubtotal="0">
      <items count="17">
        <item x="0"/>
        <item x="1"/>
        <item x="2"/>
        <item x="3"/>
        <item x="4"/>
        <item x="5"/>
        <item x="6"/>
        <item x="7"/>
        <item x="8"/>
        <item x="9"/>
        <item x="10"/>
        <item x="11"/>
        <item x="12"/>
        <item x="13"/>
        <item x="14"/>
        <item x="15"/>
        <item x="1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2">
    <field x="6"/>
    <field x="0"/>
  </rowFields>
  <rowItems count="16">
    <i>
      <x/>
      <x v="1"/>
    </i>
    <i>
      <x v="1"/>
      <x v="1"/>
    </i>
    <i>
      <x v="2"/>
      <x/>
    </i>
    <i>
      <x v="3"/>
      <x/>
    </i>
    <i>
      <x v="4"/>
      <x v="1"/>
    </i>
    <i>
      <x v="5"/>
      <x v="1"/>
    </i>
    <i>
      <x v="6"/>
      <x/>
    </i>
    <i>
      <x v="7"/>
      <x/>
    </i>
    <i>
      <x v="8"/>
      <x v="1"/>
    </i>
    <i>
      <x v="9"/>
      <x v="1"/>
    </i>
    <i>
      <x v="10"/>
      <x/>
    </i>
    <i>
      <x v="11"/>
      <x/>
    </i>
    <i>
      <x v="12"/>
      <x v="1"/>
    </i>
    <i>
      <x v="13"/>
      <x v="1"/>
    </i>
    <i>
      <x v="14"/>
      <x/>
    </i>
    <i>
      <x v="15"/>
      <x/>
    </i>
  </rowItems>
  <colFields count="1">
    <field x="5"/>
  </colFields>
  <colItems count="5">
    <i>
      <x/>
    </i>
    <i>
      <x v="1"/>
    </i>
    <i>
      <x v="2"/>
    </i>
    <i>
      <x v="3"/>
    </i>
    <i t="grand">
      <x/>
    </i>
  </colItems>
  <dataFields count="1">
    <dataField name="Average of Moisture (%)" fld="17" subtotal="average" baseField="2" baseItem="7" numFmtId="164"/>
  </dataFields>
  <formats count="1">
    <format dxfId="22">
      <pivotArea outline="0" collapsedLevelsAreSubtotals="1" fieldPosition="0"/>
    </format>
  </formats>
  <conditionalFormats count="1">
    <conditionalFormat priority="5">
      <pivotAreas count="1">
        <pivotArea type="data" outline="0" collapsedLevelsAreSubtotals="1" fieldPosition="0">
          <references count="2">
            <reference field="4294967294" count="1" selected="0">
              <x v="0"/>
            </reference>
            <reference field="5"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002E628-E4D2-43B7-A88E-5819DDC00EB7}" name="PivotTable3" cacheId="47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Z69:AF86" firstHeaderRow="1" firstDataRow="2" firstDataCol="2"/>
  <pivotFields count="22">
    <pivotField axis="axisRow" compact="0" outline="0" showAll="0">
      <items count="4">
        <item x="1"/>
        <item x="0"/>
        <item h="1" x="2"/>
        <item t="default"/>
      </items>
    </pivotField>
    <pivotField compact="0" outline="0" showAll="0"/>
    <pivotField compact="0" outline="0" showAll="0"/>
    <pivotField compact="0" outline="0" showAll="0" defaultSubtotal="0"/>
    <pivotField compact="0" outline="0" showAll="0"/>
    <pivotField axis="axisCol" compact="0" outline="0" showAll="0">
      <items count="6">
        <item x="0"/>
        <item x="1"/>
        <item x="2"/>
        <item x="3"/>
        <item x="4"/>
        <item t="default"/>
      </items>
    </pivotField>
    <pivotField axis="axisRow" compact="0" outline="0" showAll="0" defaultSubtotal="0">
      <items count="17">
        <item x="0"/>
        <item x="1"/>
        <item x="2"/>
        <item x="3"/>
        <item x="4"/>
        <item x="5"/>
        <item x="6"/>
        <item x="7"/>
        <item x="8"/>
        <item x="9"/>
        <item x="10"/>
        <item x="11"/>
        <item x="12"/>
        <item x="13"/>
        <item x="14"/>
        <item x="15"/>
        <item x="1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6"/>
    <field x="0"/>
  </rowFields>
  <rowItems count="16">
    <i>
      <x/>
      <x v="1"/>
    </i>
    <i>
      <x v="1"/>
      <x v="1"/>
    </i>
    <i>
      <x v="2"/>
      <x/>
    </i>
    <i>
      <x v="3"/>
      <x/>
    </i>
    <i>
      <x v="4"/>
      <x v="1"/>
    </i>
    <i>
      <x v="5"/>
      <x v="1"/>
    </i>
    <i>
      <x v="6"/>
      <x/>
    </i>
    <i>
      <x v="7"/>
      <x/>
    </i>
    <i>
      <x v="8"/>
      <x v="1"/>
    </i>
    <i>
      <x v="9"/>
      <x v="1"/>
    </i>
    <i>
      <x v="10"/>
      <x/>
    </i>
    <i>
      <x v="11"/>
      <x/>
    </i>
    <i>
      <x v="12"/>
      <x v="1"/>
    </i>
    <i>
      <x v="13"/>
      <x v="1"/>
    </i>
    <i>
      <x v="14"/>
      <x/>
    </i>
    <i>
      <x v="15"/>
      <x/>
    </i>
  </rowItems>
  <colFields count="1">
    <field x="5"/>
  </colFields>
  <colItems count="5">
    <i>
      <x/>
    </i>
    <i>
      <x v="1"/>
    </i>
    <i>
      <x v="2"/>
    </i>
    <i>
      <x v="3"/>
    </i>
    <i t="grand">
      <x/>
    </i>
  </colItem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0646F4F-DF29-4137-9384-30A36D7A5A47}" name="PivotTable2"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Z26:AF44" firstHeaderRow="1" firstDataRow="2" firstDataCol="2"/>
  <pivotFields count="23">
    <pivotField axis="axisRow" compact="0" outline="0" showAll="0">
      <items count="4">
        <item x="1"/>
        <item x="0"/>
        <item h="1" x="2"/>
        <item t="default"/>
      </items>
    </pivotField>
    <pivotField compact="0" outline="0" showAll="0"/>
    <pivotField compact="0" outline="0" showAll="0"/>
    <pivotField compact="0" outline="0" showAll="0" defaultSubtotal="0"/>
    <pivotField compact="0" outline="0" showAll="0"/>
    <pivotField axis="axisCol" compact="0" outline="0" showAll="0">
      <items count="6">
        <item x="0"/>
        <item x="1"/>
        <item x="2"/>
        <item x="3"/>
        <item x="4"/>
        <item t="default"/>
      </items>
    </pivotField>
    <pivotField axis="axisRow" compact="0" outline="0" showAll="0" defaultSubtotal="0">
      <items count="17">
        <item x="0"/>
        <item x="1"/>
        <item x="2"/>
        <item x="3"/>
        <item x="4"/>
        <item x="5"/>
        <item x="6"/>
        <item x="7"/>
        <item x="8"/>
        <item x="9"/>
        <item x="10"/>
        <item x="11"/>
        <item x="12"/>
        <item x="13"/>
        <item x="14"/>
        <item x="15"/>
        <item x="1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6"/>
    <field x="0"/>
  </rowFields>
  <rowItems count="17">
    <i>
      <x/>
      <x v="1"/>
    </i>
    <i>
      <x v="1"/>
      <x v="1"/>
    </i>
    <i>
      <x v="2"/>
      <x/>
    </i>
    <i>
      <x v="3"/>
      <x/>
    </i>
    <i>
      <x v="4"/>
      <x v="1"/>
    </i>
    <i>
      <x v="5"/>
      <x v="1"/>
    </i>
    <i>
      <x v="6"/>
      <x/>
    </i>
    <i>
      <x v="7"/>
      <x/>
    </i>
    <i>
      <x v="8"/>
      <x v="1"/>
    </i>
    <i>
      <x v="9"/>
      <x v="1"/>
    </i>
    <i>
      <x v="10"/>
      <x/>
    </i>
    <i>
      <x v="11"/>
      <x/>
    </i>
    <i>
      <x v="12"/>
      <x v="1"/>
    </i>
    <i>
      <x v="13"/>
      <x v="1"/>
    </i>
    <i>
      <x v="14"/>
      <x/>
    </i>
    <i>
      <x v="15"/>
      <x/>
    </i>
    <i t="grand">
      <x/>
    </i>
  </rowItems>
  <colFields count="1">
    <field x="5"/>
  </colFields>
  <colItems count="5">
    <i>
      <x/>
    </i>
    <i>
      <x v="1"/>
    </i>
    <i>
      <x v="2"/>
    </i>
    <i>
      <x v="3"/>
    </i>
    <i t="grand">
      <x/>
    </i>
  </colItems>
  <dataFields count="1">
    <dataField name="Average of yield_machine_moisture_corrected_t_ha" fld="22" subtotal="average" baseField="0" baseItem="1" numFmtId="164"/>
  </dataFields>
  <conditionalFormats count="1">
    <conditionalFormat priority="1">
      <pivotAreas count="1">
        <pivotArea type="data" outline="0" collapsedLevelsAreSubtotals="1" fieldPosition="0">
          <references count="4">
            <reference field="4294967294" count="1" selected="0">
              <x v="0"/>
            </reference>
            <reference field="0" count="2" selected="0">
              <x v="0"/>
              <x v="1"/>
            </reference>
            <reference field="5" count="4" selected="0">
              <x v="0"/>
              <x v="1"/>
              <x v="2"/>
              <x v="3"/>
            </reference>
            <reference field="6" count="16" selected="0">
              <x v="0"/>
              <x v="1"/>
              <x v="2"/>
              <x v="3"/>
              <x v="4"/>
              <x v="5"/>
              <x v="6"/>
              <x v="7"/>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CF4EE90-2DF1-4DF9-A131-6EAD1F5CD9E7}" name="PivotTable2" cacheId="4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C38:BD56" firstHeaderRow="1" firstDataRow="1" firstDataCol="1"/>
  <pivotFields count="56">
    <pivotField showAll="0"/>
    <pivotField showAll="0"/>
    <pivotField axis="axisRow" showAll="0">
      <items count="18">
        <item x="10"/>
        <item x="4"/>
        <item x="0"/>
        <item x="9"/>
        <item x="7"/>
        <item x="5"/>
        <item x="12"/>
        <item x="8"/>
        <item x="2"/>
        <item x="1"/>
        <item x="15"/>
        <item x="13"/>
        <item x="6"/>
        <item x="14"/>
        <item x="3"/>
        <item x="11"/>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Average of Whole sample grain yield (g/m²)" fld="48" subtotal="average" baseField="2" baseItem="0" numFmtId="1"/>
  </dataFields>
  <formats count="5">
    <format dxfId="16">
      <pivotArea outline="0" collapsedLevelsAreSubtotals="1" fieldPosition="0"/>
    </format>
    <format dxfId="17">
      <pivotArea collapsedLevelsAreSubtotals="1" fieldPosition="0">
        <references count="1">
          <reference field="2" count="1">
            <x v="5"/>
          </reference>
        </references>
      </pivotArea>
    </format>
    <format dxfId="18">
      <pivotArea dataOnly="0" labelOnly="1" fieldPosition="0">
        <references count="1">
          <reference field="2" count="1">
            <x v="5"/>
          </reference>
        </references>
      </pivotArea>
    </format>
    <format dxfId="19">
      <pivotArea collapsedLevelsAreSubtotals="1" fieldPosition="0">
        <references count="1">
          <reference field="2" count="1">
            <x v="8"/>
          </reference>
        </references>
      </pivotArea>
    </format>
    <format dxfId="20">
      <pivotArea dataOnly="0" labelOnly="1" fieldPosition="0">
        <references count="1">
          <reference field="2"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7EF81B7-DF26-4FA8-BBA6-424B38CED731}" name="PivotTable4" cacheId="47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C60:BG80" firstHeaderRow="1" firstDataRow="2" firstDataCol="3"/>
  <pivotFields count="51">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4">
        <item x="2"/>
        <item x="8"/>
        <item x="1"/>
        <item x="9"/>
        <item x="6"/>
        <item x="3"/>
        <item x="12"/>
        <item x="4"/>
        <item x="10"/>
        <item x="11"/>
        <item x="7"/>
        <item x="0"/>
        <item x="5"/>
        <item x="1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0"/>
    <field x="3"/>
    <field x="2"/>
  </rowFields>
  <rowItems count="19">
    <i>
      <x/>
      <x v="1"/>
      <x v="7"/>
    </i>
    <i r="1">
      <x v="3"/>
      <x v="3"/>
    </i>
    <i r="1">
      <x v="5"/>
      <x v="15"/>
    </i>
    <i r="1">
      <x v="6"/>
      <x v="13"/>
    </i>
    <i r="1">
      <x v="8"/>
      <x/>
    </i>
    <i r="1">
      <x v="9"/>
      <x v="6"/>
    </i>
    <i r="1">
      <x v="10"/>
      <x v="10"/>
    </i>
    <i r="1">
      <x v="12"/>
      <x v="11"/>
    </i>
    <i t="default">
      <x/>
    </i>
    <i>
      <x v="1"/>
      <x/>
      <x v="8"/>
    </i>
    <i r="1">
      <x v="2"/>
      <x v="9"/>
    </i>
    <i r="1">
      <x v="4"/>
      <x v="12"/>
    </i>
    <i r="1">
      <x v="5"/>
      <x v="14"/>
    </i>
    <i r="1">
      <x v="7"/>
      <x v="1"/>
    </i>
    <i r="1">
      <x v="10"/>
      <x v="4"/>
    </i>
    <i r="1">
      <x v="11"/>
      <x v="2"/>
    </i>
    <i r="1">
      <x v="12"/>
      <x v="5"/>
    </i>
    <i t="default">
      <x v="1"/>
    </i>
    <i t="grand">
      <x/>
    </i>
  </rowItems>
  <colFields count="1">
    <field x="-2"/>
  </colFields>
  <colItems count="2">
    <i>
      <x/>
    </i>
    <i i="1">
      <x v="1"/>
    </i>
  </colItems>
  <dataFields count="2">
    <dataField name="Average of Estimated dry matter at PCDS 10.0 (g/m²)" fld="36" subtotal="average" baseField="0" baseItem="0" numFmtId="1"/>
    <dataField name="Average of Stem dry matter (g/m²)" fld="42" subtotal="average" baseField="2" baseItem="7" numFmtId="1"/>
  </dataFields>
  <formats count="2">
    <format dxfId="14">
      <pivotArea outline="0" collapsedLevelsAreSubtotals="1" fieldPosition="0"/>
    </format>
    <format dxfId="1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F1EEE1F-EE5A-4383-923B-953D3A460F7E}" name="PivotTable1" cacheId="48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X7:BE26" firstHeaderRow="1" firstDataRow="2" firstDataCol="3"/>
  <pivotFields count="46">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x="14"/>
        <item x="12"/>
      </items>
    </pivotField>
    <pivotField compact="0" outline="0" showAll="0"/>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5"/>
  </colFields>
  <colItems count="5">
    <i>
      <x/>
    </i>
    <i>
      <x v="1"/>
    </i>
    <i>
      <x v="2"/>
    </i>
    <i>
      <x v="3"/>
    </i>
    <i t="grand">
      <x/>
    </i>
  </colItems>
  <dataFields count="1">
    <dataField name="Average of Whole sample grain yield (g/m²)" fld="40" subtotal="average" baseField="2" baseItem="7"/>
  </dataFields>
  <formats count="9">
    <format dxfId="5">
      <pivotArea outline="0" collapsedLevelsAreSubtotals="1" fieldPosition="0"/>
    </format>
    <format dxfId="6">
      <pivotArea outline="0" fieldPosition="0">
        <references count="4">
          <reference field="0" count="1" selected="0">
            <x v="1"/>
          </reference>
          <reference field="2" count="2" selected="0">
            <x v="1"/>
            <x v="4"/>
          </reference>
          <reference field="3" count="2" selected="0">
            <x v="7"/>
            <x v="10"/>
          </reference>
          <reference field="5" count="1" selected="0">
            <x v="3"/>
          </reference>
        </references>
      </pivotArea>
    </format>
    <format dxfId="7">
      <pivotArea outline="0" fieldPosition="0">
        <references count="4">
          <reference field="0" count="1" selected="0">
            <x v="0"/>
          </reference>
          <reference field="2" count="1" selected="0">
            <x v="0"/>
          </reference>
          <reference field="3" count="1" selected="0">
            <x v="8"/>
          </reference>
          <reference field="5" count="1" selected="0">
            <x v="3"/>
          </reference>
        </references>
      </pivotArea>
    </format>
    <format dxfId="8">
      <pivotArea outline="0" fieldPosition="0">
        <references count="4">
          <reference field="0" count="1" selected="0">
            <x v="0"/>
          </reference>
          <reference field="2" count="1" selected="0">
            <x v="0"/>
          </reference>
          <reference field="3" count="1" selected="0">
            <x v="8"/>
          </reference>
          <reference field="5" count="1" selected="0">
            <x v="3"/>
          </reference>
        </references>
      </pivotArea>
    </format>
    <format dxfId="9">
      <pivotArea outline="0" fieldPosition="0">
        <references count="4">
          <reference field="0" count="1" selected="0">
            <x v="1"/>
          </reference>
          <reference field="2" count="2" selected="0">
            <x v="1"/>
            <x v="4"/>
          </reference>
          <reference field="3" count="2" selected="0">
            <x v="7"/>
            <x v="10"/>
          </reference>
          <reference field="5" count="1" selected="0">
            <x v="3"/>
          </reference>
        </references>
      </pivotArea>
    </format>
    <format dxfId="10">
      <pivotArea outline="0" fieldPosition="0">
        <references count="4">
          <reference field="0" count="1" selected="0">
            <x v="0"/>
          </reference>
          <reference field="2" count="1" selected="0">
            <x v="6"/>
          </reference>
          <reference field="3" count="1" selected="0">
            <x v="9"/>
          </reference>
          <reference field="5" count="1" selected="0">
            <x v="2"/>
          </reference>
        </references>
      </pivotArea>
    </format>
    <format dxfId="11">
      <pivotArea outline="0" fieldPosition="0">
        <references count="4">
          <reference field="0" count="1" selected="0">
            <x v="0"/>
          </reference>
          <reference field="2" count="1" selected="0">
            <x v="6"/>
          </reference>
          <reference field="3" count="1" selected="0">
            <x v="9"/>
          </reference>
          <reference field="5" count="1" selected="0">
            <x v="2"/>
          </reference>
        </references>
      </pivotArea>
    </format>
    <format dxfId="12">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9DBCBEB-98D0-4EC9-A637-340F07588599}" name="PivotTable2" cacheId="48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X35:BB54" firstHeaderRow="1" firstDataRow="2" firstDataCol="3"/>
  <pivotFields count="46">
    <pivotField axis="axisRow" compact="0" outline="0" showAll="0">
      <items count="4">
        <item x="1"/>
        <item x="0"/>
        <item h="1"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x="14"/>
        <item x="1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3">
    <field x="0"/>
    <field x="3"/>
    <field x="2"/>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2"/>
  </colFields>
  <colItems count="2">
    <i>
      <x/>
    </i>
    <i i="1">
      <x v="1"/>
    </i>
  </colItems>
  <dataFields count="2">
    <dataField name="Average of Stem dry matter (g/m²)" fld="37" subtotal="average" baseField="2" baseItem="7" numFmtId="1"/>
    <dataField name="Average of Individual grain weight (mg)" fld="44" subtotal="average" baseField="2" baseItem="7" numFmtId="1"/>
  </dataFields>
  <formats count="5">
    <format dxfId="0">
      <pivotArea outline="0" collapsedLevelsAreSubtotals="1" fieldPosition="0"/>
    </format>
    <format dxfId="1">
      <pivotArea outline="0" collapsedLevelsAreSubtotals="1" fieldPosition="0"/>
    </format>
    <format dxfId="2">
      <pivotArea outline="0" collapsedLevelsAreSubtotals="1" fieldPosition="0"/>
    </format>
    <format dxfId="3">
      <pivotArea outline="0" fieldPosition="0">
        <references count="1">
          <reference field="4294967294" count="1">
            <x v="0"/>
          </reference>
        </references>
      </pivotArea>
    </format>
    <format dxfId="4">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105C084-3528-42B3-BC42-87C7EFE1EB5D}" name="PivotTable1" cacheId="48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R1:Z23" firstHeaderRow="1" firstDataRow="2" firstDataCol="3"/>
  <pivotFields count="15">
    <pivotField axis="axisRow" compact="0" outline="0" showAll="0">
      <items count="4">
        <item x="1"/>
        <item x="0"/>
        <item x="2"/>
        <item t="default"/>
      </items>
    </pivotField>
    <pivotField compact="0" outline="0" showAll="0"/>
    <pivotField axis="axisRow" compact="0" outline="0" showAll="0">
      <items count="18">
        <item x="10"/>
        <item x="4"/>
        <item x="0"/>
        <item x="9"/>
        <item x="7"/>
        <item x="5"/>
        <item x="12"/>
        <item x="8"/>
        <item x="2"/>
        <item x="1"/>
        <item x="15"/>
        <item x="13"/>
        <item x="6"/>
        <item x="14"/>
        <item x="3"/>
        <item x="11"/>
        <item x="16"/>
        <item t="default"/>
      </items>
    </pivotField>
    <pivotField axis="axisRow" compact="0" outline="0" showAll="0" defaultSubtotal="0">
      <items count="15">
        <item x="2"/>
        <item x="8"/>
        <item x="1"/>
        <item x="9"/>
        <item x="6"/>
        <item x="3"/>
        <item x="13"/>
        <item x="4"/>
        <item x="10"/>
        <item x="11"/>
        <item x="7"/>
        <item x="0"/>
        <item x="5"/>
        <item x="14"/>
        <item x="12"/>
      </items>
    </pivotField>
    <pivotField compact="0" outline="0" showAll="0"/>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3"/>
    <field x="2"/>
  </rowFields>
  <rowItems count="21">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i>
      <x v="2"/>
      <x v="13"/>
      <x v="16"/>
    </i>
    <i t="default">
      <x v="2"/>
    </i>
    <i t="grand">
      <x/>
    </i>
  </rowItems>
  <colFields count="1">
    <field x="5"/>
  </colFields>
  <colItems count="6">
    <i>
      <x/>
    </i>
    <i>
      <x v="1"/>
    </i>
    <i>
      <x v="2"/>
    </i>
    <i>
      <x v="3"/>
    </i>
    <i>
      <x v="4"/>
    </i>
    <i t="grand">
      <x/>
    </i>
  </colItems>
  <dataFields count="1">
    <dataField name="Average of Grain yield (t/ha)" fld="14" subtotal="average" baseField="2" baseItem="7" numFmtId="164"/>
  </dataFields>
  <conditionalFormats count="3">
    <conditionalFormat priority="1">
      <pivotAreas count="1">
        <pivotArea type="data" outline="0" collapsedLevelsAreSubtotals="1" fieldPosition="0">
          <references count="5">
            <reference field="4294967294" count="1" selected="0">
              <x v="0"/>
            </reference>
            <reference field="0" count="1" selected="0">
              <x v="1"/>
            </reference>
            <reference field="2" count="8" selected="0">
              <x v="1"/>
              <x v="2"/>
              <x v="4"/>
              <x v="5"/>
              <x v="8"/>
              <x v="9"/>
              <x v="12"/>
              <x v="14"/>
            </reference>
            <reference field="3" count="8" selected="0">
              <x v="0"/>
              <x v="2"/>
              <x v="4"/>
              <x v="5"/>
              <x v="7"/>
              <x v="10"/>
              <x v="11"/>
              <x v="12"/>
            </reference>
            <reference field="5" count="4" selected="0">
              <x v="0"/>
              <x v="1"/>
              <x v="2"/>
              <x v="3"/>
            </reference>
          </references>
        </pivotArea>
      </pivotAreas>
    </conditionalFormat>
    <conditionalFormat priority="2">
      <pivotAreas count="1">
        <pivotArea type="data" outline="0" collapsedLevelsAreSubtotals="1" fieldPosition="0">
          <references count="5">
            <reference field="4294967294" count="1" selected="0">
              <x v="0"/>
            </reference>
            <reference field="0" count="1" selected="0">
              <x v="0"/>
            </reference>
            <reference field="2" count="8" selected="0">
              <x v="0"/>
              <x v="3"/>
              <x v="6"/>
              <x v="7"/>
              <x v="10"/>
              <x v="11"/>
              <x v="13"/>
              <x v="15"/>
            </reference>
            <reference field="3" count="8" selected="0">
              <x v="1"/>
              <x v="3"/>
              <x v="5"/>
              <x v="6"/>
              <x v="8"/>
              <x v="9"/>
              <x v="10"/>
              <x v="12"/>
            </reference>
            <reference field="5" count="4" selected="0">
              <x v="0"/>
              <x v="1"/>
              <x v="2"/>
              <x v="3"/>
            </reference>
          </references>
        </pivotArea>
      </pivotAreas>
    </conditionalFormat>
    <conditionalFormat priority="3">
      <pivotAreas count="1">
        <pivotArea type="data" outline="0" collapsedLevelsAreSubtotals="1" fieldPosition="0">
          <references count="3">
            <reference field="4294967294" count="1" selected="0">
              <x v="0"/>
            </reference>
            <reference field="0" count="2" selected="0" defaultSubtotal="1">
              <x v="0"/>
              <x v="1"/>
            </reference>
            <reference field="5"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1" dT="2025-07-11T02:03:09.94" personId="{E616AA07-1B9D-4F1A-97DF-F376E3B7F9D6}" id="{25A38ACD-5EDB-4834-BBA4-83AAD209FF7C}">
    <text>@James Hunt @Juan Wang See irrigation diary for WWHI</text>
    <mentions>
      <mention mentionpersonId="{12730A7F-47CA-4083-9CD1-336A78A4B463}" mentionId="{9BB51EF7-1A5B-4768-82C3-2E5BB062A01C}" startIndex="0" length="11"/>
      <mention mentionpersonId="{A3A07EF9-6BF9-4D6E-880A-E14004C7D9CE}" mentionId="{7E4AFF91-A34D-4996-98C5-B4CA5D0FCF27}" startIndex="12" length="10"/>
    </mentions>
  </threadedComment>
  <threadedComment ref="D12" dT="2025-07-11T02:04:09.83" personId="{E616AA07-1B9D-4F1A-97DF-F376E3B7F9D6}" id="{72E3D4F6-9089-47BC-9F2C-3B5037A6C3AD}">
    <text xml:space="preserve">irrigation diary @James Hunt @Juan Wang </text>
    <mentions>
      <mention mentionpersonId="{12730A7F-47CA-4083-9CD1-336A78A4B463}" mentionId="{921FC365-13BF-4FAF-865F-ACF3F79DC24F}" startIndex="17" length="11"/>
      <mention mentionpersonId="{A3A07EF9-6BF9-4D6E-880A-E14004C7D9CE}" mentionId="{5FA89237-0F9F-4EB6-B829-D3A65633CD94}" startIndex="29" length="10"/>
    </mentions>
  </threadedComment>
  <threadedComment ref="D13" dT="2025-07-11T02:04:24.03" personId="{E616AA07-1B9D-4F1A-97DF-F376E3B7F9D6}" id="{9B8A2DD1-BF1E-4C8A-B9E3-EFEE98487C17}">
    <text xml:space="preserve">@James Hunt @Juan Wang </text>
    <mentions>
      <mention mentionpersonId="{12730A7F-47CA-4083-9CD1-336A78A4B463}" mentionId="{AFFC26C0-045C-4AD4-9659-8C2AFFD21B78}" startIndex="0" length="11"/>
      <mention mentionpersonId="{A3A07EF9-6BF9-4D6E-880A-E14004C7D9CE}" mentionId="{EB03B560-7264-4B4D-8D78-AF8187212D8C}" startIndex="12" length="10"/>
    </mentions>
  </threadedComment>
  <threadedComment ref="D14" dT="2025-07-11T02:04:40.10" personId="{E616AA07-1B9D-4F1A-97DF-F376E3B7F9D6}" id="{F63C2799-998F-4C03-A57A-EFE4459A69ED}">
    <text xml:space="preserve">@James Hunt @Juan Wang </text>
    <mentions>
      <mention mentionpersonId="{12730A7F-47CA-4083-9CD1-336A78A4B463}" mentionId="{936DC2AB-3A0B-4EFC-8C29-8D3D1ABE2506}" startIndex="0" length="11"/>
      <mention mentionpersonId="{A3A07EF9-6BF9-4D6E-880A-E14004C7D9CE}" mentionId="{E84CD1D0-47FF-4B36-9E40-1C546EABA41B}" startIndex="12" length="10"/>
    </mentions>
  </threadedComment>
  <threadedComment ref="D15" dT="2025-07-11T02:04:56.97" personId="{E616AA07-1B9D-4F1A-97DF-F376E3B7F9D6}" id="{34970181-3285-4F61-B761-8397323766E3}">
    <text xml:space="preserve">@James Hunt @Juan Wang </text>
    <mentions>
      <mention mentionpersonId="{12730A7F-47CA-4083-9CD1-336A78A4B463}" mentionId="{9A76D46B-F12E-4862-9D68-22DE82A5BB02}" startIndex="0" length="11"/>
      <mention mentionpersonId="{A3A07EF9-6BF9-4D6E-880A-E14004C7D9CE}" mentionId="{D3CC450A-7F7E-4CC9-8291-1583A791BB1D}" startIndex="12" length="10"/>
    </mentions>
  </threadedComment>
  <threadedComment ref="D24" dT="2025-07-11T02:05:30.40" personId="{E616AA07-1B9D-4F1A-97DF-F376E3B7F9D6}" id="{D585B7BA-0612-4A4E-B674-95C55E6FEC56}">
    <text xml:space="preserve">See DUL plots irrigation diary entry @James Hunt </text>
    <mentions>
      <mention mentionpersonId="{12730A7F-47CA-4083-9CD1-336A78A4B463}" mentionId="{AF8F5E01-0D16-4615-9730-97A5FBD76C95}" startIndex="37" length="11"/>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6-03-31T06:18:19.49" personId="{2B38A038-364D-4D21-828C-7BBDDEB1D735}" id="{1FAB6A56-F3D7-4677-A9C8-9AF22110AD39}">
    <text>James summarized</text>
  </threadedComment>
  <threadedComment ref="D1" dT="2026-03-31T06:17:10.09" personId="{2B38A038-364D-4D21-828C-7BBDDEB1D735}" id="{95E9AB60-DA4A-4ED3-AD9B-5B23C25C2FCD}">
    <text>McPoyles 1 BD</text>
  </threadedComment>
  <threadedComment ref="E1" dT="2026-03-31T06:16:28.40" personId="{2B38A038-364D-4D21-828C-7BBDDEB1D735}" id="{C60CC29C-2830-4C49-916C-067BD98B717A}">
    <text>Averaged from 6 cores</text>
  </threadedComment>
</ThreadedComments>
</file>

<file path=xl/threadedComments/threadedComment3.xml><?xml version="1.0" encoding="utf-8"?>
<ThreadedComments xmlns="http://schemas.microsoft.com/office/spreadsheetml/2018/threadedcomments" xmlns:x="http://schemas.openxmlformats.org/spreadsheetml/2006/main">
  <threadedComment ref="N195" dT="2025-05-01T23:24:04.91" personId="{2B38A038-364D-4D21-828C-7BBDDEB1D735}" id="{1294541E-6317-4E06-B120-AA2ADC089F28}">
    <text>Water stressed</text>
  </threadedComment>
  <threadedComment ref="N197" dT="2025-05-01T23:24:23.71" personId="{2B38A038-364D-4D21-828C-7BBDDEB1D735}" id="{BAB708E4-EA63-426C-AD0A-A2D07B0F7618}">
    <text>Water stressed</text>
  </threadedComment>
  <threadedComment ref="N212" dT="2025-05-01T23:26:00.77" personId="{2B38A038-364D-4D21-828C-7BBDDEB1D735}" id="{3BFAB854-4C49-4CE2-A7AF-0250DD983AAC}">
    <text>30% plants only leaf</text>
  </threadedComment>
  <threadedComment ref="N213" dT="2025-05-01T23:26:18.43" personId="{2B38A038-364D-4D21-828C-7BBDDEB1D735}" id="{E4ECAF00-CBC5-4B0D-925C-7DFF7ADC36DF}">
    <text>20% one leaf</text>
  </threadedComment>
  <threadedComment ref="N214" dT="2025-05-01T23:26:36.74" personId="{2B38A038-364D-4D21-828C-7BBDDEB1D735}" id="{B27189A1-92B4-4992-8D3A-0D4BD92E56BD}">
    <text>50% one leaf</text>
  </threadedComment>
  <threadedComment ref="N215" dT="2025-05-01T23:26:47.98" personId="{2B38A038-364D-4D21-828C-7BBDDEB1D735}" id="{38EC12F2-B603-48A7-8E27-1EC7858A726A}">
    <text>80% one leaf</text>
  </threadedComment>
</ThreadedComments>
</file>

<file path=xl/threadedComments/threadedComment4.xml><?xml version="1.0" encoding="utf-8"?>
<ThreadedComments xmlns="http://schemas.microsoft.com/office/spreadsheetml/2018/threadedcomments" xmlns:x="http://schemas.openxmlformats.org/spreadsheetml/2006/main">
  <threadedComment ref="M1" dT="2024-05-17T02:05:14.49" personId="{2B38A038-364D-4D21-828C-7BBDDEB1D735}" id="{3918AA6E-0731-4BA0-BBC8-6592C691DC03}">
    <text>Plant No along 1 meter</text>
  </threadedComment>
</ThreadedComments>
</file>

<file path=xl/threadedComments/threadedComment5.xml><?xml version="1.0" encoding="utf-8"?>
<ThreadedComments xmlns="http://schemas.microsoft.com/office/spreadsheetml/2018/threadedcomments" xmlns:x="http://schemas.openxmlformats.org/spreadsheetml/2006/main">
  <threadedComment ref="CK4" dT="2025-10-26T22:56:51.54" personId="{5310ED63-147B-4CE7-990F-CE0930670CE1}" id="{D772B14B-FE9C-4EE4-A900-092E58E6FA9E}">
    <text>@Juan Wang there is something not right with the block structure here? There are missing replicates?</text>
    <mentions>
      <mention mentionpersonId="{A3A07EF9-6BF9-4D6E-880A-E14004C7D9CE}" mentionId="{F998FF05-B3AE-435D-AFDC-6C46780A6F01}" startIndex="0" length="10"/>
    </mentions>
  </threadedComment>
  <threadedComment ref="CK4" dT="2025-10-26T23:37:34.03" personId="{2B38A038-364D-4D21-828C-7BBDDEB1D735}" id="{2151A093-B292-490C-B8CA-794C7C646555}" parentId="{D772B14B-FE9C-4EE4-A900-092E58E6FA9E}">
    <text>Formula was not applied to these plots</text>
  </threadedComment>
  <threadedComment ref="CK27" dT="2025-10-26T22:56:51.54" personId="{5310ED63-147B-4CE7-990F-CE0930670CE1}" id="{F0AB36BB-58F2-4AE4-A5C0-BB1B0C658126}">
    <text>@Juan Wang there is something not right with the block structure here? There are missing replicates?</text>
    <mentions>
      <mention mentionpersonId="{A3A07EF9-6BF9-4D6E-880A-E14004C7D9CE}" mentionId="{A497829F-C95E-4191-84F2-82A72E1678DD}" startIndex="0" length="10"/>
    </mentions>
  </threadedComment>
  <threadedComment ref="CK27" dT="2025-10-26T23:37:34.03" personId="{2B38A038-364D-4D21-828C-7BBDDEB1D735}" id="{ED7D2401-9918-4658-8D7A-873B6344F1C0}" parentId="{F0AB36BB-58F2-4AE4-A5C0-BB1B0C658126}">
    <text>Formula was not applied to these plots</text>
  </threadedComment>
</ThreadedComments>
</file>

<file path=xl/threadedComments/threadedComment6.xml><?xml version="1.0" encoding="utf-8"?>
<ThreadedComments xmlns="http://schemas.microsoft.com/office/spreadsheetml/2018/threadedcomments" xmlns:x="http://schemas.openxmlformats.org/spreadsheetml/2006/main">
  <threadedComment ref="BU1" dT="2026-03-10T04:24:04.14" personId="{5310ED63-147B-4CE7-990F-CE0930670CE1}" id="{DA5C54FC-3671-46E4-98E6-EEDAA2F7BD80}">
    <text>Add N, WSC, CID columns</text>
  </threadedComment>
</ThreadedComments>
</file>

<file path=xl/threadedComments/threadedComment7.xml><?xml version="1.0" encoding="utf-8"?>
<ThreadedComments xmlns="http://schemas.microsoft.com/office/spreadsheetml/2018/threadedcomments" xmlns:x="http://schemas.openxmlformats.org/spreadsheetml/2006/main">
  <threadedComment ref="T1" dT="2025-04-01T22:53:26.92" personId="{2B38A038-364D-4D21-828C-7BBDDEB1D735}" id="{5942E60D-11CC-452E-8B7E-E989CA1EE27A}">
    <text>Number of spikelets that the first florets do not contain a grain</text>
  </threadedComment>
</ThreadedComments>
</file>

<file path=xl/threadedComments/threadedComment8.xml><?xml version="1.0" encoding="utf-8"?>
<ThreadedComments xmlns="http://schemas.microsoft.com/office/spreadsheetml/2018/threadedcomments" xmlns:x="http://schemas.openxmlformats.org/spreadsheetml/2006/main">
  <threadedComment ref="K1" dT="2025-12-01T04:23:53.04" personId="{2B38A038-364D-4D21-828C-7BBDDEB1D735}" id="{7401146B-266A-4B07-B4E9-D74CAD23EB9C}">
    <text>@James Hunt Measure the plot length for one middle row in each range. May need to also check for the first and last row</text>
    <mentions>
      <mention mentionpersonId="{12730A7F-47CA-4083-9CD1-336A78A4B463}" mentionId="{3F5A2A93-0620-4843-AAC6-9BACE60AF958}" startIndex="0" length="11"/>
    </mentions>
  </threadedComment>
  <threadedComment ref="K1" dT="2025-12-01T04:46:52.96" personId="{5310ED63-147B-4CE7-990F-CE0930670CE1}" id="{33E5D661-721E-4AD3-B750-B2EEB0370563}" parentId="{7401146B-266A-4B07-B4E9-D74CAD23EB9C}">
    <text>Yeah it is a good idea to check in a few places</text>
  </threadedComment>
  <threadedComment ref="K1" dT="2026-01-14T02:30:51.39" personId="{E616AA07-1B9D-4F1A-97DF-F376E3B7F9D6}" id="{9E0A8BF0-15E4-4F3E-8FAD-5F0E920537FD}" parentId="{7401146B-266A-4B07-B4E9-D74CAD23EB9C}">
    <text>Have taken plot length measurements for every plot in WWHI on 13/1/2026</text>
  </threadedComment>
  <threadedComment ref="M1" dT="2025-12-01T04:18:19.01" personId="{5310ED63-147B-4CE7-990F-CE0930670CE1}" id="{D4419727-4E39-470C-B719-46853756E578}">
    <text>@Juan Wang @Andre Pasquale why do we have 0.5 m of row missing here? The machine harvest plots were all pretty good weren’t they?</text>
    <mentions>
      <mention mentionpersonId="{A3A07EF9-6BF9-4D6E-880A-E14004C7D9CE}" mentionId="{1B47B37B-201A-4954-A61E-0721A5D780F7}" startIndex="0" length="10"/>
      <mention mentionpersonId="{40A866AB-27C5-48B9-B5E4-7CED5265BC5C}" mentionId="{679DCA7B-1D07-4E67-98EB-917742E5C1CF}" startIndex="11" length="15"/>
    </mentions>
  </threadedComment>
  <threadedComment ref="M1" dT="2025-12-01T04:19:10.75" personId="{2B38A038-364D-4D21-828C-7BBDDEB1D735}" id="{E1E71848-4142-4270-8740-2EFECE74C44E}" parentId="{D4419727-4E39-470C-B719-46853756E578}">
    <text>From JM’s N0 biomass cut</text>
  </threadedComment>
  <threadedComment ref="M1" dT="2025-12-01T04:25:31.41" personId="{5310ED63-147B-4CE7-990F-CE0930670CE1}" id="{9E201403-3062-446A-8740-554C1FC5D203}" parentId="{D4419727-4E39-470C-B719-46853756E578}">
    <text>Ah! This would have regrown though, right? I couldn’t remember seeing any poor areas in the plot?</text>
  </threadedComment>
  <threadedComment ref="M1" dT="2025-12-01T04:36:26.72" personId="{2B38A038-364D-4D21-828C-7BBDDEB1D735}" id="{4820FB92-9555-4BD4-9370-04E89227E382}" parentId="{D4419727-4E39-470C-B719-46853756E578}">
    <text xml:space="preserve">They had regrown but only produced few small heads. I checked them prior to machine harvest </text>
  </threadedComment>
  <threadedComment ref="M1" dT="2025-12-01T04:45:48.83" personId="{5310ED63-147B-4CE7-990F-CE0930670CE1}" id="{5DBB3D5A-B68F-47BE-948A-007E47237B1D}" parentId="{D4419727-4E39-470C-B719-46853756E578}">
    <text>OK it would have been better to cut them out entirely. Sorry I forgot about this. If the whole 0.5 x 1 m are is missing then you enter 2.0 in this column because there are 2 m of row in a 0.5 x 1 m quadrat</text>
  </threadedComment>
  <threadedComment ref="M1" dT="2025-12-01T04:46:26.25" personId="{5310ED63-147B-4CE7-990F-CE0930670CE1}" id="{9C738B8F-D6DC-4635-8641-7681127E2BE8}" parentId="{D4419727-4E39-470C-B719-46853756E578}">
    <text>Or change the unit in the header to m2!</text>
  </threadedComment>
  <threadedComment ref="M1" dT="2025-12-01T05:04:57.59" personId="{2B38A038-364D-4D21-828C-7BBDDEB1D735}" id="{23525673-41FE-43A8-A752-B6283AEBA593}" parentId="{D4419727-4E39-470C-B719-46853756E578}">
    <text>Yeah, I get it.</text>
  </threadedComment>
  <threadedComment ref="M1" dT="2025-12-02T00:09:34.58" personId="{5310ED63-147B-4CE7-990F-CE0930670CE1}" id="{187EC5DA-98F5-47D6-B892-99D9C4D45BBA}" parentId="{D4419727-4E39-470C-B719-46853756E578}">
    <text>Maybe we only put 1 m here to allow for the fact they produced some yield?</text>
  </threadedComment>
  <threadedComment ref="M1" dT="2025-12-02T00:19:44.92" personId="{2B38A038-364D-4D21-828C-7BBDDEB1D735}" id="{452019B5-A2B6-458D-8D16-314313AED42C}" parentId="{D4419727-4E39-470C-B719-46853756E578}">
    <text xml:space="preserve">I agree. I looked closely at some photos I took at anthesis. The cutting area did produce heads, though they were much smaller. </text>
  </threadedComment>
  <threadedComment ref="K46" dT="2026-01-14T03:17:40.00" personId="{E616AA07-1B9D-4F1A-97DF-F376E3B7F9D6}" id="{23DE27A1-7794-45EE-A211-5E03A6C7EDED}">
    <text xml:space="preserve">Plot 423 had 0.5m unharvested. This was my mistake when machine harvesting @Juan Wang @James Hunt </text>
    <mentions>
      <mention mentionpersonId="{A3A07EF9-6BF9-4D6E-880A-E14004C7D9CE}" mentionId="{C7A7F3EC-DC94-411F-A731-D34287FE16FF}" startIndex="75" length="10"/>
      <mention mentionpersonId="{12730A7F-47CA-4083-9CD1-336A78A4B463}" mentionId="{DA83C150-2B76-4164-A1CE-DB6AA8652B1D}" startIndex="86" length="11"/>
    </mentions>
  </threadedComment>
  <threadedComment ref="K46" dT="2026-01-14T04:27:49.16" personId="{2B38A038-364D-4D21-828C-7BBDDEB1D735}" id="{C40B2B92-DD4F-4BCB-81CE-78B776EADDEE}" parentId="{23DE27A1-7794-45EE-A211-5E03A6C7EDED}">
    <text>So the length harvested for this plot is 6.6 m?</text>
  </threadedComment>
  <threadedComment ref="K46" dT="2026-01-15T05:04:07.82" personId="{E616AA07-1B9D-4F1A-97DF-F376E3B7F9D6}" id="{7D791AD7-5F8C-4622-8D23-24A29DC38F47}" parentId="{23DE27A1-7794-45EE-A211-5E03A6C7EDED}">
    <text>Yes, 6.6m</text>
  </threadedComment>
</ThreadedComments>
</file>

<file path=xl/threadedComments/threadedComment9.xml><?xml version="1.0" encoding="utf-8"?>
<ThreadedComments xmlns="http://schemas.microsoft.com/office/spreadsheetml/2018/threadedcomments" xmlns:x="http://schemas.openxmlformats.org/spreadsheetml/2006/main">
  <threadedComment ref="N1" dT="2025-12-22T02:58:51.68" personId="{E616AA07-1B9D-4F1A-97DF-F376E3B7F9D6}" id="{2094797E-73DC-428D-847F-C168BC597230}">
    <text>Weighing sample in oven dried bag.  Have oven dried bag weight in column titled 'Oven dried bag weight.'  We oven dried 14 bags and got the average weight.  important to note, when getting wet weights for this trial, we simply tared a non-oven-dried (wet) bag, and kept wet sample in bag.</text>
  </threadedComment>
  <threadedComment ref="Q1" dT="2026-01-30T03:46:40.64" personId="{2B38A038-364D-4D21-828C-7BBDDEB1D735}" id="{074A93B5-2C3A-4172-9DE3-5376D3C4F747}">
    <text xml:space="preserve">Dry weight of 20 culms not included!
</text>
  </threadedComment>
  <threadedComment ref="R1" dT="2026-01-12T03:29:55.92" personId="{E52FFE30-B07C-4023-95BF-A82354705F75}" id="{A18CEC84-7E0D-4E93-9B43-98F617408F84}">
    <text>All grain weighed as samples came straight out of oven. Sitting outside of oven no longer than 1 hour.</text>
  </threadedComment>
  <threadedComment ref="S1" dT="2026-01-12T03:31:01.35" personId="{E52FFE30-B07C-4023-95BF-A82354705F75}" id="{32CB34FE-1841-42F0-A10C-4BB2F5FBB71B}">
    <text>All grain weighed as samples came out of oven. Sitting outside of oven no longer than 1 hour.</text>
  </threadedComment>
  <threadedComment ref="V1" dT="2026-01-12T03:31:43.06" personId="{E52FFE30-B07C-4023-95BF-A82354705F75}" id="{B6E6C6F8-83D1-4FC6-A7FC-205411489B55}">
    <text>All grain weighed as samples came out of oven. Sitting outside of oven no longer than 1 hour.</text>
  </threadedComment>
  <threadedComment ref="W1" dT="2026-01-12T03:32:22.82" personId="{E52FFE30-B07C-4023-95BF-A82354705F75}" id="{DBB4C99E-70DC-4D7A-9365-66301C61408A}">
    <text>All grain weighed as samples came out of oven. Samples sitting outside of oven no longer than 1 hour.</text>
  </threadedComment>
  <threadedComment ref="N6" dT="2026-01-08T01:50:28.40" personId="{E616AA07-1B9D-4F1A-97DF-F376E3B7F9D6}" id="{543954C0-4E10-4F28-9487-DF564D0D917A}">
    <text>recut 28/11</text>
  </threadedComment>
  <threadedComment ref="L17" dT="2025-11-30T06:29:48.95" personId="{E616AA07-1B9D-4F1A-97DF-F376E3B7F9D6}" id="{C5929404-982F-43F7-AEB4-2420C406492A}">
    <text>Cut another quadrat on day of cutting (24/11) because outside row sample was picked up by whirly wind and dumped in the commercial crop. Although we retained the original main sample (quadrat cut), we took another because intraspecific competition is what we are interested in. In short, we lost 1st outside row sample, so took both cuts (quadrat &amp; outside rows) again.</text>
  </threadedComment>
  <threadedComment ref="N17" dT="2026-01-07T03:52:44.00" personId="{E616AA07-1B9D-4F1A-97DF-F376E3B7F9D6}" id="{0209668B-EEE2-4158-96EF-4CC760C9FC7F}">
    <text>recut 24/11 564g</text>
  </threadedComment>
  <threadedComment ref="N17" dT="2026-01-08T02:47:48.51" personId="{E616AA07-1B9D-4F1A-97DF-F376E3B7F9D6}" id="{70C1468B-F985-475B-BB7F-9C73038E6546}" parentId="{0209668B-EEE2-4158-96EF-4CC760C9FC7F}">
    <text xml:space="preserve">there is no outside row for original cut for this plot. It was blown away by a whirly wind. That's why this plot was recut. so there is an Outside row sample for the recut sample. </text>
  </threadedComment>
  <threadedComment ref="O17" dT="2026-01-07T22:16:25.82" personId="{E616AA07-1B9D-4F1A-97DF-F376E3B7F9D6}" id="{AFB82E26-4F3D-4110-A1CB-CA46B09D4B33}">
    <text>recut on 24/11</text>
  </threadedComment>
  <threadedComment ref="O17" dT="2026-01-08T00:12:56.28" personId="{E616AA07-1B9D-4F1A-97DF-F376E3B7F9D6}" id="{2DE8FD7F-82AA-40C8-B23F-9492E2865A80}" parentId="{AFB82E26-4F3D-4110-A1CB-CA46B09D4B33}">
    <text>This sample was recut by Andre on the 24/11. After getting wet weight Andre minuses 20 culms so that dry weight would be comparable with dry weight of original cut.  These 20 culms were discarded, so were not partitioned.  I do not have a clear memory of this but on the recut biomass cut bag, there is a sticker that reads -20 culms.  Juan did not do this for the samples she recut on the 28/11.</text>
  </threadedComment>
  <threadedComment ref="T17" dT="2026-01-12T00:39:32.87" personId="{E52FFE30-B07C-4023-95BF-A82354705F75}" id="{1094B0F1-1AA6-48F8-967D-988C1FFAA71E}">
    <text>There is no original cut of outside row for this plot, because it was blown by a whirly wind, and emptied onto surrounding commercial crop, it was not retrievable.</text>
  </threadedComment>
  <threadedComment ref="V17" dT="2026-01-12T22:09:34.62" personId="{E616AA07-1B9D-4F1A-97DF-F376E3B7F9D6}" id="{41A7075A-FF4C-43CD-AD74-2BE7C356835C}">
    <text>There is no original cut of 108 outside row because it was blown away by a whirly wind. This is why this plot was recut (quadrat cut and outside rows), and is why there no grain weight for this plot.</text>
  </threadedComment>
  <threadedComment ref="V18" dT="2026-01-12T05:28:03.04" personId="{E52FFE30-B07C-4023-95BF-A82354705F75}" id="{1F19007A-0AE6-47DA-905F-04FBB0FAF0D6}">
    <text>Many of the grain in this sample broke because of drum speed. Am unsure why, because drum speed has been the same for all samples. This is something to consider when we take 200 grain weight.</text>
  </threadedComment>
  <threadedComment ref="N44" dT="2025-12-22T03:16:43.95" personId="{E616AA07-1B9D-4F1A-97DF-F376E3B7F9D6}" id="{09DD4C3A-301A-47B7-BC95-AA07CECF126C}">
    <text>heavier than wet weight but bag included</text>
  </threadedComment>
  <threadedComment ref="L47" dT="2025-11-30T06:32:32.41" personId="{E616AA07-1B9D-4F1A-97DF-F376E3B7F9D6}" id="{94A8E3A0-2498-4066-95A6-2225D61B039F}">
    <text>Seems small</text>
  </threadedComment>
  <threadedComment ref="M47" dT="2025-12-22T03:40:03.24" personId="{E616AA07-1B9D-4F1A-97DF-F376E3B7F9D6}" id="{78C8235C-1C84-40B1-B29B-8C508D26206B}">
    <text>Dry weight for recut quadrat cut is 590g</text>
  </threadedComment>
  <threadedComment ref="M47" dT="2025-12-22T03:41:37.37" personId="{E616AA07-1B9D-4F1A-97DF-F376E3B7F9D6}" id="{CF8521FE-AC9F-48DD-B2E8-161203B6C024}" parentId="{78C8235C-1C84-40B1-B29B-8C508D26206B}">
    <text>recut on 28/11</text>
  </threadedComment>
  <threadedComment ref="O47" dT="2026-01-07T22:17:16.59" personId="{E616AA07-1B9D-4F1A-97DF-F376E3B7F9D6}" id="{DCDAB348-522A-4AA8-90A7-FB30AA015AC2}">
    <text>recut on 28/11</text>
  </threadedComment>
  <threadedComment ref="R47" dT="2025-12-22T04:32:33.47" personId="{E616AA07-1B9D-4F1A-97DF-F376E3B7F9D6}" id="{B4A4F839-AC95-447D-8B92-F645366DDCD6}">
    <text>grain weight for recut quadrat is 181.39g and was recut on the 28/11/25</text>
  </threadedComment>
  <threadedComment ref="N54" dT="2026-01-07T00:59:38.52" personId="{E616AA07-1B9D-4F1A-97DF-F376E3B7F9D6}" id="{3654B984-48A6-4409-B3FF-7AF8F2D056DA}">
    <text>This is weight of 1st cut (original cut)</text>
  </threadedComment>
  <threadedComment ref="N54" dT="2026-01-07T03:53:33.30" personId="{E616AA07-1B9D-4F1A-97DF-F376E3B7F9D6}" id="{0E267CD8-574E-4042-BA9E-5050401A491C}" parentId="{3654B984-48A6-4409-B3FF-7AF8F2D056DA}">
    <text>recut 28/11 936g</text>
  </threadedComment>
  <threadedComment ref="O54" dT="2026-01-07T22:18:09.07" personId="{E616AA07-1B9D-4F1A-97DF-F376E3B7F9D6}" id="{C398E436-1815-4516-A793-8C2EBFB61C1B}">
    <text>recut on 28/11</text>
  </threadedComment>
  <threadedComment ref="N61" dT="2026-01-07T03:53:59.96" personId="{E616AA07-1B9D-4F1A-97DF-F376E3B7F9D6}" id="{094D4D03-5DCD-4F24-94C3-3BCB46F0677E}">
    <text>recut 28/11 815g</text>
  </threadedComment>
  <threadedComment ref="O61" dT="2026-01-07T22:18:43.71" personId="{E616AA07-1B9D-4F1A-97DF-F376E3B7F9D6}" id="{84C7876D-B3DA-46B6-894D-0471B70EC1F4}">
    <text>recut on 28/11</text>
  </threadedComment>
  <threadedComment ref="L63" dT="2025-11-30T06:32:10.41" personId="{E616AA07-1B9D-4F1A-97DF-F376E3B7F9D6}" id="{31557D30-618B-480D-B87E-6CE52D5B5A65}">
    <text>Andre took cuts (both quadrat and outside rows) again because was unsure whether he put first outside row cut into quadrat cut bag.</text>
  </threadedComment>
  <threadedComment ref="L63" dT="2025-12-26T00:37:22.05" personId="{E616AA07-1B9D-4F1A-97DF-F376E3B7F9D6}" id="{153FC7A5-8FDA-4CF7-A7DD-EE88500E4B63}" parentId="{31557D30-618B-480D-B87E-6CE52D5B5A65}">
    <text>this was done on the same day (24/11)</text>
  </threadedComment>
  <threadedComment ref="N63" dT="2026-01-07T03:51:17.25" personId="{E616AA07-1B9D-4F1A-97DF-F376E3B7F9D6}" id="{E5B13D5F-7408-4C86-8E08-4FAE125587EE}">
    <text xml:space="preserve">recut 24/11 648g </text>
  </threadedComment>
  <threadedComment ref="O63" dT="2026-01-07T22:19:35.70" personId="{E616AA07-1B9D-4F1A-97DF-F376E3B7F9D6}" id="{A6DB3477-2375-4942-AD1F-D33F19F729DB}">
    <text>recut on 24/11</text>
  </threadedComment>
  <threadedComment ref="O63" dT="2026-01-08T00:11:51.83" personId="{E616AA07-1B9D-4F1A-97DF-F376E3B7F9D6}" id="{AF8E4690-5EAF-4943-9AE0-1331F5F1C741}" parentId="{A6DB3477-2375-4942-AD1F-D33F19F729DB}">
    <text>This sample was recut by Andre on the 24/11. After getting wet weight Andre minuses 20 culms so that dry weight would be comparable with dry weight of original cut.  These 20 culms were discarded, so were not partitioned.  I do not have a clear memory of this but on the recut biomass cut bag, there is a sticker that reads -20 culms.  Juan did not do this for the samples she recut on the 28/11.</text>
  </threadedComment>
</ThreadedComments>
</file>

<file path=xl/threadedComments/threadedComment10.xml><?xml version="1.0" encoding="utf-8"?>
<ThreadedComments xmlns="http://schemas.microsoft.com/office/spreadsheetml/2018/threadedcomments" xmlns:x="http://schemas.openxmlformats.org/spreadsheetml/2006/main">
  <threadedComment ref="M1" dT="2025-12-22T02:58:51.68" personId="{E616AA07-1B9D-4F1A-97DF-F376E3B7F9D6}" id="{DFE06BB8-BDAE-4D8E-8CE9-4FCAD8E12D0A}">
    <text>Weighing sample in oven dried bag.  Have oven dried bag weight in column titled 'Oven dried bag weight.'  We oven dried 14 bags and got the average weight.  important to note, when getting wet weights for this trial, we simply tared a non-oven-dried (wet) bag, and kept wet sample in bag.</text>
  </threadedComment>
  <threadedComment ref="O1" dT="2026-01-30T03:46:40.64" personId="{2B38A038-364D-4D21-828C-7BBDDEB1D735}" id="{BECD0895-2750-4F33-B91C-98B404E79C8F}">
    <text xml:space="preserve">Dry weight of 20 culms not included!
</text>
  </threadedComment>
  <threadedComment ref="P1" dT="2026-01-12T03:29:55.92" personId="{E52FFE30-B07C-4023-95BF-A82354705F75}" id="{624E045E-118C-477C-8F30-6B8B8A94D174}">
    <text>All grain weighed as samples came straight out of oven. Sitting outside of oven no longer than 1 hour.</text>
  </threadedComment>
  <threadedComment ref="S1" dT="2026-01-12T03:31:43.06" personId="{E52FFE30-B07C-4023-95BF-A82354705F75}" id="{8977FAE1-D669-4471-BF05-3F415840CF6C}">
    <text>All grain weighed as samples came out of oven. Sitting outside of oven no longer than 1 hour.</text>
  </threadedComment>
  <threadedComment ref="AU1" dT="2026-03-10T04:26:44.87" personId="{5310ED63-147B-4CE7-990F-CE0930670CE1}" id="{E0E726F5-AB76-42AF-AE24-74F56B951FCD}">
    <text>Add N, WSC, CID data here</text>
  </threadedComment>
  <threadedComment ref="M6" dT="2026-01-08T01:50:28.40" personId="{E616AA07-1B9D-4F1A-97DF-F376E3B7F9D6}" id="{972E6721-6129-4704-B515-A3F4C0E59FA1}">
    <text>recut 28/11</text>
  </threadedComment>
  <threadedComment ref="L17" dT="2025-11-30T06:29:48.95" personId="{E616AA07-1B9D-4F1A-97DF-F376E3B7F9D6}" id="{184D19A7-68F4-469C-8F58-2F11A8D1354E}">
    <text>Cut another quadrat on day of cutting (24/11) because outside row sample was picked up by whirly wind and dumped in the commercial crop. Although we retained the original main sample (quadrat cut), we took another because intraspecific competition is what we are interested in. In short, we lost 1st outside row sample, so took both cuts (quadrat &amp; outside rows) again.</text>
  </threadedComment>
  <threadedComment ref="M17" dT="2026-01-07T03:52:44.00" personId="{E616AA07-1B9D-4F1A-97DF-F376E3B7F9D6}" id="{5B708F1C-F2F0-476C-A61E-D70DF4B4280F}">
    <text>recut 24/11 564g</text>
  </threadedComment>
  <threadedComment ref="M17" dT="2026-01-08T02:47:48.51" personId="{E616AA07-1B9D-4F1A-97DF-F376E3B7F9D6}" id="{AF39428B-F564-4119-878C-14FEED4612D5}" parentId="{5B708F1C-F2F0-476C-A61E-D70DF4B4280F}">
    <text xml:space="preserve">there is no outside row for original cut for this plot. It was blown away by a whirly wind. That's why this plot was recut. so there is an Outside row sample for the recut sample. </text>
  </threadedComment>
  <threadedComment ref="Q17" dT="2026-01-12T00:39:32.87" personId="{E52FFE30-B07C-4023-95BF-A82354705F75}" id="{7B834CEA-A4C3-4706-BD16-230CBDBE0738}">
    <text>There is no original cut of outside row for this plot, because it was blown by a whirly wind, and emptied onto surrounding commercial crop, it was not retrievable.</text>
  </threadedComment>
  <threadedComment ref="S17" dT="2026-01-12T22:09:34.62" personId="{E616AA07-1B9D-4F1A-97DF-F376E3B7F9D6}" id="{ED1F6E22-7131-4664-9A21-7F58B0172354}">
    <text>There is no original cut of 108 outside row because it was blown away by a whirly wind. This is why this plot was recut (quadrat cut and outside rows), and is why there no grain weight for this plot.</text>
  </threadedComment>
  <threadedComment ref="S18" dT="2026-01-12T05:28:03.04" personId="{E52FFE30-B07C-4023-95BF-A82354705F75}" id="{27F2F1DD-3460-442E-90FD-4FAA98138519}">
    <text>Many of the grain in this sample broke because of drum speed. Am unsure why, because drum speed has been the same for all samples. This is something to consider when we take 200 grain weight.</text>
  </threadedComment>
  <threadedComment ref="M44" dT="2025-12-22T03:16:43.95" personId="{E616AA07-1B9D-4F1A-97DF-F376E3B7F9D6}" id="{8E49E1D8-4D74-4710-8EEE-78A8EB590AB7}">
    <text>heavier than wet weight but bag included</text>
  </threadedComment>
  <threadedComment ref="L47" dT="2025-11-30T06:32:32.41" personId="{E616AA07-1B9D-4F1A-97DF-F376E3B7F9D6}" id="{C07F92EB-9FD8-42A9-B12F-6DFE84FF6685}">
    <text>Seems small</text>
  </threadedComment>
  <threadedComment ref="P47" dT="2025-12-22T04:32:33.47" personId="{E616AA07-1B9D-4F1A-97DF-F376E3B7F9D6}" id="{002BB652-8E76-49E5-96B7-081C202D87CB}">
    <text>grain weight for recut quadrat is 181.39g and was recut on the 28/11/25</text>
  </threadedComment>
  <threadedComment ref="M54" dT="2026-01-07T00:59:38.52" personId="{E616AA07-1B9D-4F1A-97DF-F376E3B7F9D6}" id="{0532086D-3EE4-4BF6-802A-90DFDE7E59A0}">
    <text>This is weight of 1st cut (original cut)</text>
  </threadedComment>
  <threadedComment ref="M54" dT="2026-01-07T03:53:33.30" personId="{E616AA07-1B9D-4F1A-97DF-F376E3B7F9D6}" id="{656A5709-2E24-4281-A89A-A421B947CFFD}" parentId="{0532086D-3EE4-4BF6-802A-90DFDE7E59A0}">
    <text>recut 28/11 936g</text>
  </threadedComment>
  <threadedComment ref="M61" dT="2026-01-07T03:53:59.96" personId="{E616AA07-1B9D-4F1A-97DF-F376E3B7F9D6}" id="{7CC7A27E-87BC-4871-B3C1-546087512950}">
    <text>recut 28/11 815g</text>
  </threadedComment>
  <threadedComment ref="L63" dT="2025-11-30T06:32:10.41" personId="{E616AA07-1B9D-4F1A-97DF-F376E3B7F9D6}" id="{0DA26433-95BC-493B-A044-039EC57670DD}">
    <text>Andre took cuts (both quadrat and outside rows) again because was unsure whether he put first outside row cut into quadrat cut bag.</text>
  </threadedComment>
  <threadedComment ref="L63" dT="2025-12-26T00:37:22.05" personId="{E616AA07-1B9D-4F1A-97DF-F376E3B7F9D6}" id="{B14CC6A6-E73A-47A0-9D38-685020AF0E03}" parentId="{0DA26433-95BC-493B-A044-039EC57670DD}">
    <text>this was done on the same day (24/11)</text>
  </threadedComment>
  <threadedComment ref="M63" dT="2026-01-07T03:51:17.25" personId="{E616AA07-1B9D-4F1A-97DF-F376E3B7F9D6}" id="{455444CB-F950-46DC-BA73-63F81D3725A2}">
    <text xml:space="preserve">recut 24/11 648g </text>
  </threadedComment>
</ThreadedComments>
</file>

<file path=xl/threadedComments/threadedComment11.xml><?xml version="1.0" encoding="utf-8"?>
<ThreadedComments xmlns="http://schemas.microsoft.com/office/spreadsheetml/2018/threadedcomments" xmlns:x="http://schemas.openxmlformats.org/spreadsheetml/2006/main">
  <threadedComment ref="K1" dT="2026-01-07T22:22:23.04" personId="{E616AA07-1B9D-4F1A-97DF-F376E3B7F9D6}" id="{3731410D-3A0D-4266-8948-2D1D3A08D2AD}">
    <text>@Juan Wang plots lengths for hand harvest plots that were machine harvested</text>
    <mentions>
      <mention mentionpersonId="{A3A07EF9-6BF9-4D6E-880A-E14004C7D9CE}" mentionId="{007727FE-D306-4063-9091-4F33C9872C70}" startIndex="0" length="10"/>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www.bom.gov.au/climate/averages/tables/cw_081013.shtml" TargetMode="External"/><Relationship Id="rId1" Type="http://schemas.openxmlformats.org/officeDocument/2006/relationships/hyperlink" Target="http://weatherplus.ikcaldwell.com.au/wpdookiecollege/weather/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6.bin"/><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7.bin"/><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10.bin"/><Relationship Id="rId1" Type="http://schemas.openxmlformats.org/officeDocument/2006/relationships/pivotTable" Target="../pivotTables/pivotTable5.xml"/><Relationship Id="rId4" Type="http://schemas.openxmlformats.org/officeDocument/2006/relationships/comments" Target="../comments5.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3.bin"/><Relationship Id="rId1" Type="http://schemas.openxmlformats.org/officeDocument/2006/relationships/pivotTable" Target="../pivotTables/pivotTable10.xml"/><Relationship Id="rId4" Type="http://schemas.openxmlformats.org/officeDocument/2006/relationships/comments" Target="../comments7.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17/10/relationships/threadedComment" Target="../threadedComments/threadedComment5.xm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3.xml"/></Relationships>
</file>

<file path=xl/worksheets/_rels/sheet2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pivotTable" Target="../pivotTables/pivotTable16.xml"/><Relationship Id="rId7" Type="http://schemas.openxmlformats.org/officeDocument/2006/relationships/comments" Target="../comments9.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vmlDrawing" Target="../drawings/vmlDrawing9.vml"/><Relationship Id="rId5" Type="http://schemas.openxmlformats.org/officeDocument/2006/relationships/drawing" Target="../drawings/drawing1.xml"/><Relationship Id="rId4"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microsoft.com/office/2017/10/relationships/threadedComment" Target="../threadedComments/threadedComment7.xm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29.xml.rels><?xml version="1.0" encoding="UTF-8" standalone="yes"?>
<Relationships xmlns="http://schemas.openxmlformats.org/package/2006/relationships"><Relationship Id="rId8" Type="http://schemas.openxmlformats.org/officeDocument/2006/relationships/comments" Target="../comments11.xml"/><Relationship Id="rId3" Type="http://schemas.openxmlformats.org/officeDocument/2006/relationships/pivotTable" Target="../pivotTables/pivotTable21.xml"/><Relationship Id="rId7" Type="http://schemas.openxmlformats.org/officeDocument/2006/relationships/vmlDrawing" Target="../drawings/vmlDrawing11.v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drawing" Target="../drawings/drawing2.xml"/><Relationship Id="rId5" Type="http://schemas.openxmlformats.org/officeDocument/2006/relationships/printerSettings" Target="../printerSettings/printerSettings18.bin"/><Relationship Id="rId10" Type="http://schemas.microsoft.com/office/2019/04/relationships/documenttask" Target="../documenttasks/documenttask1.xml"/><Relationship Id="rId4" Type="http://schemas.openxmlformats.org/officeDocument/2006/relationships/pivotTable" Target="../pivotTables/pivotTable22.xml"/><Relationship Id="rId9" Type="http://schemas.microsoft.com/office/2017/10/relationships/threadedComment" Target="../threadedComments/threadedComment8.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9.bin"/><Relationship Id="rId7" Type="http://schemas.microsoft.com/office/2017/10/relationships/threadedComment" Target="../threadedComments/threadedComment9.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drawing" Target="../drawings/drawing3.x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microsoft.com/office/2017/10/relationships/threadedComment" Target="../threadedComments/threadedComment10.xml"/><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printerSettings" Target="../printerSettings/printerSettings20.bin"/><Relationship Id="rId1" Type="http://schemas.openxmlformats.org/officeDocument/2006/relationships/pivotTable" Target="../pivotTables/pivotTable27.xml"/><Relationship Id="rId5" Type="http://schemas.microsoft.com/office/2017/10/relationships/threadedComment" Target="../threadedComments/threadedComment11.xml"/><Relationship Id="rId4"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8C8-D23A-491E-8058-1F085EF8C902}">
  <dimension ref="A1:B8"/>
  <sheetViews>
    <sheetView workbookViewId="0">
      <selection activeCell="K24" sqref="K24"/>
    </sheetView>
  </sheetViews>
  <sheetFormatPr defaultRowHeight="14.45"/>
  <cols>
    <col min="1" max="1" width="33.42578125" bestFit="1" customWidth="1"/>
  </cols>
  <sheetData>
    <row r="1" spans="1:2">
      <c r="A1" s="1" t="s">
        <v>0</v>
      </c>
      <c r="B1" t="s">
        <v>1</v>
      </c>
    </row>
    <row r="2" spans="1:2">
      <c r="A2" s="1" t="s">
        <v>2</v>
      </c>
      <c r="B2" t="s">
        <v>3</v>
      </c>
    </row>
    <row r="3" spans="1:2">
      <c r="A3" s="1" t="s">
        <v>4</v>
      </c>
    </row>
    <row r="4" spans="1:2">
      <c r="A4" s="1" t="s">
        <v>5</v>
      </c>
    </row>
    <row r="5" spans="1:2">
      <c r="A5" s="1" t="s">
        <v>6</v>
      </c>
      <c r="B5" s="2" t="s">
        <v>7</v>
      </c>
    </row>
    <row r="6" spans="1:2">
      <c r="A6" s="1" t="s">
        <v>8</v>
      </c>
      <c r="B6" s="2" t="s">
        <v>9</v>
      </c>
    </row>
    <row r="7" spans="1:2">
      <c r="A7" s="1" t="s">
        <v>10</v>
      </c>
      <c r="B7" s="3"/>
    </row>
    <row r="8" spans="1:2">
      <c r="A8" s="1" t="s">
        <v>11</v>
      </c>
    </row>
  </sheetData>
  <hyperlinks>
    <hyperlink ref="B5" r:id="rId1" xr:uid="{CE05CE20-5E70-4FBD-B106-0CB231878BD8}"/>
    <hyperlink ref="B6" r:id="rId2" xr:uid="{6ADCB901-D393-4ED4-8CA0-4158C6725BA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6BE2-8008-4C3E-8D5E-5627D50BB021}">
  <dimension ref="A1:F24"/>
  <sheetViews>
    <sheetView workbookViewId="0">
      <selection activeCell="F29" sqref="F29"/>
    </sheetView>
  </sheetViews>
  <sheetFormatPr defaultRowHeight="14.45"/>
  <cols>
    <col min="1" max="1" width="17.42578125" bestFit="1" customWidth="1"/>
  </cols>
  <sheetData>
    <row r="1" spans="1:6">
      <c r="A1" s="1" t="s">
        <v>12</v>
      </c>
      <c r="B1" t="s">
        <v>13</v>
      </c>
    </row>
    <row r="2" spans="1:6">
      <c r="A2" s="1" t="s">
        <v>14</v>
      </c>
      <c r="B2" t="s">
        <v>15</v>
      </c>
    </row>
    <row r="3" spans="1:6">
      <c r="A3" s="1" t="s">
        <v>16</v>
      </c>
      <c r="B3" t="s">
        <v>17</v>
      </c>
    </row>
    <row r="4" spans="1:6">
      <c r="A4" s="1" t="s">
        <v>18</v>
      </c>
      <c r="B4" t="s">
        <v>19</v>
      </c>
    </row>
    <row r="5" spans="1:6">
      <c r="A5" s="1"/>
      <c r="B5" t="s">
        <v>20</v>
      </c>
    </row>
    <row r="6" spans="1:6">
      <c r="A6" s="1"/>
      <c r="B6" t="s">
        <v>21</v>
      </c>
    </row>
    <row r="7" spans="1:6">
      <c r="A7" s="1" t="s">
        <v>22</v>
      </c>
      <c r="B7" t="s">
        <v>23</v>
      </c>
    </row>
    <row r="8" spans="1:6">
      <c r="B8" s="1" t="s">
        <v>24</v>
      </c>
      <c r="C8" s="1" t="s">
        <v>25</v>
      </c>
      <c r="D8" s="1" t="s">
        <v>26</v>
      </c>
      <c r="E8" s="1" t="s">
        <v>27</v>
      </c>
      <c r="F8" s="1" t="s">
        <v>28</v>
      </c>
    </row>
    <row r="9" spans="1:6">
      <c r="B9" t="s">
        <v>29</v>
      </c>
      <c r="C9" t="s">
        <v>30</v>
      </c>
      <c r="D9" s="6">
        <v>1</v>
      </c>
      <c r="E9" t="s">
        <v>31</v>
      </c>
      <c r="F9">
        <v>1983</v>
      </c>
    </row>
    <row r="10" spans="1:6">
      <c r="B10" t="s">
        <v>29</v>
      </c>
      <c r="C10" t="s">
        <v>30</v>
      </c>
      <c r="D10" s="6">
        <v>1</v>
      </c>
      <c r="E10" t="s">
        <v>32</v>
      </c>
      <c r="F10">
        <v>1985</v>
      </c>
    </row>
    <row r="11" spans="1:6">
      <c r="B11" t="s">
        <v>29</v>
      </c>
      <c r="C11" t="s">
        <v>30</v>
      </c>
      <c r="D11" s="6">
        <v>1</v>
      </c>
      <c r="E11" t="s">
        <v>33</v>
      </c>
      <c r="F11">
        <v>1998</v>
      </c>
    </row>
    <row r="12" spans="1:6">
      <c r="B12" t="s">
        <v>29</v>
      </c>
      <c r="C12" t="s">
        <v>30</v>
      </c>
      <c r="D12" s="6">
        <v>1</v>
      </c>
      <c r="E12" t="s">
        <v>34</v>
      </c>
      <c r="F12">
        <v>1999</v>
      </c>
    </row>
    <row r="13" spans="1:6">
      <c r="B13" t="s">
        <v>29</v>
      </c>
      <c r="C13" t="s">
        <v>30</v>
      </c>
      <c r="D13" s="6">
        <v>1</v>
      </c>
      <c r="E13" t="s">
        <v>35</v>
      </c>
      <c r="F13">
        <v>2002</v>
      </c>
    </row>
    <row r="14" spans="1:6">
      <c r="B14" t="s">
        <v>29</v>
      </c>
      <c r="C14" t="s">
        <v>30</v>
      </c>
      <c r="D14" s="6">
        <v>1</v>
      </c>
      <c r="E14" t="s">
        <v>36</v>
      </c>
      <c r="F14">
        <v>2016</v>
      </c>
    </row>
    <row r="15" spans="1:6">
      <c r="B15" t="s">
        <v>29</v>
      </c>
      <c r="C15" t="s">
        <v>30</v>
      </c>
      <c r="D15" s="6">
        <v>1</v>
      </c>
      <c r="E15" t="s">
        <v>37</v>
      </c>
      <c r="F15">
        <v>2018</v>
      </c>
    </row>
    <row r="16" spans="1:6">
      <c r="B16" t="s">
        <v>29</v>
      </c>
      <c r="C16" t="s">
        <v>30</v>
      </c>
      <c r="D16" s="6">
        <v>1</v>
      </c>
      <c r="E16" t="s">
        <v>38</v>
      </c>
      <c r="F16">
        <v>2023</v>
      </c>
    </row>
    <row r="17" spans="2:6">
      <c r="B17" t="s">
        <v>39</v>
      </c>
      <c r="C17" t="s">
        <v>40</v>
      </c>
      <c r="D17" s="6">
        <f t="shared" ref="D17:D24" si="0">D9+1</f>
        <v>2</v>
      </c>
      <c r="E17" t="s">
        <v>41</v>
      </c>
      <c r="F17">
        <v>1984</v>
      </c>
    </row>
    <row r="18" spans="2:6">
      <c r="B18" t="s">
        <v>39</v>
      </c>
      <c r="C18" t="s">
        <v>40</v>
      </c>
      <c r="D18" s="6">
        <f t="shared" si="0"/>
        <v>2</v>
      </c>
      <c r="E18" t="s">
        <v>42</v>
      </c>
      <c r="F18">
        <v>1989</v>
      </c>
    </row>
    <row r="19" spans="2:6">
      <c r="B19" t="s">
        <v>39</v>
      </c>
      <c r="C19" t="s">
        <v>40</v>
      </c>
      <c r="D19" s="6">
        <f t="shared" si="0"/>
        <v>2</v>
      </c>
      <c r="E19" t="s">
        <v>43</v>
      </c>
      <c r="F19">
        <v>1999</v>
      </c>
    </row>
    <row r="20" spans="2:6">
      <c r="B20" t="s">
        <v>39</v>
      </c>
      <c r="C20" t="s">
        <v>40</v>
      </c>
      <c r="D20" s="6">
        <f t="shared" si="0"/>
        <v>2</v>
      </c>
      <c r="E20" t="s">
        <v>44</v>
      </c>
      <c r="F20">
        <v>2001</v>
      </c>
    </row>
    <row r="21" spans="2:6">
      <c r="B21" t="s">
        <v>39</v>
      </c>
      <c r="C21" t="s">
        <v>40</v>
      </c>
      <c r="D21" s="6">
        <f t="shared" si="0"/>
        <v>2</v>
      </c>
      <c r="E21" t="s">
        <v>45</v>
      </c>
      <c r="F21">
        <v>2004</v>
      </c>
    </row>
    <row r="22" spans="2:6">
      <c r="B22" t="s">
        <v>39</v>
      </c>
      <c r="C22" t="s">
        <v>40</v>
      </c>
      <c r="D22" s="6">
        <f t="shared" si="0"/>
        <v>2</v>
      </c>
      <c r="E22" t="s">
        <v>46</v>
      </c>
      <c r="F22">
        <v>2008</v>
      </c>
    </row>
    <row r="23" spans="2:6">
      <c r="B23" t="s">
        <v>39</v>
      </c>
      <c r="C23" t="s">
        <v>40</v>
      </c>
      <c r="D23" s="6">
        <f t="shared" si="0"/>
        <v>2</v>
      </c>
      <c r="E23" t="s">
        <v>47</v>
      </c>
      <c r="F23">
        <v>2016</v>
      </c>
    </row>
    <row r="24" spans="2:6">
      <c r="B24" t="s">
        <v>39</v>
      </c>
      <c r="C24" t="s">
        <v>40</v>
      </c>
      <c r="D24" s="6">
        <f t="shared" si="0"/>
        <v>2</v>
      </c>
      <c r="E24" t="s">
        <v>48</v>
      </c>
      <c r="F24">
        <v>2020</v>
      </c>
    </row>
  </sheetData>
  <sortState xmlns:xlrd2="http://schemas.microsoft.com/office/spreadsheetml/2017/richdata2" ref="B9:F24">
    <sortCondition ref="D9:D24"/>
    <sortCondition ref="F9:F24"/>
  </sortState>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B1D2-0403-4737-969B-9F1BDBED32E5}">
  <dimension ref="A1:N129"/>
  <sheetViews>
    <sheetView tabSelected="1" workbookViewId="0">
      <selection activeCell="K3" sqref="K3"/>
    </sheetView>
  </sheetViews>
  <sheetFormatPr defaultRowHeight="14.45"/>
  <cols>
    <col min="4" max="4" width="19.5703125" customWidth="1"/>
    <col min="7" max="7" width="8.42578125" customWidth="1"/>
    <col min="9" max="9" width="9.42578125" style="6"/>
  </cols>
  <sheetData>
    <row r="1" spans="1:14" s="4" customFormat="1" ht="43.5">
      <c r="A1" s="4" t="s">
        <v>49</v>
      </c>
      <c r="B1" s="4" t="s">
        <v>50</v>
      </c>
      <c r="C1" s="5" t="s">
        <v>51</v>
      </c>
      <c r="D1" s="4" t="s">
        <v>52</v>
      </c>
      <c r="E1" s="4" t="s">
        <v>53</v>
      </c>
      <c r="F1" s="5" t="s">
        <v>54</v>
      </c>
      <c r="G1" s="4" t="s">
        <v>55</v>
      </c>
      <c r="H1" s="5" t="s">
        <v>56</v>
      </c>
      <c r="I1" s="5" t="s">
        <v>57</v>
      </c>
      <c r="J1" s="4" t="s">
        <v>58</v>
      </c>
      <c r="K1" s="4" t="s">
        <v>59</v>
      </c>
      <c r="L1"/>
    </row>
    <row r="2" spans="1:14">
      <c r="A2" s="57" t="s">
        <v>29</v>
      </c>
      <c r="B2" s="57" t="s">
        <v>30</v>
      </c>
      <c r="C2" s="56">
        <v>1</v>
      </c>
      <c r="D2" s="57" t="s">
        <v>37</v>
      </c>
      <c r="E2" s="57">
        <v>2018</v>
      </c>
      <c r="F2" s="56">
        <v>1</v>
      </c>
      <c r="G2" s="57">
        <v>1</v>
      </c>
      <c r="H2" s="56">
        <v>1</v>
      </c>
      <c r="I2" s="6">
        <v>1</v>
      </c>
      <c r="J2">
        <v>1</v>
      </c>
      <c r="K2" s="57">
        <v>101</v>
      </c>
      <c r="L2" s="119"/>
      <c r="N2" s="6"/>
    </row>
    <row r="3" spans="1:14">
      <c r="A3" s="57" t="s">
        <v>29</v>
      </c>
      <c r="B3" s="57" t="s">
        <v>30</v>
      </c>
      <c r="C3" s="56">
        <v>1</v>
      </c>
      <c r="D3" s="57" t="s">
        <v>32</v>
      </c>
      <c r="E3" s="57">
        <v>1985</v>
      </c>
      <c r="F3" s="56">
        <v>1</v>
      </c>
      <c r="G3" s="57">
        <v>2</v>
      </c>
      <c r="H3" s="56">
        <v>1</v>
      </c>
      <c r="I3" s="6">
        <v>2</v>
      </c>
      <c r="J3">
        <v>64</v>
      </c>
      <c r="K3" s="57">
        <v>201</v>
      </c>
      <c r="L3" s="119"/>
      <c r="N3" s="6"/>
    </row>
    <row r="4" spans="1:14">
      <c r="A4" s="57" t="s">
        <v>29</v>
      </c>
      <c r="B4" s="57" t="s">
        <v>30</v>
      </c>
      <c r="C4" s="56">
        <v>1</v>
      </c>
      <c r="D4" s="57" t="s">
        <v>31</v>
      </c>
      <c r="E4" s="57">
        <v>1983</v>
      </c>
      <c r="F4" s="56">
        <v>1</v>
      </c>
      <c r="G4" s="57">
        <v>3</v>
      </c>
      <c r="H4" s="56">
        <v>1</v>
      </c>
      <c r="I4" s="6">
        <v>3</v>
      </c>
      <c r="J4">
        <v>65</v>
      </c>
      <c r="K4" s="57">
        <v>301</v>
      </c>
      <c r="L4" s="119"/>
      <c r="N4" s="6"/>
    </row>
    <row r="5" spans="1:14">
      <c r="A5" s="57" t="s">
        <v>29</v>
      </c>
      <c r="B5" s="57" t="s">
        <v>30</v>
      </c>
      <c r="C5" s="56">
        <v>1</v>
      </c>
      <c r="D5" s="57" t="s">
        <v>34</v>
      </c>
      <c r="E5" s="57">
        <v>1999</v>
      </c>
      <c r="F5" s="56">
        <v>1</v>
      </c>
      <c r="G5" s="57">
        <v>4</v>
      </c>
      <c r="H5" s="56">
        <v>1</v>
      </c>
      <c r="I5" s="6">
        <v>4</v>
      </c>
      <c r="J5">
        <v>128</v>
      </c>
      <c r="K5" s="57">
        <v>401</v>
      </c>
      <c r="L5" s="119"/>
      <c r="N5" s="6"/>
    </row>
    <row r="6" spans="1:14">
      <c r="A6" s="57" t="s">
        <v>29</v>
      </c>
      <c r="B6" s="57" t="s">
        <v>30</v>
      </c>
      <c r="C6" s="56">
        <v>1</v>
      </c>
      <c r="D6" s="57" t="s">
        <v>34</v>
      </c>
      <c r="E6" s="57">
        <v>1999</v>
      </c>
      <c r="F6" s="56">
        <v>1</v>
      </c>
      <c r="G6" s="57">
        <v>4</v>
      </c>
      <c r="H6" s="56">
        <v>2</v>
      </c>
      <c r="I6" s="6">
        <v>5</v>
      </c>
      <c r="J6">
        <v>127</v>
      </c>
      <c r="K6" s="57">
        <v>402</v>
      </c>
      <c r="L6" s="119"/>
      <c r="N6" s="6"/>
    </row>
    <row r="7" spans="1:14">
      <c r="A7" s="57" t="s">
        <v>29</v>
      </c>
      <c r="B7" s="57" t="s">
        <v>30</v>
      </c>
      <c r="C7" s="56">
        <v>1</v>
      </c>
      <c r="D7" s="57" t="s">
        <v>31</v>
      </c>
      <c r="E7" s="57">
        <v>1983</v>
      </c>
      <c r="F7" s="56">
        <v>1</v>
      </c>
      <c r="G7" s="57">
        <v>3</v>
      </c>
      <c r="H7" s="56">
        <v>2</v>
      </c>
      <c r="I7" s="6">
        <v>6</v>
      </c>
      <c r="J7">
        <v>66</v>
      </c>
      <c r="K7" s="57">
        <v>302</v>
      </c>
      <c r="L7" s="119"/>
      <c r="N7" s="6"/>
    </row>
    <row r="8" spans="1:14">
      <c r="A8" s="57" t="s">
        <v>29</v>
      </c>
      <c r="B8" s="57" t="s">
        <v>30</v>
      </c>
      <c r="C8" s="56">
        <v>1</v>
      </c>
      <c r="D8" s="57" t="s">
        <v>32</v>
      </c>
      <c r="E8" s="57">
        <v>1985</v>
      </c>
      <c r="F8" s="56">
        <v>1</v>
      </c>
      <c r="G8" s="57">
        <v>2</v>
      </c>
      <c r="H8" s="56">
        <v>2</v>
      </c>
      <c r="I8" s="6">
        <v>7</v>
      </c>
      <c r="J8">
        <v>63</v>
      </c>
      <c r="K8" s="57">
        <v>202</v>
      </c>
      <c r="L8" s="119"/>
      <c r="N8" s="6"/>
    </row>
    <row r="9" spans="1:14">
      <c r="A9" s="57" t="s">
        <v>29</v>
      </c>
      <c r="B9" s="57" t="s">
        <v>30</v>
      </c>
      <c r="C9" s="56">
        <v>1</v>
      </c>
      <c r="D9" s="57" t="s">
        <v>37</v>
      </c>
      <c r="E9" s="57">
        <v>2018</v>
      </c>
      <c r="F9" s="56">
        <v>1</v>
      </c>
      <c r="G9" s="57">
        <v>1</v>
      </c>
      <c r="H9" s="56">
        <v>2</v>
      </c>
      <c r="I9" s="6">
        <v>8</v>
      </c>
      <c r="J9">
        <v>2</v>
      </c>
      <c r="K9" s="57">
        <v>102</v>
      </c>
      <c r="L9" s="119"/>
      <c r="N9" s="6"/>
    </row>
    <row r="10" spans="1:14">
      <c r="A10" s="57" t="s">
        <v>29</v>
      </c>
      <c r="B10" s="57" t="s">
        <v>30</v>
      </c>
      <c r="C10" s="56">
        <v>1</v>
      </c>
      <c r="D10" s="57" t="s">
        <v>36</v>
      </c>
      <c r="E10" s="57">
        <v>2016</v>
      </c>
      <c r="F10" s="56">
        <v>1</v>
      </c>
      <c r="G10" s="57">
        <v>1</v>
      </c>
      <c r="H10" s="56">
        <v>3</v>
      </c>
      <c r="I10" s="6">
        <v>9</v>
      </c>
      <c r="J10">
        <v>3</v>
      </c>
      <c r="K10" s="57">
        <v>103</v>
      </c>
      <c r="L10" s="119"/>
      <c r="N10" s="6"/>
    </row>
    <row r="11" spans="1:14">
      <c r="A11" s="57" t="s">
        <v>29</v>
      </c>
      <c r="B11" s="57" t="s">
        <v>30</v>
      </c>
      <c r="C11" s="56">
        <v>1</v>
      </c>
      <c r="D11" s="57" t="s">
        <v>33</v>
      </c>
      <c r="E11" s="57">
        <v>1998</v>
      </c>
      <c r="F11" s="56">
        <v>1</v>
      </c>
      <c r="G11" s="57">
        <v>2</v>
      </c>
      <c r="H11" s="56">
        <v>3</v>
      </c>
      <c r="I11" s="6">
        <v>10</v>
      </c>
      <c r="J11">
        <v>62</v>
      </c>
      <c r="K11" s="57">
        <v>203</v>
      </c>
      <c r="L11" s="119"/>
      <c r="N11" s="6"/>
    </row>
    <row r="12" spans="1:14">
      <c r="A12" s="57" t="s">
        <v>29</v>
      </c>
      <c r="B12" s="57" t="s">
        <v>30</v>
      </c>
      <c r="C12" s="56">
        <v>1</v>
      </c>
      <c r="D12" s="57" t="s">
        <v>38</v>
      </c>
      <c r="E12" s="57">
        <v>2023</v>
      </c>
      <c r="F12" s="56">
        <v>1</v>
      </c>
      <c r="G12" s="57">
        <v>3</v>
      </c>
      <c r="H12" s="56">
        <v>3</v>
      </c>
      <c r="I12" s="6">
        <v>11</v>
      </c>
      <c r="J12">
        <v>67</v>
      </c>
      <c r="K12" s="57">
        <v>303</v>
      </c>
      <c r="L12" s="119"/>
      <c r="N12" s="6"/>
    </row>
    <row r="13" spans="1:14">
      <c r="A13" s="57" t="s">
        <v>29</v>
      </c>
      <c r="B13" s="57" t="s">
        <v>30</v>
      </c>
      <c r="C13" s="56">
        <v>1</v>
      </c>
      <c r="D13" s="57" t="s">
        <v>35</v>
      </c>
      <c r="E13" s="57">
        <v>2002</v>
      </c>
      <c r="F13" s="56">
        <v>1</v>
      </c>
      <c r="G13" s="57">
        <v>4</v>
      </c>
      <c r="H13" s="56">
        <v>3</v>
      </c>
      <c r="I13" s="6">
        <v>12</v>
      </c>
      <c r="J13">
        <v>126</v>
      </c>
      <c r="K13" s="57">
        <v>403</v>
      </c>
      <c r="L13" s="119"/>
      <c r="N13" s="6"/>
    </row>
    <row r="14" spans="1:14">
      <c r="A14" s="57" t="s">
        <v>29</v>
      </c>
      <c r="B14" s="57" t="s">
        <v>30</v>
      </c>
      <c r="C14" s="56">
        <v>1</v>
      </c>
      <c r="D14" s="57" t="s">
        <v>35</v>
      </c>
      <c r="E14" s="57">
        <v>2002</v>
      </c>
      <c r="F14" s="56">
        <v>1</v>
      </c>
      <c r="G14" s="57">
        <v>4</v>
      </c>
      <c r="H14" s="56">
        <v>4</v>
      </c>
      <c r="I14" s="6">
        <v>13</v>
      </c>
      <c r="J14">
        <v>125</v>
      </c>
      <c r="K14" s="57">
        <v>404</v>
      </c>
      <c r="L14" s="119"/>
      <c r="N14" s="6"/>
    </row>
    <row r="15" spans="1:14">
      <c r="A15" s="57" t="s">
        <v>29</v>
      </c>
      <c r="B15" s="57" t="s">
        <v>30</v>
      </c>
      <c r="C15" s="56">
        <v>1</v>
      </c>
      <c r="D15" s="57" t="s">
        <v>38</v>
      </c>
      <c r="E15" s="57">
        <v>2023</v>
      </c>
      <c r="F15" s="56">
        <v>1</v>
      </c>
      <c r="G15" s="57">
        <v>3</v>
      </c>
      <c r="H15" s="56">
        <v>4</v>
      </c>
      <c r="I15" s="6">
        <v>14</v>
      </c>
      <c r="J15">
        <v>68</v>
      </c>
      <c r="K15" s="57">
        <v>304</v>
      </c>
      <c r="L15" s="119"/>
      <c r="N15" s="6"/>
    </row>
    <row r="16" spans="1:14">
      <c r="A16" s="57" t="s">
        <v>29</v>
      </c>
      <c r="B16" s="57" t="s">
        <v>30</v>
      </c>
      <c r="C16" s="56">
        <v>1</v>
      </c>
      <c r="D16" s="57" t="s">
        <v>33</v>
      </c>
      <c r="E16" s="57">
        <v>1998</v>
      </c>
      <c r="F16" s="56">
        <v>1</v>
      </c>
      <c r="G16" s="57">
        <v>2</v>
      </c>
      <c r="H16" s="56">
        <v>4</v>
      </c>
      <c r="I16" s="6">
        <v>15</v>
      </c>
      <c r="J16">
        <v>61</v>
      </c>
      <c r="K16" s="57">
        <v>204</v>
      </c>
      <c r="L16" s="119"/>
      <c r="N16" s="6"/>
    </row>
    <row r="17" spans="1:14">
      <c r="A17" s="57" t="s">
        <v>29</v>
      </c>
      <c r="B17" s="57" t="s">
        <v>30</v>
      </c>
      <c r="C17" s="56">
        <v>1</v>
      </c>
      <c r="D17" s="57" t="s">
        <v>36</v>
      </c>
      <c r="E17" s="57">
        <v>2016</v>
      </c>
      <c r="F17" s="56">
        <v>1</v>
      </c>
      <c r="G17" s="57">
        <v>1</v>
      </c>
      <c r="H17" s="56">
        <v>4</v>
      </c>
      <c r="I17" s="6">
        <v>16</v>
      </c>
      <c r="J17">
        <v>4</v>
      </c>
      <c r="K17" s="57">
        <v>104</v>
      </c>
      <c r="L17" s="119"/>
      <c r="N17" s="6"/>
    </row>
    <row r="18" spans="1:14">
      <c r="A18" s="57" t="s">
        <v>39</v>
      </c>
      <c r="B18" s="57" t="s">
        <v>40</v>
      </c>
      <c r="C18" s="56">
        <v>2</v>
      </c>
      <c r="D18" s="57" t="s">
        <v>41</v>
      </c>
      <c r="E18" s="57">
        <v>1984</v>
      </c>
      <c r="F18" s="56">
        <v>1</v>
      </c>
      <c r="G18" s="57">
        <v>1</v>
      </c>
      <c r="H18" s="56">
        <v>5</v>
      </c>
      <c r="I18" s="6">
        <v>17</v>
      </c>
      <c r="J18">
        <v>5</v>
      </c>
      <c r="K18" s="57">
        <v>105</v>
      </c>
      <c r="L18" s="119"/>
    </row>
    <row r="19" spans="1:14">
      <c r="A19" s="57" t="s">
        <v>39</v>
      </c>
      <c r="B19" s="57" t="s">
        <v>40</v>
      </c>
      <c r="C19" s="56">
        <v>2</v>
      </c>
      <c r="D19" s="57" t="s">
        <v>42</v>
      </c>
      <c r="E19" s="57">
        <v>1989</v>
      </c>
      <c r="F19" s="56">
        <v>1</v>
      </c>
      <c r="G19" s="57">
        <v>2</v>
      </c>
      <c r="H19" s="56">
        <v>5</v>
      </c>
      <c r="I19" s="6">
        <v>18</v>
      </c>
      <c r="J19">
        <v>60</v>
      </c>
      <c r="K19" s="57">
        <v>205</v>
      </c>
      <c r="L19" s="119"/>
    </row>
    <row r="20" spans="1:14">
      <c r="A20" s="57" t="s">
        <v>39</v>
      </c>
      <c r="B20" s="57" t="s">
        <v>40</v>
      </c>
      <c r="C20" s="56">
        <v>2</v>
      </c>
      <c r="D20" s="57" t="s">
        <v>45</v>
      </c>
      <c r="E20" s="57">
        <v>2004</v>
      </c>
      <c r="F20" s="56">
        <v>1</v>
      </c>
      <c r="G20" s="57">
        <v>3</v>
      </c>
      <c r="H20" s="56">
        <v>5</v>
      </c>
      <c r="I20" s="6">
        <v>19</v>
      </c>
      <c r="J20">
        <v>69</v>
      </c>
      <c r="K20" s="57">
        <v>305</v>
      </c>
      <c r="L20" s="119"/>
    </row>
    <row r="21" spans="1:14">
      <c r="A21" s="57" t="s">
        <v>39</v>
      </c>
      <c r="B21" s="57" t="s">
        <v>40</v>
      </c>
      <c r="C21" s="56">
        <v>2</v>
      </c>
      <c r="D21" s="57" t="s">
        <v>43</v>
      </c>
      <c r="E21" s="57">
        <v>1999</v>
      </c>
      <c r="F21" s="56">
        <v>1</v>
      </c>
      <c r="G21" s="57">
        <v>4</v>
      </c>
      <c r="H21" s="56">
        <v>5</v>
      </c>
      <c r="I21" s="6">
        <v>20</v>
      </c>
      <c r="J21">
        <v>124</v>
      </c>
      <c r="K21" s="57">
        <v>405</v>
      </c>
      <c r="L21" s="119"/>
    </row>
    <row r="22" spans="1:14">
      <c r="A22" s="57" t="s">
        <v>39</v>
      </c>
      <c r="B22" s="57" t="s">
        <v>40</v>
      </c>
      <c r="C22" s="56">
        <v>2</v>
      </c>
      <c r="D22" s="57" t="s">
        <v>43</v>
      </c>
      <c r="E22" s="57">
        <v>1999</v>
      </c>
      <c r="F22" s="56">
        <v>1</v>
      </c>
      <c r="G22" s="57">
        <v>4</v>
      </c>
      <c r="H22" s="56">
        <v>6</v>
      </c>
      <c r="I22" s="6">
        <v>21</v>
      </c>
      <c r="J22">
        <v>123</v>
      </c>
      <c r="K22" s="57">
        <v>406</v>
      </c>
      <c r="L22" s="119"/>
    </row>
    <row r="23" spans="1:14">
      <c r="A23" s="57" t="s">
        <v>39</v>
      </c>
      <c r="B23" s="57" t="s">
        <v>40</v>
      </c>
      <c r="C23" s="56">
        <v>2</v>
      </c>
      <c r="D23" s="57" t="s">
        <v>45</v>
      </c>
      <c r="E23" s="57">
        <v>2004</v>
      </c>
      <c r="F23" s="56">
        <v>1</v>
      </c>
      <c r="G23" s="57">
        <v>3</v>
      </c>
      <c r="H23" s="56">
        <v>6</v>
      </c>
      <c r="I23" s="6">
        <v>22</v>
      </c>
      <c r="J23">
        <v>70</v>
      </c>
      <c r="K23" s="57">
        <v>306</v>
      </c>
      <c r="L23" s="119"/>
    </row>
    <row r="24" spans="1:14">
      <c r="A24" s="57" t="s">
        <v>39</v>
      </c>
      <c r="B24" s="57" t="s">
        <v>40</v>
      </c>
      <c r="C24" s="56">
        <v>2</v>
      </c>
      <c r="D24" s="57" t="s">
        <v>42</v>
      </c>
      <c r="E24" s="57">
        <v>1989</v>
      </c>
      <c r="F24" s="56">
        <v>1</v>
      </c>
      <c r="G24" s="57">
        <v>2</v>
      </c>
      <c r="H24" s="56">
        <v>6</v>
      </c>
      <c r="I24" s="6">
        <v>23</v>
      </c>
      <c r="J24">
        <v>59</v>
      </c>
      <c r="K24" s="57">
        <v>206</v>
      </c>
      <c r="L24" s="119"/>
    </row>
    <row r="25" spans="1:14">
      <c r="A25" s="57" t="s">
        <v>39</v>
      </c>
      <c r="B25" s="57" t="s">
        <v>40</v>
      </c>
      <c r="C25" s="56">
        <v>2</v>
      </c>
      <c r="D25" s="57" t="s">
        <v>41</v>
      </c>
      <c r="E25" s="57">
        <v>1984</v>
      </c>
      <c r="F25" s="56">
        <v>1</v>
      </c>
      <c r="G25" s="57">
        <v>1</v>
      </c>
      <c r="H25" s="56">
        <v>6</v>
      </c>
      <c r="I25" s="6">
        <v>24</v>
      </c>
      <c r="J25">
        <v>6</v>
      </c>
      <c r="K25" s="57">
        <v>106</v>
      </c>
      <c r="L25" s="119"/>
    </row>
    <row r="26" spans="1:14">
      <c r="A26" s="57" t="s">
        <v>39</v>
      </c>
      <c r="B26" s="57" t="s">
        <v>40</v>
      </c>
      <c r="C26" s="56">
        <v>2</v>
      </c>
      <c r="D26" s="57" t="s">
        <v>47</v>
      </c>
      <c r="E26" s="57">
        <v>2016</v>
      </c>
      <c r="F26" s="56">
        <v>1</v>
      </c>
      <c r="G26" s="57">
        <v>1</v>
      </c>
      <c r="H26" s="56">
        <v>7</v>
      </c>
      <c r="I26" s="6">
        <v>25</v>
      </c>
      <c r="J26">
        <v>7</v>
      </c>
      <c r="K26" s="57">
        <v>107</v>
      </c>
      <c r="L26" s="119"/>
    </row>
    <row r="27" spans="1:14">
      <c r="A27" s="57" t="s">
        <v>39</v>
      </c>
      <c r="B27" s="57" t="s">
        <v>40</v>
      </c>
      <c r="C27" s="56">
        <v>2</v>
      </c>
      <c r="D27" s="57" t="s">
        <v>44</v>
      </c>
      <c r="E27" s="57">
        <v>2001</v>
      </c>
      <c r="F27" s="56">
        <v>1</v>
      </c>
      <c r="G27" s="57">
        <v>2</v>
      </c>
      <c r="H27" s="56">
        <v>7</v>
      </c>
      <c r="I27" s="6">
        <v>26</v>
      </c>
      <c r="J27">
        <v>58</v>
      </c>
      <c r="K27" s="57">
        <v>207</v>
      </c>
      <c r="L27" s="119"/>
    </row>
    <row r="28" spans="1:14">
      <c r="A28" s="57" t="s">
        <v>39</v>
      </c>
      <c r="B28" s="57" t="s">
        <v>40</v>
      </c>
      <c r="C28" s="56">
        <v>2</v>
      </c>
      <c r="D28" s="57" t="s">
        <v>48</v>
      </c>
      <c r="E28" s="57">
        <v>2020</v>
      </c>
      <c r="F28" s="56">
        <v>1</v>
      </c>
      <c r="G28" s="57">
        <v>3</v>
      </c>
      <c r="H28" s="56">
        <v>7</v>
      </c>
      <c r="I28" s="6">
        <v>27</v>
      </c>
      <c r="J28">
        <v>71</v>
      </c>
      <c r="K28" s="57">
        <v>307</v>
      </c>
      <c r="L28" s="119"/>
    </row>
    <row r="29" spans="1:14">
      <c r="A29" s="57" t="s">
        <v>39</v>
      </c>
      <c r="B29" s="57" t="s">
        <v>40</v>
      </c>
      <c r="C29" s="56">
        <v>2</v>
      </c>
      <c r="D29" s="57" t="s">
        <v>46</v>
      </c>
      <c r="E29" s="57">
        <v>2008</v>
      </c>
      <c r="F29" s="56">
        <v>1</v>
      </c>
      <c r="G29" s="57">
        <v>4</v>
      </c>
      <c r="H29" s="56">
        <v>7</v>
      </c>
      <c r="I29" s="6">
        <v>28</v>
      </c>
      <c r="J29">
        <v>122</v>
      </c>
      <c r="K29" s="57">
        <v>407</v>
      </c>
      <c r="L29" s="119"/>
    </row>
    <row r="30" spans="1:14">
      <c r="A30" s="57" t="s">
        <v>39</v>
      </c>
      <c r="B30" s="57" t="s">
        <v>40</v>
      </c>
      <c r="C30" s="56">
        <v>2</v>
      </c>
      <c r="D30" s="57" t="s">
        <v>46</v>
      </c>
      <c r="E30" s="57">
        <v>2008</v>
      </c>
      <c r="F30" s="56">
        <v>1</v>
      </c>
      <c r="G30" s="57">
        <v>4</v>
      </c>
      <c r="H30" s="56">
        <v>8</v>
      </c>
      <c r="I30" s="6">
        <v>29</v>
      </c>
      <c r="J30">
        <v>121</v>
      </c>
      <c r="K30" s="57">
        <v>408</v>
      </c>
      <c r="L30" s="119"/>
    </row>
    <row r="31" spans="1:14">
      <c r="A31" s="57" t="s">
        <v>39</v>
      </c>
      <c r="B31" s="57" t="s">
        <v>40</v>
      </c>
      <c r="C31" s="56">
        <v>2</v>
      </c>
      <c r="D31" s="57" t="s">
        <v>48</v>
      </c>
      <c r="E31" s="57">
        <v>2020</v>
      </c>
      <c r="F31" s="56">
        <v>1</v>
      </c>
      <c r="G31" s="57">
        <v>3</v>
      </c>
      <c r="H31" s="56">
        <v>8</v>
      </c>
      <c r="I31" s="6">
        <v>30</v>
      </c>
      <c r="J31">
        <v>72</v>
      </c>
      <c r="K31" s="57">
        <v>308</v>
      </c>
      <c r="L31" s="119"/>
    </row>
    <row r="32" spans="1:14">
      <c r="A32" s="57" t="s">
        <v>39</v>
      </c>
      <c r="B32" s="57" t="s">
        <v>40</v>
      </c>
      <c r="C32" s="56">
        <v>2</v>
      </c>
      <c r="D32" s="57" t="s">
        <v>44</v>
      </c>
      <c r="E32" s="57">
        <v>2001</v>
      </c>
      <c r="F32" s="56">
        <v>1</v>
      </c>
      <c r="G32" s="57">
        <v>2</v>
      </c>
      <c r="H32" s="56">
        <v>8</v>
      </c>
      <c r="I32" s="6">
        <v>31</v>
      </c>
      <c r="J32">
        <v>57</v>
      </c>
      <c r="K32" s="57">
        <v>208</v>
      </c>
      <c r="L32" s="119"/>
    </row>
    <row r="33" spans="1:12">
      <c r="A33" s="57" t="s">
        <v>39</v>
      </c>
      <c r="B33" s="57" t="s">
        <v>40</v>
      </c>
      <c r="C33" s="56">
        <v>2</v>
      </c>
      <c r="D33" s="57" t="s">
        <v>47</v>
      </c>
      <c r="E33" s="57">
        <v>2016</v>
      </c>
      <c r="F33" s="56">
        <v>1</v>
      </c>
      <c r="G33" s="57">
        <v>1</v>
      </c>
      <c r="H33" s="56">
        <v>8</v>
      </c>
      <c r="I33" s="6">
        <v>32</v>
      </c>
      <c r="J33">
        <v>8</v>
      </c>
      <c r="K33" s="57">
        <v>108</v>
      </c>
      <c r="L33" s="119"/>
    </row>
    <row r="34" spans="1:12">
      <c r="A34" s="57" t="s">
        <v>29</v>
      </c>
      <c r="B34" s="57" t="s">
        <v>30</v>
      </c>
      <c r="C34" s="56">
        <v>3</v>
      </c>
      <c r="D34" s="57" t="s">
        <v>32</v>
      </c>
      <c r="E34" s="57">
        <v>1985</v>
      </c>
      <c r="F34" s="56">
        <v>2</v>
      </c>
      <c r="G34" s="57">
        <v>1</v>
      </c>
      <c r="H34" s="56">
        <v>9</v>
      </c>
      <c r="I34" s="6">
        <v>33</v>
      </c>
      <c r="J34">
        <v>9</v>
      </c>
      <c r="K34" s="57">
        <v>109</v>
      </c>
      <c r="L34" s="119"/>
    </row>
    <row r="35" spans="1:12">
      <c r="A35" s="57" t="s">
        <v>29</v>
      </c>
      <c r="B35" s="57" t="s">
        <v>30</v>
      </c>
      <c r="C35" s="56">
        <v>3</v>
      </c>
      <c r="D35" s="57" t="s">
        <v>38</v>
      </c>
      <c r="E35" s="57">
        <v>2023</v>
      </c>
      <c r="F35" s="56">
        <v>2</v>
      </c>
      <c r="G35" s="57">
        <v>2</v>
      </c>
      <c r="H35" s="56">
        <v>9</v>
      </c>
      <c r="I35" s="6">
        <v>34</v>
      </c>
      <c r="J35">
        <v>56</v>
      </c>
      <c r="K35" s="57">
        <v>209</v>
      </c>
      <c r="L35" s="119"/>
    </row>
    <row r="36" spans="1:12">
      <c r="A36" s="57" t="s">
        <v>29</v>
      </c>
      <c r="B36" s="57" t="s">
        <v>30</v>
      </c>
      <c r="C36" s="56">
        <v>3</v>
      </c>
      <c r="D36" s="57" t="s">
        <v>36</v>
      </c>
      <c r="E36" s="57">
        <v>2016</v>
      </c>
      <c r="F36" s="56">
        <v>2</v>
      </c>
      <c r="G36" s="57">
        <v>3</v>
      </c>
      <c r="H36" s="56">
        <v>9</v>
      </c>
      <c r="I36" s="6">
        <v>35</v>
      </c>
      <c r="J36">
        <v>73</v>
      </c>
      <c r="K36" s="57">
        <v>309</v>
      </c>
      <c r="L36" s="119"/>
    </row>
    <row r="37" spans="1:12">
      <c r="A37" s="57" t="s">
        <v>29</v>
      </c>
      <c r="B37" s="57" t="s">
        <v>30</v>
      </c>
      <c r="C37" s="56">
        <v>3</v>
      </c>
      <c r="D37" s="57" t="s">
        <v>33</v>
      </c>
      <c r="E37" s="57">
        <v>1998</v>
      </c>
      <c r="F37" s="56">
        <v>2</v>
      </c>
      <c r="G37" s="57">
        <v>4</v>
      </c>
      <c r="H37" s="56">
        <v>9</v>
      </c>
      <c r="I37" s="6">
        <v>36</v>
      </c>
      <c r="J37">
        <v>120</v>
      </c>
      <c r="K37" s="57">
        <v>409</v>
      </c>
      <c r="L37" s="119"/>
    </row>
    <row r="38" spans="1:12">
      <c r="A38" s="57" t="s">
        <v>29</v>
      </c>
      <c r="B38" s="57" t="s">
        <v>30</v>
      </c>
      <c r="C38" s="56">
        <v>3</v>
      </c>
      <c r="D38" s="57" t="s">
        <v>33</v>
      </c>
      <c r="E38" s="57">
        <v>1998</v>
      </c>
      <c r="F38" s="56">
        <v>2</v>
      </c>
      <c r="G38" s="57">
        <v>4</v>
      </c>
      <c r="H38" s="56">
        <v>10</v>
      </c>
      <c r="I38" s="6">
        <v>37</v>
      </c>
      <c r="J38">
        <v>119</v>
      </c>
      <c r="K38" s="57">
        <v>410</v>
      </c>
      <c r="L38" s="119"/>
    </row>
    <row r="39" spans="1:12">
      <c r="A39" s="57" t="s">
        <v>29</v>
      </c>
      <c r="B39" s="57" t="s">
        <v>30</v>
      </c>
      <c r="C39" s="56">
        <v>3</v>
      </c>
      <c r="D39" s="57" t="s">
        <v>36</v>
      </c>
      <c r="E39" s="57">
        <v>2016</v>
      </c>
      <c r="F39" s="56">
        <v>2</v>
      </c>
      <c r="G39" s="57">
        <v>3</v>
      </c>
      <c r="H39" s="56">
        <v>10</v>
      </c>
      <c r="I39" s="6">
        <v>38</v>
      </c>
      <c r="J39">
        <v>74</v>
      </c>
      <c r="K39" s="57">
        <v>310</v>
      </c>
      <c r="L39" s="119"/>
    </row>
    <row r="40" spans="1:12">
      <c r="A40" s="57" t="s">
        <v>29</v>
      </c>
      <c r="B40" s="57" t="s">
        <v>30</v>
      </c>
      <c r="C40" s="56">
        <v>3</v>
      </c>
      <c r="D40" s="57" t="s">
        <v>38</v>
      </c>
      <c r="E40" s="57">
        <v>2023</v>
      </c>
      <c r="F40" s="56">
        <v>2</v>
      </c>
      <c r="G40" s="57">
        <v>2</v>
      </c>
      <c r="H40" s="56">
        <v>10</v>
      </c>
      <c r="I40" s="6">
        <v>39</v>
      </c>
      <c r="J40">
        <v>55</v>
      </c>
      <c r="K40" s="57">
        <v>210</v>
      </c>
      <c r="L40" s="119"/>
    </row>
    <row r="41" spans="1:12">
      <c r="A41" s="57" t="s">
        <v>29</v>
      </c>
      <c r="B41" s="57" t="s">
        <v>30</v>
      </c>
      <c r="C41" s="56">
        <v>3</v>
      </c>
      <c r="D41" s="57" t="s">
        <v>32</v>
      </c>
      <c r="E41" s="57">
        <v>1985</v>
      </c>
      <c r="F41" s="56">
        <v>2</v>
      </c>
      <c r="G41" s="57">
        <v>1</v>
      </c>
      <c r="H41" s="56">
        <v>10</v>
      </c>
      <c r="I41" s="6">
        <v>40</v>
      </c>
      <c r="J41">
        <v>10</v>
      </c>
      <c r="K41" s="57">
        <v>110</v>
      </c>
      <c r="L41" s="119"/>
    </row>
    <row r="42" spans="1:12">
      <c r="A42" s="57" t="s">
        <v>29</v>
      </c>
      <c r="B42" s="57" t="s">
        <v>30</v>
      </c>
      <c r="C42" s="56">
        <v>3</v>
      </c>
      <c r="D42" s="57" t="s">
        <v>35</v>
      </c>
      <c r="E42" s="57">
        <v>2002</v>
      </c>
      <c r="F42" s="56">
        <v>2</v>
      </c>
      <c r="G42" s="57">
        <v>1</v>
      </c>
      <c r="H42" s="56">
        <v>11</v>
      </c>
      <c r="I42" s="6">
        <v>41</v>
      </c>
      <c r="J42">
        <v>11</v>
      </c>
      <c r="K42" s="57">
        <v>111</v>
      </c>
      <c r="L42" s="119"/>
    </row>
    <row r="43" spans="1:12">
      <c r="A43" s="57" t="s">
        <v>29</v>
      </c>
      <c r="B43" s="57" t="s">
        <v>30</v>
      </c>
      <c r="C43" s="56">
        <v>3</v>
      </c>
      <c r="D43" s="57" t="s">
        <v>34</v>
      </c>
      <c r="E43" s="57">
        <v>1999</v>
      </c>
      <c r="F43" s="56">
        <v>2</v>
      </c>
      <c r="G43" s="57">
        <v>2</v>
      </c>
      <c r="H43" s="56">
        <v>11</v>
      </c>
      <c r="I43" s="6">
        <v>42</v>
      </c>
      <c r="J43">
        <v>54</v>
      </c>
      <c r="K43" s="57">
        <v>211</v>
      </c>
      <c r="L43" s="119"/>
    </row>
    <row r="44" spans="1:12">
      <c r="A44" s="57" t="s">
        <v>29</v>
      </c>
      <c r="B44" s="57" t="s">
        <v>30</v>
      </c>
      <c r="C44" s="56">
        <v>3</v>
      </c>
      <c r="D44" s="57" t="s">
        <v>37</v>
      </c>
      <c r="E44" s="57">
        <v>2018</v>
      </c>
      <c r="F44" s="56">
        <v>2</v>
      </c>
      <c r="G44" s="57">
        <v>3</v>
      </c>
      <c r="H44" s="56">
        <v>11</v>
      </c>
      <c r="I44" s="6">
        <v>43</v>
      </c>
      <c r="J44">
        <v>75</v>
      </c>
      <c r="K44" s="57">
        <v>311</v>
      </c>
      <c r="L44" s="119"/>
    </row>
    <row r="45" spans="1:12">
      <c r="A45" s="57" t="s">
        <v>29</v>
      </c>
      <c r="B45" s="57" t="s">
        <v>30</v>
      </c>
      <c r="C45" s="56">
        <v>3</v>
      </c>
      <c r="D45" s="57" t="s">
        <v>31</v>
      </c>
      <c r="E45" s="57">
        <v>1983</v>
      </c>
      <c r="F45" s="56">
        <v>2</v>
      </c>
      <c r="G45" s="57">
        <v>4</v>
      </c>
      <c r="H45" s="56">
        <v>11</v>
      </c>
      <c r="I45" s="6">
        <v>44</v>
      </c>
      <c r="J45">
        <v>118</v>
      </c>
      <c r="K45" s="57">
        <v>411</v>
      </c>
      <c r="L45" s="119"/>
    </row>
    <row r="46" spans="1:12">
      <c r="A46" s="57" t="s">
        <v>29</v>
      </c>
      <c r="B46" s="57" t="s">
        <v>30</v>
      </c>
      <c r="C46" s="56">
        <v>3</v>
      </c>
      <c r="D46" s="57" t="s">
        <v>31</v>
      </c>
      <c r="E46" s="57">
        <v>1983</v>
      </c>
      <c r="F46" s="56">
        <v>2</v>
      </c>
      <c r="G46" s="57">
        <v>4</v>
      </c>
      <c r="H46" s="56">
        <v>12</v>
      </c>
      <c r="I46" s="6">
        <v>45</v>
      </c>
      <c r="J46">
        <v>117</v>
      </c>
      <c r="K46" s="57">
        <v>412</v>
      </c>
      <c r="L46" s="119"/>
    </row>
    <row r="47" spans="1:12">
      <c r="A47" s="57" t="s">
        <v>29</v>
      </c>
      <c r="B47" s="57" t="s">
        <v>30</v>
      </c>
      <c r="C47" s="56">
        <v>3</v>
      </c>
      <c r="D47" s="57" t="s">
        <v>37</v>
      </c>
      <c r="E47" s="57">
        <v>2018</v>
      </c>
      <c r="F47" s="56">
        <v>2</v>
      </c>
      <c r="G47" s="57">
        <v>3</v>
      </c>
      <c r="H47" s="56">
        <v>12</v>
      </c>
      <c r="I47" s="6">
        <v>46</v>
      </c>
      <c r="J47">
        <v>76</v>
      </c>
      <c r="K47" s="57">
        <v>312</v>
      </c>
      <c r="L47" s="119"/>
    </row>
    <row r="48" spans="1:12">
      <c r="A48" s="57" t="s">
        <v>29</v>
      </c>
      <c r="B48" s="57" t="s">
        <v>30</v>
      </c>
      <c r="C48" s="56">
        <v>3</v>
      </c>
      <c r="D48" s="57" t="s">
        <v>34</v>
      </c>
      <c r="E48" s="57">
        <v>1999</v>
      </c>
      <c r="F48" s="56">
        <v>2</v>
      </c>
      <c r="G48" s="57">
        <v>2</v>
      </c>
      <c r="H48" s="56">
        <v>12</v>
      </c>
      <c r="I48" s="6">
        <v>47</v>
      </c>
      <c r="J48">
        <v>53</v>
      </c>
      <c r="K48" s="57">
        <v>212</v>
      </c>
      <c r="L48" s="119"/>
    </row>
    <row r="49" spans="1:12">
      <c r="A49" s="57" t="s">
        <v>29</v>
      </c>
      <c r="B49" s="57" t="s">
        <v>30</v>
      </c>
      <c r="C49" s="56">
        <v>3</v>
      </c>
      <c r="D49" s="57" t="s">
        <v>35</v>
      </c>
      <c r="E49" s="57">
        <v>2002</v>
      </c>
      <c r="F49" s="56">
        <v>2</v>
      </c>
      <c r="G49" s="57">
        <v>1</v>
      </c>
      <c r="H49" s="56">
        <v>12</v>
      </c>
      <c r="I49" s="6">
        <v>48</v>
      </c>
      <c r="J49">
        <v>12</v>
      </c>
      <c r="K49" s="57">
        <v>112</v>
      </c>
      <c r="L49" s="119"/>
    </row>
    <row r="50" spans="1:12">
      <c r="A50" s="57" t="s">
        <v>39</v>
      </c>
      <c r="B50" s="57" t="s">
        <v>40</v>
      </c>
      <c r="C50" s="56">
        <v>4</v>
      </c>
      <c r="D50" s="57" t="s">
        <v>42</v>
      </c>
      <c r="E50" s="57">
        <v>1989</v>
      </c>
      <c r="F50" s="56">
        <v>2</v>
      </c>
      <c r="G50" s="57">
        <v>1</v>
      </c>
      <c r="H50" s="56">
        <v>13</v>
      </c>
      <c r="I50" s="6">
        <v>49</v>
      </c>
      <c r="J50">
        <v>13</v>
      </c>
      <c r="K50" s="57">
        <v>113</v>
      </c>
      <c r="L50" s="119"/>
    </row>
    <row r="51" spans="1:12">
      <c r="A51" s="57" t="s">
        <v>39</v>
      </c>
      <c r="B51" s="57" t="s">
        <v>40</v>
      </c>
      <c r="C51" s="56">
        <v>4</v>
      </c>
      <c r="D51" s="57" t="s">
        <v>45</v>
      </c>
      <c r="E51" s="57">
        <v>2004</v>
      </c>
      <c r="F51" s="56">
        <v>2</v>
      </c>
      <c r="G51" s="57">
        <v>2</v>
      </c>
      <c r="H51" s="56">
        <v>13</v>
      </c>
      <c r="I51" s="6">
        <v>50</v>
      </c>
      <c r="J51">
        <v>52</v>
      </c>
      <c r="K51" s="57">
        <v>213</v>
      </c>
      <c r="L51" s="119"/>
    </row>
    <row r="52" spans="1:12">
      <c r="A52" s="57" t="s">
        <v>39</v>
      </c>
      <c r="B52" s="57" t="s">
        <v>40</v>
      </c>
      <c r="C52" s="56">
        <v>4</v>
      </c>
      <c r="D52" s="57" t="s">
        <v>41</v>
      </c>
      <c r="E52" s="57">
        <v>1984</v>
      </c>
      <c r="F52" s="56">
        <v>2</v>
      </c>
      <c r="G52" s="57">
        <v>3</v>
      </c>
      <c r="H52" s="56">
        <v>13</v>
      </c>
      <c r="I52" s="6">
        <v>51</v>
      </c>
      <c r="J52">
        <v>77</v>
      </c>
      <c r="K52" s="57">
        <v>313</v>
      </c>
      <c r="L52" s="119"/>
    </row>
    <row r="53" spans="1:12">
      <c r="A53" s="57" t="s">
        <v>39</v>
      </c>
      <c r="B53" s="57" t="s">
        <v>40</v>
      </c>
      <c r="C53" s="56">
        <v>4</v>
      </c>
      <c r="D53" s="57" t="s">
        <v>47</v>
      </c>
      <c r="E53" s="57">
        <v>2016</v>
      </c>
      <c r="F53" s="56">
        <v>2</v>
      </c>
      <c r="G53" s="57">
        <v>4</v>
      </c>
      <c r="H53" s="56">
        <v>13</v>
      </c>
      <c r="I53" s="6">
        <v>52</v>
      </c>
      <c r="J53">
        <v>116</v>
      </c>
      <c r="K53" s="57">
        <v>413</v>
      </c>
      <c r="L53" s="119"/>
    </row>
    <row r="54" spans="1:12">
      <c r="A54" s="57" t="s">
        <v>39</v>
      </c>
      <c r="B54" s="57" t="s">
        <v>40</v>
      </c>
      <c r="C54" s="56">
        <v>4</v>
      </c>
      <c r="D54" s="57" t="s">
        <v>47</v>
      </c>
      <c r="E54" s="57">
        <v>2016</v>
      </c>
      <c r="F54" s="56">
        <v>2</v>
      </c>
      <c r="G54" s="57">
        <v>4</v>
      </c>
      <c r="H54" s="56">
        <v>14</v>
      </c>
      <c r="I54" s="6">
        <v>53</v>
      </c>
      <c r="J54">
        <v>115</v>
      </c>
      <c r="K54" s="57">
        <v>414</v>
      </c>
      <c r="L54" s="119"/>
    </row>
    <row r="55" spans="1:12">
      <c r="A55" s="57" t="s">
        <v>39</v>
      </c>
      <c r="B55" s="57" t="s">
        <v>40</v>
      </c>
      <c r="C55" s="56">
        <v>4</v>
      </c>
      <c r="D55" s="57" t="s">
        <v>41</v>
      </c>
      <c r="E55" s="57">
        <v>1984</v>
      </c>
      <c r="F55" s="56">
        <v>2</v>
      </c>
      <c r="G55" s="57">
        <v>3</v>
      </c>
      <c r="H55" s="56">
        <v>14</v>
      </c>
      <c r="I55" s="6">
        <v>54</v>
      </c>
      <c r="J55">
        <v>78</v>
      </c>
      <c r="K55" s="57">
        <v>314</v>
      </c>
      <c r="L55" s="119"/>
    </row>
    <row r="56" spans="1:12">
      <c r="A56" s="57" t="s">
        <v>39</v>
      </c>
      <c r="B56" s="57" t="s">
        <v>40</v>
      </c>
      <c r="C56" s="56">
        <v>4</v>
      </c>
      <c r="D56" s="57" t="s">
        <v>45</v>
      </c>
      <c r="E56" s="57">
        <v>2004</v>
      </c>
      <c r="F56" s="56">
        <v>2</v>
      </c>
      <c r="G56" s="57">
        <v>2</v>
      </c>
      <c r="H56" s="56">
        <v>14</v>
      </c>
      <c r="I56" s="6">
        <v>55</v>
      </c>
      <c r="J56">
        <v>51</v>
      </c>
      <c r="K56" s="57">
        <v>214</v>
      </c>
      <c r="L56" s="119"/>
    </row>
    <row r="57" spans="1:12">
      <c r="A57" s="57" t="s">
        <v>39</v>
      </c>
      <c r="B57" s="57" t="s">
        <v>40</v>
      </c>
      <c r="C57" s="56">
        <v>4</v>
      </c>
      <c r="D57" s="57" t="s">
        <v>42</v>
      </c>
      <c r="E57" s="57">
        <v>1989</v>
      </c>
      <c r="F57" s="56">
        <v>2</v>
      </c>
      <c r="G57" s="57">
        <v>1</v>
      </c>
      <c r="H57" s="56">
        <v>14</v>
      </c>
      <c r="I57" s="6">
        <v>56</v>
      </c>
      <c r="J57">
        <v>14</v>
      </c>
      <c r="K57" s="57">
        <v>114</v>
      </c>
      <c r="L57" s="119"/>
    </row>
    <row r="58" spans="1:12">
      <c r="A58" s="57" t="s">
        <v>39</v>
      </c>
      <c r="B58" s="57" t="s">
        <v>40</v>
      </c>
      <c r="C58" s="56">
        <v>4</v>
      </c>
      <c r="D58" s="57" t="s">
        <v>48</v>
      </c>
      <c r="E58" s="57">
        <v>2020</v>
      </c>
      <c r="F58" s="56">
        <v>2</v>
      </c>
      <c r="G58" s="57">
        <v>1</v>
      </c>
      <c r="H58" s="56">
        <v>15</v>
      </c>
      <c r="I58" s="6">
        <v>57</v>
      </c>
      <c r="J58">
        <v>15</v>
      </c>
      <c r="K58" s="57">
        <v>115</v>
      </c>
      <c r="L58" s="119"/>
    </row>
    <row r="59" spans="1:12">
      <c r="A59" s="57" t="s">
        <v>39</v>
      </c>
      <c r="B59" s="57" t="s">
        <v>40</v>
      </c>
      <c r="C59" s="56">
        <v>4</v>
      </c>
      <c r="D59" s="57" t="s">
        <v>46</v>
      </c>
      <c r="E59" s="57">
        <v>2008</v>
      </c>
      <c r="F59" s="56">
        <v>2</v>
      </c>
      <c r="G59" s="57">
        <v>2</v>
      </c>
      <c r="H59" s="56">
        <v>15</v>
      </c>
      <c r="I59" s="6">
        <v>58</v>
      </c>
      <c r="J59">
        <v>50</v>
      </c>
      <c r="K59" s="57">
        <v>215</v>
      </c>
      <c r="L59" s="119"/>
    </row>
    <row r="60" spans="1:12">
      <c r="A60" s="57" t="s">
        <v>39</v>
      </c>
      <c r="B60" s="57" t="s">
        <v>40</v>
      </c>
      <c r="C60" s="56">
        <v>4</v>
      </c>
      <c r="D60" s="57" t="s">
        <v>43</v>
      </c>
      <c r="E60" s="57">
        <v>1999</v>
      </c>
      <c r="F60" s="56">
        <v>2</v>
      </c>
      <c r="G60" s="57">
        <v>3</v>
      </c>
      <c r="H60" s="56">
        <v>15</v>
      </c>
      <c r="I60" s="6">
        <v>59</v>
      </c>
      <c r="J60">
        <v>79</v>
      </c>
      <c r="K60" s="57">
        <v>315</v>
      </c>
      <c r="L60" s="119"/>
    </row>
    <row r="61" spans="1:12">
      <c r="A61" s="57" t="s">
        <v>39</v>
      </c>
      <c r="B61" s="57" t="s">
        <v>40</v>
      </c>
      <c r="C61" s="56">
        <v>4</v>
      </c>
      <c r="D61" s="57" t="s">
        <v>44</v>
      </c>
      <c r="E61" s="57">
        <v>2001</v>
      </c>
      <c r="F61" s="56">
        <v>2</v>
      </c>
      <c r="G61" s="57">
        <v>4</v>
      </c>
      <c r="H61" s="56">
        <v>15</v>
      </c>
      <c r="I61" s="6">
        <v>60</v>
      </c>
      <c r="J61">
        <v>114</v>
      </c>
      <c r="K61" s="57">
        <v>415</v>
      </c>
      <c r="L61" s="119"/>
    </row>
    <row r="62" spans="1:12">
      <c r="A62" s="57" t="s">
        <v>39</v>
      </c>
      <c r="B62" s="57" t="s">
        <v>40</v>
      </c>
      <c r="C62" s="56">
        <v>4</v>
      </c>
      <c r="D62" s="57" t="s">
        <v>44</v>
      </c>
      <c r="E62" s="57">
        <v>2001</v>
      </c>
      <c r="F62" s="56">
        <v>2</v>
      </c>
      <c r="G62" s="57">
        <v>4</v>
      </c>
      <c r="H62" s="56">
        <v>16</v>
      </c>
      <c r="I62" s="6">
        <v>61</v>
      </c>
      <c r="J62">
        <v>113</v>
      </c>
      <c r="K62" s="57">
        <v>416</v>
      </c>
      <c r="L62" s="119"/>
    </row>
    <row r="63" spans="1:12">
      <c r="A63" s="57" t="s">
        <v>39</v>
      </c>
      <c r="B63" s="57" t="s">
        <v>40</v>
      </c>
      <c r="C63" s="56">
        <v>4</v>
      </c>
      <c r="D63" s="57" t="s">
        <v>43</v>
      </c>
      <c r="E63" s="57">
        <v>1999</v>
      </c>
      <c r="F63" s="56">
        <v>2</v>
      </c>
      <c r="G63" s="57">
        <v>3</v>
      </c>
      <c r="H63" s="56">
        <v>16</v>
      </c>
      <c r="I63" s="6">
        <v>62</v>
      </c>
      <c r="J63">
        <v>80</v>
      </c>
      <c r="K63" s="57">
        <v>316</v>
      </c>
      <c r="L63" s="119"/>
    </row>
    <row r="64" spans="1:12">
      <c r="A64" s="57" t="s">
        <v>39</v>
      </c>
      <c r="B64" s="57" t="s">
        <v>40</v>
      </c>
      <c r="C64" s="56">
        <v>4</v>
      </c>
      <c r="D64" s="57" t="s">
        <v>46</v>
      </c>
      <c r="E64" s="57">
        <v>2008</v>
      </c>
      <c r="F64" s="56">
        <v>2</v>
      </c>
      <c r="G64" s="57">
        <v>2</v>
      </c>
      <c r="H64" s="56">
        <v>16</v>
      </c>
      <c r="I64" s="6">
        <v>63</v>
      </c>
      <c r="J64">
        <v>49</v>
      </c>
      <c r="K64" s="57">
        <v>216</v>
      </c>
      <c r="L64" s="119"/>
    </row>
    <row r="65" spans="1:12">
      <c r="A65" s="57" t="s">
        <v>39</v>
      </c>
      <c r="B65" s="57" t="s">
        <v>40</v>
      </c>
      <c r="C65" s="56">
        <v>4</v>
      </c>
      <c r="D65" s="57" t="s">
        <v>48</v>
      </c>
      <c r="E65" s="57">
        <v>2020</v>
      </c>
      <c r="F65" s="56">
        <v>2</v>
      </c>
      <c r="G65" s="57">
        <v>1</v>
      </c>
      <c r="H65" s="56">
        <v>16</v>
      </c>
      <c r="I65" s="6">
        <v>64</v>
      </c>
      <c r="J65">
        <v>16</v>
      </c>
      <c r="K65" s="57">
        <v>116</v>
      </c>
      <c r="L65" s="119"/>
    </row>
    <row r="66" spans="1:12">
      <c r="A66" s="57" t="s">
        <v>29</v>
      </c>
      <c r="B66" s="57" t="s">
        <v>30</v>
      </c>
      <c r="C66" s="56">
        <v>5</v>
      </c>
      <c r="D66" s="57" t="s">
        <v>33</v>
      </c>
      <c r="E66" s="57">
        <v>1998</v>
      </c>
      <c r="F66" s="56">
        <v>3</v>
      </c>
      <c r="G66" s="57">
        <v>1</v>
      </c>
      <c r="H66" s="56">
        <v>17</v>
      </c>
      <c r="I66" s="6">
        <v>65</v>
      </c>
      <c r="J66">
        <v>17</v>
      </c>
      <c r="K66" s="57">
        <v>117</v>
      </c>
      <c r="L66" s="119"/>
    </row>
    <row r="67" spans="1:12">
      <c r="A67" s="57" t="s">
        <v>29</v>
      </c>
      <c r="B67" s="57" t="s">
        <v>30</v>
      </c>
      <c r="C67" s="56">
        <v>5</v>
      </c>
      <c r="D67" s="57" t="s">
        <v>31</v>
      </c>
      <c r="E67" s="57">
        <v>1983</v>
      </c>
      <c r="F67" s="56">
        <v>3</v>
      </c>
      <c r="G67" s="57">
        <v>2</v>
      </c>
      <c r="H67" s="56">
        <v>17</v>
      </c>
      <c r="I67" s="6">
        <v>66</v>
      </c>
      <c r="J67">
        <v>48</v>
      </c>
      <c r="K67" s="57">
        <v>217</v>
      </c>
      <c r="L67" s="119"/>
    </row>
    <row r="68" spans="1:12">
      <c r="A68" s="57" t="s">
        <v>29</v>
      </c>
      <c r="B68" s="57" t="s">
        <v>30</v>
      </c>
      <c r="C68" s="56">
        <v>5</v>
      </c>
      <c r="D68" s="57" t="s">
        <v>34</v>
      </c>
      <c r="E68" s="57">
        <v>1999</v>
      </c>
      <c r="F68" s="56">
        <v>3</v>
      </c>
      <c r="G68" s="57">
        <v>3</v>
      </c>
      <c r="H68" s="56">
        <v>17</v>
      </c>
      <c r="I68" s="6">
        <v>67</v>
      </c>
      <c r="J68">
        <v>81</v>
      </c>
      <c r="K68" s="57">
        <v>317</v>
      </c>
      <c r="L68" s="119"/>
    </row>
    <row r="69" spans="1:12">
      <c r="A69" s="57" t="s">
        <v>29</v>
      </c>
      <c r="B69" s="57" t="s">
        <v>30</v>
      </c>
      <c r="C69" s="56">
        <v>5</v>
      </c>
      <c r="D69" s="57" t="s">
        <v>37</v>
      </c>
      <c r="E69" s="57">
        <v>2018</v>
      </c>
      <c r="F69" s="56">
        <v>3</v>
      </c>
      <c r="G69" s="57">
        <v>4</v>
      </c>
      <c r="H69" s="56">
        <v>17</v>
      </c>
      <c r="I69" s="6">
        <v>68</v>
      </c>
      <c r="J69">
        <v>112</v>
      </c>
      <c r="K69" s="57">
        <v>417</v>
      </c>
      <c r="L69" s="119"/>
    </row>
    <row r="70" spans="1:12">
      <c r="A70" s="57" t="s">
        <v>29</v>
      </c>
      <c r="B70" s="57" t="s">
        <v>30</v>
      </c>
      <c r="C70" s="56">
        <v>5</v>
      </c>
      <c r="D70" s="57" t="s">
        <v>37</v>
      </c>
      <c r="E70" s="57">
        <v>2018</v>
      </c>
      <c r="F70" s="56">
        <v>3</v>
      </c>
      <c r="G70" s="57">
        <v>4</v>
      </c>
      <c r="H70" s="56">
        <v>18</v>
      </c>
      <c r="I70" s="6">
        <v>69</v>
      </c>
      <c r="J70">
        <v>111</v>
      </c>
      <c r="K70" s="57">
        <v>418</v>
      </c>
      <c r="L70" s="119"/>
    </row>
    <row r="71" spans="1:12">
      <c r="A71" s="57" t="s">
        <v>29</v>
      </c>
      <c r="B71" s="57" t="s">
        <v>30</v>
      </c>
      <c r="C71" s="56">
        <v>5</v>
      </c>
      <c r="D71" s="57" t="s">
        <v>34</v>
      </c>
      <c r="E71" s="57">
        <v>1999</v>
      </c>
      <c r="F71" s="56">
        <v>3</v>
      </c>
      <c r="G71" s="57">
        <v>3</v>
      </c>
      <c r="H71" s="56">
        <v>18</v>
      </c>
      <c r="I71" s="6">
        <v>70</v>
      </c>
      <c r="J71">
        <v>82</v>
      </c>
      <c r="K71" s="57">
        <v>318</v>
      </c>
      <c r="L71" s="119"/>
    </row>
    <row r="72" spans="1:12">
      <c r="A72" s="57" t="s">
        <v>29</v>
      </c>
      <c r="B72" s="57" t="s">
        <v>30</v>
      </c>
      <c r="C72" s="56">
        <v>5</v>
      </c>
      <c r="D72" s="57" t="s">
        <v>31</v>
      </c>
      <c r="E72" s="57">
        <v>1983</v>
      </c>
      <c r="F72" s="56">
        <v>3</v>
      </c>
      <c r="G72" s="57">
        <v>2</v>
      </c>
      <c r="H72" s="56">
        <v>18</v>
      </c>
      <c r="I72" s="6">
        <v>71</v>
      </c>
      <c r="J72">
        <v>47</v>
      </c>
      <c r="K72" s="57">
        <v>218</v>
      </c>
      <c r="L72" s="119"/>
    </row>
    <row r="73" spans="1:12">
      <c r="A73" s="57" t="s">
        <v>29</v>
      </c>
      <c r="B73" s="57" t="s">
        <v>30</v>
      </c>
      <c r="C73" s="56">
        <v>5</v>
      </c>
      <c r="D73" s="57" t="s">
        <v>33</v>
      </c>
      <c r="E73" s="57">
        <v>1998</v>
      </c>
      <c r="F73" s="56">
        <v>3</v>
      </c>
      <c r="G73" s="57">
        <v>1</v>
      </c>
      <c r="H73" s="56">
        <v>18</v>
      </c>
      <c r="I73" s="6">
        <v>72</v>
      </c>
      <c r="J73">
        <v>18</v>
      </c>
      <c r="K73" s="57">
        <v>118</v>
      </c>
      <c r="L73" s="119"/>
    </row>
    <row r="74" spans="1:12">
      <c r="A74" s="57" t="s">
        <v>29</v>
      </c>
      <c r="B74" s="57" t="s">
        <v>30</v>
      </c>
      <c r="C74" s="56">
        <v>5</v>
      </c>
      <c r="D74" s="57" t="s">
        <v>38</v>
      </c>
      <c r="E74" s="57">
        <v>2023</v>
      </c>
      <c r="F74" s="56">
        <v>3</v>
      </c>
      <c r="G74" s="57">
        <v>1</v>
      </c>
      <c r="H74" s="56">
        <v>19</v>
      </c>
      <c r="I74" s="6">
        <v>73</v>
      </c>
      <c r="J74">
        <v>19</v>
      </c>
      <c r="K74" s="57">
        <v>119</v>
      </c>
      <c r="L74" s="119"/>
    </row>
    <row r="75" spans="1:12">
      <c r="A75" s="57" t="s">
        <v>29</v>
      </c>
      <c r="B75" s="57" t="s">
        <v>30</v>
      </c>
      <c r="C75" s="56">
        <v>5</v>
      </c>
      <c r="D75" s="57" t="s">
        <v>36</v>
      </c>
      <c r="E75" s="57">
        <v>2016</v>
      </c>
      <c r="F75" s="56">
        <v>3</v>
      </c>
      <c r="G75" s="57">
        <v>2</v>
      </c>
      <c r="H75" s="56">
        <v>19</v>
      </c>
      <c r="I75" s="6">
        <v>74</v>
      </c>
      <c r="J75">
        <v>46</v>
      </c>
      <c r="K75" s="57">
        <v>219</v>
      </c>
      <c r="L75" s="119"/>
    </row>
    <row r="76" spans="1:12">
      <c r="A76" s="57" t="s">
        <v>29</v>
      </c>
      <c r="B76" s="57" t="s">
        <v>30</v>
      </c>
      <c r="C76" s="56">
        <v>5</v>
      </c>
      <c r="D76" s="57" t="s">
        <v>35</v>
      </c>
      <c r="E76" s="57">
        <v>2002</v>
      </c>
      <c r="F76" s="56">
        <v>3</v>
      </c>
      <c r="G76" s="57">
        <v>3</v>
      </c>
      <c r="H76" s="56">
        <v>19</v>
      </c>
      <c r="I76" s="6">
        <v>75</v>
      </c>
      <c r="J76">
        <v>83</v>
      </c>
      <c r="K76" s="57">
        <v>319</v>
      </c>
      <c r="L76" s="119"/>
    </row>
    <row r="77" spans="1:12">
      <c r="A77" s="57" t="s">
        <v>29</v>
      </c>
      <c r="B77" s="57" t="s">
        <v>30</v>
      </c>
      <c r="C77" s="56">
        <v>5</v>
      </c>
      <c r="D77" s="57" t="s">
        <v>32</v>
      </c>
      <c r="E77" s="57">
        <v>1985</v>
      </c>
      <c r="F77" s="56">
        <v>3</v>
      </c>
      <c r="G77" s="57">
        <v>4</v>
      </c>
      <c r="H77" s="56">
        <v>19</v>
      </c>
      <c r="I77" s="6">
        <v>76</v>
      </c>
      <c r="J77">
        <v>110</v>
      </c>
      <c r="K77" s="57">
        <v>419</v>
      </c>
      <c r="L77" s="119"/>
    </row>
    <row r="78" spans="1:12">
      <c r="A78" s="57" t="s">
        <v>29</v>
      </c>
      <c r="B78" s="57" t="s">
        <v>30</v>
      </c>
      <c r="C78" s="56">
        <v>5</v>
      </c>
      <c r="D78" s="57" t="s">
        <v>32</v>
      </c>
      <c r="E78" s="57">
        <v>1985</v>
      </c>
      <c r="F78" s="56">
        <v>3</v>
      </c>
      <c r="G78" s="57">
        <v>4</v>
      </c>
      <c r="H78" s="56">
        <v>20</v>
      </c>
      <c r="I78" s="6">
        <v>77</v>
      </c>
      <c r="J78">
        <v>109</v>
      </c>
      <c r="K78" s="57">
        <v>420</v>
      </c>
      <c r="L78" s="119"/>
    </row>
    <row r="79" spans="1:12">
      <c r="A79" s="57" t="s">
        <v>29</v>
      </c>
      <c r="B79" s="57" t="s">
        <v>30</v>
      </c>
      <c r="C79" s="56">
        <v>5</v>
      </c>
      <c r="D79" s="57" t="s">
        <v>35</v>
      </c>
      <c r="E79" s="57">
        <v>2002</v>
      </c>
      <c r="F79" s="56">
        <v>3</v>
      </c>
      <c r="G79" s="57">
        <v>3</v>
      </c>
      <c r="H79" s="56">
        <v>20</v>
      </c>
      <c r="I79" s="6">
        <v>78</v>
      </c>
      <c r="J79">
        <v>84</v>
      </c>
      <c r="K79" s="57">
        <v>320</v>
      </c>
      <c r="L79" s="119"/>
    </row>
    <row r="80" spans="1:12">
      <c r="A80" s="57" t="s">
        <v>29</v>
      </c>
      <c r="B80" s="57" t="s">
        <v>30</v>
      </c>
      <c r="C80" s="56">
        <v>5</v>
      </c>
      <c r="D80" s="57" t="s">
        <v>36</v>
      </c>
      <c r="E80" s="57">
        <v>2016</v>
      </c>
      <c r="F80" s="56">
        <v>3</v>
      </c>
      <c r="G80" s="57">
        <v>2</v>
      </c>
      <c r="H80" s="56">
        <v>20</v>
      </c>
      <c r="I80" s="6">
        <v>79</v>
      </c>
      <c r="J80">
        <v>45</v>
      </c>
      <c r="K80" s="57">
        <v>220</v>
      </c>
      <c r="L80" s="119"/>
    </row>
    <row r="81" spans="1:12">
      <c r="A81" s="57" t="s">
        <v>29</v>
      </c>
      <c r="B81" s="57" t="s">
        <v>30</v>
      </c>
      <c r="C81" s="56">
        <v>5</v>
      </c>
      <c r="D81" s="57" t="s">
        <v>38</v>
      </c>
      <c r="E81" s="57">
        <v>2023</v>
      </c>
      <c r="F81" s="56">
        <v>3</v>
      </c>
      <c r="G81" s="57">
        <v>1</v>
      </c>
      <c r="H81" s="56">
        <v>20</v>
      </c>
      <c r="I81" s="6">
        <v>80</v>
      </c>
      <c r="J81">
        <v>20</v>
      </c>
      <c r="K81" s="57">
        <v>120</v>
      </c>
      <c r="L81" s="119"/>
    </row>
    <row r="82" spans="1:12">
      <c r="A82" s="57" t="s">
        <v>39</v>
      </c>
      <c r="B82" s="57" t="s">
        <v>40</v>
      </c>
      <c r="C82" s="56">
        <v>6</v>
      </c>
      <c r="D82" s="57" t="s">
        <v>44</v>
      </c>
      <c r="E82" s="57">
        <v>2001</v>
      </c>
      <c r="F82" s="56">
        <v>3</v>
      </c>
      <c r="G82" s="57">
        <v>1</v>
      </c>
      <c r="H82" s="56">
        <v>21</v>
      </c>
      <c r="I82" s="6">
        <v>81</v>
      </c>
      <c r="J82">
        <v>21</v>
      </c>
      <c r="K82" s="57">
        <v>121</v>
      </c>
      <c r="L82" s="119"/>
    </row>
    <row r="83" spans="1:12">
      <c r="A83" s="57" t="s">
        <v>39</v>
      </c>
      <c r="B83" s="57" t="s">
        <v>40</v>
      </c>
      <c r="C83" s="56">
        <v>6</v>
      </c>
      <c r="D83" s="57" t="s">
        <v>47</v>
      </c>
      <c r="E83" s="57">
        <v>2016</v>
      </c>
      <c r="F83" s="56">
        <v>3</v>
      </c>
      <c r="G83" s="57">
        <v>2</v>
      </c>
      <c r="H83" s="56">
        <v>21</v>
      </c>
      <c r="I83" s="6">
        <v>82</v>
      </c>
      <c r="J83">
        <v>44</v>
      </c>
      <c r="K83" s="57">
        <v>221</v>
      </c>
      <c r="L83" s="119"/>
    </row>
    <row r="84" spans="1:12">
      <c r="A84" s="57" t="s">
        <v>39</v>
      </c>
      <c r="B84" s="57" t="s">
        <v>40</v>
      </c>
      <c r="C84" s="56">
        <v>6</v>
      </c>
      <c r="D84" s="57" t="s">
        <v>42</v>
      </c>
      <c r="E84" s="57">
        <v>1989</v>
      </c>
      <c r="F84" s="56">
        <v>3</v>
      </c>
      <c r="G84" s="57">
        <v>3</v>
      </c>
      <c r="H84" s="56">
        <v>21</v>
      </c>
      <c r="I84" s="6">
        <v>83</v>
      </c>
      <c r="J84">
        <v>85</v>
      </c>
      <c r="K84" s="57">
        <v>321</v>
      </c>
      <c r="L84" s="119"/>
    </row>
    <row r="85" spans="1:12">
      <c r="A85" s="57" t="s">
        <v>39</v>
      </c>
      <c r="B85" s="57" t="s">
        <v>40</v>
      </c>
      <c r="C85" s="56">
        <v>6</v>
      </c>
      <c r="D85" s="57" t="s">
        <v>48</v>
      </c>
      <c r="E85" s="57">
        <v>2020</v>
      </c>
      <c r="F85" s="56">
        <v>3</v>
      </c>
      <c r="G85" s="57">
        <v>4</v>
      </c>
      <c r="H85" s="56">
        <v>21</v>
      </c>
      <c r="I85" s="6">
        <v>84</v>
      </c>
      <c r="J85">
        <v>108</v>
      </c>
      <c r="K85" s="57">
        <v>421</v>
      </c>
      <c r="L85" s="119"/>
    </row>
    <row r="86" spans="1:12">
      <c r="A86" s="57" t="s">
        <v>39</v>
      </c>
      <c r="B86" s="57" t="s">
        <v>40</v>
      </c>
      <c r="C86" s="56">
        <v>6</v>
      </c>
      <c r="D86" s="57" t="s">
        <v>48</v>
      </c>
      <c r="E86" s="57">
        <v>2020</v>
      </c>
      <c r="F86" s="56">
        <v>3</v>
      </c>
      <c r="G86" s="57">
        <v>4</v>
      </c>
      <c r="H86" s="56">
        <v>22</v>
      </c>
      <c r="I86" s="6">
        <v>85</v>
      </c>
      <c r="J86">
        <v>107</v>
      </c>
      <c r="K86" s="57">
        <v>422</v>
      </c>
      <c r="L86" s="119"/>
    </row>
    <row r="87" spans="1:12">
      <c r="A87" s="57" t="s">
        <v>39</v>
      </c>
      <c r="B87" s="57" t="s">
        <v>40</v>
      </c>
      <c r="C87" s="56">
        <v>6</v>
      </c>
      <c r="D87" s="57" t="s">
        <v>42</v>
      </c>
      <c r="E87" s="57">
        <v>1989</v>
      </c>
      <c r="F87" s="56">
        <v>3</v>
      </c>
      <c r="G87" s="57">
        <v>3</v>
      </c>
      <c r="H87" s="56">
        <v>22</v>
      </c>
      <c r="I87" s="6">
        <v>86</v>
      </c>
      <c r="J87">
        <v>86</v>
      </c>
      <c r="K87" s="57">
        <v>322</v>
      </c>
      <c r="L87" s="119"/>
    </row>
    <row r="88" spans="1:12">
      <c r="A88" s="57" t="s">
        <v>39</v>
      </c>
      <c r="B88" s="57" t="s">
        <v>40</v>
      </c>
      <c r="C88" s="56">
        <v>6</v>
      </c>
      <c r="D88" s="57" t="s">
        <v>47</v>
      </c>
      <c r="E88" s="57">
        <v>2016</v>
      </c>
      <c r="F88" s="56">
        <v>3</v>
      </c>
      <c r="G88" s="57">
        <v>2</v>
      </c>
      <c r="H88" s="56">
        <v>22</v>
      </c>
      <c r="I88" s="6">
        <v>87</v>
      </c>
      <c r="J88">
        <v>43</v>
      </c>
      <c r="K88" s="57">
        <v>222</v>
      </c>
      <c r="L88" s="119"/>
    </row>
    <row r="89" spans="1:12">
      <c r="A89" s="57" t="s">
        <v>39</v>
      </c>
      <c r="B89" s="57" t="s">
        <v>40</v>
      </c>
      <c r="C89" s="56">
        <v>6</v>
      </c>
      <c r="D89" s="57" t="s">
        <v>44</v>
      </c>
      <c r="E89" s="57">
        <v>2001</v>
      </c>
      <c r="F89" s="56">
        <v>3</v>
      </c>
      <c r="G89" s="57">
        <v>1</v>
      </c>
      <c r="H89" s="56">
        <v>22</v>
      </c>
      <c r="I89" s="6">
        <v>88</v>
      </c>
      <c r="J89">
        <v>22</v>
      </c>
      <c r="K89" s="57">
        <v>122</v>
      </c>
      <c r="L89" s="119"/>
    </row>
    <row r="90" spans="1:12">
      <c r="A90" s="57" t="s">
        <v>39</v>
      </c>
      <c r="B90" s="57" t="s">
        <v>40</v>
      </c>
      <c r="C90" s="56">
        <v>6</v>
      </c>
      <c r="D90" s="57" t="s">
        <v>45</v>
      </c>
      <c r="E90" s="57">
        <v>2004</v>
      </c>
      <c r="F90" s="56">
        <v>3</v>
      </c>
      <c r="G90" s="57">
        <v>1</v>
      </c>
      <c r="H90" s="56">
        <v>23</v>
      </c>
      <c r="I90" s="6">
        <v>89</v>
      </c>
      <c r="J90">
        <v>23</v>
      </c>
      <c r="K90" s="57">
        <v>123</v>
      </c>
      <c r="L90" s="119"/>
    </row>
    <row r="91" spans="1:12">
      <c r="A91" s="57" t="s">
        <v>39</v>
      </c>
      <c r="B91" s="57" t="s">
        <v>40</v>
      </c>
      <c r="C91" s="56">
        <v>6</v>
      </c>
      <c r="D91" s="57" t="s">
        <v>43</v>
      </c>
      <c r="E91" s="57">
        <v>1999</v>
      </c>
      <c r="F91" s="56">
        <v>3</v>
      </c>
      <c r="G91" s="57">
        <v>2</v>
      </c>
      <c r="H91" s="56">
        <v>23</v>
      </c>
      <c r="I91" s="6">
        <v>90</v>
      </c>
      <c r="J91">
        <v>42</v>
      </c>
      <c r="K91" s="57">
        <v>223</v>
      </c>
      <c r="L91" s="119"/>
    </row>
    <row r="92" spans="1:12">
      <c r="A92" s="57" t="s">
        <v>39</v>
      </c>
      <c r="B92" s="57" t="s">
        <v>40</v>
      </c>
      <c r="C92" s="56">
        <v>6</v>
      </c>
      <c r="D92" s="57" t="s">
        <v>46</v>
      </c>
      <c r="E92" s="57">
        <v>2008</v>
      </c>
      <c r="F92" s="56">
        <v>3</v>
      </c>
      <c r="G92" s="57">
        <v>3</v>
      </c>
      <c r="H92" s="56">
        <v>23</v>
      </c>
      <c r="I92" s="6">
        <v>91</v>
      </c>
      <c r="J92">
        <v>87</v>
      </c>
      <c r="K92" s="57">
        <v>323</v>
      </c>
      <c r="L92" s="119"/>
    </row>
    <row r="93" spans="1:12">
      <c r="A93" s="57" t="s">
        <v>39</v>
      </c>
      <c r="B93" s="57" t="s">
        <v>40</v>
      </c>
      <c r="C93" s="56">
        <v>6</v>
      </c>
      <c r="D93" s="57" t="s">
        <v>41</v>
      </c>
      <c r="E93" s="57">
        <v>1984</v>
      </c>
      <c r="F93" s="56">
        <v>3</v>
      </c>
      <c r="G93" s="57">
        <v>4</v>
      </c>
      <c r="H93" s="56">
        <v>23</v>
      </c>
      <c r="I93" s="6">
        <v>92</v>
      </c>
      <c r="J93">
        <v>106</v>
      </c>
      <c r="K93" s="57">
        <v>423</v>
      </c>
      <c r="L93" s="119"/>
    </row>
    <row r="94" spans="1:12">
      <c r="A94" s="57" t="s">
        <v>39</v>
      </c>
      <c r="B94" s="57" t="s">
        <v>40</v>
      </c>
      <c r="C94" s="56">
        <v>6</v>
      </c>
      <c r="D94" s="57" t="s">
        <v>41</v>
      </c>
      <c r="E94" s="57">
        <v>1984</v>
      </c>
      <c r="F94" s="56">
        <v>3</v>
      </c>
      <c r="G94" s="57">
        <v>4</v>
      </c>
      <c r="H94" s="56">
        <v>24</v>
      </c>
      <c r="I94" s="6">
        <v>93</v>
      </c>
      <c r="J94">
        <v>105</v>
      </c>
      <c r="K94" s="57">
        <v>424</v>
      </c>
      <c r="L94" s="119"/>
    </row>
    <row r="95" spans="1:12">
      <c r="A95" s="57" t="s">
        <v>39</v>
      </c>
      <c r="B95" s="57" t="s">
        <v>40</v>
      </c>
      <c r="C95" s="56">
        <v>6</v>
      </c>
      <c r="D95" s="57" t="s">
        <v>46</v>
      </c>
      <c r="E95" s="57">
        <v>2008</v>
      </c>
      <c r="F95" s="56">
        <v>3</v>
      </c>
      <c r="G95" s="57">
        <v>3</v>
      </c>
      <c r="H95" s="56">
        <v>24</v>
      </c>
      <c r="I95" s="6">
        <v>94</v>
      </c>
      <c r="J95">
        <v>88</v>
      </c>
      <c r="K95" s="57">
        <v>324</v>
      </c>
      <c r="L95" s="119"/>
    </row>
    <row r="96" spans="1:12">
      <c r="A96" s="57" t="s">
        <v>39</v>
      </c>
      <c r="B96" s="57" t="s">
        <v>40</v>
      </c>
      <c r="C96" s="56">
        <v>6</v>
      </c>
      <c r="D96" s="57" t="s">
        <v>43</v>
      </c>
      <c r="E96" s="57">
        <v>1999</v>
      </c>
      <c r="F96" s="56">
        <v>3</v>
      </c>
      <c r="G96" s="57">
        <v>2</v>
      </c>
      <c r="H96" s="56">
        <v>24</v>
      </c>
      <c r="I96" s="6">
        <v>95</v>
      </c>
      <c r="J96">
        <v>41</v>
      </c>
      <c r="K96" s="57">
        <v>224</v>
      </c>
      <c r="L96" s="119"/>
    </row>
    <row r="97" spans="1:12">
      <c r="A97" s="57" t="s">
        <v>39</v>
      </c>
      <c r="B97" s="57" t="s">
        <v>40</v>
      </c>
      <c r="C97" s="56">
        <v>6</v>
      </c>
      <c r="D97" s="57" t="s">
        <v>45</v>
      </c>
      <c r="E97" s="57">
        <v>2004</v>
      </c>
      <c r="F97" s="56">
        <v>3</v>
      </c>
      <c r="G97" s="57">
        <v>1</v>
      </c>
      <c r="H97" s="56">
        <v>24</v>
      </c>
      <c r="I97" s="6">
        <v>96</v>
      </c>
      <c r="J97">
        <v>24</v>
      </c>
      <c r="K97" s="57">
        <v>124</v>
      </c>
      <c r="L97" s="119"/>
    </row>
    <row r="98" spans="1:12">
      <c r="A98" s="57" t="s">
        <v>29</v>
      </c>
      <c r="B98" s="57" t="s">
        <v>30</v>
      </c>
      <c r="C98" s="56">
        <v>7</v>
      </c>
      <c r="D98" s="57" t="s">
        <v>34</v>
      </c>
      <c r="E98" s="57">
        <v>1999</v>
      </c>
      <c r="F98" s="56">
        <v>4</v>
      </c>
      <c r="G98" s="57">
        <v>1</v>
      </c>
      <c r="H98" s="56">
        <v>25</v>
      </c>
      <c r="I98" s="6">
        <v>97</v>
      </c>
      <c r="J98">
        <v>25</v>
      </c>
      <c r="K98" s="57">
        <v>125</v>
      </c>
      <c r="L98" s="119"/>
    </row>
    <row r="99" spans="1:12">
      <c r="A99" s="57" t="s">
        <v>29</v>
      </c>
      <c r="B99" s="57" t="s">
        <v>30</v>
      </c>
      <c r="C99" s="56">
        <v>7</v>
      </c>
      <c r="D99" s="57" t="s">
        <v>35</v>
      </c>
      <c r="E99" s="57">
        <v>2002</v>
      </c>
      <c r="F99" s="56">
        <v>4</v>
      </c>
      <c r="G99" s="57">
        <v>2</v>
      </c>
      <c r="H99" s="56">
        <v>25</v>
      </c>
      <c r="I99" s="6">
        <v>98</v>
      </c>
      <c r="J99">
        <v>40</v>
      </c>
      <c r="K99" s="57">
        <v>225</v>
      </c>
      <c r="L99" s="119"/>
    </row>
    <row r="100" spans="1:12">
      <c r="A100" s="57" t="s">
        <v>29</v>
      </c>
      <c r="B100" s="57" t="s">
        <v>30</v>
      </c>
      <c r="C100" s="56">
        <v>7</v>
      </c>
      <c r="D100" s="57" t="s">
        <v>32</v>
      </c>
      <c r="E100" s="57">
        <v>1985</v>
      </c>
      <c r="F100" s="56">
        <v>4</v>
      </c>
      <c r="G100" s="57">
        <v>3</v>
      </c>
      <c r="H100" s="56">
        <v>25</v>
      </c>
      <c r="I100" s="6">
        <v>99</v>
      </c>
      <c r="J100">
        <v>89</v>
      </c>
      <c r="K100" s="57">
        <v>325</v>
      </c>
      <c r="L100" s="119"/>
    </row>
    <row r="101" spans="1:12">
      <c r="A101" s="57" t="s">
        <v>29</v>
      </c>
      <c r="B101" s="57" t="s">
        <v>30</v>
      </c>
      <c r="C101" s="56">
        <v>7</v>
      </c>
      <c r="D101" s="57" t="s">
        <v>38</v>
      </c>
      <c r="E101" s="57">
        <v>2023</v>
      </c>
      <c r="F101" s="56">
        <v>4</v>
      </c>
      <c r="G101" s="57">
        <v>4</v>
      </c>
      <c r="H101" s="56">
        <v>25</v>
      </c>
      <c r="I101" s="6">
        <v>100</v>
      </c>
      <c r="J101">
        <v>104</v>
      </c>
      <c r="K101" s="57">
        <v>425</v>
      </c>
      <c r="L101" s="119"/>
    </row>
    <row r="102" spans="1:12">
      <c r="A102" s="57" t="s">
        <v>29</v>
      </c>
      <c r="B102" s="57" t="s">
        <v>30</v>
      </c>
      <c r="C102" s="56">
        <v>7</v>
      </c>
      <c r="D102" s="57" t="s">
        <v>38</v>
      </c>
      <c r="E102" s="57">
        <v>2023</v>
      </c>
      <c r="F102" s="56">
        <v>4</v>
      </c>
      <c r="G102" s="57">
        <v>4</v>
      </c>
      <c r="H102" s="56">
        <v>26</v>
      </c>
      <c r="I102" s="6">
        <v>101</v>
      </c>
      <c r="J102">
        <v>103</v>
      </c>
      <c r="K102" s="57">
        <v>426</v>
      </c>
      <c r="L102" s="119"/>
    </row>
    <row r="103" spans="1:12">
      <c r="A103" s="57" t="s">
        <v>29</v>
      </c>
      <c r="B103" s="57" t="s">
        <v>30</v>
      </c>
      <c r="C103" s="56">
        <v>7</v>
      </c>
      <c r="D103" s="57" t="s">
        <v>32</v>
      </c>
      <c r="E103" s="57">
        <v>1985</v>
      </c>
      <c r="F103" s="56">
        <v>4</v>
      </c>
      <c r="G103" s="57">
        <v>3</v>
      </c>
      <c r="H103" s="56">
        <v>26</v>
      </c>
      <c r="I103" s="6">
        <v>102</v>
      </c>
      <c r="J103">
        <v>90</v>
      </c>
      <c r="K103" s="57">
        <v>326</v>
      </c>
      <c r="L103" s="119"/>
    </row>
    <row r="104" spans="1:12">
      <c r="A104" s="57" t="s">
        <v>29</v>
      </c>
      <c r="B104" s="57" t="s">
        <v>30</v>
      </c>
      <c r="C104" s="56">
        <v>7</v>
      </c>
      <c r="D104" s="57" t="s">
        <v>35</v>
      </c>
      <c r="E104" s="57">
        <v>2002</v>
      </c>
      <c r="F104" s="56">
        <v>4</v>
      </c>
      <c r="G104" s="57">
        <v>2</v>
      </c>
      <c r="H104" s="56">
        <v>26</v>
      </c>
      <c r="I104" s="6">
        <v>103</v>
      </c>
      <c r="J104">
        <v>39</v>
      </c>
      <c r="K104" s="57">
        <v>226</v>
      </c>
      <c r="L104" s="119"/>
    </row>
    <row r="105" spans="1:12">
      <c r="A105" s="57" t="s">
        <v>29</v>
      </c>
      <c r="B105" s="57" t="s">
        <v>30</v>
      </c>
      <c r="C105" s="56">
        <v>7</v>
      </c>
      <c r="D105" s="57" t="s">
        <v>34</v>
      </c>
      <c r="E105" s="57">
        <v>1999</v>
      </c>
      <c r="F105" s="56">
        <v>4</v>
      </c>
      <c r="G105" s="57">
        <v>1</v>
      </c>
      <c r="H105" s="56">
        <v>26</v>
      </c>
      <c r="I105" s="6">
        <v>104</v>
      </c>
      <c r="J105">
        <v>26</v>
      </c>
      <c r="K105" s="57">
        <v>126</v>
      </c>
      <c r="L105" s="119"/>
    </row>
    <row r="106" spans="1:12">
      <c r="A106" s="57" t="s">
        <v>29</v>
      </c>
      <c r="B106" s="57" t="s">
        <v>30</v>
      </c>
      <c r="C106" s="56">
        <v>7</v>
      </c>
      <c r="D106" s="57" t="s">
        <v>31</v>
      </c>
      <c r="E106" s="57">
        <v>1983</v>
      </c>
      <c r="F106" s="56">
        <v>4</v>
      </c>
      <c r="G106" s="57">
        <v>1</v>
      </c>
      <c r="H106" s="56">
        <v>27</v>
      </c>
      <c r="I106" s="6">
        <v>105</v>
      </c>
      <c r="J106">
        <v>27</v>
      </c>
      <c r="K106" s="57">
        <v>127</v>
      </c>
      <c r="L106" s="119"/>
    </row>
    <row r="107" spans="1:12">
      <c r="A107" s="57" t="s">
        <v>29</v>
      </c>
      <c r="B107" s="57" t="s">
        <v>30</v>
      </c>
      <c r="C107" s="56">
        <v>7</v>
      </c>
      <c r="D107" s="57" t="s">
        <v>37</v>
      </c>
      <c r="E107" s="57">
        <v>2018</v>
      </c>
      <c r="F107" s="56">
        <v>4</v>
      </c>
      <c r="G107" s="57">
        <v>2</v>
      </c>
      <c r="H107" s="56">
        <v>27</v>
      </c>
      <c r="I107" s="6">
        <v>106</v>
      </c>
      <c r="J107">
        <v>38</v>
      </c>
      <c r="K107" s="57">
        <v>227</v>
      </c>
      <c r="L107" s="119"/>
    </row>
    <row r="108" spans="1:12">
      <c r="A108" s="57" t="s">
        <v>29</v>
      </c>
      <c r="B108" s="57" t="s">
        <v>30</v>
      </c>
      <c r="C108" s="56">
        <v>7</v>
      </c>
      <c r="D108" s="57" t="s">
        <v>33</v>
      </c>
      <c r="E108" s="57">
        <v>1998</v>
      </c>
      <c r="F108" s="56">
        <v>4</v>
      </c>
      <c r="G108" s="57">
        <v>3</v>
      </c>
      <c r="H108" s="56">
        <v>27</v>
      </c>
      <c r="I108" s="6">
        <v>107</v>
      </c>
      <c r="J108">
        <v>91</v>
      </c>
      <c r="K108" s="57">
        <v>327</v>
      </c>
      <c r="L108" s="119"/>
    </row>
    <row r="109" spans="1:12">
      <c r="A109" s="57" t="s">
        <v>29</v>
      </c>
      <c r="B109" s="57" t="s">
        <v>30</v>
      </c>
      <c r="C109" s="56">
        <v>7</v>
      </c>
      <c r="D109" s="57" t="s">
        <v>36</v>
      </c>
      <c r="E109" s="57">
        <v>2016</v>
      </c>
      <c r="F109" s="56">
        <v>4</v>
      </c>
      <c r="G109" s="57">
        <v>4</v>
      </c>
      <c r="H109" s="56">
        <v>27</v>
      </c>
      <c r="I109" s="6">
        <v>108</v>
      </c>
      <c r="J109">
        <v>102</v>
      </c>
      <c r="K109" s="57">
        <v>427</v>
      </c>
      <c r="L109" s="119"/>
    </row>
    <row r="110" spans="1:12">
      <c r="A110" s="57" t="s">
        <v>29</v>
      </c>
      <c r="B110" s="57" t="s">
        <v>30</v>
      </c>
      <c r="C110" s="56">
        <v>7</v>
      </c>
      <c r="D110" s="57" t="s">
        <v>36</v>
      </c>
      <c r="E110" s="57">
        <v>2016</v>
      </c>
      <c r="F110" s="56">
        <v>4</v>
      </c>
      <c r="G110" s="57">
        <v>4</v>
      </c>
      <c r="H110" s="56">
        <v>28</v>
      </c>
      <c r="I110" s="6">
        <v>109</v>
      </c>
      <c r="J110">
        <v>101</v>
      </c>
      <c r="K110" s="57">
        <v>428</v>
      </c>
      <c r="L110" s="119"/>
    </row>
    <row r="111" spans="1:12">
      <c r="A111" s="57" t="s">
        <v>29</v>
      </c>
      <c r="B111" s="57" t="s">
        <v>30</v>
      </c>
      <c r="C111" s="56">
        <v>7</v>
      </c>
      <c r="D111" s="57" t="s">
        <v>33</v>
      </c>
      <c r="E111" s="57">
        <v>1998</v>
      </c>
      <c r="F111" s="56">
        <v>4</v>
      </c>
      <c r="G111" s="57">
        <v>3</v>
      </c>
      <c r="H111" s="56">
        <v>28</v>
      </c>
      <c r="I111" s="6">
        <v>110</v>
      </c>
      <c r="J111">
        <v>92</v>
      </c>
      <c r="K111" s="57">
        <v>328</v>
      </c>
      <c r="L111" s="119"/>
    </row>
    <row r="112" spans="1:12">
      <c r="A112" s="57" t="s">
        <v>29</v>
      </c>
      <c r="B112" s="57" t="s">
        <v>30</v>
      </c>
      <c r="C112" s="56">
        <v>7</v>
      </c>
      <c r="D112" s="57" t="s">
        <v>37</v>
      </c>
      <c r="E112" s="57">
        <v>2018</v>
      </c>
      <c r="F112" s="56">
        <v>4</v>
      </c>
      <c r="G112" s="57">
        <v>2</v>
      </c>
      <c r="H112" s="56">
        <v>28</v>
      </c>
      <c r="I112" s="6">
        <v>111</v>
      </c>
      <c r="J112">
        <v>37</v>
      </c>
      <c r="K112" s="57">
        <v>228</v>
      </c>
      <c r="L112" s="119"/>
    </row>
    <row r="113" spans="1:12">
      <c r="A113" s="57" t="s">
        <v>29</v>
      </c>
      <c r="B113" s="57" t="s">
        <v>30</v>
      </c>
      <c r="C113" s="56">
        <v>7</v>
      </c>
      <c r="D113" s="57" t="s">
        <v>31</v>
      </c>
      <c r="E113" s="57">
        <v>1983</v>
      </c>
      <c r="F113" s="56">
        <v>4</v>
      </c>
      <c r="G113" s="57">
        <v>1</v>
      </c>
      <c r="H113" s="56">
        <v>28</v>
      </c>
      <c r="I113" s="6">
        <v>112</v>
      </c>
      <c r="J113">
        <v>28</v>
      </c>
      <c r="K113" s="57">
        <v>128</v>
      </c>
      <c r="L113" s="119"/>
    </row>
    <row r="114" spans="1:12">
      <c r="A114" s="57" t="s">
        <v>39</v>
      </c>
      <c r="B114" s="57" t="s">
        <v>40</v>
      </c>
      <c r="C114" s="56">
        <v>8</v>
      </c>
      <c r="D114" s="57" t="s">
        <v>43</v>
      </c>
      <c r="E114" s="57">
        <v>1999</v>
      </c>
      <c r="F114" s="56">
        <v>4</v>
      </c>
      <c r="G114" s="57">
        <v>1</v>
      </c>
      <c r="H114" s="56">
        <v>29</v>
      </c>
      <c r="I114" s="6">
        <v>113</v>
      </c>
      <c r="J114">
        <v>29</v>
      </c>
      <c r="K114" s="57">
        <v>129</v>
      </c>
      <c r="L114" s="119"/>
    </row>
    <row r="115" spans="1:12">
      <c r="A115" s="57" t="s">
        <v>39</v>
      </c>
      <c r="B115" s="57" t="s">
        <v>40</v>
      </c>
      <c r="C115" s="56">
        <v>8</v>
      </c>
      <c r="D115" s="57" t="s">
        <v>48</v>
      </c>
      <c r="E115" s="57">
        <v>2020</v>
      </c>
      <c r="F115" s="56">
        <v>4</v>
      </c>
      <c r="G115" s="57">
        <v>2</v>
      </c>
      <c r="H115" s="56">
        <v>29</v>
      </c>
      <c r="I115" s="6">
        <v>114</v>
      </c>
      <c r="J115">
        <v>36</v>
      </c>
      <c r="K115" s="57">
        <v>229</v>
      </c>
      <c r="L115" s="119"/>
    </row>
    <row r="116" spans="1:12">
      <c r="A116" s="57" t="s">
        <v>39</v>
      </c>
      <c r="B116" s="57" t="s">
        <v>40</v>
      </c>
      <c r="C116" s="56">
        <v>8</v>
      </c>
      <c r="D116" s="57" t="s">
        <v>44</v>
      </c>
      <c r="E116" s="57">
        <v>2001</v>
      </c>
      <c r="F116" s="56">
        <v>4</v>
      </c>
      <c r="G116" s="57">
        <v>3</v>
      </c>
      <c r="H116" s="56">
        <v>29</v>
      </c>
      <c r="I116" s="6">
        <v>115</v>
      </c>
      <c r="J116">
        <v>93</v>
      </c>
      <c r="K116" s="57">
        <v>329</v>
      </c>
      <c r="L116" s="119"/>
    </row>
    <row r="117" spans="1:12">
      <c r="A117" s="57" t="s">
        <v>39</v>
      </c>
      <c r="B117" s="57" t="s">
        <v>40</v>
      </c>
      <c r="C117" s="56">
        <v>8</v>
      </c>
      <c r="D117" s="57" t="s">
        <v>45</v>
      </c>
      <c r="E117" s="57">
        <v>2004</v>
      </c>
      <c r="F117" s="56">
        <v>4</v>
      </c>
      <c r="G117" s="57">
        <v>4</v>
      </c>
      <c r="H117" s="56">
        <v>29</v>
      </c>
      <c r="I117" s="6">
        <v>116</v>
      </c>
      <c r="J117">
        <v>100</v>
      </c>
      <c r="K117" s="57">
        <v>429</v>
      </c>
      <c r="L117" s="119"/>
    </row>
    <row r="118" spans="1:12">
      <c r="A118" s="57" t="s">
        <v>39</v>
      </c>
      <c r="B118" s="57" t="s">
        <v>40</v>
      </c>
      <c r="C118" s="56">
        <v>8</v>
      </c>
      <c r="D118" s="57" t="s">
        <v>45</v>
      </c>
      <c r="E118" s="57">
        <v>2004</v>
      </c>
      <c r="F118" s="56">
        <v>4</v>
      </c>
      <c r="G118" s="57">
        <v>4</v>
      </c>
      <c r="H118" s="56">
        <v>30</v>
      </c>
      <c r="I118" s="6">
        <v>117</v>
      </c>
      <c r="J118">
        <v>99</v>
      </c>
      <c r="K118" s="57">
        <v>430</v>
      </c>
      <c r="L118" s="119"/>
    </row>
    <row r="119" spans="1:12">
      <c r="A119" s="57" t="s">
        <v>39</v>
      </c>
      <c r="B119" s="57" t="s">
        <v>40</v>
      </c>
      <c r="C119" s="56">
        <v>8</v>
      </c>
      <c r="D119" s="57" t="s">
        <v>44</v>
      </c>
      <c r="E119" s="57">
        <v>2001</v>
      </c>
      <c r="F119" s="56">
        <v>4</v>
      </c>
      <c r="G119" s="57">
        <v>3</v>
      </c>
      <c r="H119" s="56">
        <v>30</v>
      </c>
      <c r="I119" s="6">
        <v>118</v>
      </c>
      <c r="J119">
        <v>94</v>
      </c>
      <c r="K119" s="57">
        <v>330</v>
      </c>
      <c r="L119" s="119"/>
    </row>
    <row r="120" spans="1:12">
      <c r="A120" s="57" t="s">
        <v>39</v>
      </c>
      <c r="B120" s="57" t="s">
        <v>40</v>
      </c>
      <c r="C120" s="56">
        <v>8</v>
      </c>
      <c r="D120" s="57" t="s">
        <v>48</v>
      </c>
      <c r="E120" s="57">
        <v>2020</v>
      </c>
      <c r="F120" s="56">
        <v>4</v>
      </c>
      <c r="G120" s="57">
        <v>2</v>
      </c>
      <c r="H120" s="56">
        <v>30</v>
      </c>
      <c r="I120" s="6">
        <v>119</v>
      </c>
      <c r="J120">
        <v>35</v>
      </c>
      <c r="K120" s="57">
        <v>230</v>
      </c>
      <c r="L120" s="119"/>
    </row>
    <row r="121" spans="1:12">
      <c r="A121" s="57" t="s">
        <v>39</v>
      </c>
      <c r="B121" s="57" t="s">
        <v>40</v>
      </c>
      <c r="C121" s="56">
        <v>8</v>
      </c>
      <c r="D121" s="57" t="s">
        <v>43</v>
      </c>
      <c r="E121" s="57">
        <v>1999</v>
      </c>
      <c r="F121" s="56">
        <v>4</v>
      </c>
      <c r="G121" s="57">
        <v>1</v>
      </c>
      <c r="H121" s="56">
        <v>30</v>
      </c>
      <c r="I121" s="6">
        <v>120</v>
      </c>
      <c r="J121">
        <v>30</v>
      </c>
      <c r="K121" s="57">
        <v>130</v>
      </c>
      <c r="L121" s="119"/>
    </row>
    <row r="122" spans="1:12">
      <c r="A122" s="57" t="s">
        <v>39</v>
      </c>
      <c r="B122" s="57" t="s">
        <v>40</v>
      </c>
      <c r="C122" s="56">
        <v>8</v>
      </c>
      <c r="D122" s="57" t="s">
        <v>46</v>
      </c>
      <c r="E122" s="57">
        <v>2008</v>
      </c>
      <c r="F122" s="56">
        <v>4</v>
      </c>
      <c r="G122" s="57">
        <v>1</v>
      </c>
      <c r="H122" s="56">
        <v>31</v>
      </c>
      <c r="I122" s="6">
        <v>121</v>
      </c>
      <c r="J122">
        <v>31</v>
      </c>
      <c r="K122" s="57">
        <v>131</v>
      </c>
      <c r="L122" s="119"/>
    </row>
    <row r="123" spans="1:12">
      <c r="A123" s="57" t="s">
        <v>39</v>
      </c>
      <c r="B123" s="57" t="s">
        <v>40</v>
      </c>
      <c r="C123" s="56">
        <v>8</v>
      </c>
      <c r="D123" s="57" t="s">
        <v>41</v>
      </c>
      <c r="E123" s="57">
        <v>1984</v>
      </c>
      <c r="F123" s="56">
        <v>4</v>
      </c>
      <c r="G123" s="57">
        <v>2</v>
      </c>
      <c r="H123" s="56">
        <v>31</v>
      </c>
      <c r="I123" s="6">
        <v>122</v>
      </c>
      <c r="J123">
        <v>34</v>
      </c>
      <c r="K123" s="57">
        <v>231</v>
      </c>
      <c r="L123" s="119"/>
    </row>
    <row r="124" spans="1:12">
      <c r="A124" s="57" t="s">
        <v>39</v>
      </c>
      <c r="B124" s="57" t="s">
        <v>40</v>
      </c>
      <c r="C124" s="56">
        <v>8</v>
      </c>
      <c r="D124" s="57" t="s">
        <v>47</v>
      </c>
      <c r="E124" s="57">
        <v>2016</v>
      </c>
      <c r="F124" s="56">
        <v>4</v>
      </c>
      <c r="G124" s="57">
        <v>3</v>
      </c>
      <c r="H124" s="56">
        <v>31</v>
      </c>
      <c r="I124" s="6">
        <v>123</v>
      </c>
      <c r="J124">
        <v>95</v>
      </c>
      <c r="K124" s="57">
        <v>331</v>
      </c>
      <c r="L124" s="119"/>
    </row>
    <row r="125" spans="1:12">
      <c r="A125" s="57" t="s">
        <v>39</v>
      </c>
      <c r="B125" s="57" t="s">
        <v>40</v>
      </c>
      <c r="C125" s="56">
        <v>8</v>
      </c>
      <c r="D125" s="57" t="s">
        <v>42</v>
      </c>
      <c r="E125" s="57">
        <v>1989</v>
      </c>
      <c r="F125" s="56">
        <v>4</v>
      </c>
      <c r="G125" s="57">
        <v>4</v>
      </c>
      <c r="H125" s="56">
        <v>31</v>
      </c>
      <c r="I125" s="6">
        <v>124</v>
      </c>
      <c r="J125">
        <v>98</v>
      </c>
      <c r="K125" s="57">
        <v>431</v>
      </c>
      <c r="L125" s="119"/>
    </row>
    <row r="126" spans="1:12">
      <c r="A126" s="57" t="s">
        <v>39</v>
      </c>
      <c r="B126" s="57" t="s">
        <v>40</v>
      </c>
      <c r="C126" s="56">
        <v>8</v>
      </c>
      <c r="D126" s="57" t="s">
        <v>42</v>
      </c>
      <c r="E126" s="57">
        <v>1989</v>
      </c>
      <c r="F126" s="56">
        <v>4</v>
      </c>
      <c r="G126" s="57">
        <v>4</v>
      </c>
      <c r="H126" s="56">
        <v>32</v>
      </c>
      <c r="I126" s="6">
        <v>125</v>
      </c>
      <c r="J126">
        <v>97</v>
      </c>
      <c r="K126" s="57">
        <v>432</v>
      </c>
      <c r="L126" s="119"/>
    </row>
    <row r="127" spans="1:12">
      <c r="A127" s="57" t="s">
        <v>39</v>
      </c>
      <c r="B127" s="57" t="s">
        <v>40</v>
      </c>
      <c r="C127" s="56">
        <v>8</v>
      </c>
      <c r="D127" s="57" t="s">
        <v>47</v>
      </c>
      <c r="E127" s="57">
        <v>2016</v>
      </c>
      <c r="F127" s="56">
        <v>4</v>
      </c>
      <c r="G127" s="57">
        <v>3</v>
      </c>
      <c r="H127" s="56">
        <v>32</v>
      </c>
      <c r="I127" s="6">
        <v>126</v>
      </c>
      <c r="J127">
        <v>96</v>
      </c>
      <c r="K127" s="57">
        <v>332</v>
      </c>
      <c r="L127" s="119"/>
    </row>
    <row r="128" spans="1:12">
      <c r="A128" s="57" t="s">
        <v>39</v>
      </c>
      <c r="B128" s="57" t="s">
        <v>40</v>
      </c>
      <c r="C128" s="56">
        <v>8</v>
      </c>
      <c r="D128" s="57" t="s">
        <v>41</v>
      </c>
      <c r="E128" s="57">
        <v>1984</v>
      </c>
      <c r="F128" s="56">
        <v>4</v>
      </c>
      <c r="G128" s="57">
        <v>2</v>
      </c>
      <c r="H128" s="56">
        <v>32</v>
      </c>
      <c r="I128" s="6">
        <v>127</v>
      </c>
      <c r="J128">
        <v>33</v>
      </c>
      <c r="K128" s="57">
        <v>232</v>
      </c>
      <c r="L128" s="119"/>
    </row>
    <row r="129" spans="1:12">
      <c r="A129" s="57" t="s">
        <v>39</v>
      </c>
      <c r="B129" s="57" t="s">
        <v>40</v>
      </c>
      <c r="C129" s="56">
        <v>8</v>
      </c>
      <c r="D129" s="57" t="s">
        <v>46</v>
      </c>
      <c r="E129" s="57">
        <v>2008</v>
      </c>
      <c r="F129" s="56">
        <v>4</v>
      </c>
      <c r="G129" s="57">
        <v>1</v>
      </c>
      <c r="H129" s="56">
        <v>32</v>
      </c>
      <c r="I129" s="6">
        <v>128</v>
      </c>
      <c r="J129">
        <v>32</v>
      </c>
      <c r="K129" s="57">
        <v>132</v>
      </c>
      <c r="L129" s="119"/>
    </row>
  </sheetData>
  <sortState xmlns:xlrd2="http://schemas.microsoft.com/office/spreadsheetml/2017/richdata2" ref="A1:J65">
    <sortCondition ref="G2:G65"/>
    <sortCondition ref="F2:F6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29CD-B37D-4F72-9337-A3640D8AD211}">
  <sheetPr>
    <pageSetUpPr fitToPage="1"/>
  </sheetPr>
  <dimension ref="A1:BA79"/>
  <sheetViews>
    <sheetView topLeftCell="A9" zoomScale="80" zoomScaleNormal="80" workbookViewId="0">
      <selection activeCell="AP73" sqref="AP73"/>
    </sheetView>
  </sheetViews>
  <sheetFormatPr defaultRowHeight="14.45"/>
  <cols>
    <col min="1" max="16" width="3.42578125" customWidth="1"/>
    <col min="17" max="17" width="4" customWidth="1"/>
    <col min="18" max="32" width="3.42578125" customWidth="1"/>
    <col min="33" max="37" width="3.5703125" customWidth="1"/>
    <col min="38" max="38" width="10.42578125" customWidth="1"/>
    <col min="39" max="39" width="12.42578125" customWidth="1"/>
    <col min="40" max="40" width="8.5703125" style="6"/>
    <col min="41" max="41" width="17" customWidth="1"/>
    <col min="42" max="42" width="10.5703125" customWidth="1"/>
    <col min="43" max="43" width="9.42578125" style="6" customWidth="1"/>
    <col min="44" max="44" width="9.42578125" customWidth="1"/>
    <col min="46" max="46" width="8.5703125" style="6"/>
  </cols>
  <sheetData>
    <row r="1" spans="1:53">
      <c r="A1" s="1" t="s">
        <v>60</v>
      </c>
      <c r="Q1" s="202" t="s">
        <v>61</v>
      </c>
      <c r="R1" s="7"/>
      <c r="U1" t="s">
        <v>62</v>
      </c>
    </row>
    <row r="2" spans="1:53" ht="15" customHeight="1">
      <c r="A2" s="1"/>
    </row>
    <row r="3" spans="1:53">
      <c r="A3" s="1"/>
      <c r="D3" s="9" t="s">
        <v>63</v>
      </c>
      <c r="E3" s="9"/>
      <c r="F3" s="9"/>
      <c r="G3" s="9"/>
      <c r="H3" s="9"/>
      <c r="I3" s="9"/>
      <c r="J3" s="9"/>
      <c r="K3" s="9"/>
      <c r="L3" s="9"/>
    </row>
    <row r="4" spans="1:53" ht="14.1" customHeight="1">
      <c r="A4" s="1"/>
      <c r="D4" s="8" t="s">
        <v>64</v>
      </c>
      <c r="E4" s="8"/>
      <c r="F4" s="8"/>
      <c r="G4" s="8"/>
      <c r="H4" s="8"/>
      <c r="I4" s="8"/>
      <c r="J4" s="8"/>
      <c r="K4" s="8"/>
      <c r="L4" s="8"/>
    </row>
    <row r="5" spans="1:53">
      <c r="A5" s="1"/>
    </row>
    <row r="6" spans="1:53" ht="17.850000000000001" customHeight="1">
      <c r="D6" s="198" t="s">
        <v>65</v>
      </c>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row>
    <row r="7" spans="1:53" ht="18" customHeight="1">
      <c r="D7" s="198">
        <v>1</v>
      </c>
      <c r="E7" s="198"/>
      <c r="F7" s="198"/>
      <c r="G7" s="198"/>
      <c r="H7" s="198"/>
      <c r="I7" s="198"/>
      <c r="J7" s="198"/>
      <c r="K7" s="198"/>
      <c r="L7" s="198">
        <v>2</v>
      </c>
      <c r="M7" s="198"/>
      <c r="N7" s="198"/>
      <c r="O7" s="198"/>
      <c r="P7" s="198"/>
      <c r="Q7" s="198"/>
      <c r="R7" s="198"/>
      <c r="S7" s="198"/>
      <c r="T7" s="198">
        <v>3</v>
      </c>
      <c r="U7" s="198"/>
      <c r="V7" s="198"/>
      <c r="W7" s="198"/>
      <c r="X7" s="198"/>
      <c r="Y7" s="198"/>
      <c r="Z7" s="198"/>
      <c r="AA7" s="198"/>
      <c r="AB7" s="198">
        <v>4</v>
      </c>
      <c r="AC7" s="198"/>
      <c r="AD7" s="198"/>
      <c r="AE7" s="198"/>
      <c r="AF7" s="198"/>
      <c r="AG7" s="198"/>
      <c r="AH7" s="198"/>
      <c r="AI7" s="198"/>
      <c r="AN7"/>
      <c r="AQ7"/>
      <c r="AT7"/>
      <c r="AU7" s="6"/>
      <c r="AX7" s="6"/>
      <c r="BA7" s="6"/>
    </row>
    <row r="8" spans="1:53" ht="58.5" customHeight="1">
      <c r="A8" s="199" t="s">
        <v>66</v>
      </c>
      <c r="B8" s="19">
        <v>4</v>
      </c>
      <c r="C8" s="89"/>
      <c r="D8" s="10" t="str">
        <f>$AO19</f>
        <v>Wylah</v>
      </c>
      <c r="E8" s="10" t="str">
        <f>$AO19</f>
        <v>Wylah</v>
      </c>
      <c r="F8" s="10" t="str">
        <f>$AO23</f>
        <v>EGA_Wedgetail</v>
      </c>
      <c r="G8" s="10" t="str">
        <f>$AO23</f>
        <v>EGA_Wedgetail</v>
      </c>
      <c r="H8" s="11" t="str">
        <f>$AO27</f>
        <v>Yitpi</v>
      </c>
      <c r="I8" s="11" t="str">
        <f>$AO27</f>
        <v>Yitpi</v>
      </c>
      <c r="J8" s="11" t="str">
        <f>$AO31</f>
        <v>Mace</v>
      </c>
      <c r="K8" s="11" t="str">
        <f>$AO31</f>
        <v>Mace</v>
      </c>
      <c r="L8" s="10" t="str">
        <f>$AO35</f>
        <v>Whistler</v>
      </c>
      <c r="M8" s="10" t="str">
        <f>$AO35</f>
        <v>Whistler</v>
      </c>
      <c r="N8" s="10" t="str">
        <f>$AO39</f>
        <v>Osprey</v>
      </c>
      <c r="O8" s="10" t="str">
        <f>$AO39</f>
        <v>Osprey</v>
      </c>
      <c r="P8" s="11" t="str">
        <f>$AO43</f>
        <v>Scepter</v>
      </c>
      <c r="Q8" s="11" t="str">
        <f>$AO43</f>
        <v>Scepter</v>
      </c>
      <c r="R8" s="11" t="str">
        <f>$AO47</f>
        <v>Wyalkatchem</v>
      </c>
      <c r="S8" s="11" t="str">
        <f>$AO47</f>
        <v>Wyalkatchem</v>
      </c>
      <c r="T8" s="10" t="str">
        <f>$AO51</f>
        <v>Illabo</v>
      </c>
      <c r="U8" s="10" t="str">
        <f>$AO51</f>
        <v>Illabo</v>
      </c>
      <c r="V8" s="10" t="str">
        <f>$AO55</f>
        <v>Rosella</v>
      </c>
      <c r="W8" s="10" t="str">
        <f>$AO55</f>
        <v>Rosella</v>
      </c>
      <c r="X8" s="11" t="str">
        <f>$AO59</f>
        <v>Sunmaster</v>
      </c>
      <c r="Y8" s="11" t="str">
        <f>$AO59</f>
        <v>Sunmaster</v>
      </c>
      <c r="Z8" s="11" t="str">
        <f>$AO63</f>
        <v>Meering</v>
      </c>
      <c r="AA8" s="11" t="str">
        <f>$AO63</f>
        <v>Meering</v>
      </c>
      <c r="AB8" s="10" t="str">
        <f>$AO67</f>
        <v>LRPB_Mohawk</v>
      </c>
      <c r="AC8" s="10" t="str">
        <f>$AO67</f>
        <v>LRPB_Mohawk</v>
      </c>
      <c r="AD8" s="10" t="str">
        <f>$AO71</f>
        <v>LRPB_Kittyhawk</v>
      </c>
      <c r="AE8" s="10" t="str">
        <f>$AO71</f>
        <v>LRPB_Kittyhawk</v>
      </c>
      <c r="AF8" s="11" t="str">
        <f>$AO75</f>
        <v>EGA_Gregory</v>
      </c>
      <c r="AG8" s="11" t="str">
        <f>$AO75</f>
        <v>EGA_Gregory</v>
      </c>
      <c r="AH8" s="11" t="str">
        <f>$AO79</f>
        <v>Janz</v>
      </c>
      <c r="AI8" s="11" t="str">
        <f>$AO79</f>
        <v>Janz</v>
      </c>
      <c r="AJ8" s="89"/>
      <c r="AN8"/>
      <c r="AQ8"/>
      <c r="AT8"/>
      <c r="AU8" s="6"/>
      <c r="AX8" s="6"/>
      <c r="AY8" s="6"/>
      <c r="AZ8" s="6"/>
      <c r="BA8" s="6"/>
    </row>
    <row r="9" spans="1:53" ht="58.5" customHeight="1">
      <c r="A9" s="199"/>
      <c r="B9" s="19">
        <v>3</v>
      </c>
      <c r="C9" s="89"/>
      <c r="D9" s="10" t="str">
        <f>$AO18</f>
        <v>Osprey</v>
      </c>
      <c r="E9" s="10" t="str">
        <f>$AO18</f>
        <v>Osprey</v>
      </c>
      <c r="F9" s="10" t="str">
        <f>$AO22</f>
        <v>LRPB_Mohawk</v>
      </c>
      <c r="G9" s="10" t="str">
        <f>$AO22</f>
        <v>LRPB_Mohawk</v>
      </c>
      <c r="H9" s="11" t="str">
        <f>$AO26</f>
        <v>EGA_Gregory</v>
      </c>
      <c r="I9" s="11" t="str">
        <f>$AO26</f>
        <v>EGA_Gregory</v>
      </c>
      <c r="J9" s="11" t="str">
        <f>$AO30</f>
        <v>Sunmaster</v>
      </c>
      <c r="K9" s="11" t="str">
        <f>$AO30</f>
        <v>Sunmaster</v>
      </c>
      <c r="L9" s="10" t="str">
        <f>$AO34</f>
        <v>LRPB_Kittyhawk</v>
      </c>
      <c r="M9" s="10" t="str">
        <f>$AO34</f>
        <v>LRPB_Kittyhawk</v>
      </c>
      <c r="N9" s="10" t="str">
        <f>$AO38</f>
        <v>Illabo</v>
      </c>
      <c r="O9" s="10" t="str">
        <f>$AO38</f>
        <v>Illabo</v>
      </c>
      <c r="P9" s="11" t="str">
        <f>$AO42</f>
        <v>Meering</v>
      </c>
      <c r="Q9" s="11" t="str">
        <f>$AO42</f>
        <v>Meering</v>
      </c>
      <c r="R9" s="11" t="str">
        <f>$AO46</f>
        <v>Yitpi</v>
      </c>
      <c r="S9" s="11" t="str">
        <f>$AO46</f>
        <v>Yitpi</v>
      </c>
      <c r="T9" s="10" t="str">
        <f>$AO50</f>
        <v>Wylah</v>
      </c>
      <c r="U9" s="10" t="str">
        <f>$AO50</f>
        <v>Wylah</v>
      </c>
      <c r="V9" s="10" t="str">
        <f>$AO54</f>
        <v>EGA_Wedgetail</v>
      </c>
      <c r="W9" s="10" t="str">
        <f>$AO54</f>
        <v>EGA_Wedgetail</v>
      </c>
      <c r="X9" s="11" t="str">
        <f>$AO58</f>
        <v>Janz</v>
      </c>
      <c r="Y9" s="11" t="str">
        <f>$AO58</f>
        <v>Janz</v>
      </c>
      <c r="Z9" s="11" t="str">
        <f>$AO62</f>
        <v>Mace</v>
      </c>
      <c r="AA9" s="11" t="str">
        <f>$AO62</f>
        <v>Mace</v>
      </c>
      <c r="AB9" s="10" t="str">
        <f>$AO66</f>
        <v>Rosella</v>
      </c>
      <c r="AC9" s="10" t="str">
        <f>$AO66</f>
        <v>Rosella</v>
      </c>
      <c r="AD9" s="10" t="str">
        <f>$AO70</f>
        <v>Whistler</v>
      </c>
      <c r="AE9" s="10" t="str">
        <f>$AO70</f>
        <v>Whistler</v>
      </c>
      <c r="AF9" s="11" t="str">
        <f>$AO74</f>
        <v>Wyalkatchem</v>
      </c>
      <c r="AG9" s="11" t="str">
        <f>$AO74</f>
        <v>Wyalkatchem</v>
      </c>
      <c r="AH9" s="11" t="str">
        <f>$AO78</f>
        <v>Scepter</v>
      </c>
      <c r="AI9" s="11" t="str">
        <f>$AO78</f>
        <v>Scepter</v>
      </c>
      <c r="AJ9" s="89"/>
      <c r="AN9"/>
      <c r="AQ9"/>
      <c r="AT9"/>
      <c r="AU9" s="6"/>
      <c r="AX9" s="6"/>
      <c r="AY9" s="6"/>
      <c r="AZ9" s="6"/>
      <c r="BA9" s="6"/>
    </row>
    <row r="10" spans="1:53" ht="58.5" customHeight="1">
      <c r="A10" s="199"/>
      <c r="B10" s="19">
        <v>2</v>
      </c>
      <c r="C10" s="89"/>
      <c r="D10" s="10" t="str">
        <f>$AO17</f>
        <v>Rosella</v>
      </c>
      <c r="E10" s="10" t="str">
        <f>$AO17</f>
        <v>Rosella</v>
      </c>
      <c r="F10" s="10" t="str">
        <f>$AO21</f>
        <v>Whistler</v>
      </c>
      <c r="G10" s="10" t="str">
        <f>$AO21</f>
        <v>Whistler</v>
      </c>
      <c r="H10" s="11" t="str">
        <f>$AO25</f>
        <v>Janz</v>
      </c>
      <c r="I10" s="11" t="str">
        <f>$AO25</f>
        <v>Janz</v>
      </c>
      <c r="J10" s="11" t="str">
        <f>$AO29</f>
        <v>Wyalkatchem</v>
      </c>
      <c r="K10" s="11" t="str">
        <f>$AO29</f>
        <v>Wyalkatchem</v>
      </c>
      <c r="L10" s="10" t="str">
        <f>$AO33</f>
        <v>LRPB_Mohawk</v>
      </c>
      <c r="M10" s="10" t="str">
        <f>$AO33</f>
        <v>LRPB_Mohawk</v>
      </c>
      <c r="N10" s="10" t="str">
        <f>$AO37</f>
        <v>Wylah</v>
      </c>
      <c r="O10" s="10" t="str">
        <f>$AO37</f>
        <v>Wylah</v>
      </c>
      <c r="P10" s="11" t="str">
        <f>$AO41</f>
        <v>EGA_Gregory</v>
      </c>
      <c r="Q10" s="11" t="str">
        <f>$AO41</f>
        <v>EGA_Gregory</v>
      </c>
      <c r="R10" s="11" t="str">
        <f>$AO45</f>
        <v>Mace</v>
      </c>
      <c r="S10" s="11" t="str">
        <f>$AO45</f>
        <v>Mace</v>
      </c>
      <c r="T10" s="10" t="str">
        <f>$AO49</f>
        <v>Osprey</v>
      </c>
      <c r="U10" s="10" t="str">
        <f>$AO49</f>
        <v>Osprey</v>
      </c>
      <c r="V10" s="10" t="str">
        <f>$AO53</f>
        <v>LRPB_Kittyhawk</v>
      </c>
      <c r="W10" s="10" t="str">
        <f>$AO53</f>
        <v>LRPB_Kittyhawk</v>
      </c>
      <c r="X10" s="11" t="str">
        <f>$AO57</f>
        <v>Scepter</v>
      </c>
      <c r="Y10" s="11" t="str">
        <f>$AO57</f>
        <v>Scepter</v>
      </c>
      <c r="Z10" s="11" t="str">
        <f>$AO61</f>
        <v>Yitpi</v>
      </c>
      <c r="AA10" s="11" t="str">
        <f>$AO61</f>
        <v>Yitpi</v>
      </c>
      <c r="AB10" s="10" t="str">
        <f>$AO65</f>
        <v>EGA_Wedgetail</v>
      </c>
      <c r="AC10" s="10" t="str">
        <f>$AO65</f>
        <v>EGA_Wedgetail</v>
      </c>
      <c r="AD10" s="10" t="str">
        <f>$AO69</f>
        <v>Illabo</v>
      </c>
      <c r="AE10" s="10" t="str">
        <f>$AO69</f>
        <v>Illabo</v>
      </c>
      <c r="AF10" s="11" t="str">
        <f>$AO73</f>
        <v>Sunmaster</v>
      </c>
      <c r="AG10" s="11" t="str">
        <f>$AO73</f>
        <v>Sunmaster</v>
      </c>
      <c r="AH10" s="11" t="str">
        <f>$AO77</f>
        <v>Meering</v>
      </c>
      <c r="AI10" s="11" t="str">
        <f>$AO77</f>
        <v>Meering</v>
      </c>
      <c r="AJ10" s="89"/>
      <c r="AN10"/>
      <c r="AQ10"/>
      <c r="AT10"/>
      <c r="AU10" s="6"/>
      <c r="AX10" s="6"/>
      <c r="AY10" s="6"/>
      <c r="AZ10" s="6"/>
      <c r="BA10" s="6"/>
    </row>
    <row r="11" spans="1:53" ht="72.599999999999994" customHeight="1">
      <c r="A11" s="199"/>
      <c r="B11" s="19">
        <v>1</v>
      </c>
      <c r="C11" s="89"/>
      <c r="D11" s="10" t="str">
        <f>$AO16</f>
        <v>Illabo</v>
      </c>
      <c r="E11" s="10" t="str">
        <f>$AO16</f>
        <v>Illabo</v>
      </c>
      <c r="F11" s="10" t="str">
        <f>$AO20</f>
        <v>LRPB_Kittyhawk</v>
      </c>
      <c r="G11" s="10" t="str">
        <f>$AO20</f>
        <v>LRPB_Kittyhawk</v>
      </c>
      <c r="H11" s="11" t="str">
        <f>$AO24</f>
        <v>Meering</v>
      </c>
      <c r="I11" s="11" t="str">
        <f>$AO24</f>
        <v>Meering</v>
      </c>
      <c r="J11" s="11" t="str">
        <f>$AO28</f>
        <v>Scepter</v>
      </c>
      <c r="K11" s="11" t="str">
        <f>$AO28</f>
        <v>Scepter</v>
      </c>
      <c r="L11" s="10" t="str">
        <f>$AO32</f>
        <v>Rosella</v>
      </c>
      <c r="M11" s="10" t="str">
        <f>$AO32</f>
        <v>Rosella</v>
      </c>
      <c r="N11" s="10" t="str">
        <f>$AO36</f>
        <v>EGA_Wedgetail</v>
      </c>
      <c r="O11" s="10" t="str">
        <f>$AO36</f>
        <v>EGA_Wedgetail</v>
      </c>
      <c r="P11" s="11" t="str">
        <f>$AO40</f>
        <v>Janz</v>
      </c>
      <c r="Q11" s="11" t="str">
        <f>$AO40</f>
        <v>Janz</v>
      </c>
      <c r="R11" s="11" t="str">
        <f>$AO44</f>
        <v>Sunmaster</v>
      </c>
      <c r="S11" s="11" t="str">
        <f>$AO44</f>
        <v>Sunmaster</v>
      </c>
      <c r="T11" s="10" t="str">
        <f>$AO48</f>
        <v>Whistler</v>
      </c>
      <c r="U11" s="10" t="str">
        <f>$AO48</f>
        <v>Whistler</v>
      </c>
      <c r="V11" s="10" t="str">
        <f>$AO52</f>
        <v>LRPB_Mohawk</v>
      </c>
      <c r="W11" s="10" t="str">
        <f>$AO52</f>
        <v>LRPB_Mohawk</v>
      </c>
      <c r="X11" s="11" t="str">
        <f>$AO56</f>
        <v>Wyalkatchem</v>
      </c>
      <c r="Y11" s="11" t="str">
        <f>$AO56</f>
        <v>Wyalkatchem</v>
      </c>
      <c r="Z11" s="11" t="str">
        <f>$AO60</f>
        <v>EGA_Gregory</v>
      </c>
      <c r="AA11" s="11" t="str">
        <f>$AO60</f>
        <v>EGA_Gregory</v>
      </c>
      <c r="AB11" s="10" t="str">
        <f>$AO64</f>
        <v>Wylah</v>
      </c>
      <c r="AC11" s="10" t="str">
        <f>$AO64</f>
        <v>Wylah</v>
      </c>
      <c r="AD11" s="10" t="str">
        <f>$AO68</f>
        <v>Osprey</v>
      </c>
      <c r="AE11" s="10" t="str">
        <f>$AO68</f>
        <v>Osprey</v>
      </c>
      <c r="AF11" s="11" t="str">
        <f>$AO72</f>
        <v>Yitpi</v>
      </c>
      <c r="AG11" s="11" t="str">
        <f>$AO72</f>
        <v>Yitpi</v>
      </c>
      <c r="AH11" s="11" t="str">
        <f>$AO76</f>
        <v>Mace</v>
      </c>
      <c r="AI11" s="11" t="str">
        <f>$AO76</f>
        <v>Mace</v>
      </c>
      <c r="AJ11" s="89"/>
      <c r="AN11"/>
      <c r="AQ11"/>
      <c r="AT11"/>
      <c r="AU11" s="6"/>
      <c r="AX11" s="6"/>
      <c r="AY11" s="6"/>
      <c r="AZ11" s="6"/>
      <c r="BA11" s="6"/>
    </row>
    <row r="12" spans="1:53">
      <c r="C12" t="s">
        <v>67</v>
      </c>
      <c r="D12" s="6">
        <v>1</v>
      </c>
      <c r="E12" s="6">
        <v>2</v>
      </c>
      <c r="F12" s="6">
        <v>3</v>
      </c>
      <c r="G12" s="6">
        <v>4</v>
      </c>
      <c r="H12" s="6">
        <v>5</v>
      </c>
      <c r="I12" s="6">
        <v>6</v>
      </c>
      <c r="J12" s="6">
        <v>7</v>
      </c>
      <c r="K12" s="6">
        <v>8</v>
      </c>
      <c r="L12" s="6">
        <v>9</v>
      </c>
      <c r="M12" s="6">
        <v>10</v>
      </c>
      <c r="N12" s="6">
        <v>11</v>
      </c>
      <c r="O12" s="6">
        <v>12</v>
      </c>
      <c r="P12" s="6">
        <v>13</v>
      </c>
      <c r="Q12" s="6">
        <v>14</v>
      </c>
      <c r="R12" s="6">
        <v>15</v>
      </c>
      <c r="S12" s="6">
        <v>16</v>
      </c>
      <c r="T12" s="6">
        <v>17</v>
      </c>
      <c r="U12" s="6">
        <v>18</v>
      </c>
      <c r="V12" s="6">
        <v>19</v>
      </c>
      <c r="W12" s="6">
        <v>20</v>
      </c>
      <c r="X12" s="6">
        <v>21</v>
      </c>
      <c r="Y12" s="6">
        <v>22</v>
      </c>
      <c r="Z12" s="6">
        <v>23</v>
      </c>
      <c r="AA12" s="6">
        <v>24</v>
      </c>
      <c r="AB12" s="6">
        <v>25</v>
      </c>
      <c r="AC12" s="6">
        <v>26</v>
      </c>
      <c r="AD12" s="6">
        <v>27</v>
      </c>
      <c r="AE12" s="6">
        <v>28</v>
      </c>
      <c r="AF12" s="6">
        <v>29</v>
      </c>
      <c r="AG12" s="6">
        <v>30</v>
      </c>
      <c r="AH12" s="6">
        <v>31</v>
      </c>
      <c r="AI12" s="6">
        <v>32</v>
      </c>
      <c r="AJ12" t="s">
        <v>67</v>
      </c>
      <c r="AN12"/>
      <c r="AQ12"/>
      <c r="AT12"/>
      <c r="AU12" s="6"/>
      <c r="AX12" s="6"/>
      <c r="AZ12" s="6"/>
      <c r="BA12" s="6"/>
    </row>
    <row r="13" spans="1:53">
      <c r="D13" s="198" t="s">
        <v>68</v>
      </c>
      <c r="E13" s="198"/>
      <c r="F13" s="198"/>
      <c r="G13" s="198"/>
      <c r="H13" s="198"/>
      <c r="I13" s="198"/>
      <c r="J13" s="198"/>
      <c r="K13" s="198"/>
      <c r="L13" s="198"/>
      <c r="M13" s="198"/>
      <c r="N13" s="198"/>
      <c r="O13" s="198"/>
      <c r="P13" s="198"/>
      <c r="Q13" s="198"/>
      <c r="R13" s="198"/>
      <c r="S13" s="198"/>
      <c r="T13" s="198"/>
      <c r="U13" s="198"/>
      <c r="V13" s="198"/>
    </row>
    <row r="14" spans="1:53">
      <c r="A14" t="s">
        <v>4</v>
      </c>
    </row>
    <row r="15" spans="1:53" ht="42.75" customHeight="1">
      <c r="C15" s="18"/>
      <c r="AL15" s="4" t="s">
        <v>49</v>
      </c>
      <c r="AM15" s="4" t="s">
        <v>50</v>
      </c>
      <c r="AN15" s="5" t="s">
        <v>51</v>
      </c>
      <c r="AO15" s="4" t="s">
        <v>52</v>
      </c>
      <c r="AP15" s="4" t="s">
        <v>53</v>
      </c>
      <c r="AQ15" s="5" t="s">
        <v>54</v>
      </c>
      <c r="AR15" s="4" t="s">
        <v>55</v>
      </c>
      <c r="AS15" s="5" t="s">
        <v>56</v>
      </c>
    </row>
    <row r="16" spans="1:53">
      <c r="AL16" s="83" t="s">
        <v>29</v>
      </c>
      <c r="AM16" s="83" t="s">
        <v>30</v>
      </c>
      <c r="AN16" s="84">
        <v>1</v>
      </c>
      <c r="AO16" s="83" t="s">
        <v>37</v>
      </c>
      <c r="AP16" s="83">
        <v>2018</v>
      </c>
      <c r="AQ16" s="84">
        <v>1</v>
      </c>
      <c r="AR16" s="83">
        <v>1</v>
      </c>
      <c r="AS16" s="84">
        <v>1</v>
      </c>
    </row>
    <row r="17" spans="38:45">
      <c r="AL17" s="83" t="s">
        <v>29</v>
      </c>
      <c r="AM17" s="83" t="s">
        <v>30</v>
      </c>
      <c r="AN17" s="84">
        <v>1</v>
      </c>
      <c r="AO17" s="83" t="s">
        <v>32</v>
      </c>
      <c r="AP17" s="83">
        <v>1985</v>
      </c>
      <c r="AQ17" s="84">
        <v>1</v>
      </c>
      <c r="AR17" s="83">
        <v>2</v>
      </c>
      <c r="AS17" s="84">
        <v>1</v>
      </c>
    </row>
    <row r="18" spans="38:45">
      <c r="AL18" s="83" t="s">
        <v>29</v>
      </c>
      <c r="AM18" s="83" t="s">
        <v>30</v>
      </c>
      <c r="AN18" s="84">
        <v>1</v>
      </c>
      <c r="AO18" s="83" t="s">
        <v>31</v>
      </c>
      <c r="AP18" s="83">
        <v>1983</v>
      </c>
      <c r="AQ18" s="84">
        <v>1</v>
      </c>
      <c r="AR18" s="83">
        <v>3</v>
      </c>
      <c r="AS18" s="84">
        <v>1</v>
      </c>
    </row>
    <row r="19" spans="38:45">
      <c r="AL19" s="83" t="s">
        <v>29</v>
      </c>
      <c r="AM19" s="83" t="s">
        <v>30</v>
      </c>
      <c r="AN19" s="84">
        <v>1</v>
      </c>
      <c r="AO19" s="83" t="s">
        <v>34</v>
      </c>
      <c r="AP19" s="83">
        <v>1999</v>
      </c>
      <c r="AQ19" s="84">
        <v>1</v>
      </c>
      <c r="AR19" s="83">
        <v>4</v>
      </c>
      <c r="AS19" s="84">
        <v>1</v>
      </c>
    </row>
    <row r="20" spans="38:45">
      <c r="AL20" s="83" t="s">
        <v>29</v>
      </c>
      <c r="AM20" s="83" t="s">
        <v>30</v>
      </c>
      <c r="AN20" s="84">
        <v>1</v>
      </c>
      <c r="AO20" s="83" t="s">
        <v>36</v>
      </c>
      <c r="AP20" s="83">
        <v>2016</v>
      </c>
      <c r="AQ20" s="84">
        <v>1</v>
      </c>
      <c r="AR20" s="83">
        <v>1</v>
      </c>
      <c r="AS20" s="84">
        <v>3</v>
      </c>
    </row>
    <row r="21" spans="38:45">
      <c r="AL21" s="83" t="s">
        <v>29</v>
      </c>
      <c r="AM21" s="83" t="s">
        <v>30</v>
      </c>
      <c r="AN21" s="84">
        <v>1</v>
      </c>
      <c r="AO21" s="83" t="s">
        <v>33</v>
      </c>
      <c r="AP21" s="83">
        <v>1998</v>
      </c>
      <c r="AQ21" s="84">
        <v>1</v>
      </c>
      <c r="AR21" s="83">
        <v>2</v>
      </c>
      <c r="AS21" s="84">
        <v>3</v>
      </c>
    </row>
    <row r="22" spans="38:45">
      <c r="AL22" s="83" t="s">
        <v>29</v>
      </c>
      <c r="AM22" s="83" t="s">
        <v>30</v>
      </c>
      <c r="AN22" s="84">
        <v>1</v>
      </c>
      <c r="AO22" s="83" t="s">
        <v>38</v>
      </c>
      <c r="AP22" s="83">
        <v>2023</v>
      </c>
      <c r="AQ22" s="84">
        <v>1</v>
      </c>
      <c r="AR22" s="83">
        <v>3</v>
      </c>
      <c r="AS22" s="84">
        <v>3</v>
      </c>
    </row>
    <row r="23" spans="38:45" ht="12.6" customHeight="1">
      <c r="AL23" s="83" t="s">
        <v>29</v>
      </c>
      <c r="AM23" s="83" t="s">
        <v>30</v>
      </c>
      <c r="AN23" s="84">
        <v>1</v>
      </c>
      <c r="AO23" s="83" t="s">
        <v>35</v>
      </c>
      <c r="AP23" s="83">
        <v>2002</v>
      </c>
      <c r="AQ23" s="84">
        <v>1</v>
      </c>
      <c r="AR23" s="83">
        <v>4</v>
      </c>
      <c r="AS23" s="84">
        <v>3</v>
      </c>
    </row>
    <row r="24" spans="38:45">
      <c r="AL24" s="83" t="s">
        <v>39</v>
      </c>
      <c r="AM24" s="83" t="s">
        <v>40</v>
      </c>
      <c r="AN24" s="84">
        <v>2</v>
      </c>
      <c r="AO24" s="83" t="s">
        <v>41</v>
      </c>
      <c r="AP24" s="83">
        <v>1984</v>
      </c>
      <c r="AQ24" s="84">
        <v>1</v>
      </c>
      <c r="AR24" s="83">
        <v>1</v>
      </c>
      <c r="AS24" s="84">
        <v>5</v>
      </c>
    </row>
    <row r="25" spans="38:45">
      <c r="AL25" s="83" t="s">
        <v>39</v>
      </c>
      <c r="AM25" s="83" t="s">
        <v>40</v>
      </c>
      <c r="AN25" s="84">
        <v>2</v>
      </c>
      <c r="AO25" s="83" t="s">
        <v>42</v>
      </c>
      <c r="AP25" s="83">
        <v>1989</v>
      </c>
      <c r="AQ25" s="84">
        <v>1</v>
      </c>
      <c r="AR25" s="83">
        <v>2</v>
      </c>
      <c r="AS25" s="84">
        <v>5</v>
      </c>
    </row>
    <row r="26" spans="38:45">
      <c r="AL26" s="83" t="s">
        <v>39</v>
      </c>
      <c r="AM26" s="83" t="s">
        <v>40</v>
      </c>
      <c r="AN26" s="84">
        <v>2</v>
      </c>
      <c r="AO26" s="83" t="s">
        <v>45</v>
      </c>
      <c r="AP26" s="83">
        <v>2004</v>
      </c>
      <c r="AQ26" s="84">
        <v>1</v>
      </c>
      <c r="AR26" s="83">
        <v>3</v>
      </c>
      <c r="AS26" s="84">
        <v>5</v>
      </c>
    </row>
    <row r="27" spans="38:45">
      <c r="AL27" s="83" t="s">
        <v>39</v>
      </c>
      <c r="AM27" s="83" t="s">
        <v>40</v>
      </c>
      <c r="AN27" s="84">
        <v>2</v>
      </c>
      <c r="AO27" s="83" t="s">
        <v>43</v>
      </c>
      <c r="AP27" s="83">
        <v>1999</v>
      </c>
      <c r="AQ27" s="84">
        <v>1</v>
      </c>
      <c r="AR27" s="83">
        <v>4</v>
      </c>
      <c r="AS27" s="84">
        <v>5</v>
      </c>
    </row>
    <row r="28" spans="38:45">
      <c r="AL28" s="83" t="s">
        <v>39</v>
      </c>
      <c r="AM28" s="83" t="s">
        <v>40</v>
      </c>
      <c r="AN28" s="84">
        <v>2</v>
      </c>
      <c r="AO28" s="83" t="s">
        <v>47</v>
      </c>
      <c r="AP28" s="83">
        <v>2016</v>
      </c>
      <c r="AQ28" s="84">
        <v>1</v>
      </c>
      <c r="AR28" s="83">
        <v>1</v>
      </c>
      <c r="AS28" s="84">
        <v>7</v>
      </c>
    </row>
    <row r="29" spans="38:45">
      <c r="AL29" s="83" t="s">
        <v>39</v>
      </c>
      <c r="AM29" s="83" t="s">
        <v>40</v>
      </c>
      <c r="AN29" s="84">
        <v>2</v>
      </c>
      <c r="AO29" s="83" t="s">
        <v>44</v>
      </c>
      <c r="AP29" s="83">
        <v>2001</v>
      </c>
      <c r="AQ29" s="84">
        <v>1</v>
      </c>
      <c r="AR29" s="83">
        <v>2</v>
      </c>
      <c r="AS29" s="84">
        <v>7</v>
      </c>
    </row>
    <row r="30" spans="38:45">
      <c r="AL30" s="83" t="s">
        <v>39</v>
      </c>
      <c r="AM30" s="83" t="s">
        <v>40</v>
      </c>
      <c r="AN30" s="84">
        <v>2</v>
      </c>
      <c r="AO30" s="83" t="s">
        <v>48</v>
      </c>
      <c r="AP30" s="83">
        <v>2020</v>
      </c>
      <c r="AQ30" s="84">
        <v>1</v>
      </c>
      <c r="AR30" s="83">
        <v>3</v>
      </c>
      <c r="AS30" s="84">
        <v>7</v>
      </c>
    </row>
    <row r="31" spans="38:45">
      <c r="AL31" s="83" t="s">
        <v>39</v>
      </c>
      <c r="AM31" s="83" t="s">
        <v>40</v>
      </c>
      <c r="AN31" s="84">
        <v>2</v>
      </c>
      <c r="AO31" s="83" t="s">
        <v>46</v>
      </c>
      <c r="AP31" s="83">
        <v>2008</v>
      </c>
      <c r="AQ31" s="84">
        <v>1</v>
      </c>
      <c r="AR31" s="83">
        <v>4</v>
      </c>
      <c r="AS31" s="84">
        <v>7</v>
      </c>
    </row>
    <row r="32" spans="38:45">
      <c r="AL32" s="83" t="s">
        <v>29</v>
      </c>
      <c r="AM32" s="83" t="s">
        <v>30</v>
      </c>
      <c r="AN32" s="84">
        <v>3</v>
      </c>
      <c r="AO32" s="83" t="s">
        <v>32</v>
      </c>
      <c r="AP32" s="83">
        <v>1985</v>
      </c>
      <c r="AQ32" s="84">
        <v>2</v>
      </c>
      <c r="AR32" s="83">
        <v>1</v>
      </c>
      <c r="AS32" s="84">
        <v>9</v>
      </c>
    </row>
    <row r="33" spans="38:45">
      <c r="AL33" s="83" t="s">
        <v>29</v>
      </c>
      <c r="AM33" s="83" t="s">
        <v>30</v>
      </c>
      <c r="AN33" s="84">
        <v>3</v>
      </c>
      <c r="AO33" s="83" t="s">
        <v>38</v>
      </c>
      <c r="AP33" s="83">
        <v>2023</v>
      </c>
      <c r="AQ33" s="84">
        <v>2</v>
      </c>
      <c r="AR33" s="83">
        <v>2</v>
      </c>
      <c r="AS33" s="84">
        <v>9</v>
      </c>
    </row>
    <row r="34" spans="38:45">
      <c r="AL34" s="83" t="s">
        <v>29</v>
      </c>
      <c r="AM34" s="83" t="s">
        <v>30</v>
      </c>
      <c r="AN34" s="84">
        <v>3</v>
      </c>
      <c r="AO34" s="83" t="s">
        <v>36</v>
      </c>
      <c r="AP34" s="83">
        <v>2016</v>
      </c>
      <c r="AQ34" s="84">
        <v>2</v>
      </c>
      <c r="AR34" s="83">
        <v>3</v>
      </c>
      <c r="AS34" s="84">
        <v>9</v>
      </c>
    </row>
    <row r="35" spans="38:45">
      <c r="AL35" s="83" t="s">
        <v>29</v>
      </c>
      <c r="AM35" s="83" t="s">
        <v>30</v>
      </c>
      <c r="AN35" s="84">
        <v>3</v>
      </c>
      <c r="AO35" s="83" t="s">
        <v>33</v>
      </c>
      <c r="AP35" s="83">
        <v>1998</v>
      </c>
      <c r="AQ35" s="84">
        <v>2</v>
      </c>
      <c r="AR35" s="83">
        <v>4</v>
      </c>
      <c r="AS35" s="84">
        <v>9</v>
      </c>
    </row>
    <row r="36" spans="38:45">
      <c r="AL36" s="83" t="s">
        <v>29</v>
      </c>
      <c r="AM36" s="83" t="s">
        <v>30</v>
      </c>
      <c r="AN36" s="84">
        <v>3</v>
      </c>
      <c r="AO36" s="83" t="s">
        <v>35</v>
      </c>
      <c r="AP36" s="83">
        <v>2002</v>
      </c>
      <c r="AQ36" s="84">
        <v>2</v>
      </c>
      <c r="AR36" s="83">
        <v>1</v>
      </c>
      <c r="AS36" s="84">
        <v>11</v>
      </c>
    </row>
    <row r="37" spans="38:45">
      <c r="AL37" s="83" t="s">
        <v>29</v>
      </c>
      <c r="AM37" s="83" t="s">
        <v>30</v>
      </c>
      <c r="AN37" s="84">
        <v>3</v>
      </c>
      <c r="AO37" s="83" t="s">
        <v>34</v>
      </c>
      <c r="AP37" s="83">
        <v>1999</v>
      </c>
      <c r="AQ37" s="84">
        <v>2</v>
      </c>
      <c r="AR37" s="83">
        <v>2</v>
      </c>
      <c r="AS37" s="84">
        <v>11</v>
      </c>
    </row>
    <row r="38" spans="38:45">
      <c r="AL38" s="83" t="s">
        <v>29</v>
      </c>
      <c r="AM38" s="83" t="s">
        <v>30</v>
      </c>
      <c r="AN38" s="84">
        <v>3</v>
      </c>
      <c r="AO38" s="83" t="s">
        <v>37</v>
      </c>
      <c r="AP38" s="83">
        <v>2018</v>
      </c>
      <c r="AQ38" s="84">
        <v>2</v>
      </c>
      <c r="AR38" s="83">
        <v>3</v>
      </c>
      <c r="AS38" s="84">
        <v>11</v>
      </c>
    </row>
    <row r="39" spans="38:45">
      <c r="AL39" s="83" t="s">
        <v>29</v>
      </c>
      <c r="AM39" s="83" t="s">
        <v>30</v>
      </c>
      <c r="AN39" s="84">
        <v>3</v>
      </c>
      <c r="AO39" s="83" t="s">
        <v>31</v>
      </c>
      <c r="AP39" s="83">
        <v>1983</v>
      </c>
      <c r="AQ39" s="84">
        <v>2</v>
      </c>
      <c r="AR39" s="83">
        <v>4</v>
      </c>
      <c r="AS39" s="84">
        <v>11</v>
      </c>
    </row>
    <row r="40" spans="38:45">
      <c r="AL40" s="83" t="s">
        <v>39</v>
      </c>
      <c r="AM40" s="83" t="s">
        <v>40</v>
      </c>
      <c r="AN40" s="84">
        <v>4</v>
      </c>
      <c r="AO40" s="83" t="s">
        <v>42</v>
      </c>
      <c r="AP40" s="83">
        <v>1989</v>
      </c>
      <c r="AQ40" s="84">
        <v>2</v>
      </c>
      <c r="AR40" s="83">
        <v>1</v>
      </c>
      <c r="AS40" s="84">
        <v>13</v>
      </c>
    </row>
    <row r="41" spans="38:45">
      <c r="AL41" s="83" t="s">
        <v>39</v>
      </c>
      <c r="AM41" s="83" t="s">
        <v>40</v>
      </c>
      <c r="AN41" s="84">
        <v>4</v>
      </c>
      <c r="AO41" s="83" t="s">
        <v>45</v>
      </c>
      <c r="AP41" s="83">
        <v>2004</v>
      </c>
      <c r="AQ41" s="84">
        <v>2</v>
      </c>
      <c r="AR41" s="83">
        <v>2</v>
      </c>
      <c r="AS41" s="84">
        <v>13</v>
      </c>
    </row>
    <row r="42" spans="38:45">
      <c r="AL42" s="83" t="s">
        <v>39</v>
      </c>
      <c r="AM42" s="83" t="s">
        <v>40</v>
      </c>
      <c r="AN42" s="84">
        <v>4</v>
      </c>
      <c r="AO42" s="83" t="s">
        <v>41</v>
      </c>
      <c r="AP42" s="83">
        <v>1984</v>
      </c>
      <c r="AQ42" s="84">
        <v>2</v>
      </c>
      <c r="AR42" s="83">
        <v>3</v>
      </c>
      <c r="AS42" s="84">
        <v>13</v>
      </c>
    </row>
    <row r="43" spans="38:45">
      <c r="AL43" s="83" t="s">
        <v>39</v>
      </c>
      <c r="AM43" s="83" t="s">
        <v>40</v>
      </c>
      <c r="AN43" s="84">
        <v>4</v>
      </c>
      <c r="AO43" s="83" t="s">
        <v>47</v>
      </c>
      <c r="AP43" s="83">
        <v>2016</v>
      </c>
      <c r="AQ43" s="84">
        <v>2</v>
      </c>
      <c r="AR43" s="83">
        <v>4</v>
      </c>
      <c r="AS43" s="84">
        <v>13</v>
      </c>
    </row>
    <row r="44" spans="38:45">
      <c r="AL44" s="83" t="s">
        <v>39</v>
      </c>
      <c r="AM44" s="83" t="s">
        <v>40</v>
      </c>
      <c r="AN44" s="84">
        <v>4</v>
      </c>
      <c r="AO44" s="83" t="s">
        <v>48</v>
      </c>
      <c r="AP44" s="83">
        <v>2020</v>
      </c>
      <c r="AQ44" s="84">
        <v>2</v>
      </c>
      <c r="AR44" s="83">
        <v>1</v>
      </c>
      <c r="AS44" s="84">
        <v>15</v>
      </c>
    </row>
    <row r="45" spans="38:45">
      <c r="AL45" s="83" t="s">
        <v>39</v>
      </c>
      <c r="AM45" s="83" t="s">
        <v>40</v>
      </c>
      <c r="AN45" s="84">
        <v>4</v>
      </c>
      <c r="AO45" s="83" t="s">
        <v>46</v>
      </c>
      <c r="AP45" s="83">
        <v>2008</v>
      </c>
      <c r="AQ45" s="84">
        <v>2</v>
      </c>
      <c r="AR45" s="83">
        <v>2</v>
      </c>
      <c r="AS45" s="84">
        <v>15</v>
      </c>
    </row>
    <row r="46" spans="38:45">
      <c r="AL46" s="83" t="s">
        <v>39</v>
      </c>
      <c r="AM46" s="83" t="s">
        <v>40</v>
      </c>
      <c r="AN46" s="84">
        <v>4</v>
      </c>
      <c r="AO46" s="83" t="s">
        <v>43</v>
      </c>
      <c r="AP46" s="83">
        <v>1999</v>
      </c>
      <c r="AQ46" s="84">
        <v>2</v>
      </c>
      <c r="AR46" s="83">
        <v>3</v>
      </c>
      <c r="AS46" s="84">
        <v>15</v>
      </c>
    </row>
    <row r="47" spans="38:45">
      <c r="AL47" s="83" t="s">
        <v>39</v>
      </c>
      <c r="AM47" s="83" t="s">
        <v>40</v>
      </c>
      <c r="AN47" s="84">
        <v>4</v>
      </c>
      <c r="AO47" s="83" t="s">
        <v>44</v>
      </c>
      <c r="AP47" s="83">
        <v>2001</v>
      </c>
      <c r="AQ47" s="84">
        <v>2</v>
      </c>
      <c r="AR47" s="83">
        <v>4</v>
      </c>
      <c r="AS47" s="84">
        <v>15</v>
      </c>
    </row>
    <row r="48" spans="38:45">
      <c r="AL48" s="83" t="s">
        <v>29</v>
      </c>
      <c r="AM48" s="83" t="s">
        <v>30</v>
      </c>
      <c r="AN48" s="84">
        <v>5</v>
      </c>
      <c r="AO48" s="83" t="s">
        <v>33</v>
      </c>
      <c r="AP48" s="83">
        <v>1998</v>
      </c>
      <c r="AQ48" s="84">
        <v>3</v>
      </c>
      <c r="AR48" s="83">
        <v>1</v>
      </c>
      <c r="AS48" s="84">
        <v>17</v>
      </c>
    </row>
    <row r="49" spans="38:45">
      <c r="AL49" s="83" t="s">
        <v>29</v>
      </c>
      <c r="AM49" s="83" t="s">
        <v>30</v>
      </c>
      <c r="AN49" s="84">
        <v>5</v>
      </c>
      <c r="AO49" s="83" t="s">
        <v>31</v>
      </c>
      <c r="AP49" s="83">
        <v>1983</v>
      </c>
      <c r="AQ49" s="84">
        <v>3</v>
      </c>
      <c r="AR49" s="83">
        <v>2</v>
      </c>
      <c r="AS49" s="84">
        <v>17</v>
      </c>
    </row>
    <row r="50" spans="38:45">
      <c r="AL50" s="83" t="s">
        <v>29</v>
      </c>
      <c r="AM50" s="83" t="s">
        <v>30</v>
      </c>
      <c r="AN50" s="84">
        <v>5</v>
      </c>
      <c r="AO50" s="83" t="s">
        <v>34</v>
      </c>
      <c r="AP50" s="83">
        <v>1999</v>
      </c>
      <c r="AQ50" s="84">
        <v>3</v>
      </c>
      <c r="AR50" s="83">
        <v>3</v>
      </c>
      <c r="AS50" s="84">
        <v>17</v>
      </c>
    </row>
    <row r="51" spans="38:45">
      <c r="AL51" s="83" t="s">
        <v>29</v>
      </c>
      <c r="AM51" s="83" t="s">
        <v>30</v>
      </c>
      <c r="AN51" s="84">
        <v>5</v>
      </c>
      <c r="AO51" s="83" t="s">
        <v>37</v>
      </c>
      <c r="AP51" s="83">
        <v>2018</v>
      </c>
      <c r="AQ51" s="84">
        <v>3</v>
      </c>
      <c r="AR51" s="83">
        <v>4</v>
      </c>
      <c r="AS51" s="84">
        <v>17</v>
      </c>
    </row>
    <row r="52" spans="38:45">
      <c r="AL52" s="83" t="s">
        <v>29</v>
      </c>
      <c r="AM52" s="83" t="s">
        <v>30</v>
      </c>
      <c r="AN52" s="84">
        <v>5</v>
      </c>
      <c r="AO52" s="83" t="s">
        <v>38</v>
      </c>
      <c r="AP52" s="83">
        <v>2023</v>
      </c>
      <c r="AQ52" s="84">
        <v>3</v>
      </c>
      <c r="AR52" s="83">
        <v>1</v>
      </c>
      <c r="AS52" s="84">
        <v>19</v>
      </c>
    </row>
    <row r="53" spans="38:45">
      <c r="AL53" s="83" t="s">
        <v>29</v>
      </c>
      <c r="AM53" s="83" t="s">
        <v>30</v>
      </c>
      <c r="AN53" s="84">
        <v>5</v>
      </c>
      <c r="AO53" s="83" t="s">
        <v>36</v>
      </c>
      <c r="AP53" s="83">
        <v>2016</v>
      </c>
      <c r="AQ53" s="84">
        <v>3</v>
      </c>
      <c r="AR53" s="83">
        <v>2</v>
      </c>
      <c r="AS53" s="84">
        <v>19</v>
      </c>
    </row>
    <row r="54" spans="38:45">
      <c r="AL54" s="83" t="s">
        <v>29</v>
      </c>
      <c r="AM54" s="83" t="s">
        <v>30</v>
      </c>
      <c r="AN54" s="84">
        <v>5</v>
      </c>
      <c r="AO54" s="83" t="s">
        <v>35</v>
      </c>
      <c r="AP54" s="83">
        <v>2002</v>
      </c>
      <c r="AQ54" s="84">
        <v>3</v>
      </c>
      <c r="AR54" s="83">
        <v>3</v>
      </c>
      <c r="AS54" s="84">
        <v>19</v>
      </c>
    </row>
    <row r="55" spans="38:45">
      <c r="AL55" s="83" t="s">
        <v>29</v>
      </c>
      <c r="AM55" s="83" t="s">
        <v>30</v>
      </c>
      <c r="AN55" s="84">
        <v>5</v>
      </c>
      <c r="AO55" s="83" t="s">
        <v>32</v>
      </c>
      <c r="AP55" s="83">
        <v>1985</v>
      </c>
      <c r="AQ55" s="84">
        <v>3</v>
      </c>
      <c r="AR55" s="83">
        <v>4</v>
      </c>
      <c r="AS55" s="84">
        <v>19</v>
      </c>
    </row>
    <row r="56" spans="38:45">
      <c r="AL56" s="83" t="s">
        <v>39</v>
      </c>
      <c r="AM56" s="83" t="s">
        <v>40</v>
      </c>
      <c r="AN56" s="84">
        <v>6</v>
      </c>
      <c r="AO56" s="83" t="s">
        <v>44</v>
      </c>
      <c r="AP56" s="83">
        <v>2001</v>
      </c>
      <c r="AQ56" s="84">
        <v>3</v>
      </c>
      <c r="AR56" s="83">
        <v>1</v>
      </c>
      <c r="AS56" s="84">
        <v>21</v>
      </c>
    </row>
    <row r="57" spans="38:45">
      <c r="AL57" s="83" t="s">
        <v>39</v>
      </c>
      <c r="AM57" s="83" t="s">
        <v>40</v>
      </c>
      <c r="AN57" s="84">
        <v>6</v>
      </c>
      <c r="AO57" s="83" t="s">
        <v>47</v>
      </c>
      <c r="AP57" s="83">
        <v>2016</v>
      </c>
      <c r="AQ57" s="84">
        <v>3</v>
      </c>
      <c r="AR57" s="83">
        <v>2</v>
      </c>
      <c r="AS57" s="84">
        <v>21</v>
      </c>
    </row>
    <row r="58" spans="38:45">
      <c r="AL58" s="83" t="s">
        <v>39</v>
      </c>
      <c r="AM58" s="83" t="s">
        <v>40</v>
      </c>
      <c r="AN58" s="84">
        <v>6</v>
      </c>
      <c r="AO58" s="83" t="s">
        <v>42</v>
      </c>
      <c r="AP58" s="83">
        <v>1989</v>
      </c>
      <c r="AQ58" s="84">
        <v>3</v>
      </c>
      <c r="AR58" s="83">
        <v>3</v>
      </c>
      <c r="AS58" s="84">
        <v>21</v>
      </c>
    </row>
    <row r="59" spans="38:45">
      <c r="AL59" s="83" t="s">
        <v>39</v>
      </c>
      <c r="AM59" s="83" t="s">
        <v>40</v>
      </c>
      <c r="AN59" s="84">
        <v>6</v>
      </c>
      <c r="AO59" s="83" t="s">
        <v>48</v>
      </c>
      <c r="AP59" s="83">
        <v>2020</v>
      </c>
      <c r="AQ59" s="84">
        <v>3</v>
      </c>
      <c r="AR59" s="83">
        <v>4</v>
      </c>
      <c r="AS59" s="84">
        <v>21</v>
      </c>
    </row>
    <row r="60" spans="38:45">
      <c r="AL60" s="83" t="s">
        <v>39</v>
      </c>
      <c r="AM60" s="83" t="s">
        <v>40</v>
      </c>
      <c r="AN60" s="84">
        <v>6</v>
      </c>
      <c r="AO60" s="83" t="s">
        <v>45</v>
      </c>
      <c r="AP60" s="83">
        <v>2004</v>
      </c>
      <c r="AQ60" s="84">
        <v>3</v>
      </c>
      <c r="AR60" s="83">
        <v>1</v>
      </c>
      <c r="AS60" s="84">
        <v>23</v>
      </c>
    </row>
    <row r="61" spans="38:45">
      <c r="AL61" s="83" t="s">
        <v>39</v>
      </c>
      <c r="AM61" s="83" t="s">
        <v>40</v>
      </c>
      <c r="AN61" s="84">
        <v>6</v>
      </c>
      <c r="AO61" s="83" t="s">
        <v>43</v>
      </c>
      <c r="AP61" s="83">
        <v>1999</v>
      </c>
      <c r="AQ61" s="84">
        <v>3</v>
      </c>
      <c r="AR61" s="83">
        <v>2</v>
      </c>
      <c r="AS61" s="84">
        <v>23</v>
      </c>
    </row>
    <row r="62" spans="38:45">
      <c r="AL62" s="83" t="s">
        <v>39</v>
      </c>
      <c r="AM62" s="83" t="s">
        <v>40</v>
      </c>
      <c r="AN62" s="84">
        <v>6</v>
      </c>
      <c r="AO62" s="83" t="s">
        <v>46</v>
      </c>
      <c r="AP62" s="83">
        <v>2008</v>
      </c>
      <c r="AQ62" s="84">
        <v>3</v>
      </c>
      <c r="AR62" s="83">
        <v>3</v>
      </c>
      <c r="AS62" s="84">
        <v>23</v>
      </c>
    </row>
    <row r="63" spans="38:45">
      <c r="AL63" s="83" t="s">
        <v>39</v>
      </c>
      <c r="AM63" s="83" t="s">
        <v>40</v>
      </c>
      <c r="AN63" s="84">
        <v>6</v>
      </c>
      <c r="AO63" s="83" t="s">
        <v>41</v>
      </c>
      <c r="AP63" s="83">
        <v>1984</v>
      </c>
      <c r="AQ63" s="84">
        <v>3</v>
      </c>
      <c r="AR63" s="83">
        <v>4</v>
      </c>
      <c r="AS63" s="84">
        <v>23</v>
      </c>
    </row>
    <row r="64" spans="38:45">
      <c r="AL64" s="83" t="s">
        <v>29</v>
      </c>
      <c r="AM64" s="83" t="s">
        <v>30</v>
      </c>
      <c r="AN64" s="84">
        <v>7</v>
      </c>
      <c r="AO64" s="83" t="s">
        <v>34</v>
      </c>
      <c r="AP64" s="83">
        <v>1999</v>
      </c>
      <c r="AQ64" s="84">
        <v>4</v>
      </c>
      <c r="AR64" s="83">
        <v>1</v>
      </c>
      <c r="AS64" s="84">
        <v>25</v>
      </c>
    </row>
    <row r="65" spans="38:45">
      <c r="AL65" s="83" t="s">
        <v>29</v>
      </c>
      <c r="AM65" s="83" t="s">
        <v>30</v>
      </c>
      <c r="AN65" s="84">
        <v>7</v>
      </c>
      <c r="AO65" s="83" t="s">
        <v>35</v>
      </c>
      <c r="AP65" s="83">
        <v>2002</v>
      </c>
      <c r="AQ65" s="84">
        <v>4</v>
      </c>
      <c r="AR65" s="83">
        <v>2</v>
      </c>
      <c r="AS65" s="84">
        <v>25</v>
      </c>
    </row>
    <row r="66" spans="38:45">
      <c r="AL66" s="83" t="s">
        <v>29</v>
      </c>
      <c r="AM66" s="83" t="s">
        <v>30</v>
      </c>
      <c r="AN66" s="84">
        <v>7</v>
      </c>
      <c r="AO66" s="83" t="s">
        <v>32</v>
      </c>
      <c r="AP66" s="83">
        <v>1985</v>
      </c>
      <c r="AQ66" s="84">
        <v>4</v>
      </c>
      <c r="AR66" s="83">
        <v>3</v>
      </c>
      <c r="AS66" s="84">
        <v>25</v>
      </c>
    </row>
    <row r="67" spans="38:45">
      <c r="AL67" s="83" t="s">
        <v>29</v>
      </c>
      <c r="AM67" s="83" t="s">
        <v>30</v>
      </c>
      <c r="AN67" s="84">
        <v>7</v>
      </c>
      <c r="AO67" s="83" t="s">
        <v>38</v>
      </c>
      <c r="AP67" s="83">
        <v>2023</v>
      </c>
      <c r="AQ67" s="84">
        <v>4</v>
      </c>
      <c r="AR67" s="83">
        <v>4</v>
      </c>
      <c r="AS67" s="84">
        <v>25</v>
      </c>
    </row>
    <row r="68" spans="38:45">
      <c r="AL68" s="83" t="s">
        <v>29</v>
      </c>
      <c r="AM68" s="83" t="s">
        <v>30</v>
      </c>
      <c r="AN68" s="84">
        <v>7</v>
      </c>
      <c r="AO68" s="83" t="s">
        <v>31</v>
      </c>
      <c r="AP68" s="83">
        <v>1983</v>
      </c>
      <c r="AQ68" s="84">
        <v>4</v>
      </c>
      <c r="AR68" s="83">
        <v>1</v>
      </c>
      <c r="AS68" s="84">
        <v>27</v>
      </c>
    </row>
    <row r="69" spans="38:45">
      <c r="AL69" s="83" t="s">
        <v>29</v>
      </c>
      <c r="AM69" s="83" t="s">
        <v>30</v>
      </c>
      <c r="AN69" s="84">
        <v>7</v>
      </c>
      <c r="AO69" s="83" t="s">
        <v>37</v>
      </c>
      <c r="AP69" s="83">
        <v>2018</v>
      </c>
      <c r="AQ69" s="84">
        <v>4</v>
      </c>
      <c r="AR69" s="83">
        <v>2</v>
      </c>
      <c r="AS69" s="84">
        <v>27</v>
      </c>
    </row>
    <row r="70" spans="38:45">
      <c r="AL70" s="83" t="s">
        <v>29</v>
      </c>
      <c r="AM70" s="83" t="s">
        <v>30</v>
      </c>
      <c r="AN70" s="84">
        <v>7</v>
      </c>
      <c r="AO70" s="83" t="s">
        <v>33</v>
      </c>
      <c r="AP70" s="83">
        <v>1998</v>
      </c>
      <c r="AQ70" s="84">
        <v>4</v>
      </c>
      <c r="AR70" s="83">
        <v>3</v>
      </c>
      <c r="AS70" s="84">
        <v>27</v>
      </c>
    </row>
    <row r="71" spans="38:45">
      <c r="AL71" s="83" t="s">
        <v>29</v>
      </c>
      <c r="AM71" s="83" t="s">
        <v>30</v>
      </c>
      <c r="AN71" s="84">
        <v>7</v>
      </c>
      <c r="AO71" s="83" t="s">
        <v>36</v>
      </c>
      <c r="AP71" s="83">
        <v>2016</v>
      </c>
      <c r="AQ71" s="84">
        <v>4</v>
      </c>
      <c r="AR71" s="83">
        <v>4</v>
      </c>
      <c r="AS71" s="84">
        <v>27</v>
      </c>
    </row>
    <row r="72" spans="38:45">
      <c r="AL72" s="83" t="s">
        <v>39</v>
      </c>
      <c r="AM72" s="83" t="s">
        <v>40</v>
      </c>
      <c r="AN72" s="84">
        <v>8</v>
      </c>
      <c r="AO72" s="83" t="s">
        <v>43</v>
      </c>
      <c r="AP72" s="83">
        <v>1999</v>
      </c>
      <c r="AQ72" s="84">
        <v>4</v>
      </c>
      <c r="AR72" s="83">
        <v>1</v>
      </c>
      <c r="AS72" s="84">
        <v>29</v>
      </c>
    </row>
    <row r="73" spans="38:45">
      <c r="AL73" s="83" t="s">
        <v>39</v>
      </c>
      <c r="AM73" s="83" t="s">
        <v>40</v>
      </c>
      <c r="AN73" s="84">
        <v>8</v>
      </c>
      <c r="AO73" s="83" t="s">
        <v>48</v>
      </c>
      <c r="AP73" s="83">
        <v>2020</v>
      </c>
      <c r="AQ73" s="84">
        <v>4</v>
      </c>
      <c r="AR73" s="83">
        <v>2</v>
      </c>
      <c r="AS73" s="84">
        <v>29</v>
      </c>
    </row>
    <row r="74" spans="38:45">
      <c r="AL74" s="83" t="s">
        <v>39</v>
      </c>
      <c r="AM74" s="83" t="s">
        <v>40</v>
      </c>
      <c r="AN74" s="84">
        <v>8</v>
      </c>
      <c r="AO74" s="83" t="s">
        <v>44</v>
      </c>
      <c r="AP74" s="83">
        <v>2001</v>
      </c>
      <c r="AQ74" s="84">
        <v>4</v>
      </c>
      <c r="AR74" s="83">
        <v>3</v>
      </c>
      <c r="AS74" s="84">
        <v>29</v>
      </c>
    </row>
    <row r="75" spans="38:45">
      <c r="AL75" s="83" t="s">
        <v>39</v>
      </c>
      <c r="AM75" s="83" t="s">
        <v>40</v>
      </c>
      <c r="AN75" s="84">
        <v>8</v>
      </c>
      <c r="AO75" s="83" t="s">
        <v>45</v>
      </c>
      <c r="AP75" s="83">
        <v>2004</v>
      </c>
      <c r="AQ75" s="84">
        <v>4</v>
      </c>
      <c r="AR75" s="83">
        <v>4</v>
      </c>
      <c r="AS75" s="84">
        <v>29</v>
      </c>
    </row>
    <row r="76" spans="38:45">
      <c r="AL76" s="83" t="s">
        <v>39</v>
      </c>
      <c r="AM76" s="83" t="s">
        <v>40</v>
      </c>
      <c r="AN76" s="84">
        <v>8</v>
      </c>
      <c r="AO76" s="83" t="s">
        <v>46</v>
      </c>
      <c r="AP76" s="83">
        <v>2008</v>
      </c>
      <c r="AQ76" s="84">
        <v>4</v>
      </c>
      <c r="AR76" s="83">
        <v>1</v>
      </c>
      <c r="AS76" s="84">
        <v>31</v>
      </c>
    </row>
    <row r="77" spans="38:45">
      <c r="AL77" s="83" t="s">
        <v>39</v>
      </c>
      <c r="AM77" s="83" t="s">
        <v>40</v>
      </c>
      <c r="AN77" s="84">
        <v>8</v>
      </c>
      <c r="AO77" s="83" t="s">
        <v>41</v>
      </c>
      <c r="AP77" s="83">
        <v>1984</v>
      </c>
      <c r="AQ77" s="84">
        <v>4</v>
      </c>
      <c r="AR77" s="83">
        <v>2</v>
      </c>
      <c r="AS77" s="84">
        <v>31</v>
      </c>
    </row>
    <row r="78" spans="38:45">
      <c r="AL78" s="83" t="s">
        <v>39</v>
      </c>
      <c r="AM78" s="83" t="s">
        <v>40</v>
      </c>
      <c r="AN78" s="84">
        <v>8</v>
      </c>
      <c r="AO78" s="83" t="s">
        <v>47</v>
      </c>
      <c r="AP78" s="83">
        <v>2016</v>
      </c>
      <c r="AQ78" s="84">
        <v>4</v>
      </c>
      <c r="AR78" s="83">
        <v>3</v>
      </c>
      <c r="AS78" s="84">
        <v>31</v>
      </c>
    </row>
    <row r="79" spans="38:45">
      <c r="AL79" s="83" t="s">
        <v>39</v>
      </c>
      <c r="AM79" s="83" t="s">
        <v>40</v>
      </c>
      <c r="AN79" s="84">
        <v>8</v>
      </c>
      <c r="AO79" s="83" t="s">
        <v>42</v>
      </c>
      <c r="AP79" s="83">
        <v>1989</v>
      </c>
      <c r="AQ79" s="84">
        <v>4</v>
      </c>
      <c r="AR79" s="83">
        <v>4</v>
      </c>
      <c r="AS79" s="84">
        <v>31</v>
      </c>
    </row>
  </sheetData>
  <sortState xmlns:xlrd2="http://schemas.microsoft.com/office/spreadsheetml/2017/richdata2" ref="AL16:AS79">
    <sortCondition ref="AS16:AS79"/>
    <sortCondition descending="1" ref="AR16:AR79"/>
  </sortState>
  <mergeCells count="7">
    <mergeCell ref="D13:V13"/>
    <mergeCell ref="A8:A11"/>
    <mergeCell ref="D6:AI6"/>
    <mergeCell ref="D7:K7"/>
    <mergeCell ref="L7:S7"/>
    <mergeCell ref="T7:AA7"/>
    <mergeCell ref="AB7:AI7"/>
  </mergeCells>
  <pageMargins left="0.23622047244094491" right="0.23622047244094491"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30B9-135F-4A78-AEF5-C45B8356D33F}">
  <dimension ref="A1:S192"/>
  <sheetViews>
    <sheetView topLeftCell="A123" workbookViewId="0">
      <selection activeCell="B123" sqref="B123"/>
    </sheetView>
  </sheetViews>
  <sheetFormatPr defaultRowHeight="14.45"/>
  <cols>
    <col min="1" max="1" width="14.42578125" style="26" customWidth="1"/>
    <col min="2" max="2" width="29.42578125" style="26" customWidth="1"/>
    <col min="3" max="3" width="40.5703125" style="22" bestFit="1" customWidth="1"/>
    <col min="4" max="4" width="65.140625" style="22" customWidth="1"/>
    <col min="19" max="19" width="30.42578125" customWidth="1"/>
  </cols>
  <sheetData>
    <row r="1" spans="1:4">
      <c r="A1" s="24" t="s">
        <v>69</v>
      </c>
      <c r="B1" s="24" t="s">
        <v>70</v>
      </c>
      <c r="C1" s="21" t="s">
        <v>71</v>
      </c>
      <c r="D1" s="21" t="s">
        <v>72</v>
      </c>
    </row>
    <row r="2" spans="1:4" ht="76.5" customHeight="1">
      <c r="A2" s="25">
        <v>45736</v>
      </c>
      <c r="B2" s="26" t="s">
        <v>73</v>
      </c>
      <c r="C2" s="22" t="s">
        <v>74</v>
      </c>
      <c r="D2" s="22" t="s">
        <v>75</v>
      </c>
    </row>
    <row r="3" spans="1:4" ht="246.6">
      <c r="A3" s="27">
        <v>45762</v>
      </c>
      <c r="B3" s="22" t="s">
        <v>76</v>
      </c>
      <c r="C3" s="22" t="s">
        <v>77</v>
      </c>
      <c r="D3" s="22" t="s">
        <v>78</v>
      </c>
    </row>
    <row r="4" spans="1:4" ht="174">
      <c r="A4" s="25">
        <v>45763</v>
      </c>
      <c r="B4" s="26" t="s">
        <v>79</v>
      </c>
      <c r="C4" s="22" t="s">
        <v>80</v>
      </c>
      <c r="D4" s="22" t="s">
        <v>81</v>
      </c>
    </row>
    <row r="5" spans="1:4" ht="87">
      <c r="A5" s="25">
        <v>45764</v>
      </c>
      <c r="B5" s="26" t="s">
        <v>76</v>
      </c>
      <c r="C5" s="22" t="s">
        <v>77</v>
      </c>
      <c r="D5" s="22" t="s">
        <v>82</v>
      </c>
    </row>
    <row r="6" spans="1:4" ht="72.599999999999994">
      <c r="A6" s="25">
        <v>45765</v>
      </c>
      <c r="B6" s="26" t="s">
        <v>83</v>
      </c>
      <c r="C6" s="22" t="s">
        <v>77</v>
      </c>
      <c r="D6" s="22" t="s">
        <v>84</v>
      </c>
    </row>
    <row r="7" spans="1:4" ht="131.1" customHeight="1">
      <c r="A7" s="25">
        <v>45770</v>
      </c>
      <c r="B7" s="26" t="s">
        <v>73</v>
      </c>
      <c r="C7" s="22" t="s">
        <v>85</v>
      </c>
      <c r="D7" s="49" t="s">
        <v>86</v>
      </c>
    </row>
    <row r="8" spans="1:4" ht="29.1">
      <c r="A8" s="31">
        <v>45772</v>
      </c>
      <c r="B8" s="23" t="s">
        <v>87</v>
      </c>
      <c r="C8" s="23" t="s">
        <v>85</v>
      </c>
      <c r="D8" s="23" t="s">
        <v>88</v>
      </c>
    </row>
    <row r="9" spans="1:4" ht="43.5">
      <c r="A9" s="25">
        <v>45775</v>
      </c>
      <c r="B9" s="26" t="s">
        <v>87</v>
      </c>
      <c r="C9" s="22" t="s">
        <v>85</v>
      </c>
      <c r="D9" s="22" t="s">
        <v>89</v>
      </c>
    </row>
    <row r="10" spans="1:4" ht="57.95">
      <c r="A10" s="25">
        <v>45778</v>
      </c>
      <c r="B10" s="26" t="s">
        <v>90</v>
      </c>
      <c r="C10" s="22" t="s">
        <v>85</v>
      </c>
      <c r="D10" s="49" t="s">
        <v>91</v>
      </c>
    </row>
    <row r="11" spans="1:4" ht="101.45">
      <c r="A11" s="25">
        <v>45782</v>
      </c>
      <c r="B11" s="26" t="s">
        <v>87</v>
      </c>
      <c r="C11" s="22" t="s">
        <v>92</v>
      </c>
      <c r="D11" s="49" t="s">
        <v>93</v>
      </c>
    </row>
    <row r="12" spans="1:4" ht="275.45">
      <c r="A12" s="25">
        <v>45783</v>
      </c>
      <c r="B12" s="26" t="s">
        <v>87</v>
      </c>
      <c r="C12" s="22" t="s">
        <v>92</v>
      </c>
      <c r="D12" s="49" t="s">
        <v>94</v>
      </c>
    </row>
    <row r="13" spans="1:4" ht="246.6">
      <c r="A13" s="25">
        <v>45784</v>
      </c>
      <c r="B13" s="26" t="s">
        <v>87</v>
      </c>
      <c r="C13" s="22" t="s">
        <v>92</v>
      </c>
      <c r="D13" s="49" t="s">
        <v>95</v>
      </c>
    </row>
    <row r="14" spans="1:4" ht="43.5">
      <c r="A14" s="25">
        <v>45785</v>
      </c>
      <c r="B14" s="26" t="s">
        <v>87</v>
      </c>
      <c r="C14" s="22" t="s">
        <v>92</v>
      </c>
      <c r="D14" s="49" t="s">
        <v>96</v>
      </c>
    </row>
    <row r="15" spans="1:4" ht="231.95">
      <c r="A15" s="25">
        <v>45786</v>
      </c>
      <c r="B15" s="26" t="s">
        <v>87</v>
      </c>
      <c r="C15" s="22" t="s">
        <v>92</v>
      </c>
      <c r="D15" s="109" t="s">
        <v>97</v>
      </c>
    </row>
    <row r="16" spans="1:4">
      <c r="A16" s="25">
        <v>45790</v>
      </c>
      <c r="B16" s="26" t="s">
        <v>98</v>
      </c>
      <c r="C16" s="22" t="s">
        <v>85</v>
      </c>
      <c r="D16" s="49" t="s">
        <v>99</v>
      </c>
    </row>
    <row r="17" spans="1:4" ht="29.1">
      <c r="A17" s="25">
        <v>45790</v>
      </c>
      <c r="B17" s="26" t="s">
        <v>100</v>
      </c>
      <c r="C17" s="22" t="s">
        <v>101</v>
      </c>
      <c r="D17" s="49" t="s">
        <v>102</v>
      </c>
    </row>
    <row r="18" spans="1:4" ht="87">
      <c r="A18" s="25">
        <v>45792</v>
      </c>
      <c r="B18" s="26" t="s">
        <v>100</v>
      </c>
      <c r="C18" s="22" t="s">
        <v>77</v>
      </c>
      <c r="D18" s="22" t="s">
        <v>103</v>
      </c>
    </row>
    <row r="19" spans="1:4">
      <c r="A19" s="31">
        <v>45793</v>
      </c>
      <c r="B19" s="23" t="s">
        <v>87</v>
      </c>
      <c r="C19" s="23" t="s">
        <v>77</v>
      </c>
      <c r="D19" s="22" t="s">
        <v>104</v>
      </c>
    </row>
    <row r="20" spans="1:4" ht="72.599999999999994">
      <c r="A20" s="31">
        <v>45798</v>
      </c>
      <c r="B20" s="23" t="s">
        <v>90</v>
      </c>
      <c r="C20" s="23" t="s">
        <v>105</v>
      </c>
      <c r="D20" s="74" t="s">
        <v>106</v>
      </c>
    </row>
    <row r="21" spans="1:4" ht="29.1">
      <c r="A21" s="31">
        <v>45799</v>
      </c>
      <c r="B21" s="23" t="s">
        <v>73</v>
      </c>
      <c r="C21" s="23" t="s">
        <v>107</v>
      </c>
      <c r="D21" s="74" t="s">
        <v>108</v>
      </c>
    </row>
    <row r="22" spans="1:4" ht="72.599999999999994">
      <c r="A22" s="25">
        <v>45800</v>
      </c>
      <c r="B22" s="26" t="s">
        <v>87</v>
      </c>
      <c r="C22" s="22" t="s">
        <v>109</v>
      </c>
      <c r="D22" s="22" t="s">
        <v>110</v>
      </c>
    </row>
    <row r="23" spans="1:4" ht="29.1">
      <c r="A23" s="25">
        <v>45803</v>
      </c>
      <c r="B23" s="26" t="s">
        <v>87</v>
      </c>
      <c r="C23" s="22" t="s">
        <v>111</v>
      </c>
      <c r="D23" s="22" t="s">
        <v>112</v>
      </c>
    </row>
    <row r="24" spans="1:4" ht="29.1">
      <c r="A24" s="25">
        <v>45804</v>
      </c>
      <c r="B24" s="26" t="s">
        <v>87</v>
      </c>
      <c r="C24" s="22" t="s">
        <v>113</v>
      </c>
      <c r="D24" s="22" t="s">
        <v>114</v>
      </c>
    </row>
    <row r="25" spans="1:4" ht="87">
      <c r="A25" s="25">
        <v>45805</v>
      </c>
      <c r="B25" s="26" t="s">
        <v>87</v>
      </c>
      <c r="C25" s="22" t="s">
        <v>115</v>
      </c>
      <c r="D25" s="23" t="s">
        <v>116</v>
      </c>
    </row>
    <row r="26" spans="1:4">
      <c r="A26" s="25">
        <v>45805</v>
      </c>
      <c r="B26" s="26" t="s">
        <v>87</v>
      </c>
      <c r="C26" s="22" t="s">
        <v>117</v>
      </c>
      <c r="D26" s="22" t="s">
        <v>118</v>
      </c>
    </row>
    <row r="27" spans="1:4">
      <c r="A27" s="25">
        <v>45807</v>
      </c>
      <c r="B27" s="26" t="s">
        <v>87</v>
      </c>
      <c r="C27" s="22" t="s">
        <v>117</v>
      </c>
      <c r="D27" s="22" t="s">
        <v>119</v>
      </c>
    </row>
    <row r="28" spans="1:4">
      <c r="A28" s="25">
        <v>45810</v>
      </c>
      <c r="B28" s="26" t="s">
        <v>87</v>
      </c>
      <c r="C28" s="22" t="s">
        <v>117</v>
      </c>
    </row>
    <row r="29" spans="1:4" ht="43.5">
      <c r="A29" s="25">
        <v>45811</v>
      </c>
      <c r="B29" s="26" t="s">
        <v>87</v>
      </c>
      <c r="C29" s="22" t="s">
        <v>120</v>
      </c>
      <c r="D29" s="22" t="s">
        <v>121</v>
      </c>
    </row>
    <row r="30" spans="1:4" ht="43.5">
      <c r="A30" s="25">
        <v>45812</v>
      </c>
      <c r="B30" s="26" t="s">
        <v>87</v>
      </c>
      <c r="C30" s="22" t="s">
        <v>122</v>
      </c>
      <c r="D30" s="22" t="s">
        <v>123</v>
      </c>
    </row>
    <row r="31" spans="1:4">
      <c r="A31" s="25">
        <v>45813</v>
      </c>
      <c r="B31" s="26" t="s">
        <v>87</v>
      </c>
      <c r="C31" s="22" t="s">
        <v>117</v>
      </c>
    </row>
    <row r="32" spans="1:4">
      <c r="A32" s="25">
        <v>45819</v>
      </c>
      <c r="B32" s="26" t="s">
        <v>87</v>
      </c>
      <c r="C32" s="22" t="s">
        <v>117</v>
      </c>
    </row>
    <row r="33" spans="1:4">
      <c r="A33" s="25">
        <v>45821</v>
      </c>
      <c r="B33" s="26" t="s">
        <v>87</v>
      </c>
      <c r="C33" s="22" t="s">
        <v>117</v>
      </c>
    </row>
    <row r="34" spans="1:4">
      <c r="A34" s="25">
        <v>45822</v>
      </c>
      <c r="B34" s="26" t="s">
        <v>87</v>
      </c>
      <c r="C34" s="22" t="s">
        <v>120</v>
      </c>
      <c r="D34" s="22" t="s">
        <v>124</v>
      </c>
    </row>
    <row r="35" spans="1:4" ht="29.1">
      <c r="A35" s="25">
        <v>45822</v>
      </c>
      <c r="B35" s="26" t="s">
        <v>87</v>
      </c>
      <c r="C35" s="22" t="s">
        <v>125</v>
      </c>
      <c r="D35" s="22" t="s">
        <v>126</v>
      </c>
    </row>
    <row r="36" spans="1:4">
      <c r="A36" s="25">
        <v>45825</v>
      </c>
      <c r="B36" s="26" t="s">
        <v>87</v>
      </c>
      <c r="C36" s="22" t="s">
        <v>117</v>
      </c>
    </row>
    <row r="37" spans="1:4" ht="29.1">
      <c r="A37" s="25">
        <v>45825</v>
      </c>
      <c r="B37" s="26" t="s">
        <v>87</v>
      </c>
      <c r="C37" s="22" t="s">
        <v>122</v>
      </c>
      <c r="D37" s="22" t="s">
        <v>127</v>
      </c>
    </row>
    <row r="38" spans="1:4">
      <c r="A38" s="25">
        <v>45829</v>
      </c>
      <c r="B38" s="26" t="s">
        <v>87</v>
      </c>
      <c r="C38" s="22" t="s">
        <v>120</v>
      </c>
      <c r="D38" s="22" t="s">
        <v>124</v>
      </c>
    </row>
    <row r="39" spans="1:4">
      <c r="A39" s="25">
        <v>45834</v>
      </c>
      <c r="B39" s="26" t="s">
        <v>128</v>
      </c>
      <c r="C39" s="22" t="s">
        <v>129</v>
      </c>
      <c r="D39" s="22" t="s">
        <v>130</v>
      </c>
    </row>
    <row r="40" spans="1:4">
      <c r="A40" s="25">
        <v>45835</v>
      </c>
      <c r="B40" s="26" t="s">
        <v>131</v>
      </c>
      <c r="C40" s="22" t="s">
        <v>132</v>
      </c>
      <c r="D40" s="22" t="s">
        <v>133</v>
      </c>
    </row>
    <row r="41" spans="1:4" ht="29.1">
      <c r="A41" s="25">
        <v>45838</v>
      </c>
      <c r="B41" s="26" t="s">
        <v>87</v>
      </c>
      <c r="C41" s="22" t="s">
        <v>134</v>
      </c>
      <c r="D41" s="22" t="s">
        <v>127</v>
      </c>
    </row>
    <row r="42" spans="1:4" ht="29.1">
      <c r="A42" s="25">
        <v>45842</v>
      </c>
      <c r="B42" s="26" t="s">
        <v>87</v>
      </c>
      <c r="C42" s="22" t="s">
        <v>135</v>
      </c>
      <c r="D42" s="22" t="s">
        <v>136</v>
      </c>
    </row>
    <row r="43" spans="1:4">
      <c r="A43" s="25">
        <v>45845</v>
      </c>
      <c r="B43" s="26" t="s">
        <v>137</v>
      </c>
      <c r="C43" s="22" t="s">
        <v>120</v>
      </c>
      <c r="D43" s="22" t="s">
        <v>138</v>
      </c>
    </row>
    <row r="44" spans="1:4" ht="29.1">
      <c r="A44" s="25">
        <v>45846</v>
      </c>
      <c r="B44" s="26" t="s">
        <v>87</v>
      </c>
      <c r="C44" s="22" t="s">
        <v>139</v>
      </c>
      <c r="D44" s="22" t="s">
        <v>140</v>
      </c>
    </row>
    <row r="45" spans="1:4">
      <c r="A45" s="25">
        <v>45849</v>
      </c>
      <c r="B45" s="26" t="s">
        <v>87</v>
      </c>
      <c r="C45" s="22" t="s">
        <v>135</v>
      </c>
      <c r="D45" s="22" t="s">
        <v>141</v>
      </c>
    </row>
    <row r="46" spans="1:4">
      <c r="A46" s="25">
        <v>45852</v>
      </c>
      <c r="B46" s="26" t="s">
        <v>87</v>
      </c>
      <c r="C46" s="22" t="s">
        <v>120</v>
      </c>
      <c r="D46" s="22" t="s">
        <v>142</v>
      </c>
    </row>
    <row r="47" spans="1:4" ht="29.1">
      <c r="A47" s="25">
        <v>45854</v>
      </c>
      <c r="B47" s="26" t="s">
        <v>73</v>
      </c>
      <c r="C47" s="22" t="s">
        <v>125</v>
      </c>
      <c r="D47" s="22" t="s">
        <v>143</v>
      </c>
    </row>
    <row r="48" spans="1:4">
      <c r="A48" s="25">
        <v>45856</v>
      </c>
      <c r="B48" s="26" t="s">
        <v>87</v>
      </c>
      <c r="C48" s="22" t="s">
        <v>135</v>
      </c>
      <c r="D48" s="22" t="s">
        <v>144</v>
      </c>
    </row>
    <row r="49" spans="1:4" ht="116.1">
      <c r="A49" s="25">
        <v>45856</v>
      </c>
      <c r="B49" s="26" t="s">
        <v>87</v>
      </c>
      <c r="C49" s="22" t="s">
        <v>134</v>
      </c>
      <c r="D49" s="22" t="s">
        <v>145</v>
      </c>
    </row>
    <row r="50" spans="1:4" ht="29.1">
      <c r="A50" s="25">
        <v>45862</v>
      </c>
      <c r="B50" s="26" t="s">
        <v>131</v>
      </c>
      <c r="C50" s="22" t="s">
        <v>146</v>
      </c>
      <c r="D50" s="22" t="s">
        <v>147</v>
      </c>
    </row>
    <row r="51" spans="1:4" ht="70.5" customHeight="1">
      <c r="A51" s="25">
        <v>45862</v>
      </c>
      <c r="B51" s="26" t="s">
        <v>148</v>
      </c>
      <c r="C51" s="22" t="s">
        <v>149</v>
      </c>
      <c r="D51" s="22" t="s">
        <v>150</v>
      </c>
    </row>
    <row r="52" spans="1:4" ht="29.1">
      <c r="A52" s="25">
        <v>45863</v>
      </c>
      <c r="B52" s="26" t="s">
        <v>87</v>
      </c>
      <c r="C52" s="22" t="s">
        <v>135</v>
      </c>
      <c r="D52" s="22" t="s">
        <v>151</v>
      </c>
    </row>
    <row r="53" spans="1:4" ht="43.5">
      <c r="A53" s="25">
        <v>45866</v>
      </c>
      <c r="B53" s="26" t="s">
        <v>87</v>
      </c>
      <c r="C53" s="22" t="s">
        <v>134</v>
      </c>
      <c r="D53" s="22" t="s">
        <v>152</v>
      </c>
    </row>
    <row r="54" spans="1:4" ht="43.5">
      <c r="A54" s="25">
        <v>45868</v>
      </c>
      <c r="B54" s="26" t="s">
        <v>87</v>
      </c>
      <c r="C54" s="22" t="s">
        <v>153</v>
      </c>
      <c r="D54" s="22" t="s">
        <v>154</v>
      </c>
    </row>
    <row r="55" spans="1:4" ht="29.1">
      <c r="A55" s="25">
        <v>45869</v>
      </c>
      <c r="B55" s="26" t="s">
        <v>155</v>
      </c>
      <c r="C55" s="106" t="s">
        <v>156</v>
      </c>
      <c r="D55" s="22" t="s">
        <v>157</v>
      </c>
    </row>
    <row r="56" spans="1:4" ht="57.95">
      <c r="A56" s="25">
        <v>45869</v>
      </c>
      <c r="B56" s="26" t="s">
        <v>158</v>
      </c>
      <c r="C56" s="22" t="s">
        <v>159</v>
      </c>
      <c r="D56" s="22" t="s">
        <v>150</v>
      </c>
    </row>
    <row r="57" spans="1:4">
      <c r="A57" s="25">
        <v>45869</v>
      </c>
      <c r="B57" s="26" t="s">
        <v>87</v>
      </c>
      <c r="C57" s="22" t="s">
        <v>160</v>
      </c>
      <c r="D57" s="22" t="s">
        <v>161</v>
      </c>
    </row>
    <row r="58" spans="1:4">
      <c r="A58" s="25">
        <v>45870</v>
      </c>
      <c r="B58" s="26" t="s">
        <v>87</v>
      </c>
      <c r="C58" s="22" t="s">
        <v>160</v>
      </c>
      <c r="D58" s="22" t="s">
        <v>162</v>
      </c>
    </row>
    <row r="59" spans="1:4">
      <c r="A59" s="25">
        <v>45870</v>
      </c>
      <c r="B59" s="26" t="s">
        <v>87</v>
      </c>
      <c r="C59" s="22" t="s">
        <v>146</v>
      </c>
      <c r="D59" s="22" t="s">
        <v>144</v>
      </c>
    </row>
    <row r="60" spans="1:4">
      <c r="A60" s="25">
        <v>45874</v>
      </c>
      <c r="B60" s="26" t="s">
        <v>87</v>
      </c>
      <c r="C60" s="22" t="s">
        <v>135</v>
      </c>
      <c r="D60" s="22" t="s">
        <v>163</v>
      </c>
    </row>
    <row r="61" spans="1:4">
      <c r="A61" s="25">
        <v>45874</v>
      </c>
      <c r="B61" s="26" t="s">
        <v>155</v>
      </c>
      <c r="C61" s="22" t="s">
        <v>164</v>
      </c>
      <c r="D61" s="22" t="s">
        <v>165</v>
      </c>
    </row>
    <row r="62" spans="1:4" ht="29.1">
      <c r="A62" s="25">
        <v>45875</v>
      </c>
      <c r="B62" s="26" t="s">
        <v>90</v>
      </c>
      <c r="C62" s="22" t="s">
        <v>166</v>
      </c>
      <c r="D62" s="22" t="s">
        <v>140</v>
      </c>
    </row>
    <row r="63" spans="1:4">
      <c r="A63" s="25">
        <v>45880</v>
      </c>
      <c r="B63" s="26" t="s">
        <v>87</v>
      </c>
      <c r="C63" s="26" t="s">
        <v>167</v>
      </c>
      <c r="D63" s="22" t="s">
        <v>168</v>
      </c>
    </row>
    <row r="64" spans="1:4">
      <c r="A64" s="25">
        <v>45881</v>
      </c>
      <c r="B64" s="26" t="s">
        <v>87</v>
      </c>
      <c r="C64" s="22" t="s">
        <v>146</v>
      </c>
      <c r="D64" s="22" t="s">
        <v>163</v>
      </c>
    </row>
    <row r="65" spans="1:4" ht="37.5" customHeight="1">
      <c r="A65" s="25">
        <v>45882</v>
      </c>
      <c r="B65" s="26" t="s">
        <v>155</v>
      </c>
      <c r="C65" s="22" t="s">
        <v>169</v>
      </c>
      <c r="D65" s="22" t="s">
        <v>170</v>
      </c>
    </row>
    <row r="66" spans="1:4">
      <c r="A66" s="25">
        <v>45884</v>
      </c>
      <c r="B66" s="26" t="s">
        <v>87</v>
      </c>
      <c r="C66" s="22" t="s">
        <v>135</v>
      </c>
      <c r="D66" s="22" t="s">
        <v>163</v>
      </c>
    </row>
    <row r="67" spans="1:4">
      <c r="A67" s="25">
        <v>45888</v>
      </c>
      <c r="B67" s="26" t="s">
        <v>87</v>
      </c>
      <c r="C67" s="22" t="s">
        <v>171</v>
      </c>
      <c r="D67" s="22" t="s">
        <v>172</v>
      </c>
    </row>
    <row r="68" spans="1:4">
      <c r="A68" s="25">
        <v>45889</v>
      </c>
      <c r="B68" s="26" t="s">
        <v>131</v>
      </c>
      <c r="C68" s="22" t="s">
        <v>173</v>
      </c>
      <c r="D68" s="22" t="s">
        <v>174</v>
      </c>
    </row>
    <row r="69" spans="1:4">
      <c r="A69" s="25">
        <v>45890</v>
      </c>
      <c r="B69" s="26" t="s">
        <v>128</v>
      </c>
      <c r="C69" s="22" t="s">
        <v>175</v>
      </c>
      <c r="D69" s="22" t="s">
        <v>176</v>
      </c>
    </row>
    <row r="70" spans="1:4" ht="29.1">
      <c r="A70" s="25">
        <v>45891</v>
      </c>
      <c r="B70" s="26" t="s">
        <v>87</v>
      </c>
      <c r="C70" s="22" t="s">
        <v>146</v>
      </c>
      <c r="D70" s="22" t="s">
        <v>177</v>
      </c>
    </row>
    <row r="71" spans="1:4" ht="101.45">
      <c r="A71" s="25">
        <v>45894</v>
      </c>
      <c r="B71" s="26" t="s">
        <v>87</v>
      </c>
      <c r="C71" s="22" t="s">
        <v>178</v>
      </c>
      <c r="D71" s="22" t="s">
        <v>179</v>
      </c>
    </row>
    <row r="72" spans="1:4">
      <c r="A72" s="25">
        <v>45895</v>
      </c>
      <c r="B72" s="26" t="s">
        <v>87</v>
      </c>
      <c r="C72" s="22" t="s">
        <v>135</v>
      </c>
    </row>
    <row r="73" spans="1:4" ht="72.599999999999994">
      <c r="A73" s="115">
        <v>45897</v>
      </c>
      <c r="B73" s="116" t="s">
        <v>180</v>
      </c>
      <c r="C73" s="116" t="s">
        <v>181</v>
      </c>
      <c r="D73" s="116" t="s">
        <v>182</v>
      </c>
    </row>
    <row r="74" spans="1:4">
      <c r="A74" s="115">
        <v>45899</v>
      </c>
      <c r="B74" s="116" t="s">
        <v>183</v>
      </c>
      <c r="C74" s="116" t="s">
        <v>184</v>
      </c>
      <c r="D74" s="116"/>
    </row>
    <row r="75" spans="1:4">
      <c r="A75" s="115">
        <v>45900</v>
      </c>
      <c r="B75" s="116" t="s">
        <v>183</v>
      </c>
      <c r="C75" s="116" t="s">
        <v>185</v>
      </c>
      <c r="D75" s="116" t="s">
        <v>186</v>
      </c>
    </row>
    <row r="76" spans="1:4">
      <c r="A76" s="115">
        <v>45904</v>
      </c>
      <c r="B76" s="116" t="s">
        <v>183</v>
      </c>
      <c r="C76" s="116" t="s">
        <v>185</v>
      </c>
      <c r="D76" s="116" t="s">
        <v>186</v>
      </c>
    </row>
    <row r="77" spans="1:4">
      <c r="A77" s="25">
        <v>45905</v>
      </c>
      <c r="B77" s="26" t="s">
        <v>183</v>
      </c>
      <c r="C77" s="22" t="s">
        <v>146</v>
      </c>
      <c r="D77" s="116"/>
    </row>
    <row r="78" spans="1:4">
      <c r="A78" s="115">
        <v>45908</v>
      </c>
      <c r="B78" s="116" t="s">
        <v>183</v>
      </c>
      <c r="C78" s="116" t="s">
        <v>185</v>
      </c>
      <c r="D78" s="116" t="s">
        <v>187</v>
      </c>
    </row>
    <row r="79" spans="1:4">
      <c r="A79" s="115">
        <v>45909</v>
      </c>
      <c r="B79" s="116" t="s">
        <v>183</v>
      </c>
      <c r="C79" s="116" t="s">
        <v>185</v>
      </c>
      <c r="D79" s="116" t="s">
        <v>187</v>
      </c>
    </row>
    <row r="80" spans="1:4" ht="159.6">
      <c r="A80" s="25">
        <v>45909</v>
      </c>
      <c r="B80" s="26" t="s">
        <v>188</v>
      </c>
      <c r="C80" s="22" t="s">
        <v>189</v>
      </c>
      <c r="D80" s="22" t="s">
        <v>190</v>
      </c>
    </row>
    <row r="81" spans="1:4">
      <c r="A81" s="25">
        <v>45910</v>
      </c>
      <c r="B81" s="26" t="s">
        <v>183</v>
      </c>
      <c r="C81" s="22" t="s">
        <v>185</v>
      </c>
      <c r="D81" s="22" t="s">
        <v>187</v>
      </c>
    </row>
    <row r="82" spans="1:4">
      <c r="A82" s="25">
        <v>45911</v>
      </c>
      <c r="B82" s="26" t="s">
        <v>183</v>
      </c>
      <c r="C82" s="22" t="s">
        <v>184</v>
      </c>
      <c r="D82" s="22" t="s">
        <v>191</v>
      </c>
    </row>
    <row r="83" spans="1:4">
      <c r="A83" s="25">
        <v>45911</v>
      </c>
      <c r="B83" s="26" t="s">
        <v>183</v>
      </c>
      <c r="C83" s="22" t="s">
        <v>192</v>
      </c>
      <c r="D83" s="22" t="s">
        <v>193</v>
      </c>
    </row>
    <row r="84" spans="1:4">
      <c r="A84" s="25">
        <v>45911</v>
      </c>
      <c r="B84" s="26" t="s">
        <v>183</v>
      </c>
      <c r="C84" s="22" t="s">
        <v>135</v>
      </c>
    </row>
    <row r="85" spans="1:4">
      <c r="A85" s="25">
        <v>45912</v>
      </c>
      <c r="B85" s="26" t="s">
        <v>183</v>
      </c>
      <c r="C85" s="22" t="s">
        <v>185</v>
      </c>
      <c r="D85" s="22" t="s">
        <v>187</v>
      </c>
    </row>
    <row r="86" spans="1:4" ht="29.1">
      <c r="A86" s="25">
        <v>45912</v>
      </c>
      <c r="B86" s="26" t="s">
        <v>188</v>
      </c>
      <c r="C86" s="22" t="s">
        <v>194</v>
      </c>
      <c r="D86" s="22" t="s">
        <v>195</v>
      </c>
    </row>
    <row r="87" spans="1:4">
      <c r="A87" s="25">
        <v>45915</v>
      </c>
      <c r="B87" s="26" t="s">
        <v>183</v>
      </c>
      <c r="C87" s="22" t="s">
        <v>185</v>
      </c>
      <c r="D87" s="22" t="s">
        <v>187</v>
      </c>
    </row>
    <row r="88" spans="1:4">
      <c r="A88" s="25">
        <v>45915</v>
      </c>
      <c r="B88" s="26" t="s">
        <v>196</v>
      </c>
      <c r="C88" s="119" t="s">
        <v>197</v>
      </c>
      <c r="D88" s="22" t="s">
        <v>195</v>
      </c>
    </row>
    <row r="89" spans="1:4">
      <c r="A89" s="25">
        <v>45917</v>
      </c>
      <c r="B89" s="26" t="s">
        <v>183</v>
      </c>
      <c r="C89" s="119" t="s">
        <v>185</v>
      </c>
      <c r="D89" s="22" t="s">
        <v>187</v>
      </c>
    </row>
    <row r="90" spans="1:4" ht="29.1">
      <c r="A90" s="25">
        <v>45918</v>
      </c>
      <c r="B90" s="26" t="s">
        <v>183</v>
      </c>
      <c r="C90" s="119" t="s">
        <v>146</v>
      </c>
      <c r="D90" s="22" t="s">
        <v>198</v>
      </c>
    </row>
    <row r="91" spans="1:4">
      <c r="A91" s="25">
        <v>45919</v>
      </c>
      <c r="B91" s="26" t="s">
        <v>183</v>
      </c>
      <c r="C91" s="119" t="s">
        <v>185</v>
      </c>
      <c r="D91" s="22" t="s">
        <v>187</v>
      </c>
    </row>
    <row r="92" spans="1:4" ht="29.1">
      <c r="A92" s="25">
        <v>45919</v>
      </c>
      <c r="B92" s="26" t="s">
        <v>199</v>
      </c>
      <c r="C92" s="119" t="s">
        <v>200</v>
      </c>
      <c r="D92" s="22" t="s">
        <v>201</v>
      </c>
    </row>
    <row r="93" spans="1:4">
      <c r="A93" s="25">
        <v>45922</v>
      </c>
      <c r="B93" s="26" t="s">
        <v>183</v>
      </c>
      <c r="C93" s="119" t="s">
        <v>185</v>
      </c>
      <c r="D93" s="22" t="s">
        <v>187</v>
      </c>
    </row>
    <row r="94" spans="1:4" ht="18" customHeight="1">
      <c r="A94" s="25">
        <v>45922</v>
      </c>
      <c r="B94" s="26" t="s">
        <v>196</v>
      </c>
      <c r="C94" s="119" t="s">
        <v>202</v>
      </c>
      <c r="D94" s="22" t="s">
        <v>195</v>
      </c>
    </row>
    <row r="95" spans="1:4" ht="18" customHeight="1">
      <c r="A95" s="25">
        <v>45924</v>
      </c>
      <c r="B95" s="26" t="s">
        <v>183</v>
      </c>
      <c r="C95" s="119" t="s">
        <v>135</v>
      </c>
      <c r="D95" s="22" t="s">
        <v>203</v>
      </c>
    </row>
    <row r="96" spans="1:4">
      <c r="A96" s="25">
        <v>45926</v>
      </c>
      <c r="B96" s="26" t="s">
        <v>183</v>
      </c>
      <c r="C96" s="22" t="s">
        <v>204</v>
      </c>
      <c r="D96" s="22" t="s">
        <v>191</v>
      </c>
    </row>
    <row r="97" spans="1:4">
      <c r="A97" s="25">
        <v>45931</v>
      </c>
      <c r="B97" s="26" t="s">
        <v>183</v>
      </c>
      <c r="C97" s="22" t="s">
        <v>205</v>
      </c>
      <c r="D97" s="22" t="s">
        <v>206</v>
      </c>
    </row>
    <row r="98" spans="1:4">
      <c r="A98" s="25">
        <v>45933</v>
      </c>
      <c r="B98" s="26" t="s">
        <v>183</v>
      </c>
      <c r="C98" s="22" t="s">
        <v>205</v>
      </c>
      <c r="D98" s="22" t="s">
        <v>206</v>
      </c>
    </row>
    <row r="99" spans="1:4" ht="159.6">
      <c r="A99" s="25">
        <v>45933</v>
      </c>
      <c r="B99" s="26" t="s">
        <v>207</v>
      </c>
      <c r="C99" s="22" t="s">
        <v>208</v>
      </c>
      <c r="D99" s="22" t="s">
        <v>190</v>
      </c>
    </row>
    <row r="100" spans="1:4">
      <c r="A100" s="25">
        <v>45936</v>
      </c>
      <c r="B100" s="26" t="s">
        <v>183</v>
      </c>
      <c r="C100" s="22" t="s">
        <v>205</v>
      </c>
      <c r="D100" s="22" t="s">
        <v>206</v>
      </c>
    </row>
    <row r="101" spans="1:4" ht="29.1">
      <c r="A101" s="25">
        <v>45937</v>
      </c>
      <c r="B101" s="26" t="s">
        <v>209</v>
      </c>
      <c r="C101" s="22" t="s">
        <v>210</v>
      </c>
      <c r="D101" s="22" t="s">
        <v>195</v>
      </c>
    </row>
    <row r="102" spans="1:4">
      <c r="A102" s="25">
        <v>45938</v>
      </c>
      <c r="B102" s="26" t="s">
        <v>211</v>
      </c>
      <c r="C102" s="22" t="s">
        <v>205</v>
      </c>
      <c r="D102" s="22" t="s">
        <v>206</v>
      </c>
    </row>
    <row r="103" spans="1:4" ht="29.1">
      <c r="A103" s="25">
        <v>45939</v>
      </c>
      <c r="B103" s="26" t="s">
        <v>209</v>
      </c>
      <c r="C103" s="22" t="s">
        <v>212</v>
      </c>
      <c r="D103" s="22" t="s">
        <v>195</v>
      </c>
    </row>
    <row r="104" spans="1:4">
      <c r="A104" s="25">
        <v>45940</v>
      </c>
      <c r="B104" s="26" t="s">
        <v>183</v>
      </c>
      <c r="C104" s="22" t="s">
        <v>205</v>
      </c>
      <c r="D104" s="22" t="s">
        <v>206</v>
      </c>
    </row>
    <row r="105" spans="1:4">
      <c r="A105" s="25">
        <v>45940</v>
      </c>
      <c r="B105" s="26" t="s">
        <v>183</v>
      </c>
      <c r="C105" s="22" t="s">
        <v>146</v>
      </c>
      <c r="D105" s="22" t="s">
        <v>213</v>
      </c>
    </row>
    <row r="106" spans="1:4">
      <c r="A106" s="25">
        <v>45943</v>
      </c>
      <c r="B106" s="26" t="s">
        <v>183</v>
      </c>
      <c r="C106" s="22" t="s">
        <v>205</v>
      </c>
      <c r="D106" s="22" t="s">
        <v>206</v>
      </c>
    </row>
    <row r="107" spans="1:4">
      <c r="A107" s="25">
        <v>45944</v>
      </c>
      <c r="B107" s="26" t="s">
        <v>214</v>
      </c>
      <c r="C107" s="22" t="s">
        <v>215</v>
      </c>
      <c r="D107" s="22" t="s">
        <v>195</v>
      </c>
    </row>
    <row r="108" spans="1:4">
      <c r="A108" s="25">
        <v>45946</v>
      </c>
      <c r="B108" s="26" t="s">
        <v>183</v>
      </c>
      <c r="C108" s="22" t="s">
        <v>216</v>
      </c>
      <c r="D108" s="22" t="s">
        <v>217</v>
      </c>
    </row>
    <row r="109" spans="1:4" ht="29.1">
      <c r="A109" s="25">
        <v>45947</v>
      </c>
      <c r="B109" s="26" t="s">
        <v>218</v>
      </c>
      <c r="C109" s="22" t="s">
        <v>219</v>
      </c>
      <c r="D109" s="22" t="s">
        <v>220</v>
      </c>
    </row>
    <row r="110" spans="1:4">
      <c r="A110" s="25">
        <v>45951</v>
      </c>
      <c r="B110" s="26" t="s">
        <v>183</v>
      </c>
      <c r="C110" s="22" t="s">
        <v>204</v>
      </c>
      <c r="D110" s="22" t="s">
        <v>221</v>
      </c>
    </row>
    <row r="111" spans="1:4">
      <c r="A111" s="25">
        <v>45960</v>
      </c>
      <c r="B111" s="26" t="s">
        <v>183</v>
      </c>
      <c r="C111" s="22" t="s">
        <v>222</v>
      </c>
      <c r="D111" s="22" t="s">
        <v>223</v>
      </c>
    </row>
    <row r="112" spans="1:4">
      <c r="A112" s="31">
        <v>45961</v>
      </c>
      <c r="B112" s="23" t="s">
        <v>183</v>
      </c>
      <c r="C112" s="23" t="s">
        <v>204</v>
      </c>
      <c r="D112" s="23" t="s">
        <v>224</v>
      </c>
    </row>
    <row r="113" spans="1:4">
      <c r="A113" s="31">
        <v>45967</v>
      </c>
      <c r="B113" s="23" t="s">
        <v>183</v>
      </c>
      <c r="C113" s="23" t="s">
        <v>204</v>
      </c>
      <c r="D113" s="23" t="s">
        <v>224</v>
      </c>
    </row>
    <row r="114" spans="1:4" ht="27" customHeight="1">
      <c r="A114" s="31">
        <v>45975</v>
      </c>
      <c r="B114" s="23" t="s">
        <v>183</v>
      </c>
      <c r="C114" s="23" t="s">
        <v>204</v>
      </c>
      <c r="D114" s="23" t="s">
        <v>224</v>
      </c>
    </row>
    <row r="115" spans="1:4">
      <c r="A115" s="31">
        <v>45982</v>
      </c>
      <c r="B115" s="23" t="s">
        <v>183</v>
      </c>
      <c r="C115" s="23" t="s">
        <v>204</v>
      </c>
      <c r="D115" s="23" t="s">
        <v>224</v>
      </c>
    </row>
    <row r="116" spans="1:4" ht="57.95">
      <c r="A116" s="31">
        <v>45985</v>
      </c>
      <c r="B116" s="23" t="s">
        <v>183</v>
      </c>
      <c r="C116" s="23" t="s">
        <v>225</v>
      </c>
      <c r="D116" s="23" t="s">
        <v>226</v>
      </c>
    </row>
    <row r="117" spans="1:4" ht="203.1">
      <c r="A117" s="31">
        <v>45985</v>
      </c>
      <c r="B117" s="23" t="s">
        <v>227</v>
      </c>
      <c r="C117" s="23" t="s">
        <v>228</v>
      </c>
      <c r="D117" s="23" t="s">
        <v>229</v>
      </c>
    </row>
    <row r="118" spans="1:4">
      <c r="A118" s="31">
        <v>45987</v>
      </c>
      <c r="B118" s="23" t="s">
        <v>183</v>
      </c>
      <c r="C118" s="23" t="s">
        <v>230</v>
      </c>
      <c r="D118" s="23" t="s">
        <v>231</v>
      </c>
    </row>
    <row r="119" spans="1:4" ht="130.5">
      <c r="A119" s="31">
        <v>45988</v>
      </c>
      <c r="B119" s="23" t="s">
        <v>232</v>
      </c>
      <c r="C119" s="23" t="s">
        <v>233</v>
      </c>
      <c r="D119" s="23" t="s">
        <v>234</v>
      </c>
    </row>
    <row r="120" spans="1:4" ht="43.5">
      <c r="A120" s="31">
        <v>45989</v>
      </c>
      <c r="B120" s="23" t="s">
        <v>211</v>
      </c>
      <c r="C120" s="23" t="s">
        <v>235</v>
      </c>
      <c r="D120" s="23" t="s">
        <v>236</v>
      </c>
    </row>
    <row r="121" spans="1:4" ht="43.5">
      <c r="A121" s="31">
        <v>46001</v>
      </c>
      <c r="B121" s="23" t="s">
        <v>237</v>
      </c>
      <c r="C121" s="23" t="s">
        <v>238</v>
      </c>
      <c r="D121" s="23" t="s">
        <v>239</v>
      </c>
    </row>
    <row r="122" spans="1:4" ht="29.1">
      <c r="A122" s="31">
        <v>46002</v>
      </c>
      <c r="B122" s="23" t="s">
        <v>240</v>
      </c>
      <c r="C122" s="23" t="s">
        <v>241</v>
      </c>
      <c r="D122" s="23" t="s">
        <v>242</v>
      </c>
    </row>
    <row r="123" spans="1:4" ht="246.6">
      <c r="A123" s="25">
        <v>46003</v>
      </c>
      <c r="B123" s="26" t="s">
        <v>240</v>
      </c>
      <c r="C123" s="22" t="s">
        <v>243</v>
      </c>
      <c r="D123" s="22" t="s">
        <v>244</v>
      </c>
    </row>
    <row r="124" spans="1:4" ht="29.1">
      <c r="A124" s="25">
        <v>46031</v>
      </c>
      <c r="B124" s="26" t="s">
        <v>240</v>
      </c>
      <c r="C124" s="22" t="s">
        <v>245</v>
      </c>
      <c r="D124" s="22" t="s">
        <v>246</v>
      </c>
    </row>
    <row r="125" spans="1:4" ht="29.1">
      <c r="A125" s="25">
        <v>46035</v>
      </c>
      <c r="B125" s="26" t="s">
        <v>247</v>
      </c>
      <c r="C125" s="22" t="s">
        <v>248</v>
      </c>
      <c r="D125" s="22" t="s">
        <v>249</v>
      </c>
    </row>
    <row r="126" spans="1:4">
      <c r="A126" s="25"/>
    </row>
    <row r="127" spans="1:4">
      <c r="A127" s="25"/>
    </row>
    <row r="128" spans="1:4" ht="48" customHeight="1">
      <c r="A128" s="25"/>
    </row>
    <row r="129" spans="1:19">
      <c r="A129" s="25"/>
      <c r="K129" s="6"/>
      <c r="N129" s="6"/>
      <c r="O129" s="6"/>
      <c r="P129" s="6"/>
      <c r="Q129" s="6"/>
      <c r="R129" s="6"/>
      <c r="S129" s="48"/>
    </row>
    <row r="130" spans="1:19">
      <c r="A130" s="25"/>
      <c r="K130" s="6"/>
      <c r="N130" s="6"/>
      <c r="O130" s="6"/>
      <c r="P130" s="6"/>
      <c r="Q130" s="6"/>
      <c r="R130" s="6"/>
      <c r="S130" s="48"/>
    </row>
    <row r="131" spans="1:19">
      <c r="A131" s="25"/>
      <c r="K131" s="6"/>
      <c r="N131" s="6"/>
      <c r="O131" s="6"/>
      <c r="P131" s="6"/>
      <c r="Q131" s="6"/>
      <c r="R131" s="6"/>
      <c r="S131" s="48"/>
    </row>
    <row r="132" spans="1:19">
      <c r="A132" s="25"/>
      <c r="K132" s="6"/>
      <c r="N132" s="6"/>
      <c r="O132" s="6"/>
      <c r="P132" s="6"/>
      <c r="Q132" s="6"/>
      <c r="R132" s="6"/>
      <c r="S132" s="48"/>
    </row>
    <row r="133" spans="1:19">
      <c r="A133" s="31"/>
      <c r="B133" s="23"/>
      <c r="C133" s="23"/>
      <c r="D133" s="23"/>
      <c r="K133" s="6"/>
      <c r="N133" s="6"/>
      <c r="O133" s="6"/>
      <c r="P133" s="6"/>
      <c r="Q133" s="6"/>
      <c r="R133" s="6"/>
      <c r="S133" s="48"/>
    </row>
    <row r="134" spans="1:19">
      <c r="A134" s="31"/>
      <c r="B134" s="23"/>
      <c r="C134" s="23"/>
      <c r="D134" s="23"/>
      <c r="K134" s="6"/>
      <c r="N134" s="6"/>
      <c r="O134" s="6"/>
      <c r="P134" s="6"/>
      <c r="Q134" s="6"/>
      <c r="R134" s="6"/>
      <c r="S134" s="48"/>
    </row>
    <row r="135" spans="1:19">
      <c r="A135" s="31"/>
      <c r="B135" s="23"/>
      <c r="C135" s="23"/>
      <c r="D135" s="23"/>
      <c r="K135" s="6"/>
      <c r="N135" s="6"/>
      <c r="O135" s="6"/>
      <c r="P135" s="6"/>
      <c r="Q135" s="6"/>
      <c r="R135" s="6"/>
      <c r="S135" s="48"/>
    </row>
    <row r="136" spans="1:19">
      <c r="A136" s="31"/>
      <c r="B136" s="23"/>
      <c r="C136" s="23"/>
      <c r="D136" s="23"/>
      <c r="K136" s="6"/>
      <c r="N136" s="6"/>
      <c r="O136" s="6"/>
      <c r="P136" s="6"/>
      <c r="Q136" s="6"/>
      <c r="R136" s="6"/>
      <c r="S136" s="48"/>
    </row>
    <row r="137" spans="1:19">
      <c r="A137" s="31"/>
      <c r="B137" s="23"/>
      <c r="C137" s="23"/>
      <c r="D137" s="23"/>
      <c r="K137" s="6"/>
      <c r="N137" s="6"/>
      <c r="O137" s="6"/>
      <c r="P137" s="6"/>
      <c r="Q137" s="6"/>
      <c r="R137" s="6"/>
      <c r="S137" s="48"/>
    </row>
    <row r="138" spans="1:19">
      <c r="A138" s="31"/>
      <c r="B138" s="23"/>
      <c r="C138" s="23"/>
      <c r="D138" s="23"/>
      <c r="K138" s="6"/>
      <c r="N138" s="6"/>
      <c r="O138" s="6"/>
      <c r="P138" s="6"/>
      <c r="Q138" s="6"/>
      <c r="R138" s="6"/>
      <c r="S138" s="48"/>
    </row>
    <row r="139" spans="1:19">
      <c r="A139" s="25"/>
      <c r="C139" s="23"/>
      <c r="K139" s="6"/>
      <c r="N139" s="6"/>
      <c r="O139" s="6"/>
      <c r="P139" s="6"/>
      <c r="Q139" s="6"/>
      <c r="R139" s="6"/>
      <c r="S139" s="48"/>
    </row>
    <row r="140" spans="1:19">
      <c r="A140" s="25"/>
      <c r="C140" s="23"/>
      <c r="K140" s="6"/>
      <c r="N140" s="6"/>
      <c r="O140" s="6"/>
      <c r="P140" s="6"/>
      <c r="Q140" s="6"/>
      <c r="R140" s="6"/>
      <c r="S140" s="48"/>
    </row>
    <row r="141" spans="1:19">
      <c r="A141" s="25"/>
      <c r="C141" s="23"/>
      <c r="K141" s="6"/>
      <c r="N141" s="6"/>
      <c r="O141" s="6"/>
      <c r="P141" s="6"/>
      <c r="Q141" s="6"/>
      <c r="R141" s="6"/>
      <c r="S141" s="48"/>
    </row>
    <row r="142" spans="1:19">
      <c r="A142" s="25"/>
      <c r="C142" s="23"/>
      <c r="K142" s="6"/>
      <c r="N142" s="6"/>
      <c r="O142" s="6"/>
      <c r="P142" s="6"/>
      <c r="Q142" s="6"/>
      <c r="R142" s="6"/>
      <c r="S142" s="48"/>
    </row>
    <row r="143" spans="1:19">
      <c r="A143" s="25"/>
      <c r="K143" s="6"/>
      <c r="N143" s="6"/>
      <c r="O143" s="6"/>
      <c r="P143" s="6"/>
      <c r="Q143" s="6"/>
      <c r="R143" s="6"/>
      <c r="S143" s="48"/>
    </row>
    <row r="144" spans="1:19">
      <c r="A144" s="25"/>
      <c r="K144" s="6"/>
      <c r="N144" s="6"/>
      <c r="O144" s="6"/>
      <c r="P144" s="6"/>
      <c r="Q144" s="6"/>
      <c r="R144" s="6"/>
      <c r="S144" s="48"/>
    </row>
    <row r="145" spans="1:19">
      <c r="A145" s="25"/>
      <c r="D145" s="23"/>
      <c r="K145" s="6"/>
      <c r="N145" s="6"/>
      <c r="O145" s="6"/>
      <c r="P145" s="6"/>
      <c r="Q145" s="6"/>
      <c r="R145" s="6"/>
      <c r="S145" s="48"/>
    </row>
    <row r="146" spans="1:19">
      <c r="A146" s="25"/>
      <c r="K146" s="6"/>
      <c r="N146" s="6"/>
      <c r="O146" s="6"/>
      <c r="P146" s="6"/>
      <c r="Q146" s="6"/>
      <c r="R146" s="6"/>
      <c r="S146" s="48"/>
    </row>
    <row r="147" spans="1:19">
      <c r="A147" s="25"/>
      <c r="K147" s="6"/>
      <c r="N147" s="6"/>
      <c r="O147" s="6"/>
      <c r="P147" s="6"/>
      <c r="Q147" s="6"/>
      <c r="R147" s="6"/>
      <c r="S147" s="48"/>
    </row>
    <row r="148" spans="1:19">
      <c r="K148" s="6"/>
      <c r="N148" s="6"/>
      <c r="O148" s="6"/>
      <c r="P148" s="6"/>
      <c r="Q148" s="6"/>
      <c r="R148" s="6"/>
      <c r="S148" s="48"/>
    </row>
    <row r="149" spans="1:19">
      <c r="A149" s="25"/>
      <c r="K149" s="6"/>
      <c r="N149" s="6"/>
      <c r="O149" s="6"/>
      <c r="P149" s="6"/>
      <c r="Q149" s="6"/>
      <c r="R149" s="6"/>
      <c r="S149" s="48"/>
    </row>
    <row r="150" spans="1:19">
      <c r="A150" s="31"/>
      <c r="B150" s="23"/>
      <c r="C150" s="23"/>
      <c r="D150" s="73"/>
      <c r="K150" s="6"/>
      <c r="N150" s="6"/>
      <c r="O150" s="6"/>
      <c r="P150" s="6"/>
      <c r="Q150" s="6"/>
      <c r="R150" s="6"/>
      <c r="S150" s="48"/>
    </row>
    <row r="151" spans="1:19">
      <c r="A151" s="31"/>
      <c r="B151" s="23"/>
      <c r="C151" s="23"/>
      <c r="D151" s="74"/>
      <c r="K151" s="6"/>
      <c r="N151" s="6"/>
      <c r="O151" s="6"/>
      <c r="P151" s="6"/>
      <c r="Q151" s="6"/>
      <c r="R151" s="6"/>
      <c r="S151" s="48"/>
    </row>
    <row r="152" spans="1:19">
      <c r="A152" s="25"/>
      <c r="B152" s="22"/>
      <c r="K152" s="6"/>
      <c r="N152" s="6"/>
      <c r="O152" s="6"/>
      <c r="P152" s="6"/>
      <c r="Q152" s="6"/>
      <c r="R152" s="56"/>
      <c r="S152" s="58"/>
    </row>
    <row r="153" spans="1:19">
      <c r="K153" s="6"/>
      <c r="N153" s="6"/>
      <c r="O153" s="6"/>
      <c r="P153" s="6"/>
      <c r="Q153" s="6"/>
      <c r="R153" s="6"/>
      <c r="S153" s="48"/>
    </row>
    <row r="154" spans="1:19">
      <c r="K154" s="6"/>
      <c r="N154" s="6"/>
      <c r="O154" s="6"/>
      <c r="P154" s="6"/>
      <c r="Q154" s="6"/>
      <c r="R154" s="6"/>
      <c r="S154" s="48"/>
    </row>
    <row r="155" spans="1:19">
      <c r="K155" s="6"/>
      <c r="N155" s="6"/>
      <c r="O155" s="6"/>
      <c r="P155" s="6"/>
      <c r="Q155" s="6"/>
      <c r="R155" s="6"/>
      <c r="S155" s="48"/>
    </row>
    <row r="156" spans="1:19">
      <c r="K156" s="6"/>
      <c r="N156" s="6"/>
      <c r="O156" s="6"/>
      <c r="P156" s="6"/>
      <c r="Q156" s="6"/>
      <c r="R156" s="6"/>
      <c r="S156" s="48"/>
    </row>
    <row r="157" spans="1:19">
      <c r="K157" s="6"/>
      <c r="N157" s="6"/>
      <c r="O157" s="6"/>
      <c r="P157" s="6"/>
      <c r="Q157" s="6"/>
      <c r="R157" s="6"/>
      <c r="S157" s="48"/>
    </row>
    <row r="158" spans="1:19">
      <c r="K158" s="6"/>
      <c r="N158" s="6"/>
      <c r="O158" s="6"/>
      <c r="P158" s="6"/>
      <c r="Q158" s="6"/>
      <c r="R158" s="6"/>
      <c r="S158" s="48"/>
    </row>
    <row r="159" spans="1:19">
      <c r="K159" s="6"/>
      <c r="N159" s="6"/>
      <c r="O159" s="6"/>
      <c r="P159" s="6"/>
      <c r="Q159" s="6"/>
      <c r="R159" s="6"/>
      <c r="S159" s="48"/>
    </row>
    <row r="160" spans="1:19">
      <c r="K160" s="6"/>
      <c r="N160" s="6"/>
      <c r="O160" s="6"/>
      <c r="P160" s="6"/>
      <c r="Q160" s="6"/>
      <c r="R160" s="6"/>
      <c r="S160" s="48"/>
    </row>
    <row r="161" spans="11:19">
      <c r="K161" s="6"/>
      <c r="N161" s="6"/>
      <c r="O161" s="6"/>
      <c r="P161" s="6"/>
      <c r="Q161" s="6"/>
      <c r="R161" s="6"/>
      <c r="S161" s="48"/>
    </row>
    <row r="162" spans="11:19">
      <c r="K162" s="6"/>
      <c r="N162" s="6"/>
      <c r="O162" s="6"/>
      <c r="P162" s="6"/>
      <c r="Q162" s="6"/>
      <c r="R162" s="6"/>
      <c r="S162" s="48"/>
    </row>
    <row r="163" spans="11:19">
      <c r="K163" s="6"/>
      <c r="N163" s="6"/>
      <c r="O163" s="6"/>
      <c r="P163" s="6"/>
      <c r="Q163" s="6"/>
      <c r="R163" s="6"/>
      <c r="S163" s="48"/>
    </row>
    <row r="164" spans="11:19">
      <c r="K164" s="6"/>
      <c r="N164" s="6"/>
      <c r="O164" s="6"/>
      <c r="P164" s="6"/>
      <c r="Q164" s="6"/>
      <c r="R164" s="6"/>
      <c r="S164" s="48"/>
    </row>
    <row r="165" spans="11:19">
      <c r="K165" s="6"/>
      <c r="N165" s="6"/>
      <c r="O165" s="6"/>
      <c r="P165" s="6"/>
      <c r="Q165" s="6"/>
      <c r="R165" s="6"/>
      <c r="S165" s="48"/>
    </row>
    <row r="166" spans="11:19">
      <c r="K166" s="6"/>
      <c r="N166" s="6"/>
      <c r="O166" s="6"/>
      <c r="P166" s="6"/>
      <c r="Q166" s="6"/>
      <c r="R166" s="6"/>
      <c r="S166" s="48"/>
    </row>
    <row r="167" spans="11:19">
      <c r="K167" s="6"/>
      <c r="N167" s="6"/>
      <c r="O167" s="6"/>
      <c r="P167" s="6"/>
      <c r="Q167" s="6"/>
      <c r="R167" s="6"/>
      <c r="S167" s="48"/>
    </row>
    <row r="168" spans="11:19">
      <c r="K168" s="6"/>
      <c r="N168" s="6"/>
      <c r="O168" s="6"/>
      <c r="P168" s="6"/>
      <c r="Q168" s="6"/>
      <c r="R168" s="6"/>
      <c r="S168" s="48"/>
    </row>
    <row r="169" spans="11:19">
      <c r="K169" s="6"/>
      <c r="N169" s="6"/>
      <c r="O169" s="6"/>
      <c r="P169" s="6"/>
      <c r="Q169" s="6"/>
      <c r="R169" s="6"/>
      <c r="S169" s="48"/>
    </row>
    <row r="170" spans="11:19">
      <c r="K170" s="6"/>
      <c r="N170" s="6"/>
      <c r="O170" s="6"/>
      <c r="P170" s="6"/>
      <c r="Q170" s="6"/>
      <c r="R170" s="6"/>
      <c r="S170" s="48"/>
    </row>
    <row r="171" spans="11:19">
      <c r="K171" s="6"/>
      <c r="N171" s="6"/>
      <c r="O171" s="6"/>
      <c r="P171" s="6"/>
      <c r="Q171" s="6"/>
      <c r="R171" s="6"/>
      <c r="S171" s="48"/>
    </row>
    <row r="172" spans="11:19">
      <c r="K172" s="6"/>
      <c r="N172" s="6"/>
      <c r="O172" s="6"/>
      <c r="P172" s="6"/>
      <c r="Q172" s="6"/>
      <c r="R172" s="6"/>
      <c r="S172" s="48"/>
    </row>
    <row r="173" spans="11:19">
      <c r="K173" s="6"/>
      <c r="N173" s="6"/>
      <c r="O173" s="6"/>
      <c r="P173" s="6"/>
      <c r="Q173" s="6"/>
      <c r="R173" s="6"/>
      <c r="S173" s="48"/>
    </row>
    <row r="174" spans="11:19">
      <c r="K174" s="6"/>
      <c r="N174" s="6"/>
      <c r="O174" s="6"/>
      <c r="P174" s="6"/>
      <c r="Q174" s="6"/>
      <c r="R174" s="6"/>
      <c r="S174" s="48"/>
    </row>
    <row r="175" spans="11:19">
      <c r="K175" s="6"/>
      <c r="N175" s="6"/>
      <c r="O175" s="6"/>
      <c r="P175" s="6"/>
      <c r="Q175" s="6"/>
      <c r="R175" s="6"/>
      <c r="S175" s="48"/>
    </row>
    <row r="176" spans="11:19">
      <c r="K176" s="6"/>
      <c r="N176" s="6"/>
      <c r="O176" s="6"/>
      <c r="P176" s="6"/>
      <c r="Q176" s="6"/>
      <c r="R176" s="6"/>
      <c r="S176" s="48"/>
    </row>
    <row r="177" spans="11:19">
      <c r="K177" s="6"/>
      <c r="N177" s="6"/>
      <c r="O177" s="6"/>
      <c r="P177" s="6"/>
      <c r="Q177" s="6"/>
      <c r="R177" s="6"/>
      <c r="S177" s="48"/>
    </row>
    <row r="178" spans="11:19">
      <c r="K178" s="6"/>
      <c r="N178" s="6"/>
      <c r="O178" s="6"/>
      <c r="P178" s="6"/>
      <c r="Q178" s="6"/>
      <c r="R178" s="6"/>
      <c r="S178" s="48"/>
    </row>
    <row r="179" spans="11:19">
      <c r="K179" s="6"/>
      <c r="N179" s="6"/>
      <c r="O179" s="6"/>
      <c r="P179" s="6"/>
      <c r="Q179" s="6"/>
      <c r="R179" s="6"/>
      <c r="S179" s="48"/>
    </row>
    <row r="180" spans="11:19">
      <c r="K180" s="6"/>
      <c r="N180" s="6"/>
      <c r="O180" s="6"/>
      <c r="P180" s="6"/>
      <c r="Q180" s="6"/>
      <c r="R180" s="6"/>
      <c r="S180" s="48"/>
    </row>
    <row r="181" spans="11:19">
      <c r="K181" s="6"/>
      <c r="N181" s="6"/>
      <c r="O181" s="6"/>
      <c r="P181" s="6"/>
      <c r="Q181" s="6"/>
      <c r="R181" s="6"/>
      <c r="S181" s="48"/>
    </row>
    <row r="182" spans="11:19">
      <c r="K182" s="6"/>
      <c r="N182" s="6"/>
      <c r="O182" s="6"/>
      <c r="P182" s="6"/>
      <c r="Q182" s="6"/>
      <c r="R182" s="6"/>
      <c r="S182" s="48"/>
    </row>
    <row r="183" spans="11:19">
      <c r="K183" s="6"/>
      <c r="N183" s="6"/>
      <c r="O183" s="6"/>
      <c r="P183" s="6"/>
      <c r="Q183" s="6"/>
      <c r="R183" s="6"/>
      <c r="S183" s="48"/>
    </row>
    <row r="184" spans="11:19">
      <c r="K184" s="6"/>
      <c r="N184" s="6"/>
      <c r="O184" s="6"/>
      <c r="P184" s="6"/>
      <c r="Q184" s="6"/>
      <c r="R184" s="6"/>
      <c r="S184" s="48"/>
    </row>
    <row r="185" spans="11:19">
      <c r="K185" s="6"/>
      <c r="N185" s="6"/>
      <c r="O185" s="6"/>
      <c r="P185" s="6"/>
      <c r="Q185" s="6"/>
      <c r="R185" s="6"/>
      <c r="S185" s="48"/>
    </row>
    <row r="186" spans="11:19">
      <c r="K186" s="6"/>
      <c r="N186" s="6"/>
      <c r="O186" s="6"/>
      <c r="P186" s="6"/>
      <c r="Q186" s="6"/>
      <c r="R186" s="6"/>
      <c r="S186" s="48"/>
    </row>
    <row r="187" spans="11:19">
      <c r="K187" s="6"/>
      <c r="N187" s="6"/>
      <c r="O187" s="6"/>
      <c r="P187" s="6"/>
      <c r="Q187" s="6"/>
      <c r="R187" s="6"/>
      <c r="S187" s="48"/>
    </row>
    <row r="188" spans="11:19">
      <c r="K188" s="6"/>
      <c r="N188" s="6"/>
      <c r="O188" s="6"/>
      <c r="P188" s="6"/>
      <c r="Q188" s="6"/>
      <c r="R188" s="6"/>
      <c r="S188" s="48"/>
    </row>
    <row r="189" spans="11:19">
      <c r="K189" s="6"/>
      <c r="N189" s="6"/>
      <c r="O189" s="6"/>
      <c r="P189" s="6"/>
      <c r="Q189" s="6"/>
      <c r="R189" s="6"/>
      <c r="S189" s="64"/>
    </row>
    <row r="190" spans="11:19">
      <c r="K190" s="6"/>
      <c r="N190" s="6"/>
      <c r="O190" s="6"/>
      <c r="P190" s="6"/>
      <c r="Q190" s="6"/>
      <c r="R190" s="6"/>
      <c r="S190" s="48"/>
    </row>
    <row r="191" spans="11:19">
      <c r="K191" s="6"/>
      <c r="N191" s="6"/>
      <c r="O191" s="6"/>
      <c r="P191" s="6"/>
      <c r="Q191" s="6"/>
      <c r="R191" s="6"/>
      <c r="S191" s="64"/>
    </row>
    <row r="192" spans="11:19">
      <c r="K192" s="6"/>
      <c r="N192" s="6"/>
      <c r="O192" s="6"/>
      <c r="P192" s="6"/>
      <c r="Q192" s="6"/>
      <c r="R192" s="6"/>
      <c r="S192" s="48"/>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540E-6C51-40BB-A955-C02F6C3159C5}">
  <dimension ref="A1:M22"/>
  <sheetViews>
    <sheetView workbookViewId="0">
      <selection activeCell="F28" sqref="F28"/>
    </sheetView>
  </sheetViews>
  <sheetFormatPr defaultRowHeight="14.45"/>
  <cols>
    <col min="1" max="1" width="9.5703125" bestFit="1" customWidth="1"/>
    <col min="2" max="2" width="14" customWidth="1"/>
    <col min="5" max="5" width="8.5703125" style="12"/>
    <col min="6" max="6" width="11.5703125" customWidth="1"/>
    <col min="8" max="11" width="8.5703125" style="6"/>
  </cols>
  <sheetData>
    <row r="1" spans="1:13" s="4" customFormat="1" ht="43.5">
      <c r="A1" s="4" t="s">
        <v>24</v>
      </c>
      <c r="B1" s="4" t="s">
        <v>27</v>
      </c>
      <c r="C1" s="4" t="s">
        <v>250</v>
      </c>
      <c r="D1" s="4" t="s">
        <v>251</v>
      </c>
      <c r="E1" s="14" t="s">
        <v>252</v>
      </c>
      <c r="F1" s="15" t="s">
        <v>253</v>
      </c>
      <c r="G1" s="16" t="s">
        <v>254</v>
      </c>
      <c r="H1" s="5" t="s">
        <v>255</v>
      </c>
      <c r="I1" s="5" t="s">
        <v>256</v>
      </c>
      <c r="J1" s="5" t="s">
        <v>257</v>
      </c>
      <c r="K1" s="5" t="s">
        <v>258</v>
      </c>
    </row>
    <row r="2" spans="1:13">
      <c r="A2" t="s">
        <v>39</v>
      </c>
      <c r="B2" t="s">
        <v>41</v>
      </c>
      <c r="C2">
        <v>1984</v>
      </c>
      <c r="D2" t="s">
        <v>259</v>
      </c>
      <c r="E2" s="80">
        <v>3.7702351485148514E-2</v>
      </c>
      <c r="F2" s="6">
        <v>200</v>
      </c>
      <c r="G2" s="17">
        <f>F2*E2</f>
        <v>7.5404702970297031</v>
      </c>
      <c r="H2" s="6">
        <v>9</v>
      </c>
      <c r="I2" s="6">
        <v>1.5</v>
      </c>
      <c r="J2" s="6">
        <f>H2*I2</f>
        <v>13.5</v>
      </c>
      <c r="K2" s="28">
        <f>J2*G2</f>
        <v>101.79634900990099</v>
      </c>
      <c r="M2" s="6"/>
    </row>
    <row r="3" spans="1:13">
      <c r="A3" t="s">
        <v>39</v>
      </c>
      <c r="B3" t="s">
        <v>42</v>
      </c>
      <c r="C3">
        <v>1989</v>
      </c>
      <c r="D3" t="s">
        <v>259</v>
      </c>
      <c r="E3" s="80">
        <v>3.9613490099009899E-2</v>
      </c>
      <c r="F3" s="6">
        <v>200</v>
      </c>
      <c r="G3" s="17">
        <f t="shared" ref="G3:G17" si="0">F3*E3</f>
        <v>7.9226980198019801</v>
      </c>
      <c r="H3" s="6">
        <v>9</v>
      </c>
      <c r="I3" s="6">
        <v>1.5</v>
      </c>
      <c r="J3" s="6">
        <f t="shared" ref="J3:J17" si="1">H3*I3</f>
        <v>13.5</v>
      </c>
      <c r="K3" s="28">
        <f t="shared" ref="K3:K17" si="2">J3*G3</f>
        <v>106.95642326732673</v>
      </c>
      <c r="M3" s="6"/>
    </row>
    <row r="4" spans="1:13">
      <c r="A4" t="s">
        <v>39</v>
      </c>
      <c r="B4" t="s">
        <v>43</v>
      </c>
      <c r="C4">
        <v>1999</v>
      </c>
      <c r="D4" t="s">
        <v>260</v>
      </c>
      <c r="E4" s="80">
        <v>4.7244801980198023E-2</v>
      </c>
      <c r="F4" s="6">
        <v>200</v>
      </c>
      <c r="G4" s="17">
        <f t="shared" si="0"/>
        <v>9.4489603960396042</v>
      </c>
      <c r="H4" s="6">
        <v>9</v>
      </c>
      <c r="I4" s="6">
        <v>1.5</v>
      </c>
      <c r="J4" s="6">
        <f t="shared" si="1"/>
        <v>13.5</v>
      </c>
      <c r="K4" s="13">
        <f t="shared" si="2"/>
        <v>127.56096534653466</v>
      </c>
    </row>
    <row r="5" spans="1:13">
      <c r="A5" t="s">
        <v>39</v>
      </c>
      <c r="B5" t="s">
        <v>44</v>
      </c>
      <c r="C5">
        <v>2001</v>
      </c>
      <c r="D5" t="s">
        <v>261</v>
      </c>
      <c r="E5" s="80">
        <v>4.6322475493818044E-2</v>
      </c>
      <c r="F5" s="6">
        <v>200</v>
      </c>
      <c r="G5" s="17">
        <f t="shared" si="0"/>
        <v>9.264495098763609</v>
      </c>
      <c r="H5" s="6">
        <v>9</v>
      </c>
      <c r="I5" s="6">
        <v>1.5</v>
      </c>
      <c r="J5" s="6">
        <f t="shared" si="1"/>
        <v>13.5</v>
      </c>
      <c r="K5" s="13">
        <f t="shared" si="2"/>
        <v>125.07068383330872</v>
      </c>
    </row>
    <row r="6" spans="1:13">
      <c r="A6" t="s">
        <v>39</v>
      </c>
      <c r="B6" t="s">
        <v>45</v>
      </c>
      <c r="C6">
        <v>2004</v>
      </c>
      <c r="D6" t="s">
        <v>260</v>
      </c>
      <c r="E6" s="80">
        <v>4.2481902985074621E-2</v>
      </c>
      <c r="F6" s="6">
        <v>200</v>
      </c>
      <c r="G6" s="17">
        <f t="shared" si="0"/>
        <v>8.4963805970149249</v>
      </c>
      <c r="H6" s="6">
        <v>9</v>
      </c>
      <c r="I6" s="6">
        <v>1.5</v>
      </c>
      <c r="J6" s="6">
        <f t="shared" si="1"/>
        <v>13.5</v>
      </c>
      <c r="K6" s="13">
        <f t="shared" si="2"/>
        <v>114.70113805970149</v>
      </c>
    </row>
    <row r="7" spans="1:13">
      <c r="A7" t="s">
        <v>39</v>
      </c>
      <c r="B7" t="s">
        <v>46</v>
      </c>
      <c r="C7">
        <v>2008</v>
      </c>
      <c r="D7" t="s">
        <v>260</v>
      </c>
      <c r="E7" s="80">
        <v>4.3977599009900989E-2</v>
      </c>
      <c r="F7" s="6">
        <v>200</v>
      </c>
      <c r="G7" s="17">
        <f t="shared" si="0"/>
        <v>8.7955198019801983</v>
      </c>
      <c r="H7" s="6">
        <v>9</v>
      </c>
      <c r="I7" s="6">
        <v>1.5</v>
      </c>
      <c r="J7" s="6">
        <f t="shared" si="1"/>
        <v>13.5</v>
      </c>
      <c r="K7" s="13">
        <f t="shared" si="2"/>
        <v>118.73951732673268</v>
      </c>
    </row>
    <row r="8" spans="1:13">
      <c r="A8" t="s">
        <v>39</v>
      </c>
      <c r="B8" t="s">
        <v>47</v>
      </c>
      <c r="C8">
        <v>2016</v>
      </c>
      <c r="D8" t="s">
        <v>260</v>
      </c>
      <c r="E8" s="80">
        <v>4.9001305970149255E-2</v>
      </c>
      <c r="F8" s="6">
        <v>200</v>
      </c>
      <c r="G8" s="17">
        <f t="shared" si="0"/>
        <v>9.8002611940298507</v>
      </c>
      <c r="H8" s="6">
        <v>9</v>
      </c>
      <c r="I8" s="6">
        <v>1.5</v>
      </c>
      <c r="J8" s="6">
        <f t="shared" si="1"/>
        <v>13.5</v>
      </c>
      <c r="K8" s="13">
        <f t="shared" si="2"/>
        <v>132.30352611940299</v>
      </c>
    </row>
    <row r="9" spans="1:13">
      <c r="A9" t="s">
        <v>39</v>
      </c>
      <c r="B9" t="s">
        <v>48</v>
      </c>
      <c r="C9">
        <v>2020</v>
      </c>
      <c r="D9" t="s">
        <v>260</v>
      </c>
      <c r="E9" s="80">
        <v>4.1517241379310343E-2</v>
      </c>
      <c r="F9" s="6">
        <v>200</v>
      </c>
      <c r="G9" s="17">
        <f t="shared" si="0"/>
        <v>8.3034482758620687</v>
      </c>
      <c r="H9" s="6">
        <v>9</v>
      </c>
      <c r="I9" s="6">
        <v>1.5</v>
      </c>
      <c r="J9" s="6">
        <f t="shared" si="1"/>
        <v>13.5</v>
      </c>
      <c r="K9" s="13">
        <f t="shared" si="2"/>
        <v>112.09655172413792</v>
      </c>
    </row>
    <row r="10" spans="1:13">
      <c r="A10" t="s">
        <v>29</v>
      </c>
      <c r="B10" t="s">
        <v>31</v>
      </c>
      <c r="C10">
        <v>1983</v>
      </c>
      <c r="D10" t="s">
        <v>262</v>
      </c>
      <c r="E10" s="80">
        <v>3.8316915422885574E-2</v>
      </c>
      <c r="F10" s="6">
        <v>200</v>
      </c>
      <c r="G10" s="17">
        <f t="shared" si="0"/>
        <v>7.6633830845771147</v>
      </c>
      <c r="H10" s="6">
        <v>9</v>
      </c>
      <c r="I10" s="6">
        <v>1.5</v>
      </c>
      <c r="J10" s="6">
        <f t="shared" si="1"/>
        <v>13.5</v>
      </c>
      <c r="K10" s="13">
        <f t="shared" si="2"/>
        <v>103.45567164179104</v>
      </c>
    </row>
    <row r="11" spans="1:13">
      <c r="A11" t="s">
        <v>29</v>
      </c>
      <c r="B11" t="s">
        <v>32</v>
      </c>
      <c r="C11">
        <v>1985</v>
      </c>
      <c r="D11" t="s">
        <v>262</v>
      </c>
      <c r="E11" s="80">
        <v>4.1454872912664399E-2</v>
      </c>
      <c r="F11" s="6">
        <v>200</v>
      </c>
      <c r="G11" s="17">
        <f t="shared" si="0"/>
        <v>8.2909745825328791</v>
      </c>
      <c r="H11" s="6">
        <v>9</v>
      </c>
      <c r="I11" s="6">
        <v>1.5</v>
      </c>
      <c r="J11" s="6">
        <f t="shared" si="1"/>
        <v>13.5</v>
      </c>
      <c r="K11" s="13">
        <f t="shared" si="2"/>
        <v>111.92815686419387</v>
      </c>
    </row>
    <row r="12" spans="1:13">
      <c r="A12" t="s">
        <v>29</v>
      </c>
      <c r="B12" t="s">
        <v>33</v>
      </c>
      <c r="C12">
        <v>1998</v>
      </c>
      <c r="D12" t="s">
        <v>262</v>
      </c>
      <c r="E12" s="80">
        <v>4.1526193651917939E-2</v>
      </c>
      <c r="F12" s="6">
        <v>200</v>
      </c>
      <c r="G12" s="17">
        <f t="shared" si="0"/>
        <v>8.3052387303835875</v>
      </c>
      <c r="H12" s="6">
        <v>9</v>
      </c>
      <c r="I12" s="6">
        <v>1.5</v>
      </c>
      <c r="J12" s="6">
        <f t="shared" si="1"/>
        <v>13.5</v>
      </c>
      <c r="K12" s="13">
        <f t="shared" si="2"/>
        <v>112.12072286017843</v>
      </c>
    </row>
    <row r="13" spans="1:13">
      <c r="A13" t="s">
        <v>29</v>
      </c>
      <c r="B13" t="s">
        <v>34</v>
      </c>
      <c r="C13">
        <v>1999</v>
      </c>
      <c r="D13" t="s">
        <v>262</v>
      </c>
      <c r="E13" s="80">
        <v>3.9887499999999999E-2</v>
      </c>
      <c r="F13" s="6">
        <v>200</v>
      </c>
      <c r="G13" s="17">
        <f t="shared" si="0"/>
        <v>7.9775</v>
      </c>
      <c r="H13" s="6">
        <v>9</v>
      </c>
      <c r="I13" s="6">
        <v>1.5</v>
      </c>
      <c r="J13" s="6">
        <f t="shared" si="1"/>
        <v>13.5</v>
      </c>
      <c r="K13" s="13">
        <f t="shared" si="2"/>
        <v>107.69625000000001</v>
      </c>
    </row>
    <row r="14" spans="1:13">
      <c r="A14" t="s">
        <v>29</v>
      </c>
      <c r="B14" t="s">
        <v>35</v>
      </c>
      <c r="C14">
        <v>2002</v>
      </c>
      <c r="D14" t="s">
        <v>260</v>
      </c>
      <c r="E14" s="80">
        <v>4.1491877247426236E-2</v>
      </c>
      <c r="F14" s="6">
        <v>200</v>
      </c>
      <c r="G14" s="17">
        <f t="shared" si="0"/>
        <v>8.2983754494852473</v>
      </c>
      <c r="H14" s="6">
        <v>9</v>
      </c>
      <c r="I14" s="6">
        <v>1.5</v>
      </c>
      <c r="J14" s="6">
        <f t="shared" si="1"/>
        <v>13.5</v>
      </c>
      <c r="K14" s="13">
        <f t="shared" si="2"/>
        <v>112.02806856805084</v>
      </c>
    </row>
    <row r="15" spans="1:13">
      <c r="A15" t="s">
        <v>29</v>
      </c>
      <c r="B15" t="s">
        <v>36</v>
      </c>
      <c r="C15">
        <v>2016</v>
      </c>
      <c r="D15" t="s">
        <v>260</v>
      </c>
      <c r="E15" s="80">
        <v>4.5641417910447762E-2</v>
      </c>
      <c r="F15" s="6">
        <v>200</v>
      </c>
      <c r="G15" s="17">
        <f t="shared" si="0"/>
        <v>9.1282835820895531</v>
      </c>
      <c r="H15" s="6">
        <v>9</v>
      </c>
      <c r="I15" s="6">
        <v>1.5</v>
      </c>
      <c r="J15" s="6">
        <f t="shared" si="1"/>
        <v>13.5</v>
      </c>
      <c r="K15" s="13">
        <f t="shared" si="2"/>
        <v>123.23182835820897</v>
      </c>
    </row>
    <row r="16" spans="1:13">
      <c r="A16" t="s">
        <v>29</v>
      </c>
      <c r="B16" t="s">
        <v>37</v>
      </c>
      <c r="C16">
        <v>2018</v>
      </c>
      <c r="D16" t="s">
        <v>260</v>
      </c>
      <c r="E16" s="80">
        <v>4.2560036945812812E-2</v>
      </c>
      <c r="F16" s="6">
        <v>200</v>
      </c>
      <c r="G16" s="17">
        <f t="shared" si="0"/>
        <v>8.5120073891625623</v>
      </c>
      <c r="H16" s="6">
        <v>9</v>
      </c>
      <c r="I16" s="6">
        <v>1.5</v>
      </c>
      <c r="J16" s="6">
        <f t="shared" si="1"/>
        <v>13.5</v>
      </c>
      <c r="K16" s="13">
        <f t="shared" si="2"/>
        <v>114.91209975369459</v>
      </c>
    </row>
    <row r="17" spans="1:11">
      <c r="A17" t="s">
        <v>29</v>
      </c>
      <c r="B17" t="s">
        <v>263</v>
      </c>
      <c r="C17">
        <v>2023</v>
      </c>
      <c r="D17" t="s">
        <v>264</v>
      </c>
      <c r="E17" s="80">
        <v>4.4867247918821726E-2</v>
      </c>
      <c r="F17" s="6">
        <v>200</v>
      </c>
      <c r="G17" s="17">
        <f t="shared" si="0"/>
        <v>8.9734495837643458</v>
      </c>
      <c r="H17" s="6">
        <v>9</v>
      </c>
      <c r="I17" s="6">
        <v>1.5</v>
      </c>
      <c r="J17" s="6">
        <f t="shared" si="1"/>
        <v>13.5</v>
      </c>
      <c r="K17" s="13">
        <f t="shared" si="2"/>
        <v>121.14156938081867</v>
      </c>
    </row>
    <row r="19" spans="1:11">
      <c r="A19" s="20"/>
    </row>
    <row r="20" spans="1:11">
      <c r="F20" s="1"/>
    </row>
    <row r="21" spans="1:11">
      <c r="F21" s="1"/>
    </row>
    <row r="22" spans="1:11">
      <c r="F22"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32E8-630A-4DFB-B8B1-4CCD7042BFC7}">
  <dimension ref="A1:C77"/>
  <sheetViews>
    <sheetView topLeftCell="A11" workbookViewId="0">
      <selection activeCell="B32" sqref="B32"/>
    </sheetView>
  </sheetViews>
  <sheetFormatPr defaultRowHeight="14.45"/>
  <cols>
    <col min="1" max="1" width="39.5703125" customWidth="1"/>
    <col min="2" max="3" width="18.5703125" customWidth="1"/>
  </cols>
  <sheetData>
    <row r="1" spans="1:3">
      <c r="A1" s="32" t="s">
        <v>265</v>
      </c>
      <c r="B1" s="33" t="s">
        <v>266</v>
      </c>
      <c r="C1" s="33" t="s">
        <v>267</v>
      </c>
    </row>
    <row r="2" spans="1:3">
      <c r="A2" s="34" t="s">
        <v>268</v>
      </c>
      <c r="B2" s="35" t="s">
        <v>269</v>
      </c>
      <c r="C2" s="35"/>
    </row>
    <row r="3" spans="1:3">
      <c r="A3" s="34" t="s">
        <v>270</v>
      </c>
      <c r="B3" s="36" t="s">
        <v>271</v>
      </c>
      <c r="C3" s="36">
        <v>45399</v>
      </c>
    </row>
    <row r="4" spans="1:3">
      <c r="A4" s="34" t="s">
        <v>272</v>
      </c>
      <c r="B4" s="37" t="s">
        <v>273</v>
      </c>
      <c r="C4" s="37"/>
    </row>
    <row r="5" spans="1:3">
      <c r="A5" s="34" t="s">
        <v>274</v>
      </c>
      <c r="B5" s="37">
        <v>160</v>
      </c>
      <c r="C5" s="37"/>
    </row>
    <row r="6" spans="1:3">
      <c r="A6" s="34" t="s">
        <v>275</v>
      </c>
      <c r="B6" s="37"/>
      <c r="C6" s="37"/>
    </row>
    <row r="7" spans="1:3">
      <c r="A7" s="34" t="s">
        <v>276</v>
      </c>
      <c r="B7" s="37"/>
      <c r="C7" s="37"/>
    </row>
    <row r="8" spans="1:3">
      <c r="A8" s="34" t="s">
        <v>277</v>
      </c>
      <c r="B8" s="37">
        <v>0.8</v>
      </c>
      <c r="C8" s="37"/>
    </row>
    <row r="9" spans="1:3">
      <c r="A9" s="34" t="s">
        <v>278</v>
      </c>
      <c r="B9" s="37"/>
      <c r="C9" s="37"/>
    </row>
    <row r="10" spans="1:3">
      <c r="A10" s="34" t="s">
        <v>279</v>
      </c>
      <c r="B10" s="37"/>
      <c r="C10" s="37"/>
    </row>
    <row r="11" spans="1:3">
      <c r="A11" s="34" t="s">
        <v>280</v>
      </c>
      <c r="B11" s="38" t="s">
        <v>281</v>
      </c>
      <c r="C11" s="38"/>
    </row>
    <row r="12" spans="1:3">
      <c r="A12" s="34" t="s">
        <v>282</v>
      </c>
      <c r="B12" s="38"/>
      <c r="C12" s="38"/>
    </row>
    <row r="13" spans="1:3">
      <c r="A13" s="34" t="s">
        <v>283</v>
      </c>
      <c r="B13" s="38"/>
      <c r="C13" s="38"/>
    </row>
    <row r="14" spans="1:3">
      <c r="A14" s="34" t="s">
        <v>284</v>
      </c>
      <c r="B14" s="38" t="s">
        <v>285</v>
      </c>
      <c r="C14" s="38"/>
    </row>
    <row r="15" spans="1:3">
      <c r="A15" s="34" t="s">
        <v>286</v>
      </c>
      <c r="B15" s="38"/>
      <c r="C15" s="38"/>
    </row>
    <row r="16" spans="1:3">
      <c r="A16" s="34" t="s">
        <v>287</v>
      </c>
      <c r="B16" s="38"/>
      <c r="C16" s="38"/>
    </row>
    <row r="17" spans="1:3">
      <c r="A17" s="34" t="s">
        <v>288</v>
      </c>
      <c r="B17" s="37" t="s">
        <v>289</v>
      </c>
      <c r="C17" s="37"/>
    </row>
    <row r="18" spans="1:3">
      <c r="A18" s="34" t="s">
        <v>290</v>
      </c>
      <c r="B18" s="37">
        <v>0.25</v>
      </c>
      <c r="C18" s="37">
        <v>0.25</v>
      </c>
    </row>
    <row r="19" spans="1:3" ht="15" thickBot="1">
      <c r="A19" s="34" t="s">
        <v>291</v>
      </c>
      <c r="B19" s="37">
        <v>6</v>
      </c>
      <c r="C19" s="37">
        <v>6</v>
      </c>
    </row>
    <row r="20" spans="1:3">
      <c r="A20" s="39" t="s">
        <v>292</v>
      </c>
      <c r="B20" s="40" t="s">
        <v>293</v>
      </c>
      <c r="C20" s="40"/>
    </row>
    <row r="21" spans="1:3" ht="15" thickBot="1">
      <c r="A21" s="41" t="s">
        <v>294</v>
      </c>
      <c r="B21" s="42" t="s">
        <v>295</v>
      </c>
      <c r="C21" s="42"/>
    </row>
    <row r="22" spans="1:3">
      <c r="A22" s="39" t="s">
        <v>296</v>
      </c>
      <c r="B22" s="40" t="s">
        <v>297</v>
      </c>
      <c r="C22" s="40" t="s">
        <v>298</v>
      </c>
    </row>
    <row r="23" spans="1:3">
      <c r="A23" s="34" t="s">
        <v>299</v>
      </c>
      <c r="B23" s="37" t="s">
        <v>300</v>
      </c>
      <c r="C23" s="37"/>
    </row>
    <row r="24" spans="1:3">
      <c r="A24" s="34" t="s">
        <v>301</v>
      </c>
      <c r="B24" s="37" t="s">
        <v>302</v>
      </c>
      <c r="C24" s="37"/>
    </row>
    <row r="25" spans="1:3">
      <c r="A25" s="34" t="s">
        <v>303</v>
      </c>
      <c r="B25" s="37">
        <v>450</v>
      </c>
      <c r="C25" s="37"/>
    </row>
    <row r="26" spans="1:3" ht="15" thickBot="1">
      <c r="A26" s="43" t="s">
        <v>304</v>
      </c>
      <c r="B26" s="44">
        <v>2</v>
      </c>
      <c r="C26" s="44"/>
    </row>
    <row r="27" spans="1:3">
      <c r="A27" s="39" t="s">
        <v>305</v>
      </c>
      <c r="B27" s="40" t="s">
        <v>306</v>
      </c>
      <c r="C27" s="40" t="s">
        <v>298</v>
      </c>
    </row>
    <row r="28" spans="1:3">
      <c r="A28" s="34" t="s">
        <v>307</v>
      </c>
      <c r="B28" s="37" t="s">
        <v>300</v>
      </c>
      <c r="C28" s="37"/>
    </row>
    <row r="29" spans="1:3">
      <c r="A29" s="34" t="s">
        <v>308</v>
      </c>
      <c r="B29" s="37" t="s">
        <v>309</v>
      </c>
      <c r="C29" s="37"/>
    </row>
    <row r="30" spans="1:3">
      <c r="A30" s="34" t="s">
        <v>310</v>
      </c>
      <c r="B30" s="37">
        <v>500</v>
      </c>
      <c r="C30" s="37"/>
    </row>
    <row r="31" spans="1:3" ht="15" thickBot="1">
      <c r="A31" s="43" t="s">
        <v>311</v>
      </c>
      <c r="B31" s="44">
        <v>2</v>
      </c>
      <c r="C31" s="44"/>
    </row>
    <row r="32" spans="1:3">
      <c r="A32" s="39" t="s">
        <v>312</v>
      </c>
      <c r="B32" s="40" t="s">
        <v>313</v>
      </c>
      <c r="C32" s="40" t="s">
        <v>298</v>
      </c>
    </row>
    <row r="33" spans="1:3">
      <c r="A33" s="34" t="s">
        <v>314</v>
      </c>
      <c r="B33" s="37" t="s">
        <v>300</v>
      </c>
      <c r="C33" s="37"/>
    </row>
    <row r="34" spans="1:3">
      <c r="A34" s="34" t="s">
        <v>315</v>
      </c>
      <c r="B34" s="37" t="s">
        <v>316</v>
      </c>
      <c r="C34" s="37"/>
    </row>
    <row r="35" spans="1:3">
      <c r="A35" s="34" t="s">
        <v>317</v>
      </c>
      <c r="B35" s="90">
        <v>480</v>
      </c>
      <c r="C35" s="37"/>
    </row>
    <row r="36" spans="1:3" ht="15" thickBot="1">
      <c r="A36" s="41" t="s">
        <v>318</v>
      </c>
      <c r="B36" s="42">
        <v>0.21</v>
      </c>
      <c r="C36" s="42"/>
    </row>
    <row r="37" spans="1:3">
      <c r="A37" s="39" t="s">
        <v>319</v>
      </c>
      <c r="B37" s="40" t="s">
        <v>320</v>
      </c>
      <c r="C37" s="40"/>
    </row>
    <row r="38" spans="1:3">
      <c r="A38" s="34" t="s">
        <v>321</v>
      </c>
      <c r="B38" s="37"/>
      <c r="C38" s="37"/>
    </row>
    <row r="39" spans="1:3">
      <c r="A39" s="34" t="s">
        <v>322</v>
      </c>
      <c r="B39" s="37"/>
      <c r="C39" s="37"/>
    </row>
    <row r="40" spans="1:3" ht="15" thickBot="1">
      <c r="A40" s="41" t="s">
        <v>323</v>
      </c>
      <c r="B40" s="42"/>
      <c r="C40" s="42"/>
    </row>
    <row r="41" spans="1:3">
      <c r="A41" s="39" t="s">
        <v>324</v>
      </c>
      <c r="B41" s="40"/>
      <c r="C41" s="40"/>
    </row>
    <row r="42" spans="1:3">
      <c r="A42" s="34" t="s">
        <v>325</v>
      </c>
      <c r="B42" s="37"/>
      <c r="C42" s="37"/>
    </row>
    <row r="43" spans="1:3">
      <c r="A43" s="34" t="s">
        <v>326</v>
      </c>
      <c r="B43" s="37"/>
      <c r="C43" s="37"/>
    </row>
    <row r="44" spans="1:3" ht="15" thickBot="1">
      <c r="A44" s="41" t="s">
        <v>327</v>
      </c>
      <c r="B44" s="42"/>
      <c r="C44" s="42"/>
    </row>
    <row r="45" spans="1:3">
      <c r="A45" s="39" t="s">
        <v>328</v>
      </c>
      <c r="B45" s="40" t="s">
        <v>320</v>
      </c>
      <c r="C45" s="40"/>
    </row>
    <row r="46" spans="1:3">
      <c r="A46" s="34" t="s">
        <v>329</v>
      </c>
      <c r="B46" s="37"/>
      <c r="C46" s="37"/>
    </row>
    <row r="47" spans="1:3">
      <c r="A47" s="34" t="s">
        <v>330</v>
      </c>
      <c r="B47" s="37"/>
      <c r="C47" s="37"/>
    </row>
    <row r="48" spans="1:3" ht="15" thickBot="1">
      <c r="A48" s="41" t="s">
        <v>331</v>
      </c>
      <c r="B48" s="42"/>
      <c r="C48" s="42"/>
    </row>
    <row r="49" spans="1:3">
      <c r="A49" s="39" t="s">
        <v>332</v>
      </c>
      <c r="B49" s="40" t="s">
        <v>333</v>
      </c>
      <c r="C49" s="40"/>
    </row>
    <row r="50" spans="1:3">
      <c r="A50" s="34" t="s">
        <v>334</v>
      </c>
      <c r="B50" s="37"/>
      <c r="C50" s="37"/>
    </row>
    <row r="51" spans="1:3">
      <c r="A51" s="34" t="s">
        <v>335</v>
      </c>
      <c r="B51" s="37"/>
      <c r="C51" s="37"/>
    </row>
    <row r="52" spans="1:3" ht="15" thickBot="1">
      <c r="A52" s="41" t="s">
        <v>336</v>
      </c>
      <c r="B52" s="42"/>
      <c r="C52" s="42"/>
    </row>
    <row r="53" spans="1:3">
      <c r="A53" s="39" t="s">
        <v>337</v>
      </c>
      <c r="B53" s="40" t="s">
        <v>338</v>
      </c>
      <c r="C53" s="40"/>
    </row>
    <row r="54" spans="1:3">
      <c r="A54" s="34" t="s">
        <v>339</v>
      </c>
      <c r="B54" s="37" t="s">
        <v>340</v>
      </c>
      <c r="C54" s="37"/>
    </row>
    <row r="55" spans="1:3">
      <c r="A55" s="34" t="s">
        <v>341</v>
      </c>
      <c r="B55" s="37"/>
      <c r="C55" s="37"/>
    </row>
    <row r="56" spans="1:3" ht="15" thickBot="1">
      <c r="A56" s="41" t="s">
        <v>342</v>
      </c>
      <c r="B56" s="42"/>
      <c r="C56" s="42"/>
    </row>
    <row r="57" spans="1:3">
      <c r="A57" s="39" t="s">
        <v>343</v>
      </c>
      <c r="B57" s="40"/>
      <c r="C57" s="40"/>
    </row>
    <row r="58" spans="1:3">
      <c r="A58" s="34" t="s">
        <v>344</v>
      </c>
      <c r="B58" s="37"/>
      <c r="C58" s="37"/>
    </row>
    <row r="59" spans="1:3">
      <c r="A59" s="34" t="s">
        <v>345</v>
      </c>
      <c r="B59" s="37"/>
      <c r="C59" s="37"/>
    </row>
    <row r="60" spans="1:3" ht="15" thickBot="1">
      <c r="A60" s="41" t="s">
        <v>346</v>
      </c>
      <c r="B60" s="42"/>
      <c r="C60" s="42"/>
    </row>
    <row r="61" spans="1:3" ht="29.1">
      <c r="A61" s="39" t="s">
        <v>347</v>
      </c>
      <c r="B61" s="40" t="s">
        <v>348</v>
      </c>
      <c r="C61" s="40"/>
    </row>
    <row r="62" spans="1:3">
      <c r="A62" s="34" t="s">
        <v>349</v>
      </c>
      <c r="B62" s="37"/>
      <c r="C62" s="37"/>
    </row>
    <row r="63" spans="1:3" ht="15" thickBot="1">
      <c r="A63" s="41" t="s">
        <v>350</v>
      </c>
      <c r="B63" s="42"/>
      <c r="C63" s="42"/>
    </row>
    <row r="64" spans="1:3">
      <c r="A64" s="39" t="s">
        <v>351</v>
      </c>
      <c r="B64" s="40"/>
      <c r="C64" s="40"/>
    </row>
    <row r="65" spans="1:3">
      <c r="A65" s="34" t="s">
        <v>352</v>
      </c>
      <c r="B65" s="37"/>
      <c r="C65" s="37"/>
    </row>
    <row r="66" spans="1:3" ht="15" thickBot="1">
      <c r="A66" s="41" t="s">
        <v>353</v>
      </c>
      <c r="B66" s="42"/>
      <c r="C66" s="42"/>
    </row>
    <row r="67" spans="1:3">
      <c r="A67" s="39" t="s">
        <v>354</v>
      </c>
      <c r="B67" s="40" t="s">
        <v>355</v>
      </c>
      <c r="C67" s="40"/>
    </row>
    <row r="68" spans="1:3">
      <c r="A68" s="34" t="s">
        <v>356</v>
      </c>
      <c r="B68" s="37"/>
      <c r="C68" s="37"/>
    </row>
    <row r="69" spans="1:3" ht="15" thickBot="1">
      <c r="A69" s="41" t="s">
        <v>357</v>
      </c>
      <c r="B69" s="42"/>
      <c r="C69" s="42"/>
    </row>
    <row r="70" spans="1:3">
      <c r="A70" s="39" t="s">
        <v>358</v>
      </c>
      <c r="B70" s="40"/>
      <c r="C70" s="40"/>
    </row>
    <row r="71" spans="1:3">
      <c r="A71" s="34" t="s">
        <v>359</v>
      </c>
      <c r="B71" s="37"/>
      <c r="C71" s="37"/>
    </row>
    <row r="72" spans="1:3" ht="15" thickBot="1">
      <c r="A72" s="41" t="s">
        <v>360</v>
      </c>
      <c r="B72" s="42"/>
      <c r="C72" s="42"/>
    </row>
    <row r="73" spans="1:3">
      <c r="A73" s="39" t="s">
        <v>361</v>
      </c>
      <c r="B73" s="40"/>
      <c r="C73" s="40"/>
    </row>
    <row r="74" spans="1:3">
      <c r="A74" s="34" t="s">
        <v>362</v>
      </c>
      <c r="B74" s="37"/>
      <c r="C74" s="37"/>
    </row>
    <row r="75" spans="1:3" ht="15" thickBot="1">
      <c r="A75" s="41" t="s">
        <v>363</v>
      </c>
      <c r="B75" s="42"/>
      <c r="C75" s="42"/>
    </row>
    <row r="76" spans="1:3">
      <c r="A76" s="34" t="s">
        <v>364</v>
      </c>
      <c r="B76" s="37" t="s">
        <v>365</v>
      </c>
      <c r="C76" s="37"/>
    </row>
    <row r="77" spans="1:3">
      <c r="B77" s="37"/>
      <c r="C77" s="3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85DB-E24A-4CDA-9044-877B1A3704B4}">
  <dimension ref="A1:G18"/>
  <sheetViews>
    <sheetView topLeftCell="A4" workbookViewId="0">
      <selection activeCell="C6" sqref="C6"/>
    </sheetView>
  </sheetViews>
  <sheetFormatPr defaultRowHeight="14.45"/>
  <cols>
    <col min="1" max="2" width="16.42578125" style="22" customWidth="1"/>
    <col min="3" max="3" width="61.42578125" style="22" customWidth="1"/>
    <col min="4" max="4" width="14.5703125" style="22" customWidth="1"/>
    <col min="5" max="5" width="16.42578125" style="22" customWidth="1"/>
    <col min="6" max="6" width="21.5703125" style="22" customWidth="1"/>
  </cols>
  <sheetData>
    <row r="1" spans="1:7" ht="43.5">
      <c r="A1" s="21" t="s">
        <v>366</v>
      </c>
      <c r="B1" s="21" t="s">
        <v>367</v>
      </c>
      <c r="C1" s="21" t="s">
        <v>368</v>
      </c>
      <c r="D1" s="21" t="s">
        <v>369</v>
      </c>
      <c r="E1" s="21" t="s">
        <v>370</v>
      </c>
      <c r="F1" s="21" t="s">
        <v>371</v>
      </c>
    </row>
    <row r="2" spans="1:7" ht="154.5" customHeight="1">
      <c r="A2" s="22" t="s">
        <v>372</v>
      </c>
      <c r="C2" s="22" t="s">
        <v>373</v>
      </c>
      <c r="D2" s="22" t="s">
        <v>374</v>
      </c>
      <c r="E2" s="22" t="s">
        <v>375</v>
      </c>
      <c r="F2" s="22" t="s">
        <v>376</v>
      </c>
    </row>
    <row r="3" spans="1:7" ht="163.35" customHeight="1">
      <c r="A3" s="22" t="s">
        <v>377</v>
      </c>
      <c r="C3" s="22" t="s">
        <v>378</v>
      </c>
      <c r="D3" s="22" t="s">
        <v>379</v>
      </c>
      <c r="E3" s="22" t="s">
        <v>380</v>
      </c>
      <c r="F3" s="22" t="s">
        <v>381</v>
      </c>
    </row>
    <row r="4" spans="1:7" ht="87">
      <c r="A4" s="22" t="s">
        <v>382</v>
      </c>
      <c r="C4" s="22" t="s">
        <v>383</v>
      </c>
      <c r="E4" s="22" t="s">
        <v>384</v>
      </c>
      <c r="F4" s="22" t="s">
        <v>381</v>
      </c>
    </row>
    <row r="5" spans="1:7" ht="57.95">
      <c r="A5" s="22" t="s">
        <v>385</v>
      </c>
      <c r="C5" s="22" t="s">
        <v>386</v>
      </c>
      <c r="D5" s="22" t="s">
        <v>387</v>
      </c>
      <c r="E5" s="22" t="s">
        <v>388</v>
      </c>
      <c r="F5" s="22" t="s">
        <v>389</v>
      </c>
    </row>
    <row r="6" spans="1:7" ht="140.25" customHeight="1">
      <c r="A6" s="22" t="s">
        <v>390</v>
      </c>
      <c r="C6" s="22" t="s">
        <v>391</v>
      </c>
      <c r="D6" s="22" t="s">
        <v>392</v>
      </c>
      <c r="E6" s="22" t="s">
        <v>393</v>
      </c>
      <c r="F6" s="22" t="s">
        <v>394</v>
      </c>
    </row>
    <row r="7" spans="1:7" ht="43.5">
      <c r="A7" s="22" t="s">
        <v>395</v>
      </c>
      <c r="B7" s="22" t="s">
        <v>396</v>
      </c>
      <c r="C7" s="22" t="s">
        <v>397</v>
      </c>
      <c r="D7" s="22" t="s">
        <v>398</v>
      </c>
      <c r="E7" s="22" t="s">
        <v>399</v>
      </c>
      <c r="F7" s="22" t="s">
        <v>400</v>
      </c>
    </row>
    <row r="8" spans="1:7" ht="59.85" customHeight="1">
      <c r="A8" s="22" t="s">
        <v>401</v>
      </c>
      <c r="C8" s="22" t="s">
        <v>402</v>
      </c>
      <c r="D8" s="22" t="s">
        <v>387</v>
      </c>
      <c r="E8" s="22" t="s">
        <v>403</v>
      </c>
      <c r="F8" s="22" t="s">
        <v>404</v>
      </c>
    </row>
    <row r="9" spans="1:7" ht="72.599999999999994">
      <c r="A9" s="22" t="s">
        <v>405</v>
      </c>
      <c r="C9" s="22" t="s">
        <v>406</v>
      </c>
      <c r="D9" s="22" t="s">
        <v>407</v>
      </c>
      <c r="E9" s="22" t="s">
        <v>408</v>
      </c>
      <c r="F9" s="22" t="s">
        <v>409</v>
      </c>
    </row>
    <row r="10" spans="1:7" ht="144.94999999999999">
      <c r="A10" s="22" t="s">
        <v>187</v>
      </c>
      <c r="C10" s="22" t="s">
        <v>410</v>
      </c>
      <c r="D10" s="22" t="s">
        <v>411</v>
      </c>
      <c r="E10" s="22" t="s">
        <v>412</v>
      </c>
      <c r="F10" s="22" t="s">
        <v>413</v>
      </c>
    </row>
    <row r="11" spans="1:7" ht="130.5">
      <c r="A11" s="22" t="s">
        <v>414</v>
      </c>
      <c r="C11" s="22" t="s">
        <v>415</v>
      </c>
      <c r="D11" s="22" t="s">
        <v>416</v>
      </c>
      <c r="E11" s="22" t="s">
        <v>412</v>
      </c>
      <c r="F11" s="22" t="s">
        <v>417</v>
      </c>
    </row>
    <row r="12" spans="1:7" ht="333.6">
      <c r="A12" s="22" t="s">
        <v>418</v>
      </c>
      <c r="C12" s="92" t="s">
        <v>419</v>
      </c>
      <c r="D12" s="22" t="s">
        <v>420</v>
      </c>
      <c r="E12" s="22" t="s">
        <v>421</v>
      </c>
      <c r="F12" s="22" t="s">
        <v>422</v>
      </c>
    </row>
    <row r="14" spans="1:7" ht="348">
      <c r="A14" s="22" t="s">
        <v>423</v>
      </c>
      <c r="C14" s="92" t="s">
        <v>424</v>
      </c>
      <c r="D14" s="22" t="s">
        <v>425</v>
      </c>
      <c r="E14" s="22" t="s">
        <v>421</v>
      </c>
      <c r="F14" s="22" t="s">
        <v>426</v>
      </c>
    </row>
    <row r="15" spans="1:7" ht="72.599999999999994">
      <c r="A15" s="92" t="s">
        <v>427</v>
      </c>
      <c r="B15" s="92"/>
      <c r="C15" s="92" t="s">
        <v>428</v>
      </c>
      <c r="D15" s="92" t="s">
        <v>429</v>
      </c>
      <c r="E15" s="92" t="s">
        <v>430</v>
      </c>
      <c r="F15" s="92" t="s">
        <v>431</v>
      </c>
      <c r="G15" s="93"/>
    </row>
    <row r="16" spans="1:7" ht="202.5" customHeight="1">
      <c r="A16" s="22" t="s">
        <v>432</v>
      </c>
      <c r="C16" s="92" t="s">
        <v>433</v>
      </c>
      <c r="D16" s="22" t="s">
        <v>434</v>
      </c>
      <c r="E16" s="22" t="s">
        <v>421</v>
      </c>
      <c r="F16" s="22" t="s">
        <v>435</v>
      </c>
    </row>
    <row r="17" spans="1:6" ht="72.599999999999994">
      <c r="A17" s="22" t="s">
        <v>436</v>
      </c>
      <c r="C17" s="22" t="s">
        <v>437</v>
      </c>
      <c r="D17" s="22" t="s">
        <v>434</v>
      </c>
      <c r="E17" s="22" t="s">
        <v>438</v>
      </c>
      <c r="F17" s="22" t="s">
        <v>435</v>
      </c>
    </row>
    <row r="18" spans="1:6" ht="72.599999999999994">
      <c r="A18" s="22" t="s">
        <v>439</v>
      </c>
      <c r="C18" s="22" t="s">
        <v>440</v>
      </c>
      <c r="D18" s="22" t="s">
        <v>441</v>
      </c>
      <c r="E18" s="22" t="s">
        <v>438</v>
      </c>
      <c r="F18" s="22" t="s">
        <v>442</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1700-C50E-614E-BAD0-9FFEE65CBDBB}">
  <dimension ref="A1:F7"/>
  <sheetViews>
    <sheetView zoomScaleNormal="100" zoomScaleSheetLayoutView="100" workbookViewId="0">
      <selection activeCell="N32" sqref="N32"/>
    </sheetView>
  </sheetViews>
  <sheetFormatPr defaultRowHeight="14.45"/>
  <cols>
    <col min="1" max="1" width="19.42578125" customWidth="1"/>
    <col min="5" max="5" width="12.42578125" customWidth="1"/>
  </cols>
  <sheetData>
    <row r="1" spans="1:6">
      <c r="B1" t="s">
        <v>443</v>
      </c>
      <c r="C1" t="s">
        <v>444</v>
      </c>
      <c r="D1" t="s">
        <v>445</v>
      </c>
      <c r="F1" t="s">
        <v>446</v>
      </c>
    </row>
    <row r="2" spans="1:6">
      <c r="A2" s="94">
        <v>45764.704861111109</v>
      </c>
      <c r="B2">
        <v>16</v>
      </c>
      <c r="C2">
        <v>22</v>
      </c>
      <c r="D2">
        <v>11</v>
      </c>
      <c r="F2" t="s">
        <v>447</v>
      </c>
    </row>
    <row r="3" spans="1:6">
      <c r="A3" s="94">
        <v>45764.757638888892</v>
      </c>
      <c r="B3">
        <v>17</v>
      </c>
      <c r="C3">
        <v>22</v>
      </c>
      <c r="D3">
        <v>11</v>
      </c>
      <c r="F3" t="s">
        <v>447</v>
      </c>
    </row>
    <row r="4" spans="1:6">
      <c r="A4" s="94">
        <v>45765.287499999999</v>
      </c>
      <c r="B4">
        <v>13.5</v>
      </c>
      <c r="C4">
        <v>15</v>
      </c>
      <c r="D4">
        <v>13</v>
      </c>
      <c r="F4" t="s">
        <v>447</v>
      </c>
    </row>
    <row r="5" spans="1:6">
      <c r="A5" s="94">
        <v>45765.334722222222</v>
      </c>
      <c r="B5">
        <v>10</v>
      </c>
      <c r="C5">
        <v>12.5</v>
      </c>
      <c r="D5">
        <v>4</v>
      </c>
      <c r="F5" t="s">
        <v>448</v>
      </c>
    </row>
    <row r="6" spans="1:6">
      <c r="A6" s="94">
        <v>45765.481944444444</v>
      </c>
      <c r="B6">
        <v>13.5</v>
      </c>
      <c r="C6">
        <v>13.5</v>
      </c>
      <c r="D6">
        <v>14.5</v>
      </c>
      <c r="E6" t="s">
        <v>449</v>
      </c>
      <c r="F6" t="s">
        <v>448</v>
      </c>
    </row>
    <row r="7" spans="1:6">
      <c r="A7" s="94">
        <v>45765.734722222223</v>
      </c>
      <c r="B7">
        <v>8</v>
      </c>
      <c r="C7">
        <v>8</v>
      </c>
      <c r="D7">
        <v>8</v>
      </c>
      <c r="F7" t="s">
        <v>448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EA9C8-3719-49CC-9E7C-2F73999A77BD}">
  <dimension ref="A1:I661"/>
  <sheetViews>
    <sheetView workbookViewId="0">
      <pane ySplit="1" topLeftCell="A2" activePane="bottomLeft" state="frozen"/>
      <selection pane="bottomLeft" activeCell="K17" sqref="K17"/>
    </sheetView>
  </sheetViews>
  <sheetFormatPr defaultColWidth="9.140625" defaultRowHeight="14.45"/>
  <cols>
    <col min="1" max="1" width="11" style="184" customWidth="1"/>
    <col min="2" max="3" width="8.5703125" style="184" customWidth="1"/>
    <col min="4" max="9" width="13.140625" style="184" customWidth="1"/>
    <col min="10" max="16384" width="9.140625" style="184"/>
  </cols>
  <sheetData>
    <row r="1" spans="1:9" s="182" customFormat="1" ht="57.95">
      <c r="A1" s="181" t="s">
        <v>69</v>
      </c>
      <c r="B1" s="181" t="s">
        <v>450</v>
      </c>
      <c r="C1" s="181" t="s">
        <v>451</v>
      </c>
      <c r="D1" s="181" t="s">
        <v>452</v>
      </c>
      <c r="E1" s="181" t="s">
        <v>453</v>
      </c>
      <c r="F1" s="181" t="s">
        <v>454</v>
      </c>
      <c r="G1" s="181" t="s">
        <v>455</v>
      </c>
      <c r="H1" s="181" t="s">
        <v>456</v>
      </c>
      <c r="I1" s="181" t="s">
        <v>457</v>
      </c>
    </row>
    <row r="2" spans="1:9">
      <c r="A2" s="183">
        <v>45658</v>
      </c>
      <c r="B2" s="184">
        <f t="shared" ref="B2:B57" si="0">YEAR(A2)</f>
        <v>2025</v>
      </c>
      <c r="C2" s="184">
        <f t="shared" ref="C2:C57" si="1">A2-DATE(YEAR(A2),1,0)</f>
        <v>1</v>
      </c>
      <c r="D2" s="186">
        <v>14.82</v>
      </c>
      <c r="E2" s="186">
        <v>33</v>
      </c>
      <c r="F2" s="186">
        <v>0</v>
      </c>
      <c r="G2" s="184">
        <v>31.3</v>
      </c>
      <c r="H2" s="184">
        <v>10.1</v>
      </c>
      <c r="I2" s="184">
        <v>13.8</v>
      </c>
    </row>
    <row r="3" spans="1:9">
      <c r="A3" s="183">
        <v>45659</v>
      </c>
      <c r="B3" s="184">
        <f t="shared" si="0"/>
        <v>2025</v>
      </c>
      <c r="C3" s="184">
        <f t="shared" si="1"/>
        <v>2</v>
      </c>
      <c r="D3" s="186">
        <v>13.11</v>
      </c>
      <c r="E3" s="186">
        <v>32.54</v>
      </c>
      <c r="F3" s="186">
        <v>0</v>
      </c>
      <c r="G3" s="184">
        <v>31.2</v>
      </c>
      <c r="H3" s="184">
        <v>8</v>
      </c>
      <c r="I3" s="184">
        <v>10.199999999999999</v>
      </c>
    </row>
    <row r="4" spans="1:9">
      <c r="A4" s="183">
        <v>45660</v>
      </c>
      <c r="B4" s="184">
        <f t="shared" si="0"/>
        <v>2025</v>
      </c>
      <c r="C4" s="184">
        <f t="shared" si="1"/>
        <v>3</v>
      </c>
      <c r="D4" s="186">
        <v>11.59</v>
      </c>
      <c r="E4" s="186">
        <v>36.04</v>
      </c>
      <c r="F4" s="186">
        <v>0</v>
      </c>
      <c r="G4" s="184">
        <v>30.8</v>
      </c>
      <c r="H4" s="184">
        <v>6.4</v>
      </c>
      <c r="I4" s="184">
        <v>13.9</v>
      </c>
    </row>
    <row r="5" spans="1:9">
      <c r="A5" s="183">
        <v>45661</v>
      </c>
      <c r="B5" s="184">
        <f t="shared" si="0"/>
        <v>2025</v>
      </c>
      <c r="C5" s="184">
        <f t="shared" si="1"/>
        <v>4</v>
      </c>
      <c r="D5" s="186">
        <v>16.18</v>
      </c>
      <c r="E5" s="186">
        <v>39.46</v>
      </c>
      <c r="F5" s="186">
        <v>0</v>
      </c>
      <c r="G5" s="184">
        <v>28.3</v>
      </c>
      <c r="H5" s="184">
        <v>9.1999999999999993</v>
      </c>
      <c r="I5" s="184">
        <v>14.9</v>
      </c>
    </row>
    <row r="6" spans="1:9">
      <c r="A6" s="183">
        <v>45662</v>
      </c>
      <c r="B6" s="184">
        <f t="shared" si="0"/>
        <v>2025</v>
      </c>
      <c r="C6" s="184">
        <f t="shared" si="1"/>
        <v>5</v>
      </c>
      <c r="D6" s="186">
        <v>19.82</v>
      </c>
      <c r="E6" s="186">
        <v>42.65</v>
      </c>
      <c r="F6" s="186">
        <v>0</v>
      </c>
      <c r="G6" s="184">
        <v>26.7</v>
      </c>
      <c r="H6" s="184">
        <v>7.1</v>
      </c>
      <c r="I6" s="184">
        <v>15.4</v>
      </c>
    </row>
    <row r="7" spans="1:9">
      <c r="A7" s="183">
        <v>45663</v>
      </c>
      <c r="B7" s="184">
        <f t="shared" si="0"/>
        <v>2025</v>
      </c>
      <c r="C7" s="184">
        <f t="shared" si="1"/>
        <v>6</v>
      </c>
      <c r="D7" s="186">
        <v>14.29</v>
      </c>
      <c r="E7" s="186">
        <v>29.44</v>
      </c>
      <c r="F7" s="186">
        <v>10.5</v>
      </c>
      <c r="G7" s="184">
        <v>5.4</v>
      </c>
      <c r="H7" s="184">
        <v>2.7</v>
      </c>
      <c r="I7" s="184">
        <v>18.8</v>
      </c>
    </row>
    <row r="8" spans="1:9">
      <c r="A8" s="183">
        <v>45664</v>
      </c>
      <c r="B8" s="184">
        <f t="shared" si="0"/>
        <v>2025</v>
      </c>
      <c r="C8" s="184">
        <f t="shared" si="1"/>
        <v>7</v>
      </c>
      <c r="D8" s="186">
        <v>12.56</v>
      </c>
      <c r="E8" s="186">
        <v>32.54</v>
      </c>
      <c r="F8" s="186">
        <v>0</v>
      </c>
      <c r="G8" s="184">
        <v>28.6</v>
      </c>
      <c r="H8" s="184">
        <v>7.3</v>
      </c>
      <c r="I8" s="184">
        <v>11.6</v>
      </c>
    </row>
    <row r="9" spans="1:9">
      <c r="A9" s="183">
        <v>45665</v>
      </c>
      <c r="B9" s="184">
        <f t="shared" si="0"/>
        <v>2025</v>
      </c>
      <c r="C9" s="184">
        <f t="shared" si="1"/>
        <v>8</v>
      </c>
      <c r="D9" s="186">
        <v>14.1</v>
      </c>
      <c r="E9" s="186">
        <v>33.21</v>
      </c>
      <c r="F9" s="186">
        <v>0</v>
      </c>
      <c r="G9" s="184">
        <v>30.7</v>
      </c>
      <c r="H9" s="184">
        <v>7.2</v>
      </c>
      <c r="I9" s="184">
        <v>14.1</v>
      </c>
    </row>
    <row r="10" spans="1:9">
      <c r="A10" s="183">
        <v>45666</v>
      </c>
      <c r="B10" s="184">
        <f t="shared" si="0"/>
        <v>2025</v>
      </c>
      <c r="C10" s="184">
        <f t="shared" si="1"/>
        <v>9</v>
      </c>
      <c r="D10" s="186">
        <v>15.63</v>
      </c>
      <c r="E10" s="186">
        <v>32.74</v>
      </c>
      <c r="F10" s="186">
        <v>0</v>
      </c>
      <c r="G10" s="184">
        <v>17.7</v>
      </c>
      <c r="H10" s="184">
        <v>5.8</v>
      </c>
      <c r="I10" s="184">
        <v>13.6</v>
      </c>
    </row>
    <row r="11" spans="1:9">
      <c r="A11" s="183">
        <v>45667</v>
      </c>
      <c r="B11" s="184">
        <f t="shared" si="0"/>
        <v>2025</v>
      </c>
      <c r="C11" s="184">
        <f t="shared" si="1"/>
        <v>10</v>
      </c>
      <c r="D11" s="186">
        <v>19.010000000000002</v>
      </c>
      <c r="E11" s="186">
        <v>36.200000000000003</v>
      </c>
      <c r="F11" s="186">
        <v>0</v>
      </c>
      <c r="G11" s="184">
        <v>24</v>
      </c>
      <c r="H11" s="184">
        <v>7</v>
      </c>
      <c r="I11" s="184">
        <v>17.5</v>
      </c>
    </row>
    <row r="12" spans="1:9">
      <c r="A12" s="183">
        <v>45668</v>
      </c>
      <c r="B12" s="184">
        <f t="shared" si="0"/>
        <v>2025</v>
      </c>
      <c r="C12" s="184">
        <f t="shared" si="1"/>
        <v>11</v>
      </c>
      <c r="D12" s="186">
        <v>17.63</v>
      </c>
      <c r="E12" s="186">
        <v>36.5</v>
      </c>
      <c r="F12" s="186">
        <v>0</v>
      </c>
      <c r="G12" s="184">
        <v>25.2</v>
      </c>
      <c r="H12" s="184">
        <v>7.3</v>
      </c>
      <c r="I12" s="184">
        <v>18.2</v>
      </c>
    </row>
    <row r="13" spans="1:9">
      <c r="A13" s="183">
        <v>45669</v>
      </c>
      <c r="B13" s="184">
        <f t="shared" si="0"/>
        <v>2025</v>
      </c>
      <c r="C13" s="184">
        <f t="shared" si="1"/>
        <v>12</v>
      </c>
      <c r="D13" s="186">
        <v>17.75</v>
      </c>
      <c r="E13" s="186">
        <v>34.15</v>
      </c>
      <c r="F13" s="186">
        <v>12</v>
      </c>
      <c r="G13" s="184">
        <v>23</v>
      </c>
      <c r="H13" s="184">
        <v>5.9</v>
      </c>
      <c r="I13" s="184">
        <v>18.7</v>
      </c>
    </row>
    <row r="14" spans="1:9">
      <c r="A14" s="183">
        <v>45670</v>
      </c>
      <c r="B14" s="184">
        <f t="shared" si="0"/>
        <v>2025</v>
      </c>
      <c r="C14" s="184">
        <f t="shared" si="1"/>
        <v>13</v>
      </c>
      <c r="D14" s="186">
        <v>16.510000000000002</v>
      </c>
      <c r="E14" s="186">
        <v>36.71</v>
      </c>
      <c r="F14" s="186">
        <v>0</v>
      </c>
      <c r="G14" s="184">
        <v>29.8</v>
      </c>
      <c r="H14" s="184">
        <v>7.2</v>
      </c>
      <c r="I14" s="184">
        <v>19.5</v>
      </c>
    </row>
    <row r="15" spans="1:9">
      <c r="A15" s="183">
        <v>45671</v>
      </c>
      <c r="B15" s="184">
        <f t="shared" si="0"/>
        <v>2025</v>
      </c>
      <c r="C15" s="184">
        <f t="shared" si="1"/>
        <v>14</v>
      </c>
      <c r="D15" s="186">
        <v>18.53</v>
      </c>
      <c r="E15" s="186">
        <v>39.04</v>
      </c>
      <c r="F15" s="186">
        <v>0</v>
      </c>
      <c r="G15" s="184">
        <v>29.1</v>
      </c>
      <c r="H15" s="184">
        <v>8.5</v>
      </c>
      <c r="I15" s="184">
        <v>19.3</v>
      </c>
    </row>
    <row r="16" spans="1:9">
      <c r="A16" s="183">
        <v>45672</v>
      </c>
      <c r="B16" s="184">
        <f t="shared" si="0"/>
        <v>2025</v>
      </c>
      <c r="C16" s="184">
        <f t="shared" si="1"/>
        <v>15</v>
      </c>
      <c r="D16" s="186">
        <v>16.079999999999998</v>
      </c>
      <c r="E16" s="186">
        <v>33.08</v>
      </c>
      <c r="F16" s="186">
        <v>0</v>
      </c>
      <c r="G16" s="184">
        <v>14</v>
      </c>
      <c r="H16" s="184">
        <v>7.4</v>
      </c>
      <c r="I16" s="184">
        <v>19.399999999999999</v>
      </c>
    </row>
    <row r="17" spans="1:9">
      <c r="A17" s="183">
        <v>45673</v>
      </c>
      <c r="B17" s="184">
        <f t="shared" si="0"/>
        <v>2025</v>
      </c>
      <c r="C17" s="184">
        <f t="shared" si="1"/>
        <v>16</v>
      </c>
      <c r="D17" s="186">
        <v>11.95</v>
      </c>
      <c r="E17" s="186">
        <v>26.6</v>
      </c>
      <c r="F17" s="186">
        <v>0</v>
      </c>
      <c r="G17" s="184">
        <v>30.1</v>
      </c>
      <c r="H17" s="184">
        <v>6.6</v>
      </c>
      <c r="I17" s="184">
        <v>9.6</v>
      </c>
    </row>
    <row r="18" spans="1:9">
      <c r="A18" s="183">
        <v>45674</v>
      </c>
      <c r="B18" s="184">
        <f t="shared" si="0"/>
        <v>2025</v>
      </c>
      <c r="C18" s="184">
        <f t="shared" si="1"/>
        <v>17</v>
      </c>
      <c r="D18" s="186">
        <v>14.19</v>
      </c>
      <c r="E18" s="186">
        <v>33.159999999999997</v>
      </c>
      <c r="F18" s="186">
        <v>0</v>
      </c>
      <c r="G18" s="184">
        <v>30</v>
      </c>
      <c r="H18" s="184">
        <v>8.9</v>
      </c>
      <c r="I18" s="184">
        <v>11.8</v>
      </c>
    </row>
    <row r="19" spans="1:9">
      <c r="A19" s="183">
        <v>45675</v>
      </c>
      <c r="B19" s="184">
        <f t="shared" si="0"/>
        <v>2025</v>
      </c>
      <c r="C19" s="184">
        <f t="shared" si="1"/>
        <v>18</v>
      </c>
      <c r="D19" s="186">
        <v>14.48</v>
      </c>
      <c r="E19" s="186">
        <v>34.36</v>
      </c>
      <c r="F19" s="186">
        <v>0</v>
      </c>
      <c r="G19" s="184">
        <v>29.8</v>
      </c>
      <c r="H19" s="184">
        <v>8</v>
      </c>
      <c r="I19" s="184">
        <v>10.3</v>
      </c>
    </row>
    <row r="20" spans="1:9">
      <c r="A20" s="183">
        <v>45676</v>
      </c>
      <c r="B20" s="184">
        <f t="shared" si="0"/>
        <v>2025</v>
      </c>
      <c r="C20" s="184">
        <f t="shared" si="1"/>
        <v>19</v>
      </c>
      <c r="D20" s="186">
        <v>17.010000000000002</v>
      </c>
      <c r="E20" s="186">
        <v>36.61</v>
      </c>
      <c r="F20" s="186">
        <v>0</v>
      </c>
      <c r="G20" s="184">
        <v>28.8</v>
      </c>
      <c r="H20" s="184">
        <v>7.6</v>
      </c>
      <c r="I20" s="184">
        <v>14.6</v>
      </c>
    </row>
    <row r="21" spans="1:9">
      <c r="A21" s="183">
        <v>45677</v>
      </c>
      <c r="B21" s="184">
        <f t="shared" si="0"/>
        <v>2025</v>
      </c>
      <c r="C21" s="184">
        <f t="shared" si="1"/>
        <v>20</v>
      </c>
      <c r="D21" s="186">
        <v>18.940000000000001</v>
      </c>
      <c r="E21" s="186">
        <v>37.729999999999997</v>
      </c>
      <c r="F21" s="186">
        <v>0</v>
      </c>
      <c r="G21" s="184">
        <v>25.5</v>
      </c>
      <c r="H21" s="184">
        <v>7.5</v>
      </c>
      <c r="I21" s="184">
        <v>13.5</v>
      </c>
    </row>
    <row r="22" spans="1:9">
      <c r="A22" s="183">
        <v>45678</v>
      </c>
      <c r="B22" s="184">
        <f t="shared" si="0"/>
        <v>2025</v>
      </c>
      <c r="C22" s="184">
        <f t="shared" si="1"/>
        <v>21</v>
      </c>
      <c r="D22" s="186">
        <v>21.56</v>
      </c>
      <c r="E22" s="186">
        <v>42.83</v>
      </c>
      <c r="F22" s="186">
        <v>0</v>
      </c>
      <c r="G22" s="184">
        <v>28.7</v>
      </c>
      <c r="H22" s="184">
        <v>9.4</v>
      </c>
      <c r="I22" s="184">
        <v>14.2</v>
      </c>
    </row>
    <row r="23" spans="1:9">
      <c r="A23" s="183">
        <v>45679</v>
      </c>
      <c r="B23" s="184">
        <f t="shared" si="0"/>
        <v>2025</v>
      </c>
      <c r="C23" s="184">
        <f t="shared" si="1"/>
        <v>22</v>
      </c>
      <c r="D23" s="186">
        <v>16.39</v>
      </c>
      <c r="E23" s="186">
        <v>31.74</v>
      </c>
      <c r="F23" s="186">
        <v>0</v>
      </c>
      <c r="G23" s="184">
        <v>23.7</v>
      </c>
      <c r="H23" s="184">
        <v>8.1999999999999993</v>
      </c>
      <c r="I23" s="184">
        <v>14.6</v>
      </c>
    </row>
    <row r="24" spans="1:9">
      <c r="A24" s="183">
        <v>45680</v>
      </c>
      <c r="B24" s="184">
        <f t="shared" si="0"/>
        <v>2025</v>
      </c>
      <c r="C24" s="184">
        <f t="shared" si="1"/>
        <v>23</v>
      </c>
      <c r="D24" s="186">
        <v>11.61</v>
      </c>
      <c r="E24" s="186">
        <v>30.7</v>
      </c>
      <c r="F24" s="186">
        <v>0</v>
      </c>
      <c r="G24" s="184">
        <v>15.6</v>
      </c>
      <c r="H24" s="184">
        <v>5.5</v>
      </c>
      <c r="I24" s="184">
        <v>11.4</v>
      </c>
    </row>
    <row r="25" spans="1:9">
      <c r="A25" s="183">
        <v>45681</v>
      </c>
      <c r="B25" s="184">
        <f t="shared" si="0"/>
        <v>2025</v>
      </c>
      <c r="C25" s="184">
        <f t="shared" si="1"/>
        <v>24</v>
      </c>
      <c r="D25" s="186">
        <v>13.93</v>
      </c>
      <c r="E25" s="186">
        <v>28.79</v>
      </c>
      <c r="F25" s="186">
        <v>0</v>
      </c>
      <c r="G25" s="184">
        <v>28.9</v>
      </c>
      <c r="H25" s="184">
        <v>6.5</v>
      </c>
      <c r="I25" s="184">
        <v>12.1</v>
      </c>
    </row>
    <row r="26" spans="1:9">
      <c r="A26" s="183">
        <v>45682</v>
      </c>
      <c r="B26" s="184">
        <f t="shared" si="0"/>
        <v>2025</v>
      </c>
      <c r="C26" s="184">
        <f t="shared" si="1"/>
        <v>25</v>
      </c>
      <c r="D26" s="186">
        <v>12.97</v>
      </c>
      <c r="E26" s="186">
        <v>32.64</v>
      </c>
      <c r="F26" s="186">
        <v>0</v>
      </c>
      <c r="G26" s="184">
        <v>25.9</v>
      </c>
      <c r="H26" s="184">
        <v>7</v>
      </c>
      <c r="I26" s="184">
        <v>12.2</v>
      </c>
    </row>
    <row r="27" spans="1:9">
      <c r="A27" s="183">
        <v>45683</v>
      </c>
      <c r="B27" s="184">
        <f t="shared" si="0"/>
        <v>2025</v>
      </c>
      <c r="C27" s="184">
        <f t="shared" si="1"/>
        <v>26</v>
      </c>
      <c r="D27" s="186">
        <v>15.91</v>
      </c>
      <c r="E27" s="186">
        <v>35.479999999999997</v>
      </c>
      <c r="F27" s="186">
        <v>0</v>
      </c>
      <c r="G27" s="184">
        <v>26.8</v>
      </c>
      <c r="H27" s="184">
        <v>7.4</v>
      </c>
      <c r="I27" s="184">
        <v>13.2</v>
      </c>
    </row>
    <row r="28" spans="1:9">
      <c r="A28" s="183">
        <v>45684</v>
      </c>
      <c r="B28" s="184">
        <f t="shared" si="0"/>
        <v>2025</v>
      </c>
      <c r="C28" s="184">
        <f t="shared" si="1"/>
        <v>27</v>
      </c>
      <c r="D28" s="186">
        <v>19.72</v>
      </c>
      <c r="E28" s="186">
        <v>41.53</v>
      </c>
      <c r="F28" s="186">
        <v>0</v>
      </c>
      <c r="G28" s="184">
        <v>27.5</v>
      </c>
      <c r="H28" s="184">
        <v>9.3000000000000007</v>
      </c>
      <c r="I28" s="184">
        <v>18.2</v>
      </c>
    </row>
    <row r="29" spans="1:9">
      <c r="A29" s="183">
        <v>45685</v>
      </c>
      <c r="B29" s="184">
        <f t="shared" si="0"/>
        <v>2025</v>
      </c>
      <c r="C29" s="184">
        <f t="shared" si="1"/>
        <v>28</v>
      </c>
      <c r="D29" s="186">
        <v>17.510000000000002</v>
      </c>
      <c r="E29" s="186">
        <v>31.56</v>
      </c>
      <c r="F29" s="186">
        <v>0</v>
      </c>
      <c r="G29" s="184">
        <v>27.1</v>
      </c>
      <c r="H29" s="184">
        <v>8.6</v>
      </c>
      <c r="I29" s="184">
        <v>16.2</v>
      </c>
    </row>
    <row r="30" spans="1:9">
      <c r="A30" s="183">
        <v>45686</v>
      </c>
      <c r="B30" s="184">
        <f t="shared" si="0"/>
        <v>2025</v>
      </c>
      <c r="C30" s="184">
        <f t="shared" si="1"/>
        <v>29</v>
      </c>
      <c r="D30" s="186">
        <v>13.14</v>
      </c>
      <c r="E30" s="186">
        <v>32.479999999999997</v>
      </c>
      <c r="F30" s="186">
        <v>0</v>
      </c>
      <c r="G30" s="184">
        <v>27.9</v>
      </c>
      <c r="H30" s="184">
        <v>7.3</v>
      </c>
      <c r="I30" s="184">
        <v>10.6</v>
      </c>
    </row>
    <row r="31" spans="1:9">
      <c r="A31" s="183">
        <v>45687</v>
      </c>
      <c r="B31" s="184">
        <f t="shared" si="0"/>
        <v>2025</v>
      </c>
      <c r="C31" s="184">
        <f t="shared" si="1"/>
        <v>30</v>
      </c>
      <c r="D31" s="186">
        <v>12.1</v>
      </c>
      <c r="E31" s="186">
        <v>32.869999999999997</v>
      </c>
      <c r="F31" s="186">
        <v>0</v>
      </c>
      <c r="G31" s="184">
        <v>27.6</v>
      </c>
      <c r="H31" s="184">
        <v>7.6</v>
      </c>
      <c r="I31" s="184">
        <v>11</v>
      </c>
    </row>
    <row r="32" spans="1:9">
      <c r="A32" s="183">
        <v>45688</v>
      </c>
      <c r="B32" s="184">
        <f t="shared" si="0"/>
        <v>2025</v>
      </c>
      <c r="C32" s="184">
        <f t="shared" si="1"/>
        <v>31</v>
      </c>
      <c r="D32" s="186">
        <v>12.97</v>
      </c>
      <c r="E32" s="186">
        <v>37.32</v>
      </c>
      <c r="F32" s="186">
        <v>0</v>
      </c>
      <c r="G32" s="184">
        <v>27.6</v>
      </c>
      <c r="H32" s="184">
        <v>8.6</v>
      </c>
      <c r="I32" s="184">
        <v>13.2</v>
      </c>
    </row>
    <row r="33" spans="1:9">
      <c r="A33" s="183">
        <v>45689</v>
      </c>
      <c r="B33" s="184">
        <f t="shared" si="0"/>
        <v>2025</v>
      </c>
      <c r="C33" s="184">
        <f t="shared" si="1"/>
        <v>32</v>
      </c>
      <c r="D33" s="186">
        <v>16.18</v>
      </c>
      <c r="E33" s="186">
        <v>39.020000000000003</v>
      </c>
      <c r="F33" s="186">
        <v>0</v>
      </c>
      <c r="G33" s="184">
        <v>27.7</v>
      </c>
      <c r="H33" s="184">
        <v>8.1999999999999993</v>
      </c>
      <c r="I33" s="184">
        <v>16.399999999999999</v>
      </c>
    </row>
    <row r="34" spans="1:9">
      <c r="A34" s="183">
        <v>45690</v>
      </c>
      <c r="B34" s="184">
        <f t="shared" si="0"/>
        <v>2025</v>
      </c>
      <c r="C34" s="184">
        <f t="shared" si="1"/>
        <v>33</v>
      </c>
      <c r="D34" s="186">
        <v>22.58</v>
      </c>
      <c r="E34" s="186">
        <v>40.11</v>
      </c>
      <c r="F34" s="186">
        <v>0</v>
      </c>
      <c r="G34" s="184">
        <v>26</v>
      </c>
      <c r="H34" s="184">
        <v>9.5</v>
      </c>
      <c r="I34" s="184">
        <v>15.6</v>
      </c>
    </row>
    <row r="35" spans="1:9">
      <c r="A35" s="183">
        <v>45691</v>
      </c>
      <c r="B35" s="184">
        <f t="shared" si="0"/>
        <v>2025</v>
      </c>
      <c r="C35" s="184">
        <f t="shared" si="1"/>
        <v>34</v>
      </c>
      <c r="D35" s="186">
        <v>22.42</v>
      </c>
      <c r="E35" s="186">
        <v>39.69</v>
      </c>
      <c r="F35" s="186">
        <v>0</v>
      </c>
      <c r="G35" s="184">
        <v>21.6</v>
      </c>
      <c r="H35" s="184">
        <v>8.3000000000000007</v>
      </c>
      <c r="I35" s="184">
        <v>14.5</v>
      </c>
    </row>
    <row r="36" spans="1:9">
      <c r="A36" s="183">
        <v>45692</v>
      </c>
      <c r="B36" s="184">
        <f t="shared" si="0"/>
        <v>2025</v>
      </c>
      <c r="C36" s="184">
        <f t="shared" si="1"/>
        <v>35</v>
      </c>
      <c r="D36" s="186">
        <v>22.39</v>
      </c>
      <c r="E36" s="186">
        <v>40.4</v>
      </c>
      <c r="F36" s="186">
        <v>0</v>
      </c>
      <c r="G36" s="184">
        <v>17</v>
      </c>
      <c r="H36" s="184">
        <v>8.1999999999999993</v>
      </c>
      <c r="I36" s="184">
        <v>13.7</v>
      </c>
    </row>
    <row r="37" spans="1:9">
      <c r="A37" s="183">
        <v>45693</v>
      </c>
      <c r="B37" s="184">
        <f t="shared" si="0"/>
        <v>2025</v>
      </c>
      <c r="C37" s="184">
        <f t="shared" si="1"/>
        <v>36</v>
      </c>
      <c r="D37" s="186">
        <v>17.91</v>
      </c>
      <c r="E37" s="186">
        <v>38.5</v>
      </c>
      <c r="F37" s="186">
        <v>1.3</v>
      </c>
      <c r="G37" s="184">
        <v>27.2</v>
      </c>
      <c r="H37" s="184">
        <v>8</v>
      </c>
      <c r="I37" s="184">
        <v>17.5</v>
      </c>
    </row>
    <row r="38" spans="1:9">
      <c r="A38" s="183">
        <v>45694</v>
      </c>
      <c r="B38" s="184">
        <f t="shared" si="0"/>
        <v>2025</v>
      </c>
      <c r="C38" s="184">
        <f t="shared" si="1"/>
        <v>37</v>
      </c>
      <c r="D38" s="186">
        <v>18.46</v>
      </c>
      <c r="E38" s="186">
        <v>38.56</v>
      </c>
      <c r="F38" s="186">
        <v>0</v>
      </c>
      <c r="G38" s="184">
        <v>26.4</v>
      </c>
      <c r="H38" s="184">
        <v>7.8</v>
      </c>
      <c r="I38" s="184">
        <v>18.100000000000001</v>
      </c>
    </row>
    <row r="39" spans="1:9">
      <c r="A39" s="183">
        <v>45695</v>
      </c>
      <c r="B39" s="184">
        <f t="shared" si="0"/>
        <v>2025</v>
      </c>
      <c r="C39" s="184">
        <f t="shared" si="1"/>
        <v>38</v>
      </c>
      <c r="D39" s="186">
        <v>21.1</v>
      </c>
      <c r="E39" s="186">
        <v>41.47</v>
      </c>
      <c r="F39" s="186">
        <v>0</v>
      </c>
      <c r="G39" s="184">
        <v>17.899999999999999</v>
      </c>
      <c r="H39" s="184">
        <v>8.5</v>
      </c>
      <c r="I39" s="184">
        <v>16.8</v>
      </c>
    </row>
    <row r="40" spans="1:9">
      <c r="A40" s="183">
        <v>45696</v>
      </c>
      <c r="B40" s="184">
        <f t="shared" si="0"/>
        <v>2025</v>
      </c>
      <c r="C40" s="184">
        <f t="shared" si="1"/>
        <v>39</v>
      </c>
      <c r="D40" s="186">
        <v>18.059999999999999</v>
      </c>
      <c r="E40" s="186">
        <v>34.619999999999997</v>
      </c>
      <c r="F40" s="186">
        <v>0</v>
      </c>
      <c r="G40" s="184">
        <v>25.4</v>
      </c>
      <c r="H40" s="184">
        <v>6.6</v>
      </c>
      <c r="I40" s="184">
        <v>17.100000000000001</v>
      </c>
    </row>
    <row r="41" spans="1:9">
      <c r="A41" s="183">
        <v>45697</v>
      </c>
      <c r="B41" s="184">
        <f t="shared" si="0"/>
        <v>2025</v>
      </c>
      <c r="C41" s="184">
        <f t="shared" si="1"/>
        <v>40</v>
      </c>
      <c r="D41" s="186">
        <v>18.03</v>
      </c>
      <c r="E41" s="186">
        <v>35.049999999999997</v>
      </c>
      <c r="F41" s="186">
        <v>0</v>
      </c>
      <c r="G41" s="184">
        <v>17.3</v>
      </c>
      <c r="H41" s="184">
        <v>5.6</v>
      </c>
      <c r="I41" s="184">
        <v>18.399999999999999</v>
      </c>
    </row>
    <row r="42" spans="1:9">
      <c r="A42" s="183">
        <v>45698</v>
      </c>
      <c r="B42" s="184">
        <f t="shared" si="0"/>
        <v>2025</v>
      </c>
      <c r="C42" s="184">
        <f t="shared" si="1"/>
        <v>41</v>
      </c>
      <c r="D42" s="186">
        <v>16.440000000000001</v>
      </c>
      <c r="E42" s="186">
        <v>35.53</v>
      </c>
      <c r="F42" s="186">
        <v>0</v>
      </c>
      <c r="G42" s="184">
        <v>23.8</v>
      </c>
      <c r="H42" s="184">
        <v>6.8</v>
      </c>
      <c r="I42" s="184">
        <v>15.7</v>
      </c>
    </row>
    <row r="43" spans="1:9">
      <c r="A43" s="183">
        <v>45699</v>
      </c>
      <c r="B43" s="184">
        <f t="shared" si="0"/>
        <v>2025</v>
      </c>
      <c r="C43" s="184">
        <f t="shared" si="1"/>
        <v>42</v>
      </c>
      <c r="D43" s="186">
        <v>15.94</v>
      </c>
      <c r="E43" s="186">
        <v>36.119999999999997</v>
      </c>
      <c r="F43" s="186">
        <v>0</v>
      </c>
      <c r="G43" s="184">
        <v>26.1</v>
      </c>
      <c r="H43" s="184">
        <v>8.5</v>
      </c>
      <c r="I43" s="184">
        <v>14.4</v>
      </c>
    </row>
    <row r="44" spans="1:9">
      <c r="A44" s="183">
        <v>45700</v>
      </c>
      <c r="B44" s="184">
        <f t="shared" si="0"/>
        <v>2025</v>
      </c>
      <c r="C44" s="184">
        <f t="shared" si="1"/>
        <v>43</v>
      </c>
      <c r="D44" s="186">
        <v>19.27</v>
      </c>
      <c r="E44" s="186">
        <v>38.53</v>
      </c>
      <c r="F44" s="186">
        <v>0</v>
      </c>
      <c r="G44" s="184">
        <v>25.9</v>
      </c>
      <c r="H44" s="184">
        <v>8.6</v>
      </c>
      <c r="I44" s="184">
        <v>17.2</v>
      </c>
    </row>
    <row r="45" spans="1:9">
      <c r="A45" s="183">
        <v>45701</v>
      </c>
      <c r="B45" s="184">
        <f t="shared" si="0"/>
        <v>2025</v>
      </c>
      <c r="C45" s="184">
        <f t="shared" si="1"/>
        <v>44</v>
      </c>
      <c r="D45" s="186">
        <v>21.84</v>
      </c>
      <c r="E45" s="186">
        <v>38.06</v>
      </c>
      <c r="F45" s="186">
        <v>0</v>
      </c>
      <c r="G45" s="184">
        <v>21.2</v>
      </c>
      <c r="H45" s="184">
        <v>7.5</v>
      </c>
      <c r="I45" s="184">
        <v>16.8</v>
      </c>
    </row>
    <row r="46" spans="1:9">
      <c r="A46" s="183">
        <v>45702</v>
      </c>
      <c r="B46" s="184">
        <f t="shared" si="0"/>
        <v>2025</v>
      </c>
      <c r="C46" s="184">
        <f t="shared" si="1"/>
        <v>45</v>
      </c>
      <c r="D46" s="186">
        <v>17.510000000000002</v>
      </c>
      <c r="E46" s="186">
        <v>29.89</v>
      </c>
      <c r="F46" s="186">
        <v>3.5</v>
      </c>
      <c r="G46" s="184">
        <v>24.2</v>
      </c>
      <c r="H46" s="184">
        <v>6.1</v>
      </c>
      <c r="I46" s="184">
        <v>16</v>
      </c>
    </row>
    <row r="47" spans="1:9">
      <c r="A47" s="183">
        <v>45703</v>
      </c>
      <c r="B47" s="184">
        <f t="shared" si="0"/>
        <v>2025</v>
      </c>
      <c r="C47" s="184">
        <f t="shared" si="1"/>
        <v>46</v>
      </c>
      <c r="D47" s="186">
        <v>10.34</v>
      </c>
      <c r="E47" s="186">
        <v>22.01</v>
      </c>
      <c r="F47" s="186">
        <v>0</v>
      </c>
      <c r="G47" s="184">
        <v>17.8</v>
      </c>
      <c r="H47" s="184">
        <v>5.0999999999999996</v>
      </c>
      <c r="I47" s="184">
        <v>10.6</v>
      </c>
    </row>
    <row r="48" spans="1:9">
      <c r="A48" s="183">
        <v>45704</v>
      </c>
      <c r="B48" s="184">
        <f t="shared" si="0"/>
        <v>2025</v>
      </c>
      <c r="C48" s="184">
        <f t="shared" si="1"/>
        <v>47</v>
      </c>
      <c r="D48" s="186">
        <v>7.54</v>
      </c>
      <c r="E48" s="186">
        <v>22.49</v>
      </c>
      <c r="F48" s="186">
        <v>0</v>
      </c>
      <c r="G48" s="184">
        <v>20.9</v>
      </c>
      <c r="H48" s="184">
        <v>5.3</v>
      </c>
      <c r="I48" s="184">
        <v>9.1</v>
      </c>
    </row>
    <row r="49" spans="1:9">
      <c r="A49" s="183">
        <v>45705</v>
      </c>
      <c r="B49" s="184">
        <f t="shared" si="0"/>
        <v>2025</v>
      </c>
      <c r="C49" s="184">
        <f t="shared" si="1"/>
        <v>48</v>
      </c>
      <c r="D49" s="186">
        <v>6.46</v>
      </c>
      <c r="E49" s="186">
        <v>29.09</v>
      </c>
      <c r="F49" s="186">
        <v>0</v>
      </c>
      <c r="G49" s="184">
        <v>25.1</v>
      </c>
      <c r="H49" s="184">
        <v>4.9000000000000004</v>
      </c>
      <c r="I49" s="184">
        <v>8.1999999999999993</v>
      </c>
    </row>
    <row r="50" spans="1:9">
      <c r="A50" s="183">
        <v>45706</v>
      </c>
      <c r="B50" s="184">
        <f t="shared" si="0"/>
        <v>2025</v>
      </c>
      <c r="C50" s="184">
        <f t="shared" si="1"/>
        <v>49</v>
      </c>
      <c r="D50" s="186">
        <v>13.81</v>
      </c>
      <c r="E50" s="186">
        <v>29.29</v>
      </c>
      <c r="F50" s="186">
        <v>0</v>
      </c>
      <c r="G50" s="184">
        <v>24.8</v>
      </c>
      <c r="H50" s="184">
        <v>7.4</v>
      </c>
      <c r="I50" s="184">
        <v>10.3</v>
      </c>
    </row>
    <row r="51" spans="1:9">
      <c r="A51" s="183">
        <v>45707</v>
      </c>
      <c r="B51" s="184">
        <f t="shared" si="0"/>
        <v>2025</v>
      </c>
      <c r="C51" s="184">
        <f t="shared" si="1"/>
        <v>50</v>
      </c>
      <c r="D51" s="186">
        <v>11.39</v>
      </c>
      <c r="E51" s="186">
        <v>28.59</v>
      </c>
      <c r="F51" s="186">
        <v>0</v>
      </c>
      <c r="G51" s="184">
        <v>24.4</v>
      </c>
      <c r="H51" s="184">
        <v>6.7</v>
      </c>
      <c r="I51" s="184">
        <v>8.9</v>
      </c>
    </row>
    <row r="52" spans="1:9">
      <c r="A52" s="183">
        <v>45708</v>
      </c>
      <c r="B52" s="184">
        <f t="shared" si="0"/>
        <v>2025</v>
      </c>
      <c r="C52" s="184">
        <f t="shared" si="1"/>
        <v>51</v>
      </c>
      <c r="D52" s="186">
        <v>11.81</v>
      </c>
      <c r="E52" s="186">
        <v>31.92</v>
      </c>
      <c r="F52" s="186">
        <v>0</v>
      </c>
      <c r="G52" s="184">
        <v>24.5</v>
      </c>
      <c r="H52" s="184">
        <v>6.8</v>
      </c>
      <c r="I52" s="184">
        <v>9.3000000000000007</v>
      </c>
    </row>
    <row r="53" spans="1:9">
      <c r="A53" s="183">
        <v>45709</v>
      </c>
      <c r="B53" s="184">
        <f t="shared" si="0"/>
        <v>2025</v>
      </c>
      <c r="C53" s="184">
        <f t="shared" si="1"/>
        <v>52</v>
      </c>
      <c r="D53" s="186">
        <v>11.39</v>
      </c>
      <c r="E53" s="186">
        <v>33.97</v>
      </c>
      <c r="F53" s="186">
        <v>0</v>
      </c>
      <c r="G53" s="184">
        <v>24.3</v>
      </c>
      <c r="H53" s="184">
        <v>7.5</v>
      </c>
      <c r="I53" s="184">
        <v>12.5</v>
      </c>
    </row>
    <row r="54" spans="1:9">
      <c r="A54" s="183">
        <v>45710</v>
      </c>
      <c r="B54" s="184">
        <f t="shared" si="0"/>
        <v>2025</v>
      </c>
      <c r="C54" s="184">
        <f t="shared" si="1"/>
        <v>53</v>
      </c>
      <c r="D54" s="186">
        <v>18.77</v>
      </c>
      <c r="E54" s="186">
        <v>37.65</v>
      </c>
      <c r="F54" s="186">
        <v>0</v>
      </c>
      <c r="G54" s="184">
        <v>21.2</v>
      </c>
      <c r="H54" s="184">
        <v>8.3000000000000007</v>
      </c>
      <c r="I54" s="184">
        <v>15.6</v>
      </c>
    </row>
    <row r="55" spans="1:9">
      <c r="A55" s="183">
        <v>45711</v>
      </c>
      <c r="B55" s="184">
        <f t="shared" si="0"/>
        <v>2025</v>
      </c>
      <c r="C55" s="184">
        <f t="shared" si="1"/>
        <v>54</v>
      </c>
      <c r="D55" s="186">
        <v>19.34</v>
      </c>
      <c r="E55" s="186">
        <v>36.01</v>
      </c>
      <c r="F55" s="186">
        <v>0</v>
      </c>
      <c r="G55" s="184">
        <v>16</v>
      </c>
      <c r="H55" s="184">
        <v>5.8</v>
      </c>
      <c r="I55" s="184">
        <v>20.2</v>
      </c>
    </row>
    <row r="56" spans="1:9">
      <c r="A56" s="183">
        <v>45712</v>
      </c>
      <c r="B56" s="184">
        <f t="shared" si="0"/>
        <v>2025</v>
      </c>
      <c r="C56" s="184">
        <f t="shared" si="1"/>
        <v>55</v>
      </c>
      <c r="D56" s="186">
        <v>13.88</v>
      </c>
      <c r="E56" s="186">
        <v>31.36</v>
      </c>
      <c r="F56" s="186">
        <v>4.5</v>
      </c>
      <c r="G56" s="184">
        <v>23.8</v>
      </c>
      <c r="H56" s="184">
        <v>7.1</v>
      </c>
      <c r="I56" s="184">
        <v>13.5</v>
      </c>
    </row>
    <row r="57" spans="1:9">
      <c r="A57" s="183">
        <v>45713</v>
      </c>
      <c r="B57" s="184">
        <f t="shared" si="0"/>
        <v>2025</v>
      </c>
      <c r="C57" s="184">
        <f t="shared" si="1"/>
        <v>56</v>
      </c>
      <c r="D57" s="186">
        <v>12.97</v>
      </c>
      <c r="E57" s="186">
        <v>36.659999999999997</v>
      </c>
      <c r="F57" s="186">
        <v>0</v>
      </c>
      <c r="G57" s="184">
        <v>24.4</v>
      </c>
      <c r="H57" s="184">
        <v>6.2</v>
      </c>
      <c r="I57" s="184">
        <v>11.9</v>
      </c>
    </row>
    <row r="58" spans="1:9">
      <c r="A58" s="183">
        <v>45714</v>
      </c>
      <c r="B58" s="184">
        <f t="shared" ref="B58:B121" si="2">YEAR(A58)</f>
        <v>2025</v>
      </c>
      <c r="C58" s="184">
        <f t="shared" ref="C58:C121" si="3">A58-DATE(YEAR(A58),1,0)</f>
        <v>57</v>
      </c>
      <c r="D58" s="186">
        <v>17.89</v>
      </c>
      <c r="E58" s="186">
        <v>36.93</v>
      </c>
      <c r="F58" s="186">
        <v>0</v>
      </c>
      <c r="G58" s="184">
        <v>23.4</v>
      </c>
      <c r="H58" s="184">
        <v>7.5</v>
      </c>
      <c r="I58" s="184">
        <v>16.600000000000001</v>
      </c>
    </row>
    <row r="59" spans="1:9">
      <c r="A59" s="183">
        <v>45715</v>
      </c>
      <c r="B59" s="184">
        <f t="shared" si="2"/>
        <v>2025</v>
      </c>
      <c r="C59" s="184">
        <f t="shared" si="3"/>
        <v>58</v>
      </c>
      <c r="D59" s="186">
        <v>16.87</v>
      </c>
      <c r="E59" s="186">
        <v>36.61</v>
      </c>
      <c r="F59" s="186">
        <v>0</v>
      </c>
      <c r="G59" s="184">
        <v>22.6</v>
      </c>
      <c r="H59" s="184">
        <v>7.8</v>
      </c>
      <c r="I59" s="184">
        <v>14</v>
      </c>
    </row>
    <row r="60" spans="1:9">
      <c r="A60" s="183">
        <v>45716</v>
      </c>
      <c r="B60" s="184">
        <f t="shared" si="2"/>
        <v>2025</v>
      </c>
      <c r="C60" s="184">
        <f t="shared" si="3"/>
        <v>59</v>
      </c>
      <c r="D60" s="186">
        <v>20.36</v>
      </c>
      <c r="E60" s="186">
        <v>33.99</v>
      </c>
      <c r="F60" s="186">
        <v>0</v>
      </c>
      <c r="G60" s="184">
        <v>21.2</v>
      </c>
      <c r="H60" s="184">
        <v>7.9</v>
      </c>
      <c r="I60" s="184">
        <v>15.6</v>
      </c>
    </row>
    <row r="61" spans="1:9">
      <c r="A61" s="183">
        <v>45717</v>
      </c>
      <c r="B61" s="184">
        <f t="shared" si="2"/>
        <v>2025</v>
      </c>
      <c r="C61" s="184">
        <f t="shared" si="3"/>
        <v>60</v>
      </c>
      <c r="D61" s="186">
        <v>15.7</v>
      </c>
      <c r="E61" s="186">
        <v>35.340000000000003</v>
      </c>
      <c r="F61" s="186">
        <v>0</v>
      </c>
      <c r="G61" s="184">
        <v>23.5</v>
      </c>
      <c r="H61" s="184">
        <v>7.4</v>
      </c>
      <c r="I61" s="184">
        <v>15.4</v>
      </c>
    </row>
    <row r="62" spans="1:9">
      <c r="A62" s="183">
        <v>45718</v>
      </c>
      <c r="B62" s="184">
        <f t="shared" si="2"/>
        <v>2025</v>
      </c>
      <c r="C62" s="184">
        <f t="shared" si="3"/>
        <v>61</v>
      </c>
      <c r="D62" s="186">
        <v>15.51</v>
      </c>
      <c r="E62" s="186">
        <v>30.37</v>
      </c>
      <c r="F62" s="186">
        <v>0</v>
      </c>
      <c r="G62" s="184">
        <v>21.4</v>
      </c>
      <c r="H62" s="184">
        <v>5.8</v>
      </c>
      <c r="I62" s="184">
        <v>13.8</v>
      </c>
    </row>
    <row r="63" spans="1:9">
      <c r="A63" s="183">
        <v>45719</v>
      </c>
      <c r="B63" s="184">
        <f t="shared" si="2"/>
        <v>2025</v>
      </c>
      <c r="C63" s="184">
        <f t="shared" si="3"/>
        <v>62</v>
      </c>
      <c r="D63" s="186">
        <v>12.34</v>
      </c>
      <c r="E63" s="186">
        <v>33.369999999999997</v>
      </c>
      <c r="F63" s="186">
        <v>0</v>
      </c>
      <c r="G63" s="184">
        <v>22.7</v>
      </c>
      <c r="H63" s="184">
        <v>5.7</v>
      </c>
      <c r="I63" s="184">
        <v>11.4</v>
      </c>
    </row>
    <row r="64" spans="1:9">
      <c r="A64" s="183">
        <v>45720</v>
      </c>
      <c r="B64" s="184">
        <f t="shared" si="2"/>
        <v>2025</v>
      </c>
      <c r="C64" s="184">
        <f t="shared" si="3"/>
        <v>63</v>
      </c>
      <c r="D64" s="186">
        <v>14.48</v>
      </c>
      <c r="E64" s="186">
        <v>35.159999999999997</v>
      </c>
      <c r="F64" s="186">
        <v>0</v>
      </c>
      <c r="G64" s="184">
        <v>22.7</v>
      </c>
      <c r="H64" s="184">
        <v>7.1</v>
      </c>
      <c r="I64" s="184">
        <v>12.7</v>
      </c>
    </row>
    <row r="65" spans="1:9">
      <c r="A65" s="183">
        <v>45721</v>
      </c>
      <c r="B65" s="184">
        <f t="shared" si="2"/>
        <v>2025</v>
      </c>
      <c r="C65" s="184">
        <f t="shared" si="3"/>
        <v>64</v>
      </c>
      <c r="D65" s="186">
        <v>17.11</v>
      </c>
      <c r="E65" s="186">
        <v>36.42</v>
      </c>
      <c r="F65" s="186">
        <v>0</v>
      </c>
      <c r="G65" s="184">
        <v>22.5</v>
      </c>
      <c r="H65" s="184">
        <v>7</v>
      </c>
      <c r="I65" s="184">
        <v>12.9</v>
      </c>
    </row>
    <row r="66" spans="1:9">
      <c r="A66" s="183">
        <v>45722</v>
      </c>
      <c r="B66" s="184">
        <f t="shared" si="2"/>
        <v>2025</v>
      </c>
      <c r="C66" s="184">
        <f t="shared" si="3"/>
        <v>65</v>
      </c>
      <c r="D66" s="186">
        <v>17.96</v>
      </c>
      <c r="E66" s="186">
        <v>35.979999999999997</v>
      </c>
      <c r="F66" s="186">
        <v>0</v>
      </c>
      <c r="G66" s="184">
        <v>22.3</v>
      </c>
      <c r="H66" s="184">
        <v>6</v>
      </c>
      <c r="I66" s="184">
        <v>16.399999999999999</v>
      </c>
    </row>
    <row r="67" spans="1:9">
      <c r="A67" s="183">
        <v>45723</v>
      </c>
      <c r="B67" s="184">
        <f t="shared" si="2"/>
        <v>2025</v>
      </c>
      <c r="C67" s="184">
        <f t="shared" si="3"/>
        <v>66</v>
      </c>
      <c r="D67" s="186">
        <v>17.53</v>
      </c>
      <c r="E67" s="186">
        <v>35.659999999999997</v>
      </c>
      <c r="F67" s="186">
        <v>0</v>
      </c>
      <c r="G67" s="184">
        <v>22.1</v>
      </c>
      <c r="H67" s="184">
        <v>7.7</v>
      </c>
      <c r="I67" s="184">
        <v>14.2</v>
      </c>
    </row>
    <row r="68" spans="1:9">
      <c r="A68" s="183">
        <v>45724</v>
      </c>
      <c r="B68" s="184">
        <f t="shared" si="2"/>
        <v>2025</v>
      </c>
      <c r="C68" s="184">
        <f t="shared" si="3"/>
        <v>67</v>
      </c>
      <c r="D68" s="186">
        <v>16.11</v>
      </c>
      <c r="E68" s="186">
        <v>34.33</v>
      </c>
      <c r="F68" s="186">
        <v>0</v>
      </c>
      <c r="G68" s="184">
        <v>21.9</v>
      </c>
      <c r="H68" s="184">
        <v>6.6</v>
      </c>
      <c r="I68" s="184">
        <v>15.3</v>
      </c>
    </row>
    <row r="69" spans="1:9">
      <c r="A69" s="183">
        <v>45725</v>
      </c>
      <c r="B69" s="184">
        <f t="shared" si="2"/>
        <v>2025</v>
      </c>
      <c r="C69" s="184">
        <f t="shared" si="3"/>
        <v>68</v>
      </c>
      <c r="D69" s="186">
        <v>19.079999999999998</v>
      </c>
      <c r="E69" s="186">
        <v>35.020000000000003</v>
      </c>
      <c r="F69" s="186">
        <v>0</v>
      </c>
      <c r="G69" s="184">
        <v>19.899999999999999</v>
      </c>
      <c r="H69" s="184">
        <v>6.7</v>
      </c>
      <c r="I69" s="184">
        <v>15.5</v>
      </c>
    </row>
    <row r="70" spans="1:9">
      <c r="A70" s="183">
        <v>45726</v>
      </c>
      <c r="B70" s="184">
        <f t="shared" si="2"/>
        <v>2025</v>
      </c>
      <c r="C70" s="184">
        <f t="shared" si="3"/>
        <v>69</v>
      </c>
      <c r="D70" s="186">
        <v>20.53</v>
      </c>
      <c r="E70" s="186">
        <v>35.64</v>
      </c>
      <c r="F70" s="186">
        <v>0</v>
      </c>
      <c r="G70" s="184">
        <v>17.100000000000001</v>
      </c>
      <c r="H70" s="184">
        <v>4.9000000000000004</v>
      </c>
      <c r="I70" s="184">
        <v>24.1</v>
      </c>
    </row>
    <row r="71" spans="1:9">
      <c r="A71" s="183">
        <v>45727</v>
      </c>
      <c r="B71" s="184">
        <f t="shared" si="2"/>
        <v>2025</v>
      </c>
      <c r="C71" s="184">
        <f t="shared" si="3"/>
        <v>70</v>
      </c>
      <c r="D71" s="186">
        <v>18.649999999999999</v>
      </c>
      <c r="E71" s="186">
        <v>37.590000000000003</v>
      </c>
      <c r="F71" s="186">
        <v>0</v>
      </c>
      <c r="G71" s="184">
        <v>21.4</v>
      </c>
      <c r="H71" s="184">
        <v>6.3</v>
      </c>
      <c r="I71" s="184">
        <v>20.7</v>
      </c>
    </row>
    <row r="72" spans="1:9">
      <c r="A72" s="183">
        <v>45728</v>
      </c>
      <c r="B72" s="184">
        <f t="shared" si="2"/>
        <v>2025</v>
      </c>
      <c r="C72" s="184">
        <f t="shared" si="3"/>
        <v>71</v>
      </c>
      <c r="D72" s="186">
        <v>19.100000000000001</v>
      </c>
      <c r="E72" s="186">
        <v>35.31</v>
      </c>
      <c r="F72" s="186">
        <v>0</v>
      </c>
      <c r="G72" s="184">
        <v>20.2</v>
      </c>
      <c r="H72" s="184">
        <v>6.3</v>
      </c>
      <c r="I72" s="184">
        <v>18.399999999999999</v>
      </c>
    </row>
    <row r="73" spans="1:9">
      <c r="A73" s="183">
        <v>45729</v>
      </c>
      <c r="B73" s="184">
        <f t="shared" si="2"/>
        <v>2025</v>
      </c>
      <c r="C73" s="184">
        <f t="shared" si="3"/>
        <v>72</v>
      </c>
      <c r="D73" s="186">
        <v>19.46</v>
      </c>
      <c r="E73" s="186">
        <v>37.18</v>
      </c>
      <c r="F73" s="186">
        <v>0</v>
      </c>
      <c r="G73" s="184">
        <v>20.3</v>
      </c>
      <c r="H73" s="184">
        <v>5.0999999999999996</v>
      </c>
      <c r="I73" s="184">
        <v>19.2</v>
      </c>
    </row>
    <row r="74" spans="1:9">
      <c r="A74" s="183">
        <v>45730</v>
      </c>
      <c r="B74" s="184">
        <f t="shared" si="2"/>
        <v>2025</v>
      </c>
      <c r="C74" s="184">
        <f t="shared" si="3"/>
        <v>73</v>
      </c>
      <c r="D74" s="186">
        <v>16.3</v>
      </c>
      <c r="E74" s="186">
        <v>36.119999999999997</v>
      </c>
      <c r="F74" s="186">
        <v>0</v>
      </c>
      <c r="G74" s="184">
        <v>20.3</v>
      </c>
      <c r="H74" s="184">
        <v>8.1</v>
      </c>
      <c r="I74" s="184">
        <v>16.7</v>
      </c>
    </row>
    <row r="75" spans="1:9">
      <c r="A75" s="183">
        <v>45731</v>
      </c>
      <c r="B75" s="184">
        <f t="shared" si="2"/>
        <v>2025</v>
      </c>
      <c r="C75" s="184">
        <f t="shared" si="3"/>
        <v>74</v>
      </c>
      <c r="D75" s="186">
        <v>18.91</v>
      </c>
      <c r="E75" s="186">
        <v>40</v>
      </c>
      <c r="F75" s="186">
        <v>0</v>
      </c>
      <c r="G75" s="184">
        <v>18.100000000000001</v>
      </c>
      <c r="H75" s="184">
        <v>7.4</v>
      </c>
      <c r="I75" s="184">
        <v>11.2</v>
      </c>
    </row>
    <row r="76" spans="1:9">
      <c r="A76" s="183">
        <v>45732</v>
      </c>
      <c r="B76" s="184">
        <f t="shared" si="2"/>
        <v>2025</v>
      </c>
      <c r="C76" s="184">
        <f t="shared" si="3"/>
        <v>75</v>
      </c>
      <c r="D76" s="186">
        <v>10.91</v>
      </c>
      <c r="E76" s="186">
        <v>28.97</v>
      </c>
      <c r="F76" s="186">
        <v>5.5</v>
      </c>
      <c r="G76" s="184">
        <v>4.9000000000000004</v>
      </c>
      <c r="H76" s="184">
        <v>3.7</v>
      </c>
      <c r="I76" s="184">
        <v>15</v>
      </c>
    </row>
    <row r="77" spans="1:9">
      <c r="A77" s="183">
        <v>45733</v>
      </c>
      <c r="B77" s="184">
        <f t="shared" si="2"/>
        <v>2025</v>
      </c>
      <c r="C77" s="184">
        <f t="shared" si="3"/>
        <v>76</v>
      </c>
      <c r="D77" s="186">
        <v>8.9700000000000006</v>
      </c>
      <c r="E77" s="186">
        <v>22.9</v>
      </c>
      <c r="F77" s="186">
        <v>0</v>
      </c>
      <c r="G77" s="184">
        <v>20.100000000000001</v>
      </c>
      <c r="H77" s="184">
        <v>3.9</v>
      </c>
      <c r="I77" s="184">
        <v>10.199999999999999</v>
      </c>
    </row>
    <row r="78" spans="1:9">
      <c r="A78" s="183">
        <v>45734</v>
      </c>
      <c r="B78" s="184">
        <f t="shared" si="2"/>
        <v>2025</v>
      </c>
      <c r="C78" s="184">
        <f t="shared" si="3"/>
        <v>77</v>
      </c>
      <c r="D78" s="186">
        <v>8.4</v>
      </c>
      <c r="E78" s="186">
        <v>25.9</v>
      </c>
      <c r="F78" s="186">
        <v>0</v>
      </c>
      <c r="G78" s="184">
        <v>19.8</v>
      </c>
      <c r="H78" s="184">
        <v>4.4000000000000004</v>
      </c>
      <c r="I78" s="184">
        <v>10.1</v>
      </c>
    </row>
    <row r="79" spans="1:9">
      <c r="A79" s="183">
        <v>45735</v>
      </c>
      <c r="B79" s="184">
        <f t="shared" si="2"/>
        <v>2025</v>
      </c>
      <c r="C79" s="184">
        <f t="shared" si="3"/>
        <v>78</v>
      </c>
      <c r="D79" s="186">
        <v>14.88</v>
      </c>
      <c r="E79" s="186">
        <v>34.380000000000003</v>
      </c>
      <c r="F79" s="186">
        <v>0</v>
      </c>
      <c r="G79" s="184">
        <v>19.5</v>
      </c>
      <c r="H79" s="184">
        <v>7</v>
      </c>
      <c r="I79" s="184">
        <v>12.3</v>
      </c>
    </row>
    <row r="80" spans="1:9">
      <c r="A80" s="183">
        <v>45736</v>
      </c>
      <c r="B80" s="184">
        <f t="shared" si="2"/>
        <v>2025</v>
      </c>
      <c r="C80" s="184">
        <f t="shared" si="3"/>
        <v>79</v>
      </c>
      <c r="D80" s="186">
        <v>19.559999999999999</v>
      </c>
      <c r="E80" s="186">
        <v>25.19</v>
      </c>
      <c r="F80" s="186">
        <v>0</v>
      </c>
      <c r="G80" s="184">
        <v>7.2</v>
      </c>
      <c r="H80" s="184">
        <v>1.1000000000000001</v>
      </c>
      <c r="I80" s="184">
        <v>18.5</v>
      </c>
    </row>
    <row r="81" spans="1:9">
      <c r="A81" s="183">
        <v>45737</v>
      </c>
      <c r="B81" s="184">
        <f t="shared" si="2"/>
        <v>2025</v>
      </c>
      <c r="C81" s="184">
        <f t="shared" si="3"/>
        <v>80</v>
      </c>
      <c r="D81" s="186">
        <v>15.27</v>
      </c>
      <c r="E81" s="186">
        <v>24.85</v>
      </c>
      <c r="F81" s="186">
        <v>34</v>
      </c>
      <c r="G81" s="184">
        <v>17.600000000000001</v>
      </c>
      <c r="H81" s="184">
        <v>3.9</v>
      </c>
      <c r="I81" s="184">
        <v>20</v>
      </c>
    </row>
    <row r="82" spans="1:9">
      <c r="A82" s="183">
        <v>45738</v>
      </c>
      <c r="B82" s="184">
        <f t="shared" si="2"/>
        <v>2025</v>
      </c>
      <c r="C82" s="184">
        <f t="shared" si="3"/>
        <v>81</v>
      </c>
      <c r="D82" s="186">
        <v>11.76</v>
      </c>
      <c r="E82" s="186">
        <v>26.92</v>
      </c>
      <c r="F82" s="186">
        <v>0</v>
      </c>
      <c r="G82" s="184">
        <v>19.7</v>
      </c>
      <c r="H82" s="184">
        <v>3.8</v>
      </c>
      <c r="I82" s="184">
        <v>14.2</v>
      </c>
    </row>
    <row r="83" spans="1:9">
      <c r="A83" s="183">
        <v>45739</v>
      </c>
      <c r="B83" s="184">
        <f t="shared" si="2"/>
        <v>2025</v>
      </c>
      <c r="C83" s="184">
        <f t="shared" si="3"/>
        <v>82</v>
      </c>
      <c r="D83" s="186">
        <v>12.22</v>
      </c>
      <c r="E83" s="186">
        <v>30.49</v>
      </c>
      <c r="F83" s="186">
        <v>0</v>
      </c>
      <c r="G83" s="184">
        <v>19.3</v>
      </c>
      <c r="H83" s="184">
        <v>3.5</v>
      </c>
      <c r="I83" s="184">
        <v>15.1</v>
      </c>
    </row>
    <row r="84" spans="1:9">
      <c r="A84" s="183">
        <v>45740</v>
      </c>
      <c r="B84" s="184">
        <f t="shared" si="2"/>
        <v>2025</v>
      </c>
      <c r="C84" s="184">
        <f t="shared" si="3"/>
        <v>83</v>
      </c>
      <c r="D84" s="186">
        <v>15.13</v>
      </c>
      <c r="E84" s="186">
        <v>32.18</v>
      </c>
      <c r="F84" s="186">
        <v>0</v>
      </c>
      <c r="G84" s="184">
        <v>19.3</v>
      </c>
      <c r="H84" s="184">
        <v>4.2</v>
      </c>
      <c r="I84" s="184">
        <v>16.8</v>
      </c>
    </row>
    <row r="85" spans="1:9">
      <c r="A85" s="183">
        <v>45741</v>
      </c>
      <c r="B85" s="184">
        <f t="shared" si="2"/>
        <v>2025</v>
      </c>
      <c r="C85" s="184">
        <f t="shared" si="3"/>
        <v>84</v>
      </c>
      <c r="D85" s="186">
        <v>14.46</v>
      </c>
      <c r="E85" s="186">
        <v>35.130000000000003</v>
      </c>
      <c r="F85" s="186">
        <v>0</v>
      </c>
      <c r="G85" s="184">
        <v>18.3</v>
      </c>
      <c r="H85" s="184">
        <v>4.5</v>
      </c>
      <c r="I85" s="184">
        <v>16.3</v>
      </c>
    </row>
    <row r="86" spans="1:9">
      <c r="A86" s="183">
        <v>45742</v>
      </c>
      <c r="B86" s="184">
        <f t="shared" si="2"/>
        <v>2025</v>
      </c>
      <c r="C86" s="184">
        <f t="shared" si="3"/>
        <v>85</v>
      </c>
      <c r="D86" s="186">
        <v>17.87</v>
      </c>
      <c r="E86" s="186">
        <v>33.729999999999997</v>
      </c>
      <c r="F86" s="186">
        <v>0</v>
      </c>
      <c r="G86" s="184">
        <v>16.7</v>
      </c>
      <c r="H86" s="184">
        <v>4.4000000000000004</v>
      </c>
      <c r="I86" s="184">
        <v>17.8</v>
      </c>
    </row>
    <row r="87" spans="1:9">
      <c r="A87" s="183">
        <v>45743</v>
      </c>
      <c r="B87" s="184">
        <f t="shared" si="2"/>
        <v>2025</v>
      </c>
      <c r="C87" s="184">
        <f t="shared" si="3"/>
        <v>86</v>
      </c>
      <c r="D87" s="186">
        <v>14.46</v>
      </c>
      <c r="E87" s="186">
        <v>33.159999999999997</v>
      </c>
      <c r="F87" s="186">
        <v>0</v>
      </c>
      <c r="G87" s="184">
        <v>18.399999999999999</v>
      </c>
      <c r="H87" s="184">
        <v>4.7</v>
      </c>
      <c r="I87" s="184">
        <v>14.7</v>
      </c>
    </row>
    <row r="88" spans="1:9">
      <c r="A88" s="183">
        <v>45744</v>
      </c>
      <c r="B88" s="184">
        <f t="shared" si="2"/>
        <v>2025</v>
      </c>
      <c r="C88" s="184">
        <f t="shared" si="3"/>
        <v>87</v>
      </c>
      <c r="D88" s="186">
        <v>18.77</v>
      </c>
      <c r="E88" s="186">
        <v>28.62</v>
      </c>
      <c r="F88" s="186">
        <v>0</v>
      </c>
      <c r="G88" s="184">
        <v>11.4</v>
      </c>
      <c r="H88" s="184">
        <v>2.7</v>
      </c>
      <c r="I88" s="184">
        <v>17.100000000000001</v>
      </c>
    </row>
    <row r="89" spans="1:9">
      <c r="A89" s="183">
        <v>45745</v>
      </c>
      <c r="B89" s="184">
        <f t="shared" si="2"/>
        <v>2025</v>
      </c>
      <c r="C89" s="184">
        <f t="shared" si="3"/>
        <v>88</v>
      </c>
      <c r="D89" s="186">
        <v>17.579999999999998</v>
      </c>
      <c r="E89" s="186">
        <v>24.15</v>
      </c>
      <c r="F89" s="186">
        <v>11</v>
      </c>
      <c r="G89" s="184">
        <v>9</v>
      </c>
      <c r="H89" s="184">
        <v>2.4</v>
      </c>
      <c r="I89" s="184">
        <v>20</v>
      </c>
    </row>
    <row r="90" spans="1:9">
      <c r="A90" s="183">
        <v>45746</v>
      </c>
      <c r="B90" s="184">
        <f t="shared" si="2"/>
        <v>2025</v>
      </c>
      <c r="C90" s="184">
        <f t="shared" si="3"/>
        <v>89</v>
      </c>
      <c r="D90" s="186">
        <v>15.82</v>
      </c>
      <c r="E90" s="186">
        <v>26.79</v>
      </c>
      <c r="F90" s="186">
        <v>0</v>
      </c>
      <c r="G90" s="184">
        <v>17.100000000000001</v>
      </c>
      <c r="H90" s="184">
        <v>4.0999999999999996</v>
      </c>
      <c r="I90" s="184">
        <v>14.9</v>
      </c>
    </row>
    <row r="91" spans="1:9">
      <c r="A91" s="183">
        <v>45747</v>
      </c>
      <c r="B91" s="184">
        <f t="shared" si="2"/>
        <v>2025</v>
      </c>
      <c r="C91" s="184">
        <f t="shared" si="3"/>
        <v>90</v>
      </c>
      <c r="D91" s="186">
        <v>13.45</v>
      </c>
      <c r="E91" s="186">
        <v>26.45</v>
      </c>
      <c r="F91" s="186">
        <v>0</v>
      </c>
      <c r="G91" s="184">
        <v>18.2</v>
      </c>
      <c r="H91" s="184">
        <v>4.8</v>
      </c>
      <c r="I91" s="184">
        <v>12.5</v>
      </c>
    </row>
    <row r="92" spans="1:9">
      <c r="A92" s="183">
        <v>45748</v>
      </c>
      <c r="B92" s="184">
        <f t="shared" si="2"/>
        <v>2025</v>
      </c>
      <c r="C92" s="184">
        <f t="shared" si="3"/>
        <v>91</v>
      </c>
      <c r="D92" s="186">
        <v>9.4600000000000009</v>
      </c>
      <c r="E92" s="186">
        <v>26.3</v>
      </c>
      <c r="F92" s="186">
        <v>0</v>
      </c>
      <c r="G92" s="184">
        <v>18.2</v>
      </c>
      <c r="H92" s="184">
        <v>4.0999999999999996</v>
      </c>
      <c r="I92" s="184">
        <v>11.8</v>
      </c>
    </row>
    <row r="93" spans="1:9">
      <c r="A93" s="183">
        <v>45749</v>
      </c>
      <c r="B93" s="184">
        <f t="shared" si="2"/>
        <v>2025</v>
      </c>
      <c r="C93" s="184">
        <f t="shared" si="3"/>
        <v>92</v>
      </c>
      <c r="D93" s="186">
        <v>12.07</v>
      </c>
      <c r="E93" s="186">
        <v>27.04</v>
      </c>
      <c r="F93" s="186">
        <v>0</v>
      </c>
      <c r="G93" s="184">
        <v>17.399999999999999</v>
      </c>
      <c r="H93" s="184">
        <v>3.1</v>
      </c>
      <c r="I93" s="184">
        <v>11.5</v>
      </c>
    </row>
    <row r="94" spans="1:9">
      <c r="A94" s="183">
        <v>45750</v>
      </c>
      <c r="B94" s="184">
        <f t="shared" si="2"/>
        <v>2025</v>
      </c>
      <c r="C94" s="184">
        <f t="shared" si="3"/>
        <v>93</v>
      </c>
      <c r="D94" s="186">
        <v>10.32</v>
      </c>
      <c r="E94" s="186">
        <v>26.08</v>
      </c>
      <c r="F94" s="186">
        <v>0</v>
      </c>
      <c r="G94" s="184">
        <v>17.3</v>
      </c>
      <c r="H94" s="184">
        <v>2.9</v>
      </c>
      <c r="I94" s="184">
        <v>11.5</v>
      </c>
    </row>
    <row r="95" spans="1:9">
      <c r="A95" s="183">
        <v>45751</v>
      </c>
      <c r="B95" s="184">
        <f t="shared" si="2"/>
        <v>2025</v>
      </c>
      <c r="C95" s="184">
        <f t="shared" si="3"/>
        <v>94</v>
      </c>
      <c r="D95" s="186">
        <v>10.54</v>
      </c>
      <c r="E95" s="186">
        <v>24.36</v>
      </c>
      <c r="F95" s="186">
        <v>0</v>
      </c>
      <c r="G95" s="184">
        <v>16.399999999999999</v>
      </c>
      <c r="H95" s="184">
        <v>3.8</v>
      </c>
      <c r="I95" s="184">
        <v>11.6</v>
      </c>
    </row>
    <row r="96" spans="1:9">
      <c r="A96" s="183">
        <v>45752</v>
      </c>
      <c r="B96" s="184">
        <f t="shared" si="2"/>
        <v>2025</v>
      </c>
      <c r="C96" s="184">
        <f t="shared" si="3"/>
        <v>95</v>
      </c>
      <c r="D96" s="186">
        <v>7.17</v>
      </c>
      <c r="E96" s="186">
        <v>20.13</v>
      </c>
      <c r="F96" s="186">
        <v>0</v>
      </c>
      <c r="G96" s="184">
        <v>17.3</v>
      </c>
      <c r="H96" s="184">
        <v>3.2</v>
      </c>
      <c r="I96" s="184">
        <v>9.8000000000000007</v>
      </c>
    </row>
    <row r="97" spans="1:9">
      <c r="A97" s="183">
        <v>45753</v>
      </c>
      <c r="B97" s="184">
        <f t="shared" si="2"/>
        <v>2025</v>
      </c>
      <c r="C97" s="184">
        <f t="shared" si="3"/>
        <v>96</v>
      </c>
      <c r="D97" s="186">
        <v>4.04</v>
      </c>
      <c r="E97" s="186">
        <v>20.77</v>
      </c>
      <c r="F97" s="186">
        <v>0</v>
      </c>
      <c r="G97" s="184">
        <v>11.4</v>
      </c>
      <c r="H97" s="184">
        <v>2.7</v>
      </c>
      <c r="I97" s="184">
        <v>8.9</v>
      </c>
    </row>
    <row r="98" spans="1:9">
      <c r="A98" s="183">
        <v>45754</v>
      </c>
      <c r="B98" s="184">
        <f t="shared" si="2"/>
        <v>2025</v>
      </c>
      <c r="C98" s="184">
        <f t="shared" si="3"/>
        <v>97</v>
      </c>
      <c r="D98" s="186">
        <v>8.94</v>
      </c>
      <c r="E98" s="186">
        <v>21.15</v>
      </c>
      <c r="F98" s="186">
        <v>0</v>
      </c>
      <c r="G98" s="184">
        <v>16.100000000000001</v>
      </c>
      <c r="H98" s="184">
        <v>2.5</v>
      </c>
      <c r="I98" s="184">
        <v>11.3</v>
      </c>
    </row>
    <row r="99" spans="1:9">
      <c r="A99" s="183">
        <v>45755</v>
      </c>
      <c r="B99" s="184">
        <f t="shared" si="2"/>
        <v>2025</v>
      </c>
      <c r="C99" s="184">
        <f t="shared" si="3"/>
        <v>98</v>
      </c>
      <c r="D99" s="186">
        <v>7.77</v>
      </c>
      <c r="E99" s="186">
        <v>25.28</v>
      </c>
      <c r="F99" s="186">
        <v>0</v>
      </c>
      <c r="G99" s="184">
        <v>16.8</v>
      </c>
      <c r="H99" s="184">
        <v>2.4</v>
      </c>
      <c r="I99" s="184">
        <v>10.9</v>
      </c>
    </row>
    <row r="100" spans="1:9">
      <c r="A100" s="183">
        <v>45756</v>
      </c>
      <c r="B100" s="184">
        <f t="shared" si="2"/>
        <v>2025</v>
      </c>
      <c r="C100" s="184">
        <f t="shared" si="3"/>
        <v>99</v>
      </c>
      <c r="D100" s="186">
        <v>8.84</v>
      </c>
      <c r="E100" s="186">
        <v>24.19</v>
      </c>
      <c r="F100" s="186">
        <v>0</v>
      </c>
      <c r="G100" s="184">
        <v>16.600000000000001</v>
      </c>
      <c r="H100" s="184">
        <v>3</v>
      </c>
      <c r="I100" s="184">
        <v>11.9</v>
      </c>
    </row>
    <row r="101" spans="1:9">
      <c r="A101" s="183">
        <v>45757</v>
      </c>
      <c r="B101" s="184">
        <f t="shared" si="2"/>
        <v>2025</v>
      </c>
      <c r="C101" s="184">
        <f t="shared" si="3"/>
        <v>100</v>
      </c>
      <c r="D101" s="186">
        <v>11.39</v>
      </c>
      <c r="E101" s="186">
        <v>27.63</v>
      </c>
      <c r="F101" s="186">
        <v>0</v>
      </c>
      <c r="G101" s="184">
        <v>15.8</v>
      </c>
      <c r="H101" s="184">
        <v>3.8</v>
      </c>
      <c r="I101" s="184">
        <v>11.1</v>
      </c>
    </row>
    <row r="102" spans="1:9">
      <c r="A102" s="183">
        <v>45758</v>
      </c>
      <c r="B102" s="184">
        <f t="shared" si="2"/>
        <v>2025</v>
      </c>
      <c r="C102" s="184">
        <f t="shared" si="3"/>
        <v>101</v>
      </c>
      <c r="D102" s="186">
        <v>12.82</v>
      </c>
      <c r="E102" s="186">
        <v>31</v>
      </c>
      <c r="F102" s="186">
        <v>0</v>
      </c>
      <c r="G102" s="184">
        <v>16.100000000000001</v>
      </c>
      <c r="H102" s="184">
        <v>3.8</v>
      </c>
      <c r="I102" s="184">
        <v>10.9</v>
      </c>
    </row>
    <row r="103" spans="1:9">
      <c r="A103" s="183">
        <v>45759</v>
      </c>
      <c r="B103" s="184">
        <f t="shared" si="2"/>
        <v>2025</v>
      </c>
      <c r="C103" s="184">
        <f t="shared" si="3"/>
        <v>102</v>
      </c>
      <c r="D103" s="186">
        <v>11.9</v>
      </c>
      <c r="E103" s="186">
        <v>33.18</v>
      </c>
      <c r="F103" s="186">
        <v>0</v>
      </c>
      <c r="G103" s="184">
        <v>16</v>
      </c>
      <c r="H103" s="184">
        <v>3.9</v>
      </c>
      <c r="I103" s="184">
        <v>12.3</v>
      </c>
    </row>
    <row r="104" spans="1:9">
      <c r="A104" s="183">
        <v>45760</v>
      </c>
      <c r="B104" s="184">
        <f t="shared" si="2"/>
        <v>2025</v>
      </c>
      <c r="C104" s="184">
        <f t="shared" si="3"/>
        <v>103</v>
      </c>
      <c r="D104" s="186">
        <v>13.95</v>
      </c>
      <c r="E104" s="186">
        <v>31.64</v>
      </c>
      <c r="F104" s="186">
        <v>0</v>
      </c>
      <c r="G104" s="184">
        <v>15.9</v>
      </c>
      <c r="H104" s="184">
        <v>4</v>
      </c>
      <c r="I104" s="184">
        <v>13.5</v>
      </c>
    </row>
    <row r="105" spans="1:9">
      <c r="A105" s="183">
        <v>45761</v>
      </c>
      <c r="B105" s="184">
        <f t="shared" si="2"/>
        <v>2025</v>
      </c>
      <c r="C105" s="184">
        <f t="shared" si="3"/>
        <v>104</v>
      </c>
      <c r="D105" s="186">
        <v>13.4</v>
      </c>
      <c r="E105" s="186">
        <v>28.97</v>
      </c>
      <c r="F105" s="186">
        <v>0</v>
      </c>
      <c r="G105" s="184">
        <v>14</v>
      </c>
      <c r="H105" s="184">
        <v>2.6</v>
      </c>
      <c r="I105" s="184">
        <v>13.6</v>
      </c>
    </row>
    <row r="106" spans="1:9">
      <c r="A106" s="183">
        <v>45762</v>
      </c>
      <c r="B106" s="184">
        <f t="shared" si="2"/>
        <v>2025</v>
      </c>
      <c r="C106" s="184">
        <f t="shared" si="3"/>
        <v>105</v>
      </c>
      <c r="D106" s="186">
        <v>14.36</v>
      </c>
      <c r="E106" s="186">
        <v>29.07</v>
      </c>
      <c r="F106" s="186">
        <v>0</v>
      </c>
      <c r="G106" s="184">
        <v>15.5</v>
      </c>
      <c r="H106" s="184">
        <v>3.4</v>
      </c>
      <c r="I106" s="184">
        <v>14.3</v>
      </c>
    </row>
    <row r="107" spans="1:9">
      <c r="A107" s="183">
        <v>45763</v>
      </c>
      <c r="B107" s="184">
        <f t="shared" si="2"/>
        <v>2025</v>
      </c>
      <c r="C107" s="184">
        <f t="shared" si="3"/>
        <v>106</v>
      </c>
      <c r="D107" s="186">
        <v>13.98</v>
      </c>
      <c r="E107" s="186">
        <v>27.83</v>
      </c>
      <c r="F107" s="186">
        <v>0</v>
      </c>
      <c r="G107" s="184">
        <v>15.4</v>
      </c>
      <c r="H107" s="184">
        <v>3.3</v>
      </c>
      <c r="I107" s="184">
        <v>11.1</v>
      </c>
    </row>
    <row r="108" spans="1:9">
      <c r="A108" s="183">
        <v>45764</v>
      </c>
      <c r="B108" s="184">
        <f t="shared" si="2"/>
        <v>2025</v>
      </c>
      <c r="C108" s="184">
        <f t="shared" si="3"/>
        <v>107</v>
      </c>
      <c r="D108" s="186">
        <v>10.93</v>
      </c>
      <c r="E108" s="186">
        <v>30.04</v>
      </c>
      <c r="F108" s="186">
        <v>0</v>
      </c>
      <c r="G108" s="184">
        <v>15.3</v>
      </c>
      <c r="H108" s="184">
        <v>3.2</v>
      </c>
      <c r="I108" s="184">
        <v>13.1</v>
      </c>
    </row>
    <row r="109" spans="1:9">
      <c r="A109" s="183">
        <v>45765</v>
      </c>
      <c r="B109" s="184">
        <f t="shared" si="2"/>
        <v>2025</v>
      </c>
      <c r="C109" s="184">
        <f t="shared" si="3"/>
        <v>108</v>
      </c>
      <c r="D109" s="186">
        <v>13.02</v>
      </c>
      <c r="E109" s="186">
        <v>30.09</v>
      </c>
      <c r="F109" s="186">
        <v>0</v>
      </c>
      <c r="G109" s="184">
        <v>15</v>
      </c>
      <c r="H109" s="184">
        <v>4.4000000000000004</v>
      </c>
      <c r="I109" s="184">
        <v>13.7</v>
      </c>
    </row>
    <row r="110" spans="1:9">
      <c r="A110" s="183">
        <v>45766</v>
      </c>
      <c r="B110" s="184">
        <f t="shared" si="2"/>
        <v>2025</v>
      </c>
      <c r="C110" s="184">
        <f t="shared" si="3"/>
        <v>109</v>
      </c>
      <c r="D110" s="186">
        <v>15.17</v>
      </c>
      <c r="E110" s="186">
        <v>29.54</v>
      </c>
      <c r="F110" s="186">
        <v>0</v>
      </c>
      <c r="G110" s="184">
        <v>13.7</v>
      </c>
      <c r="H110" s="184">
        <v>4.5999999999999996</v>
      </c>
      <c r="I110" s="184">
        <v>11.5</v>
      </c>
    </row>
    <row r="111" spans="1:9">
      <c r="A111" s="183">
        <v>45767</v>
      </c>
      <c r="B111" s="184">
        <f t="shared" si="2"/>
        <v>2025</v>
      </c>
      <c r="C111" s="184">
        <f t="shared" si="3"/>
        <v>110</v>
      </c>
      <c r="D111" s="186">
        <v>14.84</v>
      </c>
      <c r="E111" s="186">
        <v>22.85</v>
      </c>
      <c r="F111" s="186">
        <v>1</v>
      </c>
      <c r="G111" s="184">
        <v>5.2</v>
      </c>
      <c r="H111" s="184">
        <v>2.4</v>
      </c>
      <c r="I111" s="184">
        <v>10.1</v>
      </c>
    </row>
    <row r="112" spans="1:9">
      <c r="A112" s="183">
        <v>45768</v>
      </c>
      <c r="B112" s="184">
        <f t="shared" si="2"/>
        <v>2025</v>
      </c>
      <c r="C112" s="184">
        <f t="shared" si="3"/>
        <v>111</v>
      </c>
      <c r="D112" s="186">
        <v>12.49</v>
      </c>
      <c r="E112" s="186">
        <v>22.94</v>
      </c>
      <c r="F112" s="186">
        <v>0</v>
      </c>
      <c r="G112" s="184">
        <v>11.7</v>
      </c>
      <c r="H112" s="184">
        <v>3</v>
      </c>
      <c r="I112" s="184">
        <v>13.5</v>
      </c>
    </row>
    <row r="113" spans="1:9">
      <c r="A113" s="183">
        <v>45769</v>
      </c>
      <c r="B113" s="184">
        <f t="shared" si="2"/>
        <v>2025</v>
      </c>
      <c r="C113" s="184">
        <f t="shared" si="3"/>
        <v>112</v>
      </c>
      <c r="D113" s="186">
        <v>12.9</v>
      </c>
      <c r="E113" s="186">
        <v>25.84</v>
      </c>
      <c r="F113" s="186">
        <v>0</v>
      </c>
      <c r="G113" s="184">
        <v>14.5</v>
      </c>
      <c r="H113" s="184">
        <v>3.2</v>
      </c>
      <c r="I113" s="184">
        <v>12.4</v>
      </c>
    </row>
    <row r="114" spans="1:9">
      <c r="A114" s="183">
        <v>45770</v>
      </c>
      <c r="B114" s="184">
        <f t="shared" si="2"/>
        <v>2025</v>
      </c>
      <c r="C114" s="184">
        <f t="shared" si="3"/>
        <v>113</v>
      </c>
      <c r="D114" s="186">
        <v>10.52</v>
      </c>
      <c r="E114" s="186">
        <v>28.79</v>
      </c>
      <c r="F114" s="186">
        <v>0</v>
      </c>
      <c r="G114" s="184">
        <v>13.9</v>
      </c>
      <c r="H114" s="184">
        <v>2.9</v>
      </c>
      <c r="I114" s="184">
        <v>12.9</v>
      </c>
    </row>
    <row r="115" spans="1:9">
      <c r="A115" s="183">
        <v>45771</v>
      </c>
      <c r="B115" s="184">
        <f t="shared" si="2"/>
        <v>2025</v>
      </c>
      <c r="C115" s="184">
        <f t="shared" si="3"/>
        <v>114</v>
      </c>
      <c r="D115" s="186">
        <v>13.47</v>
      </c>
      <c r="E115" s="186">
        <v>27.09</v>
      </c>
      <c r="F115" s="186">
        <v>0</v>
      </c>
      <c r="G115" s="184">
        <v>13.4</v>
      </c>
      <c r="H115" s="184">
        <v>3.2</v>
      </c>
      <c r="I115" s="184">
        <v>14.8</v>
      </c>
    </row>
    <row r="116" spans="1:9">
      <c r="A116" s="183">
        <v>45772</v>
      </c>
      <c r="B116" s="184">
        <f t="shared" si="2"/>
        <v>2025</v>
      </c>
      <c r="C116" s="184">
        <f t="shared" si="3"/>
        <v>115</v>
      </c>
      <c r="D116" s="186">
        <v>16.96</v>
      </c>
      <c r="E116" s="186">
        <v>27.55</v>
      </c>
      <c r="F116" s="186">
        <v>0</v>
      </c>
      <c r="G116" s="184">
        <v>11.1</v>
      </c>
      <c r="H116" s="184">
        <v>2.2999999999999998</v>
      </c>
      <c r="I116" s="184">
        <v>13.4</v>
      </c>
    </row>
    <row r="117" spans="1:9">
      <c r="A117" s="183">
        <v>45773</v>
      </c>
      <c r="B117" s="184">
        <f t="shared" si="2"/>
        <v>2025</v>
      </c>
      <c r="C117" s="184">
        <f t="shared" si="3"/>
        <v>116</v>
      </c>
      <c r="D117" s="186">
        <v>14.05</v>
      </c>
      <c r="E117" s="186">
        <v>24.7</v>
      </c>
      <c r="F117" s="186">
        <v>0</v>
      </c>
      <c r="G117" s="184">
        <v>12.3</v>
      </c>
      <c r="H117" s="184">
        <v>2.5</v>
      </c>
      <c r="I117" s="184">
        <v>15.8</v>
      </c>
    </row>
    <row r="118" spans="1:9">
      <c r="A118" s="183">
        <v>45774</v>
      </c>
      <c r="B118" s="184">
        <f t="shared" si="2"/>
        <v>2025</v>
      </c>
      <c r="C118" s="184">
        <f t="shared" si="3"/>
        <v>117</v>
      </c>
      <c r="D118" s="186">
        <v>11.44</v>
      </c>
      <c r="E118" s="186">
        <v>26.16</v>
      </c>
      <c r="F118" s="186">
        <v>0</v>
      </c>
      <c r="G118" s="184">
        <v>13.7</v>
      </c>
      <c r="H118" s="184">
        <v>2</v>
      </c>
      <c r="I118" s="184">
        <v>15.2</v>
      </c>
    </row>
    <row r="119" spans="1:9">
      <c r="A119" s="183">
        <v>45775</v>
      </c>
      <c r="B119" s="184">
        <f t="shared" si="2"/>
        <v>2025</v>
      </c>
      <c r="C119" s="184">
        <f t="shared" si="3"/>
        <v>118</v>
      </c>
      <c r="D119" s="186">
        <v>9.51</v>
      </c>
      <c r="E119" s="186">
        <v>24.15</v>
      </c>
      <c r="F119" s="186">
        <v>0</v>
      </c>
      <c r="G119" s="184">
        <v>12.9</v>
      </c>
      <c r="H119" s="184">
        <v>2.1</v>
      </c>
      <c r="I119" s="184">
        <v>13.1</v>
      </c>
    </row>
    <row r="120" spans="1:9">
      <c r="A120" s="183">
        <v>45776</v>
      </c>
      <c r="B120" s="184">
        <f t="shared" si="2"/>
        <v>2025</v>
      </c>
      <c r="C120" s="184">
        <f t="shared" si="3"/>
        <v>119</v>
      </c>
      <c r="D120" s="186">
        <v>10.57</v>
      </c>
      <c r="E120" s="186">
        <v>23.83</v>
      </c>
      <c r="F120" s="186">
        <v>0</v>
      </c>
      <c r="G120" s="184">
        <v>12.4</v>
      </c>
      <c r="H120" s="184">
        <v>2.6</v>
      </c>
      <c r="I120" s="184">
        <v>12.7</v>
      </c>
    </row>
    <row r="121" spans="1:9">
      <c r="A121" s="183">
        <v>45777</v>
      </c>
      <c r="B121" s="184">
        <f t="shared" si="2"/>
        <v>2025</v>
      </c>
      <c r="C121" s="184">
        <f t="shared" si="3"/>
        <v>120</v>
      </c>
      <c r="D121" s="186">
        <v>9.93</v>
      </c>
      <c r="E121" s="186">
        <v>23.81</v>
      </c>
      <c r="F121" s="186">
        <v>0</v>
      </c>
      <c r="G121" s="184">
        <v>12.4</v>
      </c>
      <c r="H121" s="184">
        <v>2.8</v>
      </c>
      <c r="I121" s="184">
        <v>11.4</v>
      </c>
    </row>
    <row r="122" spans="1:9">
      <c r="A122" s="183">
        <v>45778</v>
      </c>
      <c r="B122" s="184">
        <f t="shared" ref="B122:B185" si="4">YEAR(A122)</f>
        <v>2025</v>
      </c>
      <c r="C122" s="184">
        <f t="shared" ref="C122:C185" si="5">A122-DATE(YEAR(A122),1,0)</f>
        <v>121</v>
      </c>
      <c r="D122" s="186">
        <v>5.0199999999999996</v>
      </c>
      <c r="E122" s="186">
        <v>21.89</v>
      </c>
      <c r="F122" s="186">
        <v>0</v>
      </c>
      <c r="G122" s="184">
        <v>13.1</v>
      </c>
      <c r="H122" s="184">
        <v>2.4</v>
      </c>
      <c r="I122" s="184">
        <v>9.3000000000000007</v>
      </c>
    </row>
    <row r="123" spans="1:9">
      <c r="A123" s="183">
        <v>45779</v>
      </c>
      <c r="B123" s="184">
        <f t="shared" si="4"/>
        <v>2025</v>
      </c>
      <c r="C123" s="184">
        <f t="shared" si="5"/>
        <v>122</v>
      </c>
      <c r="D123" s="186">
        <v>3.8</v>
      </c>
      <c r="E123" s="186">
        <v>21.56</v>
      </c>
      <c r="F123" s="186">
        <v>0</v>
      </c>
      <c r="G123" s="184">
        <v>13</v>
      </c>
      <c r="H123" s="184">
        <v>2.5</v>
      </c>
      <c r="I123" s="184">
        <v>9</v>
      </c>
    </row>
    <row r="124" spans="1:9">
      <c r="A124" s="183">
        <v>45780</v>
      </c>
      <c r="B124" s="184">
        <f t="shared" si="4"/>
        <v>2025</v>
      </c>
      <c r="C124" s="184">
        <f t="shared" si="5"/>
        <v>123</v>
      </c>
      <c r="D124" s="186">
        <v>3.19</v>
      </c>
      <c r="E124" s="186">
        <v>23.23</v>
      </c>
      <c r="F124" s="186">
        <v>0</v>
      </c>
      <c r="G124" s="184">
        <v>12.9</v>
      </c>
      <c r="H124" s="184">
        <v>3</v>
      </c>
      <c r="I124" s="184">
        <v>8.1999999999999993</v>
      </c>
    </row>
    <row r="125" spans="1:9">
      <c r="A125" s="183">
        <v>45781</v>
      </c>
      <c r="B125" s="184">
        <f t="shared" si="4"/>
        <v>2025</v>
      </c>
      <c r="C125" s="184">
        <f t="shared" si="5"/>
        <v>124</v>
      </c>
      <c r="D125" s="186">
        <v>4.87</v>
      </c>
      <c r="E125" s="186">
        <v>23.35</v>
      </c>
      <c r="F125" s="186">
        <v>0</v>
      </c>
      <c r="G125" s="184">
        <v>12.3</v>
      </c>
      <c r="H125" s="184">
        <v>2.2000000000000002</v>
      </c>
      <c r="I125" s="184">
        <v>9.1</v>
      </c>
    </row>
    <row r="126" spans="1:9">
      <c r="A126" s="183">
        <v>45782</v>
      </c>
      <c r="B126" s="184">
        <f t="shared" si="4"/>
        <v>2025</v>
      </c>
      <c r="C126" s="184">
        <f t="shared" si="5"/>
        <v>125</v>
      </c>
      <c r="D126" s="186">
        <v>9.9499999999999993</v>
      </c>
      <c r="E126" s="186">
        <v>24.82</v>
      </c>
      <c r="F126" s="186">
        <v>0</v>
      </c>
      <c r="G126" s="184">
        <v>12.4</v>
      </c>
      <c r="H126" s="184">
        <v>3.1</v>
      </c>
      <c r="I126" s="184">
        <v>10</v>
      </c>
    </row>
    <row r="127" spans="1:9">
      <c r="A127" s="183">
        <v>45783</v>
      </c>
      <c r="B127" s="184">
        <f t="shared" si="4"/>
        <v>2025</v>
      </c>
      <c r="C127" s="184">
        <f t="shared" si="5"/>
        <v>126</v>
      </c>
      <c r="D127" s="186">
        <v>13.98</v>
      </c>
      <c r="E127" s="186">
        <v>26.67</v>
      </c>
      <c r="F127" s="186">
        <v>0</v>
      </c>
      <c r="G127" s="184">
        <v>12.5</v>
      </c>
      <c r="H127" s="184">
        <v>3.4</v>
      </c>
      <c r="I127" s="184">
        <v>12</v>
      </c>
    </row>
    <row r="128" spans="1:9">
      <c r="A128" s="183">
        <v>45784</v>
      </c>
      <c r="B128" s="184">
        <f t="shared" si="4"/>
        <v>2025</v>
      </c>
      <c r="C128" s="184">
        <f t="shared" si="5"/>
        <v>127</v>
      </c>
      <c r="D128" s="186">
        <v>11.54</v>
      </c>
      <c r="E128" s="186">
        <v>21.03</v>
      </c>
      <c r="F128" s="186">
        <v>0</v>
      </c>
      <c r="G128" s="184">
        <v>9.6999999999999993</v>
      </c>
      <c r="H128" s="184">
        <v>2.1</v>
      </c>
      <c r="I128" s="184">
        <v>13.3</v>
      </c>
    </row>
    <row r="129" spans="1:9">
      <c r="A129" s="183">
        <v>45785</v>
      </c>
      <c r="B129" s="184">
        <f t="shared" si="4"/>
        <v>2025</v>
      </c>
      <c r="C129" s="184">
        <f t="shared" si="5"/>
        <v>128</v>
      </c>
      <c r="D129" s="186">
        <v>5.44</v>
      </c>
      <c r="E129" s="186">
        <v>17.3</v>
      </c>
      <c r="F129" s="186">
        <v>0</v>
      </c>
      <c r="G129" s="184">
        <v>12.1</v>
      </c>
      <c r="H129" s="184">
        <v>1.5</v>
      </c>
      <c r="I129" s="184">
        <v>8.1</v>
      </c>
    </row>
    <row r="130" spans="1:9">
      <c r="A130" s="183">
        <v>45786</v>
      </c>
      <c r="B130" s="184">
        <f t="shared" si="4"/>
        <v>2025</v>
      </c>
      <c r="C130" s="184">
        <f t="shared" si="5"/>
        <v>129</v>
      </c>
      <c r="D130" s="186">
        <v>4.1399999999999997</v>
      </c>
      <c r="E130" s="186">
        <v>21.51</v>
      </c>
      <c r="F130" s="186">
        <v>0</v>
      </c>
      <c r="G130" s="184">
        <v>12.2</v>
      </c>
      <c r="H130" s="184">
        <v>1.8</v>
      </c>
      <c r="I130" s="184">
        <v>8.9</v>
      </c>
    </row>
    <row r="131" spans="1:9">
      <c r="A131" s="183">
        <v>45787</v>
      </c>
      <c r="B131" s="184">
        <f t="shared" si="4"/>
        <v>2025</v>
      </c>
      <c r="C131" s="184">
        <f t="shared" si="5"/>
        <v>130</v>
      </c>
      <c r="D131" s="186">
        <v>5.26</v>
      </c>
      <c r="E131" s="186">
        <v>22.8</v>
      </c>
      <c r="F131" s="186">
        <v>0</v>
      </c>
      <c r="G131" s="184">
        <v>12.1</v>
      </c>
      <c r="H131" s="184">
        <v>1.7</v>
      </c>
      <c r="I131" s="184">
        <v>9</v>
      </c>
    </row>
    <row r="132" spans="1:9">
      <c r="A132" s="183">
        <v>45788</v>
      </c>
      <c r="B132" s="184">
        <f t="shared" si="4"/>
        <v>2025</v>
      </c>
      <c r="C132" s="184">
        <f t="shared" si="5"/>
        <v>131</v>
      </c>
      <c r="D132" s="186">
        <v>5.18</v>
      </c>
      <c r="E132" s="186">
        <v>23.69</v>
      </c>
      <c r="F132" s="186">
        <v>0</v>
      </c>
      <c r="G132" s="184">
        <v>11.3</v>
      </c>
      <c r="H132" s="184">
        <v>1.9</v>
      </c>
      <c r="I132" s="184">
        <v>10.5</v>
      </c>
    </row>
    <row r="133" spans="1:9">
      <c r="A133" s="183">
        <v>45789</v>
      </c>
      <c r="B133" s="184">
        <f t="shared" si="4"/>
        <v>2025</v>
      </c>
      <c r="C133" s="184">
        <f t="shared" si="5"/>
        <v>132</v>
      </c>
      <c r="D133" s="186">
        <v>7.82</v>
      </c>
      <c r="E133" s="186">
        <v>24.9</v>
      </c>
      <c r="F133" s="186">
        <v>0</v>
      </c>
      <c r="G133" s="184">
        <v>11.7</v>
      </c>
      <c r="H133" s="184">
        <v>2.2000000000000002</v>
      </c>
      <c r="I133" s="184">
        <v>11.6</v>
      </c>
    </row>
    <row r="134" spans="1:9">
      <c r="A134" s="183">
        <v>45790</v>
      </c>
      <c r="B134" s="184">
        <f t="shared" si="4"/>
        <v>2025</v>
      </c>
      <c r="C134" s="184">
        <f t="shared" si="5"/>
        <v>133</v>
      </c>
      <c r="D134" s="186">
        <v>6.56</v>
      </c>
      <c r="E134" s="186">
        <v>25.19</v>
      </c>
      <c r="F134" s="186">
        <v>0</v>
      </c>
      <c r="G134" s="184">
        <v>11.7</v>
      </c>
      <c r="H134" s="184">
        <v>1.6</v>
      </c>
      <c r="I134" s="184">
        <v>11</v>
      </c>
    </row>
    <row r="135" spans="1:9">
      <c r="A135" s="183">
        <v>45791</v>
      </c>
      <c r="B135" s="184">
        <f t="shared" si="4"/>
        <v>2025</v>
      </c>
      <c r="C135" s="184">
        <f t="shared" si="5"/>
        <v>134</v>
      </c>
      <c r="D135" s="186">
        <v>4.71</v>
      </c>
      <c r="E135" s="186">
        <v>23.57</v>
      </c>
      <c r="F135" s="186">
        <v>0</v>
      </c>
      <c r="G135" s="184">
        <v>11.7</v>
      </c>
      <c r="H135" s="184">
        <v>2.2999999999999998</v>
      </c>
      <c r="I135" s="184">
        <v>9.6</v>
      </c>
    </row>
    <row r="136" spans="1:9">
      <c r="A136" s="183">
        <v>45792</v>
      </c>
      <c r="B136" s="184">
        <f t="shared" si="4"/>
        <v>2025</v>
      </c>
      <c r="C136" s="184">
        <f t="shared" si="5"/>
        <v>135</v>
      </c>
      <c r="D136" s="186">
        <v>4.25</v>
      </c>
      <c r="E136" s="186">
        <v>23.06</v>
      </c>
      <c r="F136" s="186">
        <v>0</v>
      </c>
      <c r="G136" s="184">
        <v>11.5</v>
      </c>
      <c r="H136" s="184">
        <v>1.6</v>
      </c>
      <c r="I136" s="184">
        <v>10.199999999999999</v>
      </c>
    </row>
    <row r="137" spans="1:9">
      <c r="A137" s="183">
        <v>45793</v>
      </c>
      <c r="B137" s="184">
        <f t="shared" si="4"/>
        <v>2025</v>
      </c>
      <c r="C137" s="184">
        <f t="shared" si="5"/>
        <v>136</v>
      </c>
      <c r="D137" s="186">
        <v>4.38</v>
      </c>
      <c r="E137" s="186">
        <v>21.01</v>
      </c>
      <c r="F137" s="186">
        <v>0</v>
      </c>
      <c r="G137" s="184">
        <v>11.5</v>
      </c>
      <c r="H137" s="184">
        <v>1.1000000000000001</v>
      </c>
      <c r="I137" s="184">
        <v>9.6</v>
      </c>
    </row>
    <row r="138" spans="1:9">
      <c r="A138" s="183">
        <v>45794</v>
      </c>
      <c r="B138" s="184">
        <f t="shared" si="4"/>
        <v>2025</v>
      </c>
      <c r="C138" s="184">
        <f t="shared" si="5"/>
        <v>137</v>
      </c>
      <c r="D138" s="186">
        <v>7.69</v>
      </c>
      <c r="E138" s="186">
        <v>18.84</v>
      </c>
      <c r="F138" s="186">
        <v>0</v>
      </c>
      <c r="G138" s="184">
        <v>10.8</v>
      </c>
      <c r="H138" s="184">
        <v>2.1</v>
      </c>
      <c r="I138" s="184">
        <v>10.5</v>
      </c>
    </row>
    <row r="139" spans="1:9">
      <c r="A139" s="183">
        <v>45795</v>
      </c>
      <c r="B139" s="184">
        <f t="shared" si="4"/>
        <v>2025</v>
      </c>
      <c r="C139" s="184">
        <f t="shared" si="5"/>
        <v>138</v>
      </c>
      <c r="D139" s="186">
        <v>2.02</v>
      </c>
      <c r="E139" s="186">
        <v>17.25</v>
      </c>
      <c r="F139" s="186">
        <v>0</v>
      </c>
      <c r="G139" s="184">
        <v>11.3</v>
      </c>
      <c r="H139" s="184">
        <v>2.2000000000000002</v>
      </c>
      <c r="I139" s="184">
        <v>7</v>
      </c>
    </row>
    <row r="140" spans="1:9">
      <c r="A140" s="183">
        <v>45796</v>
      </c>
      <c r="B140" s="184">
        <f t="shared" si="4"/>
        <v>2025</v>
      </c>
      <c r="C140" s="184">
        <f t="shared" si="5"/>
        <v>139</v>
      </c>
      <c r="D140" s="186">
        <v>-0.06</v>
      </c>
      <c r="E140" s="186">
        <v>17.75</v>
      </c>
      <c r="F140" s="186">
        <v>0</v>
      </c>
      <c r="G140" s="184">
        <v>11.2</v>
      </c>
      <c r="H140" s="184">
        <v>1.9</v>
      </c>
      <c r="I140" s="184">
        <v>6.5</v>
      </c>
    </row>
    <row r="141" spans="1:9">
      <c r="A141" s="183">
        <v>45797</v>
      </c>
      <c r="B141" s="184">
        <f t="shared" si="4"/>
        <v>2025</v>
      </c>
      <c r="C141" s="184">
        <f t="shared" si="5"/>
        <v>140</v>
      </c>
      <c r="D141" s="186">
        <v>0</v>
      </c>
      <c r="E141" s="186">
        <v>19.46</v>
      </c>
      <c r="F141" s="186">
        <v>0</v>
      </c>
      <c r="G141" s="184">
        <v>11.1</v>
      </c>
      <c r="H141" s="184">
        <v>1.5</v>
      </c>
      <c r="I141" s="184">
        <v>6.6</v>
      </c>
    </row>
    <row r="142" spans="1:9">
      <c r="A142" s="183">
        <v>45798</v>
      </c>
      <c r="B142" s="184">
        <f t="shared" si="4"/>
        <v>2025</v>
      </c>
      <c r="C142" s="184">
        <f t="shared" si="5"/>
        <v>141</v>
      </c>
      <c r="D142" s="186">
        <v>0.88</v>
      </c>
      <c r="E142" s="186">
        <v>20.32</v>
      </c>
      <c r="F142" s="186">
        <v>0</v>
      </c>
      <c r="G142" s="184">
        <v>10.3</v>
      </c>
      <c r="H142" s="184">
        <v>1.3</v>
      </c>
      <c r="I142" s="184">
        <v>6.8</v>
      </c>
    </row>
    <row r="143" spans="1:9">
      <c r="A143" s="183">
        <v>45799</v>
      </c>
      <c r="B143" s="184">
        <f t="shared" si="4"/>
        <v>2025</v>
      </c>
      <c r="C143" s="184">
        <f t="shared" si="5"/>
        <v>142</v>
      </c>
      <c r="D143" s="186">
        <v>7.49</v>
      </c>
      <c r="E143" s="186">
        <v>21.06</v>
      </c>
      <c r="F143" s="186">
        <v>0</v>
      </c>
      <c r="G143" s="184">
        <v>9.4</v>
      </c>
      <c r="H143" s="184">
        <v>1.6</v>
      </c>
      <c r="I143" s="184">
        <v>9.6999999999999993</v>
      </c>
    </row>
    <row r="144" spans="1:9">
      <c r="A144" s="183">
        <v>45800</v>
      </c>
      <c r="B144" s="184">
        <f t="shared" si="4"/>
        <v>2025</v>
      </c>
      <c r="C144" s="184">
        <f t="shared" si="5"/>
        <v>143</v>
      </c>
      <c r="D144" s="186">
        <v>12.36</v>
      </c>
      <c r="E144" s="186">
        <v>18.03</v>
      </c>
      <c r="F144" s="186">
        <v>2.7</v>
      </c>
      <c r="G144" s="184">
        <v>6.1</v>
      </c>
      <c r="H144" s="184">
        <v>1.3</v>
      </c>
      <c r="I144" s="184">
        <v>15.4</v>
      </c>
    </row>
    <row r="145" spans="1:9">
      <c r="A145" s="183">
        <v>45801</v>
      </c>
      <c r="B145" s="184">
        <f t="shared" si="4"/>
        <v>2025</v>
      </c>
      <c r="C145" s="184">
        <f t="shared" si="5"/>
        <v>144</v>
      </c>
      <c r="D145" s="186">
        <v>10.71</v>
      </c>
      <c r="E145" s="186">
        <v>18.3</v>
      </c>
      <c r="F145" s="186">
        <v>2.5</v>
      </c>
      <c r="G145" s="184">
        <v>10.7</v>
      </c>
      <c r="H145" s="184">
        <v>2.1</v>
      </c>
      <c r="I145" s="184">
        <v>12</v>
      </c>
    </row>
    <row r="146" spans="1:9">
      <c r="A146" s="183">
        <v>45802</v>
      </c>
      <c r="B146" s="184">
        <f t="shared" si="4"/>
        <v>2025</v>
      </c>
      <c r="C146" s="184">
        <f t="shared" si="5"/>
        <v>145</v>
      </c>
      <c r="D146" s="186">
        <v>7.92</v>
      </c>
      <c r="E146" s="186">
        <v>18.079999999999998</v>
      </c>
      <c r="F146" s="186">
        <v>0</v>
      </c>
      <c r="G146" s="184">
        <v>10.3</v>
      </c>
      <c r="H146" s="184">
        <v>2.9</v>
      </c>
      <c r="I146" s="184">
        <v>9</v>
      </c>
    </row>
    <row r="147" spans="1:9">
      <c r="A147" s="183">
        <v>45803</v>
      </c>
      <c r="B147" s="184">
        <f t="shared" si="4"/>
        <v>2025</v>
      </c>
      <c r="C147" s="184">
        <f t="shared" si="5"/>
        <v>146</v>
      </c>
      <c r="D147" s="186">
        <v>8.84</v>
      </c>
      <c r="E147" s="186">
        <v>19.29</v>
      </c>
      <c r="F147" s="186">
        <v>0</v>
      </c>
      <c r="G147" s="184">
        <v>6.7</v>
      </c>
      <c r="H147" s="184">
        <v>2.5</v>
      </c>
      <c r="I147" s="184">
        <v>9.3000000000000007</v>
      </c>
    </row>
    <row r="148" spans="1:9">
      <c r="A148" s="183">
        <v>45804</v>
      </c>
      <c r="B148" s="184">
        <f t="shared" si="4"/>
        <v>2025</v>
      </c>
      <c r="C148" s="184">
        <f t="shared" si="5"/>
        <v>147</v>
      </c>
      <c r="D148" s="186">
        <v>6.81</v>
      </c>
      <c r="E148" s="186">
        <v>12.24</v>
      </c>
      <c r="F148" s="186">
        <v>5.6</v>
      </c>
      <c r="G148" s="184">
        <v>6.3</v>
      </c>
      <c r="H148" s="184">
        <v>1.3</v>
      </c>
      <c r="I148" s="184">
        <v>9.8000000000000007</v>
      </c>
    </row>
    <row r="149" spans="1:9">
      <c r="A149" s="183">
        <v>45805</v>
      </c>
      <c r="B149" s="184">
        <f t="shared" si="4"/>
        <v>2025</v>
      </c>
      <c r="C149" s="184">
        <f t="shared" si="5"/>
        <v>148</v>
      </c>
      <c r="D149" s="186">
        <v>8.6199999999999992</v>
      </c>
      <c r="E149" s="186">
        <v>16.3</v>
      </c>
      <c r="F149" s="186">
        <v>0</v>
      </c>
      <c r="G149" s="184">
        <v>10.199999999999999</v>
      </c>
      <c r="H149" s="184">
        <v>1.2</v>
      </c>
      <c r="I149" s="184">
        <v>10</v>
      </c>
    </row>
    <row r="150" spans="1:9">
      <c r="A150" s="183">
        <v>45806</v>
      </c>
      <c r="B150" s="184">
        <f t="shared" si="4"/>
        <v>2025</v>
      </c>
      <c r="C150" s="184">
        <f t="shared" si="5"/>
        <v>149</v>
      </c>
      <c r="D150" s="186">
        <v>5.97</v>
      </c>
      <c r="E150" s="186">
        <v>19.100000000000001</v>
      </c>
      <c r="F150" s="186">
        <v>0</v>
      </c>
      <c r="G150" s="184">
        <v>10.5</v>
      </c>
      <c r="H150" s="184">
        <v>1.6</v>
      </c>
      <c r="I150" s="184">
        <v>10.5</v>
      </c>
    </row>
    <row r="151" spans="1:9">
      <c r="A151" s="183">
        <v>45807</v>
      </c>
      <c r="B151" s="184">
        <f t="shared" si="4"/>
        <v>2025</v>
      </c>
      <c r="C151" s="184">
        <f t="shared" si="5"/>
        <v>150</v>
      </c>
      <c r="D151" s="186">
        <v>2.72</v>
      </c>
      <c r="E151" s="186">
        <v>19.510000000000002</v>
      </c>
      <c r="F151" s="186">
        <v>0</v>
      </c>
      <c r="G151" s="184">
        <v>10.4</v>
      </c>
      <c r="H151" s="184">
        <v>1</v>
      </c>
      <c r="I151" s="184">
        <v>9.1</v>
      </c>
    </row>
    <row r="152" spans="1:9">
      <c r="A152" s="183">
        <v>45808</v>
      </c>
      <c r="B152" s="184">
        <f t="shared" si="4"/>
        <v>2025</v>
      </c>
      <c r="C152" s="184">
        <f t="shared" si="5"/>
        <v>151</v>
      </c>
      <c r="D152" s="186">
        <v>2.64</v>
      </c>
      <c r="E152" s="186">
        <v>18.91</v>
      </c>
      <c r="F152" s="186">
        <v>0</v>
      </c>
      <c r="G152" s="184">
        <v>10.3</v>
      </c>
      <c r="H152" s="184">
        <v>1.5</v>
      </c>
      <c r="I152" s="184">
        <v>8.9</v>
      </c>
    </row>
    <row r="153" spans="1:9">
      <c r="A153" s="183">
        <v>45809</v>
      </c>
      <c r="B153" s="184">
        <f t="shared" si="4"/>
        <v>2025</v>
      </c>
      <c r="C153" s="184">
        <f t="shared" si="5"/>
        <v>152</v>
      </c>
      <c r="D153" s="186">
        <v>1.04</v>
      </c>
      <c r="E153" s="186">
        <v>17.61</v>
      </c>
      <c r="F153" s="186">
        <v>0</v>
      </c>
      <c r="G153" s="184">
        <v>10.199999999999999</v>
      </c>
      <c r="H153" s="184">
        <v>1.4</v>
      </c>
      <c r="I153" s="184">
        <v>8.3000000000000007</v>
      </c>
    </row>
    <row r="154" spans="1:9">
      <c r="A154" s="183">
        <v>45810</v>
      </c>
      <c r="B154" s="184">
        <f t="shared" si="4"/>
        <v>2025</v>
      </c>
      <c r="C154" s="184">
        <f t="shared" si="5"/>
        <v>153</v>
      </c>
      <c r="D154" s="186">
        <v>4.5599999999999996</v>
      </c>
      <c r="E154" s="186">
        <v>17.2</v>
      </c>
      <c r="F154" s="186">
        <v>0.4</v>
      </c>
      <c r="G154" s="184">
        <v>8</v>
      </c>
      <c r="H154" s="184">
        <v>1.1000000000000001</v>
      </c>
      <c r="I154" s="184">
        <v>9</v>
      </c>
    </row>
    <row r="155" spans="1:9">
      <c r="A155" s="183">
        <v>45811</v>
      </c>
      <c r="B155" s="184">
        <f t="shared" si="4"/>
        <v>2025</v>
      </c>
      <c r="C155" s="184">
        <f t="shared" si="5"/>
        <v>154</v>
      </c>
      <c r="D155" s="186">
        <v>4.0599999999999996</v>
      </c>
      <c r="E155" s="186">
        <v>16.39</v>
      </c>
      <c r="F155" s="186">
        <v>0</v>
      </c>
      <c r="G155" s="184">
        <v>9.1999999999999993</v>
      </c>
      <c r="H155" s="184">
        <v>1.6</v>
      </c>
      <c r="I155" s="184">
        <v>9.3000000000000007</v>
      </c>
    </row>
    <row r="156" spans="1:9">
      <c r="A156" s="183">
        <v>45812</v>
      </c>
      <c r="B156" s="184">
        <f t="shared" si="4"/>
        <v>2025</v>
      </c>
      <c r="C156" s="184">
        <f t="shared" si="5"/>
        <v>155</v>
      </c>
      <c r="D156" s="186">
        <v>2.98</v>
      </c>
      <c r="E156" s="186">
        <v>14.55</v>
      </c>
      <c r="F156" s="186">
        <v>0</v>
      </c>
      <c r="G156" s="184">
        <v>10.1</v>
      </c>
      <c r="H156" s="184">
        <v>1.6</v>
      </c>
      <c r="I156" s="184">
        <v>8.1999999999999993</v>
      </c>
    </row>
    <row r="157" spans="1:9">
      <c r="A157" s="183">
        <v>45813</v>
      </c>
      <c r="B157" s="184">
        <f t="shared" si="4"/>
        <v>2025</v>
      </c>
      <c r="C157" s="184">
        <f t="shared" si="5"/>
        <v>156</v>
      </c>
      <c r="D157" s="186">
        <v>-1.99</v>
      </c>
      <c r="E157" s="186">
        <v>14.96</v>
      </c>
      <c r="F157" s="186">
        <v>0</v>
      </c>
      <c r="G157" s="184">
        <v>10.1</v>
      </c>
      <c r="H157" s="184">
        <v>2</v>
      </c>
      <c r="I157" s="184">
        <v>6.2</v>
      </c>
    </row>
    <row r="158" spans="1:9">
      <c r="A158" s="183">
        <v>45814</v>
      </c>
      <c r="B158" s="184">
        <f t="shared" si="4"/>
        <v>2025</v>
      </c>
      <c r="C158" s="184">
        <f t="shared" si="5"/>
        <v>157</v>
      </c>
      <c r="D158" s="186">
        <v>4.45</v>
      </c>
      <c r="E158" s="186">
        <v>14.55</v>
      </c>
      <c r="F158" s="186">
        <v>0</v>
      </c>
      <c r="G158" s="184">
        <v>6.9</v>
      </c>
      <c r="H158" s="184">
        <v>1.6</v>
      </c>
      <c r="I158" s="184">
        <v>7.2</v>
      </c>
    </row>
    <row r="159" spans="1:9">
      <c r="A159" s="183">
        <v>45815</v>
      </c>
      <c r="B159" s="184">
        <f t="shared" si="4"/>
        <v>2025</v>
      </c>
      <c r="C159" s="184">
        <f t="shared" si="5"/>
        <v>158</v>
      </c>
      <c r="D159" s="186">
        <v>8.24</v>
      </c>
      <c r="E159" s="186">
        <v>12.92</v>
      </c>
      <c r="F159" s="186">
        <v>0</v>
      </c>
      <c r="G159" s="184">
        <v>6.4</v>
      </c>
      <c r="H159" s="184">
        <v>1.7</v>
      </c>
      <c r="I159" s="184">
        <v>9.9</v>
      </c>
    </row>
    <row r="160" spans="1:9">
      <c r="A160" s="183">
        <v>45816</v>
      </c>
      <c r="B160" s="184">
        <f t="shared" si="4"/>
        <v>2025</v>
      </c>
      <c r="C160" s="184">
        <f t="shared" si="5"/>
        <v>159</v>
      </c>
      <c r="D160" s="186">
        <v>4.2699999999999996</v>
      </c>
      <c r="E160" s="186">
        <v>8.34</v>
      </c>
      <c r="F160" s="186">
        <v>18.5</v>
      </c>
      <c r="G160" s="184">
        <v>4.9000000000000004</v>
      </c>
      <c r="H160" s="184">
        <v>0.9</v>
      </c>
      <c r="I160" s="184">
        <v>9.4</v>
      </c>
    </row>
    <row r="161" spans="1:9">
      <c r="A161" s="183">
        <v>45817</v>
      </c>
      <c r="B161" s="184">
        <f t="shared" si="4"/>
        <v>2025</v>
      </c>
      <c r="C161" s="184">
        <f t="shared" si="5"/>
        <v>160</v>
      </c>
      <c r="D161" s="186">
        <v>5.13</v>
      </c>
      <c r="E161" s="186">
        <v>14.98</v>
      </c>
      <c r="F161" s="186">
        <v>0</v>
      </c>
      <c r="G161" s="184">
        <v>8.8000000000000007</v>
      </c>
      <c r="H161" s="184">
        <v>1</v>
      </c>
      <c r="I161" s="184">
        <v>10.6</v>
      </c>
    </row>
    <row r="162" spans="1:9">
      <c r="A162" s="183">
        <v>45818</v>
      </c>
      <c r="B162" s="184">
        <f t="shared" si="4"/>
        <v>2025</v>
      </c>
      <c r="C162" s="184">
        <f t="shared" si="5"/>
        <v>161</v>
      </c>
      <c r="D162" s="186">
        <v>4.22</v>
      </c>
      <c r="E162" s="186">
        <v>15.13</v>
      </c>
      <c r="F162" s="186">
        <v>0</v>
      </c>
      <c r="G162" s="184">
        <v>9.9</v>
      </c>
      <c r="H162" s="184">
        <v>1.1000000000000001</v>
      </c>
      <c r="I162" s="184">
        <v>9.4</v>
      </c>
    </row>
    <row r="163" spans="1:9">
      <c r="A163" s="183">
        <v>45819</v>
      </c>
      <c r="B163" s="184">
        <f t="shared" si="4"/>
        <v>2025</v>
      </c>
      <c r="C163" s="184">
        <f t="shared" si="5"/>
        <v>162</v>
      </c>
      <c r="D163" s="186">
        <v>3.46</v>
      </c>
      <c r="E163" s="186">
        <v>10.52</v>
      </c>
      <c r="F163" s="186">
        <v>0.5</v>
      </c>
      <c r="G163" s="184">
        <v>6</v>
      </c>
      <c r="H163" s="184">
        <v>0.6</v>
      </c>
      <c r="I163" s="184">
        <v>9.1999999999999993</v>
      </c>
    </row>
    <row r="164" spans="1:9">
      <c r="A164" s="183">
        <v>45820</v>
      </c>
      <c r="B164" s="184">
        <f t="shared" si="4"/>
        <v>2025</v>
      </c>
      <c r="C164" s="184">
        <f t="shared" si="5"/>
        <v>163</v>
      </c>
      <c r="D164" s="186">
        <v>-0.03</v>
      </c>
      <c r="E164" s="186">
        <v>13.69</v>
      </c>
      <c r="F164" s="186">
        <v>0</v>
      </c>
      <c r="G164" s="184">
        <v>8.9</v>
      </c>
      <c r="H164" s="184">
        <v>1</v>
      </c>
      <c r="I164" s="184">
        <v>7.6</v>
      </c>
    </row>
    <row r="165" spans="1:9">
      <c r="A165" s="183">
        <v>45821</v>
      </c>
      <c r="B165" s="184">
        <f t="shared" si="4"/>
        <v>2025</v>
      </c>
      <c r="C165" s="184">
        <f t="shared" si="5"/>
        <v>164</v>
      </c>
      <c r="D165" s="186">
        <v>-0.45</v>
      </c>
      <c r="E165" s="186">
        <v>15.13</v>
      </c>
      <c r="F165" s="186">
        <v>0</v>
      </c>
      <c r="G165" s="184">
        <v>9.9</v>
      </c>
      <c r="H165" s="184">
        <v>1</v>
      </c>
      <c r="I165" s="184">
        <v>6.1</v>
      </c>
    </row>
    <row r="166" spans="1:9">
      <c r="A166" s="183">
        <v>45822</v>
      </c>
      <c r="B166" s="184">
        <f t="shared" si="4"/>
        <v>2025</v>
      </c>
      <c r="C166" s="184">
        <f t="shared" si="5"/>
        <v>165</v>
      </c>
      <c r="D166" s="186">
        <v>0</v>
      </c>
      <c r="E166" s="186">
        <v>12.77</v>
      </c>
      <c r="F166" s="186">
        <v>0</v>
      </c>
      <c r="G166" s="184">
        <v>9.6</v>
      </c>
      <c r="H166" s="184">
        <v>1.6</v>
      </c>
      <c r="I166" s="184">
        <v>7.3</v>
      </c>
    </row>
    <row r="167" spans="1:9">
      <c r="A167" s="183">
        <v>45823</v>
      </c>
      <c r="B167" s="184">
        <f t="shared" si="4"/>
        <v>2025</v>
      </c>
      <c r="C167" s="184">
        <f t="shared" si="5"/>
        <v>166</v>
      </c>
      <c r="D167" s="186">
        <v>6.53</v>
      </c>
      <c r="E167" s="186">
        <v>9.09</v>
      </c>
      <c r="F167" s="186">
        <v>10.5</v>
      </c>
      <c r="G167" s="184">
        <v>4.3</v>
      </c>
      <c r="H167" s="184">
        <v>1.3</v>
      </c>
      <c r="I167" s="184">
        <v>10.4</v>
      </c>
    </row>
    <row r="168" spans="1:9">
      <c r="A168" s="183">
        <v>45824</v>
      </c>
      <c r="B168" s="184">
        <f t="shared" si="4"/>
        <v>2025</v>
      </c>
      <c r="C168" s="184">
        <f t="shared" si="5"/>
        <v>167</v>
      </c>
      <c r="D168" s="186">
        <v>6.56</v>
      </c>
      <c r="E168" s="186">
        <v>12.51</v>
      </c>
      <c r="F168" s="186">
        <v>0</v>
      </c>
      <c r="G168" s="184">
        <v>7.9</v>
      </c>
      <c r="H168" s="184">
        <v>1.1000000000000001</v>
      </c>
      <c r="I168" s="184">
        <v>9.8000000000000007</v>
      </c>
    </row>
    <row r="169" spans="1:9">
      <c r="A169" s="183">
        <v>45825</v>
      </c>
      <c r="B169" s="184">
        <f t="shared" si="4"/>
        <v>2025</v>
      </c>
      <c r="C169" s="184">
        <f t="shared" si="5"/>
        <v>168</v>
      </c>
      <c r="D169" s="186">
        <v>5.15</v>
      </c>
      <c r="E169" s="186">
        <v>12.53</v>
      </c>
      <c r="F169" s="186">
        <v>2.5</v>
      </c>
      <c r="G169" s="184">
        <v>8.6</v>
      </c>
      <c r="H169" s="184">
        <v>1.2</v>
      </c>
      <c r="I169" s="184">
        <v>10.199999999999999</v>
      </c>
    </row>
    <row r="170" spans="1:9">
      <c r="A170" s="183">
        <v>45826</v>
      </c>
      <c r="B170" s="184">
        <f t="shared" si="4"/>
        <v>2025</v>
      </c>
      <c r="C170" s="184">
        <f t="shared" si="5"/>
        <v>169</v>
      </c>
      <c r="D170" s="186">
        <v>2.29</v>
      </c>
      <c r="E170" s="186">
        <v>12.77</v>
      </c>
      <c r="F170" s="186">
        <v>0</v>
      </c>
      <c r="G170" s="184">
        <v>8.3000000000000007</v>
      </c>
      <c r="H170" s="184">
        <v>0.8</v>
      </c>
      <c r="I170" s="184">
        <v>7.6</v>
      </c>
    </row>
    <row r="171" spans="1:9">
      <c r="A171" s="183">
        <v>45827</v>
      </c>
      <c r="B171" s="184">
        <f t="shared" si="4"/>
        <v>2025</v>
      </c>
      <c r="C171" s="184">
        <f t="shared" si="5"/>
        <v>170</v>
      </c>
      <c r="D171" s="186">
        <v>0.6</v>
      </c>
      <c r="E171" s="186">
        <v>11.2</v>
      </c>
      <c r="F171" s="186">
        <v>0</v>
      </c>
      <c r="G171" s="184">
        <v>7</v>
      </c>
      <c r="H171" s="184">
        <v>0.6</v>
      </c>
      <c r="I171" s="184">
        <v>8.1</v>
      </c>
    </row>
    <row r="172" spans="1:9">
      <c r="A172" s="183">
        <v>45828</v>
      </c>
      <c r="B172" s="184">
        <f t="shared" si="4"/>
        <v>2025</v>
      </c>
      <c r="C172" s="184">
        <f t="shared" si="5"/>
        <v>171</v>
      </c>
      <c r="D172" s="186">
        <v>0.3</v>
      </c>
      <c r="E172" s="186">
        <v>14.15</v>
      </c>
      <c r="F172" s="186">
        <v>0</v>
      </c>
      <c r="G172" s="184">
        <v>9.8000000000000007</v>
      </c>
      <c r="H172" s="184">
        <v>0.9</v>
      </c>
      <c r="I172" s="184">
        <v>7.5</v>
      </c>
    </row>
    <row r="173" spans="1:9">
      <c r="A173" s="183">
        <v>45829</v>
      </c>
      <c r="B173" s="184">
        <f t="shared" si="4"/>
        <v>2025</v>
      </c>
      <c r="C173" s="184">
        <f t="shared" si="5"/>
        <v>172</v>
      </c>
      <c r="D173" s="186">
        <v>-0.31</v>
      </c>
      <c r="E173" s="186">
        <v>12.34</v>
      </c>
      <c r="F173" s="186">
        <v>0</v>
      </c>
      <c r="G173" s="184">
        <v>9.8000000000000007</v>
      </c>
      <c r="H173" s="184">
        <v>0.6</v>
      </c>
      <c r="I173" s="184">
        <v>6.6</v>
      </c>
    </row>
    <row r="174" spans="1:9">
      <c r="A174" s="183">
        <v>45830</v>
      </c>
      <c r="B174" s="184">
        <f t="shared" si="4"/>
        <v>2025</v>
      </c>
      <c r="C174" s="184">
        <f t="shared" si="5"/>
        <v>173</v>
      </c>
      <c r="D174" s="186">
        <v>0.33</v>
      </c>
      <c r="E174" s="186">
        <v>14.36</v>
      </c>
      <c r="F174" s="186">
        <v>0</v>
      </c>
      <c r="G174" s="184">
        <v>9.9</v>
      </c>
      <c r="H174" s="184">
        <v>1.4</v>
      </c>
      <c r="I174" s="184">
        <v>7.3</v>
      </c>
    </row>
    <row r="175" spans="1:9">
      <c r="A175" s="183">
        <v>45831</v>
      </c>
      <c r="B175" s="184">
        <f t="shared" si="4"/>
        <v>2025</v>
      </c>
      <c r="C175" s="184">
        <f t="shared" si="5"/>
        <v>174</v>
      </c>
      <c r="D175" s="186">
        <v>8.14</v>
      </c>
      <c r="E175" s="186">
        <v>15.87</v>
      </c>
      <c r="F175" s="186">
        <v>0</v>
      </c>
      <c r="G175" s="184">
        <v>5.2</v>
      </c>
      <c r="H175" s="184">
        <v>2.2999999999999998</v>
      </c>
      <c r="I175" s="184">
        <v>11.8</v>
      </c>
    </row>
    <row r="176" spans="1:9">
      <c r="A176" s="183">
        <v>45832</v>
      </c>
      <c r="B176" s="184">
        <f t="shared" si="4"/>
        <v>2025</v>
      </c>
      <c r="C176" s="184">
        <f t="shared" si="5"/>
        <v>175</v>
      </c>
      <c r="D176" s="186">
        <v>8.09</v>
      </c>
      <c r="E176" s="186">
        <v>13.43</v>
      </c>
      <c r="F176" s="186">
        <v>10.7</v>
      </c>
      <c r="G176" s="184">
        <v>8.3000000000000007</v>
      </c>
      <c r="H176" s="184">
        <v>2.2999999999999998</v>
      </c>
      <c r="I176" s="184">
        <v>9.4</v>
      </c>
    </row>
    <row r="177" spans="1:9">
      <c r="A177" s="183">
        <v>45833</v>
      </c>
      <c r="B177" s="184">
        <f t="shared" si="4"/>
        <v>2025</v>
      </c>
      <c r="C177" s="184">
        <f t="shared" si="5"/>
        <v>176</v>
      </c>
      <c r="D177" s="186">
        <v>4.6399999999999997</v>
      </c>
      <c r="E177" s="186">
        <v>9.7799999999999994</v>
      </c>
      <c r="F177" s="186">
        <v>11</v>
      </c>
      <c r="G177" s="184">
        <v>7.9</v>
      </c>
      <c r="H177" s="184">
        <v>1.6</v>
      </c>
      <c r="I177" s="184">
        <v>9.1999999999999993</v>
      </c>
    </row>
    <row r="178" spans="1:9">
      <c r="A178" s="183">
        <v>45834</v>
      </c>
      <c r="B178" s="184">
        <f t="shared" si="4"/>
        <v>2025</v>
      </c>
      <c r="C178" s="184">
        <f t="shared" si="5"/>
        <v>177</v>
      </c>
      <c r="D178" s="186">
        <v>1.67</v>
      </c>
      <c r="E178" s="186">
        <v>12.29</v>
      </c>
      <c r="F178" s="186">
        <v>0</v>
      </c>
      <c r="G178" s="184">
        <v>9.1999999999999993</v>
      </c>
      <c r="H178" s="184">
        <v>0.8</v>
      </c>
      <c r="I178" s="184">
        <v>7.7</v>
      </c>
    </row>
    <row r="179" spans="1:9">
      <c r="A179" s="183">
        <v>45835</v>
      </c>
      <c r="B179" s="184">
        <f t="shared" si="4"/>
        <v>2025</v>
      </c>
      <c r="C179" s="184">
        <f t="shared" si="5"/>
        <v>178</v>
      </c>
      <c r="D179" s="186">
        <v>0.66</v>
      </c>
      <c r="E179" s="186">
        <v>14.79</v>
      </c>
      <c r="F179" s="186">
        <v>0</v>
      </c>
      <c r="G179" s="184">
        <v>9.9</v>
      </c>
      <c r="H179" s="184">
        <v>0.9</v>
      </c>
      <c r="I179" s="184">
        <v>8.1</v>
      </c>
    </row>
    <row r="180" spans="1:9">
      <c r="A180" s="183">
        <v>45836</v>
      </c>
      <c r="B180" s="184">
        <f t="shared" si="4"/>
        <v>2025</v>
      </c>
      <c r="C180" s="184">
        <f t="shared" si="5"/>
        <v>179</v>
      </c>
      <c r="D180" s="186">
        <v>0.05</v>
      </c>
      <c r="E180" s="186">
        <v>14.15</v>
      </c>
      <c r="F180" s="186">
        <v>0</v>
      </c>
      <c r="G180" s="184">
        <v>10</v>
      </c>
      <c r="H180" s="184">
        <v>0.6</v>
      </c>
      <c r="I180" s="184">
        <v>7.3</v>
      </c>
    </row>
    <row r="181" spans="1:9">
      <c r="A181" s="183">
        <v>45837</v>
      </c>
      <c r="B181" s="184">
        <f t="shared" si="4"/>
        <v>2025</v>
      </c>
      <c r="C181" s="184">
        <f t="shared" si="5"/>
        <v>180</v>
      </c>
      <c r="D181" s="186">
        <v>-0.4</v>
      </c>
      <c r="E181" s="186">
        <v>11.52</v>
      </c>
      <c r="F181" s="186">
        <v>0</v>
      </c>
      <c r="G181" s="184">
        <v>7.4</v>
      </c>
      <c r="H181" s="184">
        <v>0.6</v>
      </c>
      <c r="I181" s="184">
        <v>6.8</v>
      </c>
    </row>
    <row r="182" spans="1:9">
      <c r="A182" s="183">
        <v>45838</v>
      </c>
      <c r="B182" s="184">
        <f t="shared" si="4"/>
        <v>2025</v>
      </c>
      <c r="C182" s="184">
        <f t="shared" si="5"/>
        <v>181</v>
      </c>
      <c r="D182" s="186">
        <v>3.38</v>
      </c>
      <c r="E182" s="186">
        <v>15.89</v>
      </c>
      <c r="F182" s="186">
        <v>0</v>
      </c>
      <c r="G182" s="184">
        <v>9.6</v>
      </c>
      <c r="H182" s="184">
        <v>1.1000000000000001</v>
      </c>
      <c r="I182" s="184">
        <v>8.9</v>
      </c>
    </row>
    <row r="183" spans="1:9">
      <c r="A183" s="183">
        <v>45839</v>
      </c>
      <c r="B183" s="184">
        <f t="shared" si="4"/>
        <v>2025</v>
      </c>
      <c r="C183" s="184">
        <f t="shared" si="5"/>
        <v>182</v>
      </c>
      <c r="D183" s="186">
        <v>3.12</v>
      </c>
      <c r="E183" s="186">
        <v>16.25</v>
      </c>
      <c r="F183" s="186">
        <v>0</v>
      </c>
      <c r="G183" s="184">
        <v>10</v>
      </c>
      <c r="H183" s="184">
        <v>1.4</v>
      </c>
      <c r="I183" s="184">
        <v>8.6999999999999993</v>
      </c>
    </row>
    <row r="184" spans="1:9">
      <c r="A184" s="183">
        <v>45840</v>
      </c>
      <c r="B184" s="184">
        <f t="shared" si="4"/>
        <v>2025</v>
      </c>
      <c r="C184" s="184">
        <f t="shared" si="5"/>
        <v>183</v>
      </c>
      <c r="D184" s="186">
        <v>7.9</v>
      </c>
      <c r="E184" s="186">
        <v>16.18</v>
      </c>
      <c r="F184" s="186">
        <v>2.5</v>
      </c>
      <c r="G184" s="184">
        <v>9.9</v>
      </c>
      <c r="H184" s="184">
        <v>1.6</v>
      </c>
      <c r="I184" s="184">
        <v>10.3</v>
      </c>
    </row>
    <row r="185" spans="1:9">
      <c r="A185" s="183">
        <v>45841</v>
      </c>
      <c r="B185" s="184">
        <f t="shared" si="4"/>
        <v>2025</v>
      </c>
      <c r="C185" s="184">
        <f t="shared" si="5"/>
        <v>184</v>
      </c>
      <c r="D185" s="186">
        <v>5.87</v>
      </c>
      <c r="E185" s="186">
        <v>16.32</v>
      </c>
      <c r="F185" s="186">
        <v>0</v>
      </c>
      <c r="G185" s="184">
        <v>9.5</v>
      </c>
      <c r="H185" s="184">
        <v>1.1000000000000001</v>
      </c>
      <c r="I185" s="184">
        <v>10.7</v>
      </c>
    </row>
    <row r="186" spans="1:9">
      <c r="A186" s="183">
        <v>45842</v>
      </c>
      <c r="B186" s="184">
        <f t="shared" ref="B186:B249" si="6">YEAR(A186)</f>
        <v>2025</v>
      </c>
      <c r="C186" s="184">
        <f t="shared" ref="C186:C249" si="7">A186-DATE(YEAR(A186),1,0)</f>
        <v>185</v>
      </c>
      <c r="D186" s="186">
        <v>2.1</v>
      </c>
      <c r="E186" s="186">
        <v>12.15</v>
      </c>
      <c r="F186" s="186">
        <v>0</v>
      </c>
      <c r="G186" s="184">
        <v>9.5</v>
      </c>
      <c r="H186" s="184">
        <v>1.5</v>
      </c>
      <c r="I186" s="184">
        <v>8</v>
      </c>
    </row>
    <row r="187" spans="1:9">
      <c r="A187" s="183">
        <v>45843</v>
      </c>
      <c r="B187" s="184">
        <f t="shared" si="6"/>
        <v>2025</v>
      </c>
      <c r="C187" s="184">
        <f t="shared" si="7"/>
        <v>186</v>
      </c>
      <c r="D187" s="186">
        <v>5.28</v>
      </c>
      <c r="E187" s="186">
        <v>15.7</v>
      </c>
      <c r="F187" s="186">
        <v>0</v>
      </c>
      <c r="G187" s="184">
        <v>10.199999999999999</v>
      </c>
      <c r="H187" s="184">
        <v>1.6</v>
      </c>
      <c r="I187" s="184">
        <v>10.1</v>
      </c>
    </row>
    <row r="188" spans="1:9">
      <c r="A188" s="183">
        <v>45844</v>
      </c>
      <c r="B188" s="184">
        <f t="shared" si="6"/>
        <v>2025</v>
      </c>
      <c r="C188" s="184">
        <f t="shared" si="7"/>
        <v>187</v>
      </c>
      <c r="D188" s="186">
        <v>6.91</v>
      </c>
      <c r="E188" s="186">
        <v>13.5</v>
      </c>
      <c r="F188" s="186">
        <v>10</v>
      </c>
      <c r="G188" s="184">
        <v>5.2</v>
      </c>
      <c r="H188" s="184">
        <v>0.9</v>
      </c>
      <c r="I188" s="184">
        <v>9.4</v>
      </c>
    </row>
    <row r="189" spans="1:9">
      <c r="A189" s="183">
        <v>45845</v>
      </c>
      <c r="B189" s="184">
        <f t="shared" si="6"/>
        <v>2025</v>
      </c>
      <c r="C189" s="184">
        <f t="shared" si="7"/>
        <v>188</v>
      </c>
      <c r="D189" s="186">
        <v>3.17</v>
      </c>
      <c r="E189" s="186">
        <v>16.37</v>
      </c>
      <c r="F189" s="186">
        <v>0</v>
      </c>
      <c r="G189" s="184">
        <v>10</v>
      </c>
      <c r="H189" s="184">
        <v>1.2</v>
      </c>
      <c r="I189" s="184">
        <v>9.1</v>
      </c>
    </row>
    <row r="190" spans="1:9">
      <c r="A190" s="183">
        <v>45846</v>
      </c>
      <c r="B190" s="184">
        <f t="shared" si="6"/>
        <v>2025</v>
      </c>
      <c r="C190" s="184">
        <f t="shared" si="7"/>
        <v>189</v>
      </c>
      <c r="D190" s="186">
        <v>7.62</v>
      </c>
      <c r="E190" s="186">
        <v>13.18</v>
      </c>
      <c r="F190" s="186">
        <v>0</v>
      </c>
      <c r="G190" s="184">
        <v>6.2</v>
      </c>
      <c r="H190" s="184">
        <v>1.2</v>
      </c>
      <c r="I190" s="184">
        <v>10.3</v>
      </c>
    </row>
    <row r="191" spans="1:9">
      <c r="A191" s="183">
        <v>45847</v>
      </c>
      <c r="B191" s="184">
        <f t="shared" si="6"/>
        <v>2025</v>
      </c>
      <c r="C191" s="184">
        <f t="shared" si="7"/>
        <v>190</v>
      </c>
      <c r="D191" s="186">
        <v>2.58</v>
      </c>
      <c r="E191" s="186">
        <v>10.96</v>
      </c>
      <c r="F191" s="186">
        <v>2</v>
      </c>
      <c r="G191" s="184">
        <v>8.6999999999999993</v>
      </c>
      <c r="H191" s="184">
        <v>1.5</v>
      </c>
      <c r="I191" s="184">
        <v>8.6</v>
      </c>
    </row>
    <row r="192" spans="1:9">
      <c r="A192" s="183">
        <v>45848</v>
      </c>
      <c r="B192" s="184">
        <f t="shared" si="6"/>
        <v>2025</v>
      </c>
      <c r="C192" s="184">
        <f t="shared" si="7"/>
        <v>191</v>
      </c>
      <c r="D192" s="186">
        <v>6.28</v>
      </c>
      <c r="E192" s="186">
        <v>11.76</v>
      </c>
      <c r="F192" s="186">
        <v>7.6</v>
      </c>
      <c r="G192" s="184">
        <v>7</v>
      </c>
      <c r="H192" s="184">
        <v>0.4</v>
      </c>
      <c r="I192" s="184">
        <v>9.6999999999999993</v>
      </c>
    </row>
    <row r="193" spans="1:9">
      <c r="A193" s="183">
        <v>45849</v>
      </c>
      <c r="B193" s="184">
        <f t="shared" si="6"/>
        <v>2025</v>
      </c>
      <c r="C193" s="184">
        <f t="shared" si="7"/>
        <v>192</v>
      </c>
      <c r="D193" s="186">
        <v>7.12</v>
      </c>
      <c r="E193" s="186">
        <v>14.03</v>
      </c>
      <c r="F193" s="186">
        <v>1.3</v>
      </c>
      <c r="G193" s="184">
        <v>6.5</v>
      </c>
      <c r="H193" s="184">
        <v>1</v>
      </c>
      <c r="I193" s="184">
        <v>11.1</v>
      </c>
    </row>
    <row r="194" spans="1:9">
      <c r="A194" s="183">
        <v>45850</v>
      </c>
      <c r="B194" s="184">
        <f t="shared" si="6"/>
        <v>2025</v>
      </c>
      <c r="C194" s="184">
        <f t="shared" si="7"/>
        <v>193</v>
      </c>
      <c r="D194" s="186">
        <v>4.17</v>
      </c>
      <c r="E194" s="186">
        <v>14.67</v>
      </c>
      <c r="F194" s="186">
        <v>0</v>
      </c>
      <c r="G194" s="184">
        <v>8.9</v>
      </c>
      <c r="H194" s="184">
        <v>1</v>
      </c>
      <c r="I194" s="184">
        <v>9.1</v>
      </c>
    </row>
    <row r="195" spans="1:9">
      <c r="A195" s="183">
        <v>45851</v>
      </c>
      <c r="B195" s="184">
        <f t="shared" si="6"/>
        <v>2025</v>
      </c>
      <c r="C195" s="184">
        <f t="shared" si="7"/>
        <v>194</v>
      </c>
      <c r="D195" s="186">
        <v>6.23</v>
      </c>
      <c r="E195" s="186">
        <v>15.77</v>
      </c>
      <c r="F195" s="186">
        <v>0</v>
      </c>
      <c r="G195" s="184">
        <v>7.9</v>
      </c>
      <c r="H195" s="184">
        <v>0.9</v>
      </c>
      <c r="I195" s="184">
        <v>9.1999999999999993</v>
      </c>
    </row>
    <row r="196" spans="1:9">
      <c r="A196" s="183">
        <v>45852</v>
      </c>
      <c r="B196" s="184">
        <f t="shared" si="6"/>
        <v>2025</v>
      </c>
      <c r="C196" s="184">
        <f t="shared" si="7"/>
        <v>195</v>
      </c>
      <c r="D196" s="186">
        <v>5.41</v>
      </c>
      <c r="E196" s="186">
        <v>12.87</v>
      </c>
      <c r="F196" s="186">
        <v>1.4</v>
      </c>
      <c r="G196" s="184">
        <v>10.199999999999999</v>
      </c>
      <c r="H196" s="184">
        <v>1.2</v>
      </c>
      <c r="I196" s="184">
        <v>8.6</v>
      </c>
    </row>
    <row r="197" spans="1:9">
      <c r="A197" s="183">
        <v>45853</v>
      </c>
      <c r="B197" s="184">
        <f t="shared" si="6"/>
        <v>2025</v>
      </c>
      <c r="C197" s="184">
        <f t="shared" si="7"/>
        <v>196</v>
      </c>
      <c r="D197" s="186">
        <v>3.88</v>
      </c>
      <c r="E197" s="186">
        <v>11.27</v>
      </c>
      <c r="F197" s="186">
        <v>1</v>
      </c>
      <c r="G197" s="184">
        <v>8.4</v>
      </c>
      <c r="H197" s="184">
        <v>0.9</v>
      </c>
      <c r="I197" s="184">
        <v>9.6</v>
      </c>
    </row>
    <row r="198" spans="1:9">
      <c r="A198" s="183">
        <v>45854</v>
      </c>
      <c r="B198" s="184">
        <f t="shared" si="6"/>
        <v>2025</v>
      </c>
      <c r="C198" s="184">
        <f t="shared" si="7"/>
        <v>197</v>
      </c>
      <c r="D198" s="186">
        <v>1.59</v>
      </c>
      <c r="E198" s="186">
        <v>14.12</v>
      </c>
      <c r="F198" s="186">
        <v>0</v>
      </c>
      <c r="G198" s="184">
        <v>7.8</v>
      </c>
      <c r="H198" s="184">
        <v>0.9</v>
      </c>
      <c r="I198" s="184">
        <v>9</v>
      </c>
    </row>
    <row r="199" spans="1:9">
      <c r="A199" s="183">
        <v>45855</v>
      </c>
      <c r="B199" s="184">
        <f t="shared" si="6"/>
        <v>2025</v>
      </c>
      <c r="C199" s="184">
        <f t="shared" si="7"/>
        <v>198</v>
      </c>
      <c r="D199" s="186">
        <v>4.9000000000000004</v>
      </c>
      <c r="E199" s="186">
        <v>15.34</v>
      </c>
      <c r="F199" s="186">
        <v>0.6</v>
      </c>
      <c r="G199" s="184">
        <v>10.199999999999999</v>
      </c>
      <c r="H199" s="184">
        <v>0.8</v>
      </c>
      <c r="I199" s="184">
        <v>9.5</v>
      </c>
    </row>
    <row r="200" spans="1:9">
      <c r="A200" s="183">
        <v>45856</v>
      </c>
      <c r="B200" s="184">
        <f t="shared" si="6"/>
        <v>2025</v>
      </c>
      <c r="C200" s="184">
        <f t="shared" si="7"/>
        <v>199</v>
      </c>
      <c r="D200" s="186">
        <v>0.69</v>
      </c>
      <c r="E200" s="186">
        <v>14.05</v>
      </c>
      <c r="F200" s="186">
        <v>0.8</v>
      </c>
      <c r="G200" s="184">
        <v>11</v>
      </c>
      <c r="H200" s="184">
        <v>1.3</v>
      </c>
      <c r="I200" s="184">
        <v>7.9</v>
      </c>
    </row>
    <row r="201" spans="1:9">
      <c r="A201" s="183">
        <v>45857</v>
      </c>
      <c r="B201" s="184">
        <f t="shared" si="6"/>
        <v>2025</v>
      </c>
      <c r="C201" s="184">
        <f t="shared" si="7"/>
        <v>200</v>
      </c>
      <c r="D201" s="186">
        <v>0.3</v>
      </c>
      <c r="E201" s="186">
        <v>13.93</v>
      </c>
      <c r="F201" s="186">
        <v>0</v>
      </c>
      <c r="G201" s="184">
        <v>10.6</v>
      </c>
      <c r="H201" s="184">
        <v>0.8</v>
      </c>
      <c r="I201" s="184">
        <v>8</v>
      </c>
    </row>
    <row r="202" spans="1:9">
      <c r="A202" s="183">
        <v>45858</v>
      </c>
      <c r="B202" s="184">
        <f t="shared" si="6"/>
        <v>2025</v>
      </c>
      <c r="C202" s="184">
        <f t="shared" si="7"/>
        <v>201</v>
      </c>
      <c r="D202" s="186">
        <v>1.72</v>
      </c>
      <c r="E202" s="186">
        <v>14.86</v>
      </c>
      <c r="F202" s="186">
        <v>0</v>
      </c>
      <c r="G202" s="184">
        <v>11</v>
      </c>
      <c r="H202" s="184">
        <v>1.1000000000000001</v>
      </c>
      <c r="I202" s="184">
        <v>9</v>
      </c>
    </row>
    <row r="203" spans="1:9">
      <c r="A203" s="183">
        <v>45859</v>
      </c>
      <c r="B203" s="184">
        <f t="shared" si="6"/>
        <v>2025</v>
      </c>
      <c r="C203" s="184">
        <f t="shared" si="7"/>
        <v>202</v>
      </c>
      <c r="D203" s="186">
        <v>2.64</v>
      </c>
      <c r="E203" s="186">
        <v>15.77</v>
      </c>
      <c r="F203" s="186">
        <v>0</v>
      </c>
      <c r="G203" s="184">
        <v>11.1</v>
      </c>
      <c r="H203" s="184">
        <v>2.2999999999999998</v>
      </c>
      <c r="I203" s="184">
        <v>9</v>
      </c>
    </row>
    <row r="204" spans="1:9">
      <c r="A204" s="183">
        <v>45860</v>
      </c>
      <c r="B204" s="184">
        <f t="shared" si="6"/>
        <v>2025</v>
      </c>
      <c r="C204" s="184">
        <f t="shared" si="7"/>
        <v>203</v>
      </c>
      <c r="D204" s="186">
        <v>8.24</v>
      </c>
      <c r="E204" s="186">
        <v>14.1</v>
      </c>
      <c r="F204" s="186">
        <v>9.5</v>
      </c>
      <c r="G204" s="184">
        <v>4.7</v>
      </c>
      <c r="H204" s="184">
        <v>1.9</v>
      </c>
      <c r="I204" s="184">
        <v>11.6</v>
      </c>
    </row>
    <row r="205" spans="1:9">
      <c r="A205" s="183">
        <v>45861</v>
      </c>
      <c r="B205" s="184">
        <f t="shared" si="6"/>
        <v>2025</v>
      </c>
      <c r="C205" s="184">
        <f t="shared" si="7"/>
        <v>204</v>
      </c>
      <c r="D205" s="186">
        <v>3.96</v>
      </c>
      <c r="E205" s="186">
        <v>11.86</v>
      </c>
      <c r="F205" s="186">
        <v>0</v>
      </c>
      <c r="G205" s="184">
        <v>10.6</v>
      </c>
      <c r="H205" s="184">
        <v>1.2</v>
      </c>
      <c r="I205" s="184">
        <v>8.6999999999999993</v>
      </c>
    </row>
    <row r="206" spans="1:9">
      <c r="A206" s="183">
        <v>45862</v>
      </c>
      <c r="B206" s="184">
        <f t="shared" si="6"/>
        <v>2025</v>
      </c>
      <c r="C206" s="184">
        <f t="shared" si="7"/>
        <v>205</v>
      </c>
      <c r="D206" s="186">
        <v>-0.23</v>
      </c>
      <c r="E206" s="186">
        <v>13.71</v>
      </c>
      <c r="F206" s="186">
        <v>0</v>
      </c>
      <c r="G206" s="184">
        <v>11.4</v>
      </c>
      <c r="H206" s="184">
        <v>1</v>
      </c>
      <c r="I206" s="184">
        <v>7.6</v>
      </c>
    </row>
    <row r="207" spans="1:9">
      <c r="A207" s="183">
        <v>45863</v>
      </c>
      <c r="B207" s="184">
        <f t="shared" si="6"/>
        <v>2025</v>
      </c>
      <c r="C207" s="184">
        <f t="shared" si="7"/>
        <v>206</v>
      </c>
      <c r="D207" s="186">
        <v>1.23</v>
      </c>
      <c r="E207" s="186">
        <v>9.24</v>
      </c>
      <c r="F207" s="186">
        <v>0</v>
      </c>
      <c r="G207" s="184">
        <v>5.7</v>
      </c>
      <c r="H207" s="184">
        <v>1.5</v>
      </c>
      <c r="I207" s="184">
        <v>8.3000000000000007</v>
      </c>
    </row>
    <row r="208" spans="1:9">
      <c r="A208" s="183">
        <v>45864</v>
      </c>
      <c r="B208" s="184">
        <f t="shared" si="6"/>
        <v>2025</v>
      </c>
      <c r="C208" s="184">
        <f t="shared" si="7"/>
        <v>207</v>
      </c>
      <c r="D208" s="186">
        <v>7.29</v>
      </c>
      <c r="E208" s="186">
        <v>11.54</v>
      </c>
      <c r="F208" s="186">
        <v>28</v>
      </c>
      <c r="G208" s="184">
        <v>5.5</v>
      </c>
      <c r="H208" s="184">
        <v>0.6</v>
      </c>
      <c r="I208" s="184">
        <v>11.8</v>
      </c>
    </row>
    <row r="209" spans="1:9">
      <c r="A209" s="183">
        <v>45865</v>
      </c>
      <c r="B209" s="184">
        <f t="shared" si="6"/>
        <v>2025</v>
      </c>
      <c r="C209" s="184">
        <f t="shared" si="7"/>
        <v>208</v>
      </c>
      <c r="D209" s="186">
        <v>9.06</v>
      </c>
      <c r="E209" s="186">
        <v>11.64</v>
      </c>
      <c r="F209" s="186">
        <v>0</v>
      </c>
      <c r="G209" s="184">
        <v>6.2</v>
      </c>
      <c r="H209" s="184">
        <v>1.2</v>
      </c>
      <c r="I209" s="184">
        <v>11.2</v>
      </c>
    </row>
    <row r="210" spans="1:9">
      <c r="A210" s="183">
        <v>45866</v>
      </c>
      <c r="B210" s="184">
        <f t="shared" si="6"/>
        <v>2025</v>
      </c>
      <c r="C210" s="184">
        <f t="shared" si="7"/>
        <v>209</v>
      </c>
      <c r="D210" s="186">
        <v>5.36</v>
      </c>
      <c r="E210" s="186">
        <v>14.65</v>
      </c>
      <c r="F210" s="186">
        <v>0</v>
      </c>
      <c r="G210" s="184">
        <v>7.9</v>
      </c>
      <c r="H210" s="184">
        <v>1.6</v>
      </c>
      <c r="I210" s="184">
        <v>11.4</v>
      </c>
    </row>
    <row r="211" spans="1:9">
      <c r="A211" s="183">
        <v>45867</v>
      </c>
      <c r="B211" s="184">
        <f t="shared" si="6"/>
        <v>2025</v>
      </c>
      <c r="C211" s="184">
        <f t="shared" si="7"/>
        <v>210</v>
      </c>
      <c r="D211" s="186">
        <v>2.77</v>
      </c>
      <c r="E211" s="186">
        <v>14.94</v>
      </c>
      <c r="F211" s="186">
        <v>0</v>
      </c>
      <c r="G211" s="184">
        <v>10.5</v>
      </c>
      <c r="H211" s="184">
        <v>0.7</v>
      </c>
      <c r="I211" s="184">
        <v>8.4</v>
      </c>
    </row>
    <row r="212" spans="1:9">
      <c r="A212" s="183">
        <v>45868</v>
      </c>
      <c r="B212" s="184">
        <f t="shared" si="6"/>
        <v>2025</v>
      </c>
      <c r="C212" s="184">
        <f t="shared" si="7"/>
        <v>211</v>
      </c>
      <c r="D212" s="186">
        <v>1.02</v>
      </c>
      <c r="E212" s="186">
        <v>15.51</v>
      </c>
      <c r="F212" s="186">
        <v>0</v>
      </c>
      <c r="G212" s="184">
        <v>12.1</v>
      </c>
      <c r="H212" s="184">
        <v>1.4</v>
      </c>
      <c r="I212" s="184">
        <v>8.1</v>
      </c>
    </row>
    <row r="213" spans="1:9">
      <c r="A213" s="183">
        <v>45869</v>
      </c>
      <c r="B213" s="184">
        <f t="shared" si="6"/>
        <v>2025</v>
      </c>
      <c r="C213" s="184">
        <f t="shared" si="7"/>
        <v>212</v>
      </c>
      <c r="D213" s="186">
        <v>1.64</v>
      </c>
      <c r="E213" s="186">
        <v>16.25</v>
      </c>
      <c r="F213" s="186">
        <v>0</v>
      </c>
      <c r="G213" s="184">
        <v>12.2</v>
      </c>
      <c r="H213" s="184">
        <v>1.1000000000000001</v>
      </c>
      <c r="I213" s="184">
        <v>8.1</v>
      </c>
    </row>
    <row r="214" spans="1:9">
      <c r="A214" s="183">
        <v>45870</v>
      </c>
      <c r="B214" s="184">
        <f t="shared" si="6"/>
        <v>2025</v>
      </c>
      <c r="C214" s="184">
        <f t="shared" si="7"/>
        <v>213</v>
      </c>
      <c r="D214" s="186">
        <v>0.19</v>
      </c>
      <c r="E214" s="186">
        <v>16.3</v>
      </c>
      <c r="F214" s="186">
        <v>0</v>
      </c>
      <c r="G214" s="184">
        <v>12.2</v>
      </c>
      <c r="H214" s="184">
        <v>1.2</v>
      </c>
      <c r="I214" s="184">
        <v>7.9</v>
      </c>
    </row>
    <row r="215" spans="1:9">
      <c r="A215" s="183">
        <v>45871</v>
      </c>
      <c r="B215" s="184">
        <f t="shared" si="6"/>
        <v>2025</v>
      </c>
      <c r="C215" s="184">
        <f t="shared" si="7"/>
        <v>214</v>
      </c>
      <c r="D215" s="186">
        <v>0.88</v>
      </c>
      <c r="E215" s="186">
        <v>17.940000000000001</v>
      </c>
      <c r="F215" s="186">
        <v>0</v>
      </c>
      <c r="G215" s="184">
        <v>12.4</v>
      </c>
      <c r="H215" s="184">
        <v>0.9</v>
      </c>
      <c r="I215" s="184">
        <v>8.3000000000000007</v>
      </c>
    </row>
    <row r="216" spans="1:9">
      <c r="A216" s="183">
        <v>45872</v>
      </c>
      <c r="B216" s="184">
        <f t="shared" si="6"/>
        <v>2025</v>
      </c>
      <c r="C216" s="184">
        <f t="shared" si="7"/>
        <v>215</v>
      </c>
      <c r="D216" s="186">
        <v>2.13</v>
      </c>
      <c r="E216" s="186">
        <v>18.68</v>
      </c>
      <c r="F216" s="186">
        <v>0</v>
      </c>
      <c r="G216" s="184">
        <v>12.5</v>
      </c>
      <c r="H216" s="184">
        <v>1.9</v>
      </c>
      <c r="I216" s="184">
        <v>9.3000000000000007</v>
      </c>
    </row>
    <row r="217" spans="1:9">
      <c r="A217" s="183">
        <v>45873</v>
      </c>
      <c r="B217" s="184">
        <f t="shared" si="6"/>
        <v>2025</v>
      </c>
      <c r="C217" s="184">
        <f t="shared" si="7"/>
        <v>216</v>
      </c>
      <c r="D217" s="186">
        <v>0.77</v>
      </c>
      <c r="E217" s="186">
        <v>18.2</v>
      </c>
      <c r="F217" s="186">
        <v>0</v>
      </c>
      <c r="G217" s="184">
        <v>12.4</v>
      </c>
      <c r="H217" s="184">
        <v>2.2000000000000002</v>
      </c>
      <c r="I217" s="184">
        <v>9.8000000000000007</v>
      </c>
    </row>
    <row r="218" spans="1:9">
      <c r="A218" s="183">
        <v>45874</v>
      </c>
      <c r="B218" s="184">
        <f t="shared" si="6"/>
        <v>2025</v>
      </c>
      <c r="C218" s="184">
        <f t="shared" si="7"/>
        <v>217</v>
      </c>
      <c r="D218" s="186">
        <v>5.41</v>
      </c>
      <c r="E218" s="186">
        <v>15.13</v>
      </c>
      <c r="F218" s="186">
        <v>3</v>
      </c>
      <c r="G218" s="184">
        <v>11.6</v>
      </c>
      <c r="H218" s="184">
        <v>2.2000000000000002</v>
      </c>
      <c r="I218" s="184">
        <v>10.6</v>
      </c>
    </row>
    <row r="219" spans="1:9">
      <c r="A219" s="183">
        <v>45875</v>
      </c>
      <c r="B219" s="184">
        <f t="shared" si="6"/>
        <v>2025</v>
      </c>
      <c r="C219" s="184">
        <f t="shared" si="7"/>
        <v>218</v>
      </c>
      <c r="D219" s="186">
        <v>3.67</v>
      </c>
      <c r="E219" s="186">
        <v>15.06</v>
      </c>
      <c r="F219" s="186">
        <v>0</v>
      </c>
      <c r="G219" s="184">
        <v>8.8000000000000007</v>
      </c>
      <c r="H219" s="184">
        <v>1.2</v>
      </c>
      <c r="I219" s="184">
        <v>9.6999999999999993</v>
      </c>
    </row>
    <row r="220" spans="1:9">
      <c r="A220" s="183">
        <v>45876</v>
      </c>
      <c r="B220" s="184">
        <f t="shared" si="6"/>
        <v>2025</v>
      </c>
      <c r="C220" s="184">
        <f t="shared" si="7"/>
        <v>219</v>
      </c>
      <c r="D220" s="186">
        <v>0.69</v>
      </c>
      <c r="E220" s="186">
        <v>15.22</v>
      </c>
      <c r="F220" s="186">
        <v>0</v>
      </c>
      <c r="G220" s="184">
        <v>13</v>
      </c>
      <c r="H220" s="184">
        <v>1.4</v>
      </c>
      <c r="I220" s="184">
        <v>8.4</v>
      </c>
    </row>
    <row r="221" spans="1:9">
      <c r="A221" s="183">
        <v>45877</v>
      </c>
      <c r="B221" s="184">
        <f t="shared" si="6"/>
        <v>2025</v>
      </c>
      <c r="C221" s="184">
        <f t="shared" si="7"/>
        <v>220</v>
      </c>
      <c r="D221" s="186">
        <v>0.85</v>
      </c>
      <c r="E221" s="186">
        <v>18.34</v>
      </c>
      <c r="F221" s="186">
        <v>0</v>
      </c>
      <c r="G221" s="184">
        <v>13.1</v>
      </c>
      <c r="H221" s="184">
        <v>1.4</v>
      </c>
      <c r="I221" s="184">
        <v>8.3000000000000007</v>
      </c>
    </row>
    <row r="222" spans="1:9">
      <c r="A222" s="183">
        <v>45878</v>
      </c>
      <c r="B222" s="184">
        <f t="shared" si="6"/>
        <v>2025</v>
      </c>
      <c r="C222" s="184">
        <f t="shared" si="7"/>
        <v>221</v>
      </c>
      <c r="D222" s="186">
        <v>2.02</v>
      </c>
      <c r="E222" s="186">
        <v>18.7</v>
      </c>
      <c r="F222" s="186">
        <v>0</v>
      </c>
      <c r="G222" s="184">
        <v>13.2</v>
      </c>
      <c r="H222" s="184">
        <v>1.5</v>
      </c>
      <c r="I222" s="184">
        <v>8.9</v>
      </c>
    </row>
    <row r="223" spans="1:9">
      <c r="A223" s="183">
        <v>45879</v>
      </c>
      <c r="B223" s="184">
        <f t="shared" si="6"/>
        <v>2025</v>
      </c>
      <c r="C223" s="184">
        <f t="shared" si="7"/>
        <v>222</v>
      </c>
      <c r="D223" s="186">
        <v>2.3199999999999998</v>
      </c>
      <c r="E223" s="186">
        <v>19.440000000000001</v>
      </c>
      <c r="F223" s="186">
        <v>0</v>
      </c>
      <c r="G223" s="184">
        <v>13.4</v>
      </c>
      <c r="H223" s="184">
        <v>1.5</v>
      </c>
      <c r="I223" s="184">
        <v>9.5</v>
      </c>
    </row>
    <row r="224" spans="1:9">
      <c r="A224" s="183">
        <v>45880</v>
      </c>
      <c r="B224" s="184">
        <f t="shared" si="6"/>
        <v>2025</v>
      </c>
      <c r="C224" s="184">
        <f t="shared" si="7"/>
        <v>223</v>
      </c>
      <c r="D224" s="186">
        <v>1.62</v>
      </c>
      <c r="E224" s="186">
        <v>18.03</v>
      </c>
      <c r="F224" s="186">
        <v>0</v>
      </c>
      <c r="G224" s="184">
        <v>13.5</v>
      </c>
      <c r="H224" s="184">
        <v>1.9</v>
      </c>
      <c r="I224" s="184">
        <v>9.3000000000000007</v>
      </c>
    </row>
    <row r="225" spans="1:9">
      <c r="A225" s="183">
        <v>45881</v>
      </c>
      <c r="B225" s="184">
        <f t="shared" si="6"/>
        <v>2025</v>
      </c>
      <c r="C225" s="184">
        <f t="shared" si="7"/>
        <v>224</v>
      </c>
      <c r="D225" s="186">
        <v>1.29</v>
      </c>
      <c r="E225" s="186">
        <v>13.71</v>
      </c>
      <c r="F225" s="186">
        <v>3.8</v>
      </c>
      <c r="G225" s="184">
        <v>7.7</v>
      </c>
      <c r="H225" s="184">
        <v>1.5</v>
      </c>
      <c r="I225" s="184">
        <v>9.3000000000000007</v>
      </c>
    </row>
    <row r="226" spans="1:9">
      <c r="A226" s="183">
        <v>45882</v>
      </c>
      <c r="B226" s="184">
        <f t="shared" si="6"/>
        <v>2025</v>
      </c>
      <c r="C226" s="184">
        <f t="shared" si="7"/>
        <v>225</v>
      </c>
      <c r="D226" s="186">
        <v>5.23</v>
      </c>
      <c r="E226" s="186">
        <v>16.63</v>
      </c>
      <c r="F226" s="186">
        <v>0</v>
      </c>
      <c r="G226" s="184">
        <v>11.4</v>
      </c>
      <c r="H226" s="184">
        <v>1.6</v>
      </c>
      <c r="I226" s="184">
        <v>11.8</v>
      </c>
    </row>
    <row r="227" spans="1:9">
      <c r="A227" s="183">
        <v>45883</v>
      </c>
      <c r="B227" s="184">
        <f t="shared" si="6"/>
        <v>2025</v>
      </c>
      <c r="C227" s="184">
        <f t="shared" si="7"/>
        <v>226</v>
      </c>
      <c r="D227" s="186">
        <v>0.25</v>
      </c>
      <c r="E227" s="186">
        <v>16.72</v>
      </c>
      <c r="F227" s="186">
        <v>0</v>
      </c>
      <c r="G227" s="184">
        <v>13.9</v>
      </c>
      <c r="H227" s="184">
        <v>2.4</v>
      </c>
      <c r="I227" s="184">
        <v>8.4</v>
      </c>
    </row>
    <row r="228" spans="1:9">
      <c r="A228" s="183">
        <v>45884</v>
      </c>
      <c r="B228" s="184">
        <f t="shared" si="6"/>
        <v>2025</v>
      </c>
      <c r="C228" s="184">
        <f t="shared" si="7"/>
        <v>227</v>
      </c>
      <c r="D228" s="186">
        <v>2.2400000000000002</v>
      </c>
      <c r="E228" s="186">
        <v>14.86</v>
      </c>
      <c r="F228" s="186">
        <v>0</v>
      </c>
      <c r="G228" s="184">
        <v>9.1</v>
      </c>
      <c r="H228" s="184">
        <v>1.1000000000000001</v>
      </c>
      <c r="I228" s="184">
        <v>9.6</v>
      </c>
    </row>
    <row r="229" spans="1:9">
      <c r="A229" s="183">
        <v>45885</v>
      </c>
      <c r="B229" s="184">
        <f t="shared" si="6"/>
        <v>2025</v>
      </c>
      <c r="C229" s="184">
        <f t="shared" si="7"/>
        <v>228</v>
      </c>
      <c r="D229" s="186">
        <v>2.5299999999999998</v>
      </c>
      <c r="E229" s="186">
        <v>12.77</v>
      </c>
      <c r="F229" s="186">
        <v>3.5</v>
      </c>
      <c r="G229" s="184">
        <v>13.4</v>
      </c>
      <c r="H229" s="184">
        <v>1.6</v>
      </c>
      <c r="I229" s="184">
        <v>9.1999999999999993</v>
      </c>
    </row>
    <row r="230" spans="1:9">
      <c r="A230" s="183">
        <v>45886</v>
      </c>
      <c r="B230" s="184">
        <f t="shared" si="6"/>
        <v>2025</v>
      </c>
      <c r="C230" s="184">
        <f t="shared" si="7"/>
        <v>229</v>
      </c>
      <c r="D230" s="186">
        <v>1.86</v>
      </c>
      <c r="E230" s="186">
        <v>11.25</v>
      </c>
      <c r="F230" s="186">
        <v>0</v>
      </c>
      <c r="G230" s="184">
        <v>9.9</v>
      </c>
      <c r="H230" s="184">
        <v>1.8</v>
      </c>
      <c r="I230" s="184">
        <v>8.3000000000000007</v>
      </c>
    </row>
    <row r="231" spans="1:9">
      <c r="A231" s="183">
        <v>45887</v>
      </c>
      <c r="B231" s="184">
        <f t="shared" si="6"/>
        <v>2025</v>
      </c>
      <c r="C231" s="184">
        <f t="shared" si="7"/>
        <v>230</v>
      </c>
      <c r="D231" s="186">
        <v>-0.9</v>
      </c>
      <c r="E231" s="186">
        <v>14.1</v>
      </c>
      <c r="F231" s="186">
        <v>0</v>
      </c>
      <c r="G231" s="184">
        <v>14.5</v>
      </c>
      <c r="H231" s="184">
        <v>1.5</v>
      </c>
      <c r="I231" s="184">
        <v>7.7</v>
      </c>
    </row>
    <row r="232" spans="1:9">
      <c r="A232" s="183">
        <v>45888</v>
      </c>
      <c r="B232" s="184">
        <f t="shared" si="6"/>
        <v>2025</v>
      </c>
      <c r="C232" s="184">
        <f t="shared" si="7"/>
        <v>231</v>
      </c>
      <c r="D232" s="186">
        <v>-0.56000000000000005</v>
      </c>
      <c r="E232" s="186">
        <v>17.559999999999999</v>
      </c>
      <c r="F232" s="186">
        <v>0</v>
      </c>
      <c r="G232" s="184">
        <v>14.5</v>
      </c>
      <c r="H232" s="184">
        <v>1.8</v>
      </c>
      <c r="I232" s="184">
        <v>7.2</v>
      </c>
    </row>
    <row r="233" spans="1:9">
      <c r="A233" s="183">
        <v>45889</v>
      </c>
      <c r="B233" s="184">
        <f t="shared" si="6"/>
        <v>2025</v>
      </c>
      <c r="C233" s="184">
        <f t="shared" si="7"/>
        <v>232</v>
      </c>
      <c r="D233" s="186">
        <v>0.69</v>
      </c>
      <c r="E233" s="186">
        <v>18.91</v>
      </c>
      <c r="F233" s="186">
        <v>0</v>
      </c>
      <c r="G233" s="184">
        <v>14.8</v>
      </c>
      <c r="H233" s="184">
        <v>1.9</v>
      </c>
      <c r="I233" s="184">
        <v>7.8</v>
      </c>
    </row>
    <row r="234" spans="1:9">
      <c r="A234" s="183">
        <v>45890</v>
      </c>
      <c r="B234" s="184">
        <f t="shared" si="6"/>
        <v>2025</v>
      </c>
      <c r="C234" s="184">
        <f t="shared" si="7"/>
        <v>233</v>
      </c>
      <c r="D234" s="186">
        <v>2.82</v>
      </c>
      <c r="E234" s="186">
        <v>20.75</v>
      </c>
      <c r="F234" s="186">
        <v>0</v>
      </c>
      <c r="G234" s="184">
        <v>13.9</v>
      </c>
      <c r="H234" s="184">
        <v>1.7</v>
      </c>
      <c r="I234" s="184">
        <v>9.4</v>
      </c>
    </row>
    <row r="235" spans="1:9">
      <c r="A235" s="183">
        <v>45891</v>
      </c>
      <c r="B235" s="184">
        <f t="shared" si="6"/>
        <v>2025</v>
      </c>
      <c r="C235" s="184">
        <f t="shared" si="7"/>
        <v>234</v>
      </c>
      <c r="D235" s="186">
        <v>5.87</v>
      </c>
      <c r="E235" s="186">
        <v>17.13</v>
      </c>
      <c r="F235" s="186">
        <v>0</v>
      </c>
      <c r="G235" s="184">
        <v>11.2</v>
      </c>
      <c r="H235" s="184">
        <v>0.9</v>
      </c>
      <c r="I235" s="184">
        <v>11.7</v>
      </c>
    </row>
    <row r="236" spans="1:9">
      <c r="A236" s="183">
        <v>45892</v>
      </c>
      <c r="B236" s="184">
        <f t="shared" si="6"/>
        <v>2025</v>
      </c>
      <c r="C236" s="184">
        <f t="shared" si="7"/>
        <v>235</v>
      </c>
      <c r="D236" s="186">
        <v>3.17</v>
      </c>
      <c r="E236" s="186">
        <v>18.53</v>
      </c>
      <c r="F236" s="186">
        <v>0</v>
      </c>
      <c r="G236" s="184">
        <v>15</v>
      </c>
      <c r="H236" s="184">
        <v>2.4</v>
      </c>
      <c r="I236" s="184">
        <v>11.3</v>
      </c>
    </row>
    <row r="237" spans="1:9">
      <c r="A237" s="183">
        <v>45893</v>
      </c>
      <c r="B237" s="184">
        <f t="shared" si="6"/>
        <v>2025</v>
      </c>
      <c r="C237" s="184">
        <f t="shared" si="7"/>
        <v>236</v>
      </c>
      <c r="D237" s="186">
        <v>-0.31</v>
      </c>
      <c r="E237" s="186">
        <v>18.77</v>
      </c>
      <c r="F237" s="186">
        <v>0</v>
      </c>
      <c r="G237" s="184">
        <v>15.4</v>
      </c>
      <c r="H237" s="184">
        <v>2.1</v>
      </c>
      <c r="I237" s="184">
        <v>7.8</v>
      </c>
    </row>
    <row r="238" spans="1:9">
      <c r="A238" s="183">
        <v>45894</v>
      </c>
      <c r="B238" s="184">
        <f t="shared" si="6"/>
        <v>2025</v>
      </c>
      <c r="C238" s="184">
        <f t="shared" si="7"/>
        <v>237</v>
      </c>
      <c r="D238" s="186">
        <v>-0.44</v>
      </c>
      <c r="E238" s="186">
        <v>18.079999999999998</v>
      </c>
      <c r="F238" s="186">
        <v>0</v>
      </c>
      <c r="G238" s="184">
        <v>15.2</v>
      </c>
      <c r="H238" s="184">
        <v>2.2000000000000002</v>
      </c>
      <c r="I238" s="184">
        <v>9</v>
      </c>
    </row>
    <row r="239" spans="1:9">
      <c r="A239" s="183">
        <v>45895</v>
      </c>
      <c r="B239" s="184">
        <f t="shared" si="6"/>
        <v>2025</v>
      </c>
      <c r="C239" s="184">
        <f t="shared" si="7"/>
        <v>238</v>
      </c>
      <c r="D239" s="186">
        <v>9.69</v>
      </c>
      <c r="E239" s="186">
        <v>14.54</v>
      </c>
      <c r="F239" s="186">
        <v>0</v>
      </c>
      <c r="G239" s="184">
        <v>5</v>
      </c>
      <c r="H239" s="184">
        <v>2.1</v>
      </c>
      <c r="I239" s="184">
        <v>11.2</v>
      </c>
    </row>
    <row r="240" spans="1:9">
      <c r="A240" s="183">
        <v>45896</v>
      </c>
      <c r="B240" s="184">
        <f t="shared" si="6"/>
        <v>2025</v>
      </c>
      <c r="C240" s="184">
        <f t="shared" si="7"/>
        <v>239</v>
      </c>
      <c r="D240" s="186">
        <v>7.47</v>
      </c>
      <c r="E240" s="186">
        <v>12.89</v>
      </c>
      <c r="F240" s="186">
        <v>7.5</v>
      </c>
      <c r="G240" s="184">
        <v>7.8</v>
      </c>
      <c r="H240" s="184">
        <v>1.6</v>
      </c>
      <c r="I240" s="184">
        <v>10.4</v>
      </c>
    </row>
    <row r="241" spans="1:9">
      <c r="A241" s="183">
        <v>45897</v>
      </c>
      <c r="B241" s="184">
        <f t="shared" si="6"/>
        <v>2025</v>
      </c>
      <c r="C241" s="184">
        <f t="shared" si="7"/>
        <v>240</v>
      </c>
      <c r="D241" s="186">
        <v>7.38</v>
      </c>
      <c r="E241" s="186">
        <v>13.01</v>
      </c>
      <c r="F241" s="186">
        <v>4.2</v>
      </c>
      <c r="G241" s="184">
        <v>12.9</v>
      </c>
      <c r="H241" s="184">
        <v>1.4</v>
      </c>
      <c r="I241" s="184">
        <v>9.9</v>
      </c>
    </row>
    <row r="242" spans="1:9">
      <c r="A242" s="183">
        <v>45898</v>
      </c>
      <c r="B242" s="184">
        <f t="shared" si="6"/>
        <v>2025</v>
      </c>
      <c r="C242" s="184">
        <f t="shared" si="7"/>
        <v>241</v>
      </c>
      <c r="D242" s="186">
        <v>6.08</v>
      </c>
      <c r="E242" s="186">
        <v>14.6</v>
      </c>
      <c r="F242" s="186">
        <v>8.6999999999999993</v>
      </c>
      <c r="G242" s="184">
        <v>8.3000000000000007</v>
      </c>
      <c r="H242" s="184">
        <v>1.7</v>
      </c>
      <c r="I242" s="184">
        <v>10.5</v>
      </c>
    </row>
    <row r="243" spans="1:9">
      <c r="A243" s="183">
        <v>45899</v>
      </c>
      <c r="B243" s="184">
        <f t="shared" si="6"/>
        <v>2025</v>
      </c>
      <c r="C243" s="184">
        <f t="shared" si="7"/>
        <v>242</v>
      </c>
      <c r="D243" s="186">
        <v>3.35</v>
      </c>
      <c r="E243" s="186">
        <v>11.78</v>
      </c>
      <c r="F243" s="186">
        <v>0</v>
      </c>
      <c r="G243" s="184">
        <v>15.8</v>
      </c>
      <c r="H243" s="184">
        <v>1.5</v>
      </c>
      <c r="I243" s="184">
        <v>7</v>
      </c>
    </row>
    <row r="244" spans="1:9">
      <c r="A244" s="183">
        <v>45900</v>
      </c>
      <c r="B244" s="184">
        <f t="shared" si="6"/>
        <v>2025</v>
      </c>
      <c r="C244" s="184">
        <f t="shared" si="7"/>
        <v>243</v>
      </c>
      <c r="D244" s="186">
        <v>4.6100000000000003</v>
      </c>
      <c r="E244" s="186">
        <v>15.37</v>
      </c>
      <c r="F244" s="186">
        <v>0</v>
      </c>
      <c r="G244" s="184">
        <v>11.6</v>
      </c>
      <c r="H244" s="184">
        <v>1.7</v>
      </c>
      <c r="I244" s="184">
        <v>9.9</v>
      </c>
    </row>
    <row r="245" spans="1:9">
      <c r="A245" s="183">
        <v>45901</v>
      </c>
      <c r="B245" s="184">
        <f t="shared" si="6"/>
        <v>2025</v>
      </c>
      <c r="C245" s="184">
        <f t="shared" si="7"/>
        <v>244</v>
      </c>
      <c r="D245" s="186">
        <v>4.6900000000000004</v>
      </c>
      <c r="E245" s="186">
        <v>16.489999999999998</v>
      </c>
      <c r="F245" s="186">
        <v>0</v>
      </c>
      <c r="G245" s="184">
        <v>13</v>
      </c>
      <c r="H245" s="184">
        <v>1.7</v>
      </c>
      <c r="I245" s="184">
        <v>10.199999999999999</v>
      </c>
    </row>
    <row r="246" spans="1:9">
      <c r="A246" s="183">
        <v>45902</v>
      </c>
      <c r="B246" s="184">
        <f t="shared" si="6"/>
        <v>2025</v>
      </c>
      <c r="C246" s="184">
        <f t="shared" si="7"/>
        <v>245</v>
      </c>
      <c r="D246" s="186">
        <v>0.22</v>
      </c>
      <c r="E246" s="186">
        <v>17.010000000000002</v>
      </c>
      <c r="F246" s="186">
        <v>0</v>
      </c>
      <c r="G246" s="184">
        <v>13.6</v>
      </c>
      <c r="H246" s="184">
        <v>2.2999999999999998</v>
      </c>
      <c r="I246" s="184">
        <v>9.6999999999999993</v>
      </c>
    </row>
    <row r="247" spans="1:9">
      <c r="A247" s="183">
        <v>45903</v>
      </c>
      <c r="B247" s="184">
        <f t="shared" si="6"/>
        <v>2025</v>
      </c>
      <c r="C247" s="184">
        <f t="shared" si="7"/>
        <v>246</v>
      </c>
      <c r="D247" s="186">
        <v>5.51</v>
      </c>
      <c r="E247" s="186">
        <v>20.13</v>
      </c>
      <c r="F247" s="186">
        <v>0</v>
      </c>
      <c r="G247" s="184">
        <v>14</v>
      </c>
      <c r="H247" s="184">
        <v>2.2999999999999998</v>
      </c>
      <c r="I247" s="184">
        <v>9.1999999999999993</v>
      </c>
    </row>
    <row r="248" spans="1:9">
      <c r="A248" s="183">
        <v>45904</v>
      </c>
      <c r="B248" s="184">
        <f t="shared" si="6"/>
        <v>2025</v>
      </c>
      <c r="C248" s="184">
        <f t="shared" si="7"/>
        <v>247</v>
      </c>
      <c r="D248" s="186">
        <v>5.26</v>
      </c>
      <c r="E248" s="186">
        <v>17.059999999999999</v>
      </c>
      <c r="F248" s="186">
        <v>0</v>
      </c>
      <c r="G248" s="184">
        <v>11.1</v>
      </c>
      <c r="H248" s="184">
        <v>1.8</v>
      </c>
      <c r="I248" s="184">
        <v>10</v>
      </c>
    </row>
    <row r="249" spans="1:9">
      <c r="A249" s="183">
        <v>45905</v>
      </c>
      <c r="B249" s="184">
        <f t="shared" si="6"/>
        <v>2025</v>
      </c>
      <c r="C249" s="184">
        <f t="shared" si="7"/>
        <v>248</v>
      </c>
      <c r="D249" s="186">
        <v>-0.34</v>
      </c>
      <c r="E249" s="186">
        <v>17.37</v>
      </c>
      <c r="F249" s="186">
        <v>0</v>
      </c>
      <c r="G249" s="184">
        <v>17.100000000000001</v>
      </c>
      <c r="H249" s="184">
        <v>3.4</v>
      </c>
      <c r="I249" s="184">
        <v>7.7</v>
      </c>
    </row>
    <row r="250" spans="1:9">
      <c r="A250" s="183">
        <v>45906</v>
      </c>
      <c r="B250" s="184">
        <f t="shared" ref="B250:B313" si="8">YEAR(A250)</f>
        <v>2025</v>
      </c>
      <c r="C250" s="184">
        <f t="shared" ref="C250:C313" si="9">A250-DATE(YEAR(A250),1,0)</f>
        <v>249</v>
      </c>
      <c r="D250" s="186">
        <v>0.41</v>
      </c>
      <c r="E250" s="186">
        <v>19.75</v>
      </c>
      <c r="F250" s="186">
        <v>0</v>
      </c>
      <c r="G250" s="184">
        <v>17</v>
      </c>
      <c r="H250" s="184">
        <v>4.4000000000000004</v>
      </c>
      <c r="I250" s="184">
        <v>9.1999999999999993</v>
      </c>
    </row>
    <row r="251" spans="1:9">
      <c r="A251" s="183">
        <v>45907</v>
      </c>
      <c r="B251" s="184">
        <f t="shared" si="8"/>
        <v>2025</v>
      </c>
      <c r="C251" s="184">
        <f t="shared" si="9"/>
        <v>250</v>
      </c>
      <c r="D251" s="186">
        <v>10.86</v>
      </c>
      <c r="E251" s="186">
        <v>16.53</v>
      </c>
      <c r="F251" s="186">
        <v>6.6</v>
      </c>
      <c r="G251" s="184">
        <v>5.7</v>
      </c>
      <c r="H251" s="184">
        <v>3.2</v>
      </c>
      <c r="I251" s="184">
        <v>11.4</v>
      </c>
    </row>
    <row r="252" spans="1:9">
      <c r="A252" s="183">
        <v>45908</v>
      </c>
      <c r="B252" s="184">
        <f t="shared" si="8"/>
        <v>2025</v>
      </c>
      <c r="C252" s="184">
        <f t="shared" si="9"/>
        <v>251</v>
      </c>
      <c r="D252" s="186">
        <v>6.74</v>
      </c>
      <c r="E252" s="186">
        <v>21.29</v>
      </c>
      <c r="F252" s="186">
        <v>0</v>
      </c>
      <c r="G252" s="184">
        <v>17.600000000000001</v>
      </c>
      <c r="H252" s="184">
        <v>3.6</v>
      </c>
      <c r="I252" s="184">
        <v>12.2</v>
      </c>
    </row>
    <row r="253" spans="1:9">
      <c r="A253" s="183">
        <v>45909</v>
      </c>
      <c r="B253" s="184">
        <f t="shared" si="8"/>
        <v>2025</v>
      </c>
      <c r="C253" s="184">
        <f t="shared" si="9"/>
        <v>252</v>
      </c>
      <c r="D253" s="186">
        <v>3.04</v>
      </c>
      <c r="E253" s="186">
        <v>20.059999999999999</v>
      </c>
      <c r="F253" s="186">
        <v>0</v>
      </c>
      <c r="G253" s="184">
        <v>17.5</v>
      </c>
      <c r="H253" s="184">
        <v>2.2000000000000002</v>
      </c>
      <c r="I253" s="184">
        <v>11.2</v>
      </c>
    </row>
    <row r="254" spans="1:9">
      <c r="A254" s="183">
        <v>45910</v>
      </c>
      <c r="B254" s="184">
        <f t="shared" si="8"/>
        <v>2025</v>
      </c>
      <c r="C254" s="184">
        <f t="shared" si="9"/>
        <v>253</v>
      </c>
      <c r="D254" s="186">
        <v>5.18</v>
      </c>
      <c r="E254" s="186">
        <v>13.16</v>
      </c>
      <c r="F254" s="186">
        <v>0</v>
      </c>
      <c r="G254" s="184">
        <v>7.6</v>
      </c>
      <c r="H254" s="184">
        <v>2.7</v>
      </c>
      <c r="I254" s="184">
        <v>8.6999999999999993</v>
      </c>
    </row>
    <row r="255" spans="1:9">
      <c r="A255" s="183">
        <v>45911</v>
      </c>
      <c r="B255" s="184">
        <f t="shared" si="8"/>
        <v>2025</v>
      </c>
      <c r="C255" s="184">
        <f t="shared" si="9"/>
        <v>254</v>
      </c>
      <c r="D255" s="186">
        <v>5.31</v>
      </c>
      <c r="E255" s="186">
        <v>16.8</v>
      </c>
      <c r="F255" s="186">
        <v>0</v>
      </c>
      <c r="G255" s="184">
        <v>17.899999999999999</v>
      </c>
      <c r="H255" s="184">
        <v>2.1</v>
      </c>
      <c r="I255" s="184">
        <v>8.6</v>
      </c>
    </row>
    <row r="256" spans="1:9">
      <c r="A256" s="183">
        <v>45912</v>
      </c>
      <c r="B256" s="184">
        <f t="shared" si="8"/>
        <v>2025</v>
      </c>
      <c r="C256" s="184">
        <f t="shared" si="9"/>
        <v>255</v>
      </c>
      <c r="D256" s="186">
        <v>3.43</v>
      </c>
      <c r="E256" s="186">
        <v>18.03</v>
      </c>
      <c r="F256" s="186">
        <v>0</v>
      </c>
      <c r="G256" s="184">
        <v>16.399999999999999</v>
      </c>
      <c r="H256" s="184">
        <v>2.6</v>
      </c>
      <c r="I256" s="184">
        <v>10.199999999999999</v>
      </c>
    </row>
    <row r="257" spans="1:9">
      <c r="A257" s="183">
        <v>45913</v>
      </c>
      <c r="B257" s="184">
        <f t="shared" si="8"/>
        <v>2025</v>
      </c>
      <c r="C257" s="184">
        <f t="shared" si="9"/>
        <v>256</v>
      </c>
      <c r="D257" s="186">
        <v>2.72</v>
      </c>
      <c r="E257" s="186">
        <v>20.79</v>
      </c>
      <c r="F257" s="186">
        <v>0</v>
      </c>
      <c r="G257" s="184">
        <v>17.100000000000001</v>
      </c>
      <c r="H257" s="184">
        <v>2.4</v>
      </c>
      <c r="I257" s="184">
        <v>12</v>
      </c>
    </row>
    <row r="258" spans="1:9">
      <c r="A258" s="183">
        <v>45914</v>
      </c>
      <c r="B258" s="184">
        <f t="shared" si="8"/>
        <v>2025</v>
      </c>
      <c r="C258" s="184">
        <f t="shared" si="9"/>
        <v>257</v>
      </c>
      <c r="D258" s="186">
        <v>5.0999999999999996</v>
      </c>
      <c r="E258" s="186">
        <v>20.29</v>
      </c>
      <c r="F258" s="186">
        <v>0</v>
      </c>
      <c r="G258" s="184">
        <v>15.8</v>
      </c>
      <c r="H258" s="184">
        <v>4.2</v>
      </c>
      <c r="I258" s="184">
        <v>11.6</v>
      </c>
    </row>
    <row r="259" spans="1:9">
      <c r="A259" s="183">
        <v>45915</v>
      </c>
      <c r="B259" s="184">
        <f t="shared" si="8"/>
        <v>2025</v>
      </c>
      <c r="C259" s="184">
        <f t="shared" si="9"/>
        <v>258</v>
      </c>
      <c r="D259" s="186">
        <v>9.36</v>
      </c>
      <c r="E259" s="186">
        <v>23.76</v>
      </c>
      <c r="F259" s="186">
        <v>0</v>
      </c>
      <c r="G259" s="184">
        <v>19.100000000000001</v>
      </c>
      <c r="H259" s="184">
        <v>5.9</v>
      </c>
      <c r="I259" s="184">
        <v>10.9</v>
      </c>
    </row>
    <row r="260" spans="1:9">
      <c r="A260" s="183">
        <v>45916</v>
      </c>
      <c r="B260" s="184">
        <f t="shared" si="8"/>
        <v>2025</v>
      </c>
      <c r="C260" s="184">
        <f t="shared" si="9"/>
        <v>259</v>
      </c>
      <c r="D260" s="186">
        <v>9.11</v>
      </c>
      <c r="E260" s="186">
        <v>17.149999999999999</v>
      </c>
      <c r="F260" s="186">
        <v>9</v>
      </c>
      <c r="G260" s="184">
        <v>3.7</v>
      </c>
      <c r="H260" s="184">
        <v>2.4</v>
      </c>
      <c r="I260" s="184">
        <v>13.6</v>
      </c>
    </row>
    <row r="261" spans="1:9">
      <c r="A261" s="183">
        <v>45917</v>
      </c>
      <c r="B261" s="184">
        <f t="shared" si="8"/>
        <v>2025</v>
      </c>
      <c r="C261" s="184">
        <f t="shared" si="9"/>
        <v>260</v>
      </c>
      <c r="D261" s="186">
        <v>3.22</v>
      </c>
      <c r="E261" s="186">
        <v>17.03</v>
      </c>
      <c r="F261" s="186">
        <v>0</v>
      </c>
      <c r="G261" s="184">
        <v>16.600000000000001</v>
      </c>
      <c r="H261" s="184">
        <v>2.7</v>
      </c>
      <c r="I261" s="184">
        <v>10.4</v>
      </c>
    </row>
    <row r="262" spans="1:9">
      <c r="A262" s="183">
        <v>45918</v>
      </c>
      <c r="B262" s="184">
        <f t="shared" si="8"/>
        <v>2025</v>
      </c>
      <c r="C262" s="184">
        <f t="shared" si="9"/>
        <v>261</v>
      </c>
      <c r="D262" s="186">
        <v>1.1000000000000001</v>
      </c>
      <c r="E262" s="186">
        <v>18.87</v>
      </c>
      <c r="F262" s="186">
        <v>0</v>
      </c>
      <c r="G262" s="184">
        <v>18.3</v>
      </c>
      <c r="H262" s="184">
        <v>3.6</v>
      </c>
      <c r="I262" s="184">
        <v>9.6999999999999993</v>
      </c>
    </row>
    <row r="263" spans="1:9">
      <c r="A263" s="183">
        <v>45919</v>
      </c>
      <c r="B263" s="184">
        <f t="shared" si="8"/>
        <v>2025</v>
      </c>
      <c r="C263" s="184">
        <f t="shared" si="9"/>
        <v>262</v>
      </c>
      <c r="D263" s="186">
        <v>7.39</v>
      </c>
      <c r="E263" s="186">
        <v>21.32</v>
      </c>
      <c r="F263" s="186">
        <v>1</v>
      </c>
      <c r="G263" s="184">
        <v>15</v>
      </c>
      <c r="H263" s="184">
        <v>3.4</v>
      </c>
      <c r="I263" s="184">
        <v>9.6</v>
      </c>
    </row>
    <row r="264" spans="1:9">
      <c r="A264" s="183">
        <v>45920</v>
      </c>
      <c r="B264" s="184">
        <f t="shared" si="8"/>
        <v>2025</v>
      </c>
      <c r="C264" s="184">
        <f t="shared" si="9"/>
        <v>263</v>
      </c>
      <c r="D264" s="186">
        <v>5.51</v>
      </c>
      <c r="E264" s="186">
        <v>16.68</v>
      </c>
      <c r="F264" s="186">
        <v>0</v>
      </c>
      <c r="G264" s="184">
        <v>16.100000000000001</v>
      </c>
      <c r="H264" s="184">
        <v>4.2</v>
      </c>
      <c r="I264" s="184">
        <v>8.3000000000000007</v>
      </c>
    </row>
    <row r="265" spans="1:9">
      <c r="A265" s="183">
        <v>45921</v>
      </c>
      <c r="B265" s="184">
        <f t="shared" si="8"/>
        <v>2025</v>
      </c>
      <c r="C265" s="184">
        <f t="shared" si="9"/>
        <v>264</v>
      </c>
      <c r="D265" s="186">
        <v>8.64</v>
      </c>
      <c r="E265" s="186">
        <v>15.96</v>
      </c>
      <c r="F265" s="186">
        <v>0</v>
      </c>
      <c r="G265" s="184">
        <v>11.1</v>
      </c>
      <c r="H265" s="184">
        <v>1.2</v>
      </c>
      <c r="I265" s="184">
        <v>11.2</v>
      </c>
    </row>
    <row r="266" spans="1:9">
      <c r="A266" s="183">
        <v>45922</v>
      </c>
      <c r="B266" s="184">
        <f t="shared" si="8"/>
        <v>2025</v>
      </c>
      <c r="C266" s="184">
        <f t="shared" si="9"/>
        <v>265</v>
      </c>
      <c r="D266" s="186">
        <v>3.25</v>
      </c>
      <c r="E266" s="186">
        <v>15.37</v>
      </c>
      <c r="F266" s="186">
        <v>1</v>
      </c>
      <c r="G266" s="184">
        <v>19.3</v>
      </c>
      <c r="H266" s="184">
        <v>3</v>
      </c>
      <c r="I266" s="184">
        <v>8.6999999999999993</v>
      </c>
    </row>
    <row r="267" spans="1:9">
      <c r="A267" s="183">
        <v>45923</v>
      </c>
      <c r="B267" s="184">
        <f t="shared" si="8"/>
        <v>2025</v>
      </c>
      <c r="C267" s="184">
        <f t="shared" si="9"/>
        <v>266</v>
      </c>
      <c r="D267" s="186">
        <v>3.19</v>
      </c>
      <c r="E267" s="186">
        <v>19.46</v>
      </c>
      <c r="F267" s="186">
        <v>0</v>
      </c>
      <c r="G267" s="184">
        <v>18.8</v>
      </c>
      <c r="H267" s="184">
        <v>3.1</v>
      </c>
      <c r="I267" s="184">
        <v>10.1</v>
      </c>
    </row>
    <row r="268" spans="1:9">
      <c r="A268" s="183">
        <v>45924</v>
      </c>
      <c r="B268" s="184">
        <f t="shared" si="8"/>
        <v>2025</v>
      </c>
      <c r="C268" s="184">
        <f t="shared" si="9"/>
        <v>267</v>
      </c>
      <c r="D268" s="186">
        <v>5.39</v>
      </c>
      <c r="E268" s="186">
        <v>18.77</v>
      </c>
      <c r="F268" s="186">
        <v>0</v>
      </c>
      <c r="G268" s="184">
        <v>14.6</v>
      </c>
      <c r="H268" s="184">
        <v>1.3</v>
      </c>
      <c r="I268" s="184">
        <v>11.6</v>
      </c>
    </row>
    <row r="269" spans="1:9">
      <c r="A269" s="183">
        <v>45925</v>
      </c>
      <c r="B269" s="184">
        <f t="shared" si="8"/>
        <v>2025</v>
      </c>
      <c r="C269" s="184">
        <f t="shared" si="9"/>
        <v>268</v>
      </c>
      <c r="D269" s="186">
        <v>7.74</v>
      </c>
      <c r="E269" s="186">
        <v>18.7</v>
      </c>
      <c r="F269" s="186">
        <v>0</v>
      </c>
      <c r="G269" s="184">
        <v>14</v>
      </c>
      <c r="H269" s="184">
        <v>2.7</v>
      </c>
      <c r="I269" s="184">
        <v>11.5</v>
      </c>
    </row>
    <row r="270" spans="1:9">
      <c r="A270" s="183">
        <v>45926</v>
      </c>
      <c r="B270" s="184">
        <f t="shared" si="8"/>
        <v>2025</v>
      </c>
      <c r="C270" s="184">
        <f t="shared" si="9"/>
        <v>269</v>
      </c>
      <c r="D270" s="186">
        <v>9.8800000000000008</v>
      </c>
      <c r="E270" s="186">
        <v>26.35</v>
      </c>
      <c r="F270" s="186">
        <v>0</v>
      </c>
      <c r="G270" s="184">
        <v>19</v>
      </c>
      <c r="H270" s="184">
        <v>3.9</v>
      </c>
      <c r="I270" s="184">
        <v>11.1</v>
      </c>
    </row>
    <row r="271" spans="1:9">
      <c r="A271" s="183">
        <v>45927</v>
      </c>
      <c r="B271" s="184">
        <f t="shared" si="8"/>
        <v>2025</v>
      </c>
      <c r="C271" s="184">
        <f t="shared" si="9"/>
        <v>270</v>
      </c>
      <c r="D271" s="186">
        <v>3.27</v>
      </c>
      <c r="E271" s="186">
        <v>22.06</v>
      </c>
      <c r="F271" s="186">
        <v>0</v>
      </c>
      <c r="G271" s="184">
        <v>21.2</v>
      </c>
      <c r="H271" s="184">
        <v>3.7</v>
      </c>
      <c r="I271" s="184">
        <v>11</v>
      </c>
    </row>
    <row r="272" spans="1:9">
      <c r="A272" s="183">
        <v>45928</v>
      </c>
      <c r="B272" s="184">
        <f t="shared" si="8"/>
        <v>2025</v>
      </c>
      <c r="C272" s="184">
        <f t="shared" si="9"/>
        <v>271</v>
      </c>
      <c r="D272" s="186">
        <v>3.64</v>
      </c>
      <c r="E272" s="186">
        <v>20.170000000000002</v>
      </c>
      <c r="F272" s="186">
        <v>0</v>
      </c>
      <c r="G272" s="184">
        <v>19.8</v>
      </c>
      <c r="H272" s="184">
        <v>3.2</v>
      </c>
      <c r="I272" s="184">
        <v>10</v>
      </c>
    </row>
    <row r="273" spans="1:9">
      <c r="A273" s="183">
        <v>45929</v>
      </c>
      <c r="B273" s="184">
        <f t="shared" si="8"/>
        <v>2025</v>
      </c>
      <c r="C273" s="184">
        <f t="shared" si="9"/>
        <v>272</v>
      </c>
      <c r="D273" s="186">
        <v>0.66</v>
      </c>
      <c r="E273" s="186">
        <v>22.87</v>
      </c>
      <c r="F273" s="186">
        <v>0</v>
      </c>
      <c r="G273" s="184">
        <v>21.7</v>
      </c>
      <c r="H273" s="184">
        <v>4.7</v>
      </c>
      <c r="I273" s="184">
        <v>9.6</v>
      </c>
    </row>
    <row r="274" spans="1:9">
      <c r="A274" s="183">
        <v>45930</v>
      </c>
      <c r="B274" s="184">
        <f t="shared" si="8"/>
        <v>2025</v>
      </c>
      <c r="C274" s="184">
        <f t="shared" si="9"/>
        <v>273</v>
      </c>
      <c r="D274" s="186">
        <v>7.37</v>
      </c>
      <c r="E274" s="186">
        <v>23.3</v>
      </c>
      <c r="F274" s="186">
        <v>0</v>
      </c>
      <c r="G274" s="184">
        <v>10.7</v>
      </c>
      <c r="H274" s="184">
        <v>3.4</v>
      </c>
      <c r="I274" s="184">
        <v>9.4</v>
      </c>
    </row>
    <row r="275" spans="1:9">
      <c r="A275" s="183">
        <v>45931</v>
      </c>
      <c r="B275" s="184">
        <f t="shared" si="8"/>
        <v>2025</v>
      </c>
      <c r="C275" s="184">
        <f t="shared" si="9"/>
        <v>274</v>
      </c>
      <c r="D275" s="186">
        <v>7.27</v>
      </c>
      <c r="E275" s="186">
        <v>18.79</v>
      </c>
      <c r="F275" s="186">
        <v>0</v>
      </c>
      <c r="G275" s="184">
        <v>13</v>
      </c>
      <c r="H275" s="184">
        <v>2.9</v>
      </c>
      <c r="I275" s="184">
        <v>10.3</v>
      </c>
    </row>
    <row r="276" spans="1:9">
      <c r="A276" s="183">
        <v>45932</v>
      </c>
      <c r="B276" s="184">
        <f t="shared" si="8"/>
        <v>2025</v>
      </c>
      <c r="C276" s="184">
        <f t="shared" si="9"/>
        <v>275</v>
      </c>
      <c r="D276" s="186">
        <v>8</v>
      </c>
      <c r="E276" s="186">
        <v>17.649999999999999</v>
      </c>
      <c r="F276" s="186">
        <v>1</v>
      </c>
      <c r="G276" s="184">
        <v>16.600000000000001</v>
      </c>
      <c r="H276" s="184">
        <v>4.2</v>
      </c>
      <c r="I276" s="184">
        <v>9.3000000000000007</v>
      </c>
    </row>
    <row r="277" spans="1:9">
      <c r="A277" s="183">
        <v>45933</v>
      </c>
      <c r="B277" s="184">
        <f t="shared" si="8"/>
        <v>2025</v>
      </c>
      <c r="C277" s="184">
        <f t="shared" si="9"/>
        <v>276</v>
      </c>
      <c r="D277" s="186">
        <v>6.96</v>
      </c>
      <c r="E277" s="186">
        <v>19.670000000000002</v>
      </c>
      <c r="F277" s="186">
        <v>0</v>
      </c>
      <c r="G277" s="184">
        <v>12.3</v>
      </c>
      <c r="H277" s="184">
        <v>1.4</v>
      </c>
      <c r="I277" s="184">
        <v>10.8</v>
      </c>
    </row>
    <row r="278" spans="1:9">
      <c r="A278" s="183">
        <v>45934</v>
      </c>
      <c r="B278" s="184">
        <f t="shared" si="8"/>
        <v>2025</v>
      </c>
      <c r="C278" s="184">
        <f t="shared" si="9"/>
        <v>277</v>
      </c>
      <c r="D278" s="186">
        <v>2.58</v>
      </c>
      <c r="E278" s="186">
        <v>26.5</v>
      </c>
      <c r="F278" s="186">
        <v>0</v>
      </c>
      <c r="G278" s="184">
        <v>22.3</v>
      </c>
      <c r="H278" s="184">
        <v>3.4</v>
      </c>
      <c r="I278" s="184">
        <v>12.8</v>
      </c>
    </row>
    <row r="279" spans="1:9">
      <c r="A279" s="183">
        <v>45935</v>
      </c>
      <c r="B279" s="184">
        <f t="shared" si="8"/>
        <v>2025</v>
      </c>
      <c r="C279" s="184">
        <f t="shared" si="9"/>
        <v>278</v>
      </c>
      <c r="D279" s="186">
        <v>7.72</v>
      </c>
      <c r="E279" s="186">
        <v>30.95</v>
      </c>
      <c r="F279" s="186">
        <v>0</v>
      </c>
      <c r="G279" s="184">
        <v>20.3</v>
      </c>
      <c r="H279" s="184">
        <v>5.6</v>
      </c>
      <c r="I279" s="184">
        <v>12</v>
      </c>
    </row>
    <row r="280" spans="1:9">
      <c r="A280" s="183">
        <v>45936</v>
      </c>
      <c r="B280" s="184">
        <f t="shared" si="8"/>
        <v>2025</v>
      </c>
      <c r="C280" s="184">
        <f t="shared" si="9"/>
        <v>279</v>
      </c>
      <c r="D280" s="186">
        <v>3.83</v>
      </c>
      <c r="E280" s="186">
        <v>19.96</v>
      </c>
      <c r="F280" s="186">
        <v>0</v>
      </c>
      <c r="G280" s="184">
        <v>11.4</v>
      </c>
      <c r="H280" s="184">
        <v>2.5</v>
      </c>
      <c r="I280" s="184">
        <v>11.2</v>
      </c>
    </row>
    <row r="281" spans="1:9">
      <c r="A281" s="183">
        <v>45937</v>
      </c>
      <c r="B281" s="184">
        <f t="shared" si="8"/>
        <v>2025</v>
      </c>
      <c r="C281" s="184">
        <f t="shared" si="9"/>
        <v>280</v>
      </c>
      <c r="D281" s="186">
        <v>0</v>
      </c>
      <c r="E281" s="186">
        <v>21.51</v>
      </c>
      <c r="F281" s="186">
        <v>0</v>
      </c>
      <c r="G281" s="184">
        <v>21.8</v>
      </c>
      <c r="H281" s="184">
        <v>4.0999999999999996</v>
      </c>
      <c r="I281" s="184">
        <v>9.1999999999999993</v>
      </c>
    </row>
    <row r="282" spans="1:9">
      <c r="A282" s="183">
        <v>45938</v>
      </c>
      <c r="B282" s="184">
        <f t="shared" si="8"/>
        <v>2025</v>
      </c>
      <c r="C282" s="184">
        <f t="shared" si="9"/>
        <v>281</v>
      </c>
      <c r="D282" s="186">
        <v>6.74</v>
      </c>
      <c r="E282" s="186">
        <v>26.4</v>
      </c>
      <c r="F282" s="186">
        <v>0</v>
      </c>
      <c r="G282" s="184">
        <v>17.3</v>
      </c>
      <c r="H282" s="184">
        <v>4</v>
      </c>
      <c r="I282" s="184">
        <v>9.5</v>
      </c>
    </row>
    <row r="283" spans="1:9">
      <c r="A283" s="183">
        <v>45939</v>
      </c>
      <c r="B283" s="184">
        <f t="shared" si="8"/>
        <v>2025</v>
      </c>
      <c r="C283" s="184">
        <f t="shared" si="9"/>
        <v>282</v>
      </c>
      <c r="D283" s="186">
        <v>7.62</v>
      </c>
      <c r="E283" s="186">
        <v>23.88</v>
      </c>
      <c r="F283" s="186">
        <v>0</v>
      </c>
      <c r="G283" s="184">
        <v>23.2</v>
      </c>
      <c r="H283" s="184">
        <v>5.2</v>
      </c>
      <c r="I283" s="184">
        <v>11.2</v>
      </c>
    </row>
    <row r="284" spans="1:9">
      <c r="A284" s="183">
        <v>45940</v>
      </c>
      <c r="B284" s="184">
        <f t="shared" si="8"/>
        <v>2025</v>
      </c>
      <c r="C284" s="184">
        <f t="shared" si="9"/>
        <v>283</v>
      </c>
      <c r="D284" s="186">
        <v>5.33</v>
      </c>
      <c r="E284" s="186">
        <v>25.38</v>
      </c>
      <c r="F284" s="186">
        <v>0</v>
      </c>
      <c r="G284" s="184">
        <v>23.5</v>
      </c>
      <c r="H284" s="184">
        <v>5.3</v>
      </c>
      <c r="I284" s="184">
        <v>9.6</v>
      </c>
    </row>
    <row r="285" spans="1:9">
      <c r="A285" s="183">
        <v>45941</v>
      </c>
      <c r="B285" s="184">
        <f t="shared" si="8"/>
        <v>2025</v>
      </c>
      <c r="C285" s="184">
        <f t="shared" si="9"/>
        <v>284</v>
      </c>
      <c r="D285" s="186">
        <v>8.02</v>
      </c>
      <c r="E285" s="186">
        <v>23.52</v>
      </c>
      <c r="F285" s="186">
        <v>0</v>
      </c>
      <c r="G285" s="184">
        <v>22.3</v>
      </c>
      <c r="H285" s="184">
        <v>5.6</v>
      </c>
      <c r="I285" s="184">
        <v>10.9</v>
      </c>
    </row>
    <row r="286" spans="1:9">
      <c r="A286" s="183">
        <v>45942</v>
      </c>
      <c r="B286" s="184">
        <f t="shared" si="8"/>
        <v>2025</v>
      </c>
      <c r="C286" s="184">
        <f t="shared" si="9"/>
        <v>285</v>
      </c>
      <c r="D286" s="186">
        <v>7.74</v>
      </c>
      <c r="E286" s="186">
        <v>21.44</v>
      </c>
      <c r="F286" s="186">
        <v>0</v>
      </c>
      <c r="G286" s="184">
        <v>18.5</v>
      </c>
      <c r="H286" s="184">
        <v>2.2999999999999998</v>
      </c>
      <c r="I286" s="184">
        <v>10.5</v>
      </c>
    </row>
    <row r="287" spans="1:9">
      <c r="A287" s="183">
        <v>45943</v>
      </c>
      <c r="B287" s="184">
        <f t="shared" si="8"/>
        <v>2025</v>
      </c>
      <c r="C287" s="184">
        <f t="shared" si="9"/>
        <v>286</v>
      </c>
      <c r="D287" s="186">
        <v>2.16</v>
      </c>
      <c r="E287" s="186">
        <v>20.98</v>
      </c>
      <c r="F287" s="186">
        <v>2</v>
      </c>
      <c r="G287" s="184">
        <v>24</v>
      </c>
      <c r="H287" s="184">
        <v>3.9</v>
      </c>
      <c r="I287" s="184">
        <v>8.1999999999999993</v>
      </c>
    </row>
    <row r="288" spans="1:9">
      <c r="A288" s="183">
        <v>45944</v>
      </c>
      <c r="B288" s="184">
        <f t="shared" si="8"/>
        <v>2025</v>
      </c>
      <c r="C288" s="184">
        <f t="shared" si="9"/>
        <v>287</v>
      </c>
      <c r="D288" s="186">
        <v>1.56</v>
      </c>
      <c r="E288" s="186">
        <v>24.7</v>
      </c>
      <c r="F288" s="186">
        <v>0</v>
      </c>
      <c r="G288" s="184">
        <v>24.3</v>
      </c>
      <c r="H288" s="184">
        <v>4.0999999999999996</v>
      </c>
      <c r="I288" s="184">
        <v>7.8</v>
      </c>
    </row>
    <row r="289" spans="1:9">
      <c r="A289" s="183">
        <v>45945</v>
      </c>
      <c r="B289" s="184">
        <f t="shared" si="8"/>
        <v>2025</v>
      </c>
      <c r="C289" s="184">
        <f t="shared" si="9"/>
        <v>288</v>
      </c>
      <c r="D289" s="186">
        <v>3.56</v>
      </c>
      <c r="E289" s="186">
        <v>29.24</v>
      </c>
      <c r="F289" s="186">
        <v>0</v>
      </c>
      <c r="G289" s="184">
        <v>24.5</v>
      </c>
      <c r="H289" s="184">
        <v>4.7</v>
      </c>
      <c r="I289" s="184">
        <v>10.4</v>
      </c>
    </row>
    <row r="290" spans="1:9">
      <c r="A290" s="183">
        <v>45946</v>
      </c>
      <c r="B290" s="184">
        <f t="shared" si="8"/>
        <v>2025</v>
      </c>
      <c r="C290" s="184">
        <f t="shared" si="9"/>
        <v>289</v>
      </c>
      <c r="D290" s="186">
        <v>4.9000000000000004</v>
      </c>
      <c r="E290" s="186">
        <v>32.92</v>
      </c>
      <c r="F290" s="186">
        <v>0</v>
      </c>
      <c r="G290" s="184">
        <v>24.2</v>
      </c>
      <c r="H290" s="184">
        <v>7.6</v>
      </c>
      <c r="I290" s="184">
        <v>10.3</v>
      </c>
    </row>
    <row r="291" spans="1:9">
      <c r="A291" s="183">
        <v>45947</v>
      </c>
      <c r="B291" s="184">
        <f t="shared" si="8"/>
        <v>2025</v>
      </c>
      <c r="C291" s="184">
        <f t="shared" si="9"/>
        <v>290</v>
      </c>
      <c r="D291" s="186">
        <v>10.39</v>
      </c>
      <c r="E291" s="186">
        <v>26.01</v>
      </c>
      <c r="F291" s="186">
        <v>0</v>
      </c>
      <c r="G291" s="184">
        <v>22.5</v>
      </c>
      <c r="H291" s="184">
        <v>4.4000000000000004</v>
      </c>
      <c r="I291" s="184">
        <v>13.5</v>
      </c>
    </row>
    <row r="292" spans="1:9">
      <c r="A292" s="183">
        <v>45948</v>
      </c>
      <c r="B292" s="184">
        <f t="shared" si="8"/>
        <v>2025</v>
      </c>
      <c r="C292" s="184">
        <f t="shared" si="9"/>
        <v>291</v>
      </c>
      <c r="D292" s="186">
        <v>5.41</v>
      </c>
      <c r="E292" s="186">
        <v>24.9</v>
      </c>
      <c r="F292" s="186">
        <v>0</v>
      </c>
      <c r="G292" s="184">
        <v>24.8</v>
      </c>
      <c r="H292" s="184">
        <v>4.9000000000000004</v>
      </c>
      <c r="I292" s="184">
        <v>9.1</v>
      </c>
    </row>
    <row r="293" spans="1:9">
      <c r="A293" s="183">
        <v>45949</v>
      </c>
      <c r="B293" s="184">
        <f t="shared" si="8"/>
        <v>2025</v>
      </c>
      <c r="C293" s="184">
        <f t="shared" si="9"/>
        <v>292</v>
      </c>
      <c r="D293" s="186">
        <v>6.38</v>
      </c>
      <c r="E293" s="186">
        <v>31.43</v>
      </c>
      <c r="F293" s="186">
        <v>0</v>
      </c>
      <c r="G293" s="184">
        <v>19.100000000000001</v>
      </c>
      <c r="H293" s="184">
        <v>4.9000000000000004</v>
      </c>
      <c r="I293" s="184">
        <v>9.6999999999999993</v>
      </c>
    </row>
    <row r="294" spans="1:9">
      <c r="A294" s="183">
        <v>45950</v>
      </c>
      <c r="B294" s="184">
        <f t="shared" si="8"/>
        <v>2025</v>
      </c>
      <c r="C294" s="184">
        <f t="shared" si="9"/>
        <v>293</v>
      </c>
      <c r="D294" s="186">
        <v>12.34</v>
      </c>
      <c r="E294" s="186">
        <v>28.47</v>
      </c>
      <c r="F294" s="186">
        <v>0</v>
      </c>
      <c r="G294" s="184">
        <v>11.5</v>
      </c>
      <c r="H294" s="184">
        <v>2.2999999999999998</v>
      </c>
      <c r="I294" s="184">
        <v>12.2</v>
      </c>
    </row>
    <row r="295" spans="1:9">
      <c r="A295" s="183">
        <v>45951</v>
      </c>
      <c r="B295" s="184">
        <f t="shared" si="8"/>
        <v>2025</v>
      </c>
      <c r="C295" s="184">
        <f t="shared" si="9"/>
        <v>294</v>
      </c>
      <c r="D295" s="186">
        <v>10.81</v>
      </c>
      <c r="E295" s="186">
        <v>25.36</v>
      </c>
      <c r="F295" s="186">
        <v>0</v>
      </c>
      <c r="G295" s="184">
        <v>10.9</v>
      </c>
      <c r="H295" s="184">
        <v>4.7</v>
      </c>
      <c r="I295" s="184">
        <v>10.7</v>
      </c>
    </row>
    <row r="296" spans="1:9">
      <c r="A296" s="183">
        <v>45952</v>
      </c>
      <c r="B296" s="184">
        <f t="shared" si="8"/>
        <v>2025</v>
      </c>
      <c r="C296" s="184">
        <f t="shared" si="9"/>
        <v>295</v>
      </c>
      <c r="D296" s="186">
        <v>10.37</v>
      </c>
      <c r="E296" s="186">
        <v>21.77</v>
      </c>
      <c r="F296" s="186">
        <v>0</v>
      </c>
      <c r="G296" s="184">
        <v>9.3000000000000007</v>
      </c>
      <c r="H296" s="184">
        <v>3.5</v>
      </c>
      <c r="I296" s="184">
        <v>12.8</v>
      </c>
    </row>
    <row r="297" spans="1:9">
      <c r="A297" s="183">
        <v>45953</v>
      </c>
      <c r="B297" s="184">
        <f t="shared" si="8"/>
        <v>2025</v>
      </c>
      <c r="C297" s="184">
        <f t="shared" si="9"/>
        <v>296</v>
      </c>
      <c r="D297" s="186">
        <v>4.22</v>
      </c>
      <c r="E297" s="186">
        <v>20.77</v>
      </c>
      <c r="F297" s="186">
        <v>0.7</v>
      </c>
      <c r="G297" s="184">
        <v>20.2</v>
      </c>
      <c r="H297" s="184">
        <v>3.2</v>
      </c>
      <c r="I297" s="184">
        <v>7.9</v>
      </c>
    </row>
    <row r="298" spans="1:9">
      <c r="A298" s="183">
        <v>45954</v>
      </c>
      <c r="B298" s="184">
        <f t="shared" si="8"/>
        <v>2025</v>
      </c>
      <c r="C298" s="184">
        <f t="shared" si="9"/>
        <v>297</v>
      </c>
      <c r="D298" s="186">
        <v>3.67</v>
      </c>
      <c r="E298" s="186">
        <v>22.97</v>
      </c>
      <c r="F298" s="186">
        <v>0</v>
      </c>
      <c r="G298" s="184">
        <v>22.9</v>
      </c>
      <c r="H298" s="184">
        <v>3.9</v>
      </c>
      <c r="I298" s="184">
        <v>9.3000000000000007</v>
      </c>
    </row>
    <row r="299" spans="1:9">
      <c r="A299" s="183">
        <v>45955</v>
      </c>
      <c r="B299" s="184">
        <f t="shared" si="8"/>
        <v>2025</v>
      </c>
      <c r="C299" s="184">
        <f t="shared" si="9"/>
        <v>298</v>
      </c>
      <c r="D299" s="186">
        <v>4.22</v>
      </c>
      <c r="E299" s="186">
        <v>25.79</v>
      </c>
      <c r="F299" s="186">
        <v>0</v>
      </c>
      <c r="G299" s="184">
        <v>15.5</v>
      </c>
      <c r="H299" s="184">
        <v>2.6</v>
      </c>
      <c r="I299" s="184">
        <v>9.1999999999999993</v>
      </c>
    </row>
    <row r="300" spans="1:9">
      <c r="A300" s="183">
        <v>45956</v>
      </c>
      <c r="B300" s="184">
        <f t="shared" si="8"/>
        <v>2025</v>
      </c>
      <c r="C300" s="184">
        <f t="shared" si="9"/>
        <v>299</v>
      </c>
      <c r="D300" s="186">
        <v>11.83</v>
      </c>
      <c r="E300" s="186">
        <v>18.25</v>
      </c>
      <c r="F300" s="186">
        <v>24.5</v>
      </c>
      <c r="G300" s="184">
        <v>5.7</v>
      </c>
      <c r="H300" s="184">
        <v>3.6</v>
      </c>
      <c r="I300" s="184">
        <v>14.5</v>
      </c>
    </row>
    <row r="301" spans="1:9">
      <c r="A301" s="183">
        <v>45957</v>
      </c>
      <c r="B301" s="184">
        <f t="shared" si="8"/>
        <v>2025</v>
      </c>
      <c r="C301" s="184">
        <f t="shared" si="9"/>
        <v>300</v>
      </c>
      <c r="D301" s="186">
        <v>6.64</v>
      </c>
      <c r="E301" s="186">
        <v>19.13</v>
      </c>
      <c r="F301" s="186">
        <v>0</v>
      </c>
      <c r="G301" s="184">
        <v>25.8</v>
      </c>
      <c r="H301" s="184">
        <v>4.7</v>
      </c>
      <c r="I301" s="184">
        <v>9.6</v>
      </c>
    </row>
    <row r="302" spans="1:9">
      <c r="A302" s="183">
        <v>45958</v>
      </c>
      <c r="B302" s="184">
        <f t="shared" si="8"/>
        <v>2025</v>
      </c>
      <c r="C302" s="184">
        <f t="shared" si="9"/>
        <v>301</v>
      </c>
      <c r="D302" s="186">
        <v>1.26</v>
      </c>
      <c r="E302" s="186">
        <v>22.56</v>
      </c>
      <c r="F302" s="186">
        <v>0</v>
      </c>
      <c r="G302" s="184">
        <v>24.2</v>
      </c>
      <c r="H302" s="184">
        <v>3.6</v>
      </c>
      <c r="I302" s="184">
        <v>6.3</v>
      </c>
    </row>
    <row r="303" spans="1:9">
      <c r="A303" s="183">
        <v>45959</v>
      </c>
      <c r="B303" s="184">
        <f t="shared" si="8"/>
        <v>2025</v>
      </c>
      <c r="C303" s="184">
        <f t="shared" si="9"/>
        <v>302</v>
      </c>
      <c r="D303" s="186">
        <v>4.4000000000000004</v>
      </c>
      <c r="E303" s="186">
        <v>25.72</v>
      </c>
      <c r="F303" s="186">
        <v>0</v>
      </c>
      <c r="G303" s="184">
        <v>24.8</v>
      </c>
      <c r="H303" s="184">
        <v>4.2</v>
      </c>
      <c r="I303" s="184">
        <v>10.4</v>
      </c>
    </row>
    <row r="304" spans="1:9">
      <c r="A304" s="183">
        <v>45960</v>
      </c>
      <c r="B304" s="184">
        <f t="shared" si="8"/>
        <v>2025</v>
      </c>
      <c r="C304" s="184">
        <f t="shared" si="9"/>
        <v>303</v>
      </c>
      <c r="D304" s="186">
        <v>6.96</v>
      </c>
      <c r="E304" s="186">
        <v>28.47</v>
      </c>
      <c r="F304" s="186">
        <v>0</v>
      </c>
      <c r="G304" s="184">
        <v>22.8</v>
      </c>
      <c r="H304" s="184">
        <v>5.2</v>
      </c>
      <c r="I304" s="184">
        <v>11.1</v>
      </c>
    </row>
    <row r="305" spans="1:9">
      <c r="A305" s="183">
        <v>45961</v>
      </c>
      <c r="B305" s="184">
        <f t="shared" si="8"/>
        <v>2025</v>
      </c>
      <c r="C305" s="184">
        <f t="shared" si="9"/>
        <v>304</v>
      </c>
      <c r="D305" s="186">
        <v>12.36</v>
      </c>
      <c r="E305" s="186">
        <v>25.16</v>
      </c>
      <c r="F305" s="186">
        <v>9</v>
      </c>
      <c r="G305" s="184">
        <v>11.2</v>
      </c>
      <c r="H305" s="184">
        <v>3.1</v>
      </c>
      <c r="I305" s="184">
        <v>11.3</v>
      </c>
    </row>
    <row r="306" spans="1:9">
      <c r="A306" s="183">
        <v>45962</v>
      </c>
      <c r="B306" s="184">
        <f t="shared" si="8"/>
        <v>2025</v>
      </c>
      <c r="C306" s="184">
        <f t="shared" si="9"/>
        <v>305</v>
      </c>
      <c r="D306" s="186">
        <v>11.05</v>
      </c>
      <c r="E306" s="186">
        <v>30.39</v>
      </c>
      <c r="F306" s="186">
        <v>0</v>
      </c>
      <c r="G306" s="184">
        <v>26.7</v>
      </c>
      <c r="H306" s="184">
        <v>4.8</v>
      </c>
      <c r="I306" s="184">
        <v>15.8</v>
      </c>
    </row>
    <row r="307" spans="1:9">
      <c r="A307" s="183">
        <v>45963</v>
      </c>
      <c r="B307" s="184">
        <f t="shared" si="8"/>
        <v>2025</v>
      </c>
      <c r="C307" s="184">
        <f t="shared" si="9"/>
        <v>306</v>
      </c>
      <c r="D307" s="186">
        <v>13.31</v>
      </c>
      <c r="E307" s="186">
        <v>33.909999999999997</v>
      </c>
      <c r="F307" s="186">
        <v>0</v>
      </c>
      <c r="G307" s="184">
        <v>25</v>
      </c>
      <c r="H307" s="184">
        <v>7</v>
      </c>
      <c r="I307" s="184">
        <v>15.1</v>
      </c>
    </row>
    <row r="308" spans="1:9">
      <c r="A308" s="183">
        <v>45964</v>
      </c>
      <c r="B308" s="184">
        <f t="shared" si="8"/>
        <v>2025</v>
      </c>
      <c r="C308" s="184">
        <f t="shared" si="9"/>
        <v>307</v>
      </c>
      <c r="D308" s="186">
        <v>9.19</v>
      </c>
      <c r="E308" s="186">
        <v>22.37</v>
      </c>
      <c r="F308" s="186">
        <v>0</v>
      </c>
      <c r="G308" s="184">
        <v>5.6</v>
      </c>
      <c r="H308" s="184">
        <v>3</v>
      </c>
      <c r="I308" s="184">
        <v>15.4</v>
      </c>
    </row>
    <row r="309" spans="1:9">
      <c r="A309" s="183">
        <v>45965</v>
      </c>
      <c r="B309" s="184">
        <f t="shared" si="8"/>
        <v>2025</v>
      </c>
      <c r="C309" s="184">
        <f t="shared" si="9"/>
        <v>308</v>
      </c>
      <c r="D309" s="186">
        <v>8.77</v>
      </c>
      <c r="E309" s="186">
        <v>17.27</v>
      </c>
      <c r="F309" s="186">
        <v>12.5</v>
      </c>
      <c r="G309" s="184">
        <v>14.7</v>
      </c>
      <c r="H309" s="184">
        <v>3.3</v>
      </c>
      <c r="I309" s="184">
        <v>11.3</v>
      </c>
    </row>
    <row r="310" spans="1:9">
      <c r="A310" s="183">
        <v>45966</v>
      </c>
      <c r="B310" s="184">
        <f t="shared" si="8"/>
        <v>2025</v>
      </c>
      <c r="C310" s="184">
        <f t="shared" si="9"/>
        <v>309</v>
      </c>
      <c r="D310" s="186">
        <v>7.87</v>
      </c>
      <c r="E310" s="186">
        <v>21.29</v>
      </c>
      <c r="F310" s="186">
        <v>0</v>
      </c>
      <c r="G310" s="184">
        <v>20.2</v>
      </c>
      <c r="H310" s="184">
        <v>3.4</v>
      </c>
      <c r="I310" s="184">
        <v>11</v>
      </c>
    </row>
    <row r="311" spans="1:9">
      <c r="A311" s="183">
        <v>45967</v>
      </c>
      <c r="B311" s="184">
        <f t="shared" si="8"/>
        <v>2025</v>
      </c>
      <c r="C311" s="184">
        <f t="shared" si="9"/>
        <v>310</v>
      </c>
      <c r="D311" s="186">
        <v>4.6900000000000004</v>
      </c>
      <c r="E311" s="186">
        <v>28.3</v>
      </c>
      <c r="F311" s="186">
        <v>0</v>
      </c>
      <c r="G311" s="184">
        <v>26.4</v>
      </c>
      <c r="H311" s="184">
        <v>5.0999999999999996</v>
      </c>
      <c r="I311" s="184">
        <v>11.5</v>
      </c>
    </row>
    <row r="312" spans="1:9">
      <c r="A312" s="183">
        <v>45968</v>
      </c>
      <c r="B312" s="184">
        <f t="shared" si="8"/>
        <v>2025</v>
      </c>
      <c r="C312" s="184">
        <f t="shared" si="9"/>
        <v>311</v>
      </c>
      <c r="D312" s="186">
        <v>15.29</v>
      </c>
      <c r="E312" s="186">
        <v>31.97</v>
      </c>
      <c r="F312" s="186">
        <v>0</v>
      </c>
      <c r="G312" s="184">
        <v>12.6</v>
      </c>
      <c r="H312" s="184">
        <v>5.3</v>
      </c>
      <c r="I312" s="184">
        <v>11.2</v>
      </c>
    </row>
    <row r="313" spans="1:9">
      <c r="A313" s="183">
        <v>45969</v>
      </c>
      <c r="B313" s="184">
        <f t="shared" si="8"/>
        <v>2025</v>
      </c>
      <c r="C313" s="184">
        <f t="shared" si="9"/>
        <v>312</v>
      </c>
      <c r="D313" s="186">
        <v>9.39</v>
      </c>
      <c r="E313" s="186">
        <v>21.2</v>
      </c>
      <c r="F313" s="186">
        <v>0</v>
      </c>
      <c r="G313" s="184">
        <v>25</v>
      </c>
      <c r="H313" s="184">
        <v>5.2</v>
      </c>
      <c r="I313" s="184">
        <v>12.5</v>
      </c>
    </row>
    <row r="314" spans="1:9">
      <c r="A314" s="183">
        <v>45970</v>
      </c>
      <c r="B314" s="184">
        <f t="shared" ref="B314:B366" si="10">YEAR(A314)</f>
        <v>2025</v>
      </c>
      <c r="C314" s="184">
        <f t="shared" ref="C314:C366" si="11">A314-DATE(YEAR(A314),1,0)</f>
        <v>313</v>
      </c>
      <c r="D314" s="186">
        <v>6.28</v>
      </c>
      <c r="E314" s="186">
        <v>20.63</v>
      </c>
      <c r="F314" s="186">
        <v>0</v>
      </c>
      <c r="G314" s="184">
        <v>21.1</v>
      </c>
      <c r="H314" s="184">
        <v>3.6</v>
      </c>
      <c r="I314" s="184">
        <v>9.6999999999999993</v>
      </c>
    </row>
    <row r="315" spans="1:9">
      <c r="A315" s="183">
        <v>45971</v>
      </c>
      <c r="B315" s="184">
        <f t="shared" si="10"/>
        <v>2025</v>
      </c>
      <c r="C315" s="184">
        <f t="shared" si="11"/>
        <v>314</v>
      </c>
      <c r="D315" s="186">
        <v>5.67</v>
      </c>
      <c r="E315" s="186">
        <v>23.09</v>
      </c>
      <c r="F315" s="186">
        <v>0</v>
      </c>
      <c r="G315" s="184">
        <v>26.5</v>
      </c>
      <c r="H315" s="184">
        <v>3.8</v>
      </c>
      <c r="I315" s="184">
        <v>8.8000000000000007</v>
      </c>
    </row>
    <row r="316" spans="1:9">
      <c r="A316" s="183">
        <v>45972</v>
      </c>
      <c r="B316" s="184">
        <f t="shared" si="10"/>
        <v>2025</v>
      </c>
      <c r="C316" s="184">
        <f t="shared" si="11"/>
        <v>315</v>
      </c>
      <c r="D316" s="186">
        <v>2.61</v>
      </c>
      <c r="E316" s="186">
        <v>17.11</v>
      </c>
      <c r="F316" s="186">
        <v>4</v>
      </c>
      <c r="G316" s="184">
        <v>19.600000000000001</v>
      </c>
      <c r="H316" s="184">
        <v>4</v>
      </c>
      <c r="I316" s="184">
        <v>9.9</v>
      </c>
    </row>
    <row r="317" spans="1:9">
      <c r="A317" s="183">
        <v>45973</v>
      </c>
      <c r="B317" s="184">
        <f t="shared" si="10"/>
        <v>2025</v>
      </c>
      <c r="C317" s="184">
        <f t="shared" si="11"/>
        <v>316</v>
      </c>
      <c r="D317" s="186">
        <v>0.41</v>
      </c>
      <c r="E317" s="186">
        <v>22.61</v>
      </c>
      <c r="F317" s="186">
        <v>0</v>
      </c>
      <c r="G317" s="184">
        <v>28.2</v>
      </c>
      <c r="H317" s="184">
        <v>4.9000000000000004</v>
      </c>
      <c r="I317" s="184">
        <v>7.4</v>
      </c>
    </row>
    <row r="318" spans="1:9">
      <c r="A318" s="183">
        <v>45974</v>
      </c>
      <c r="B318" s="184">
        <f t="shared" si="10"/>
        <v>2025</v>
      </c>
      <c r="C318" s="184">
        <f t="shared" si="11"/>
        <v>317</v>
      </c>
      <c r="D318" s="186">
        <v>9.11</v>
      </c>
      <c r="E318" s="186">
        <v>28.52</v>
      </c>
      <c r="F318" s="186">
        <v>0</v>
      </c>
      <c r="G318" s="184">
        <v>16.2</v>
      </c>
      <c r="H318" s="184">
        <v>6.1</v>
      </c>
      <c r="I318" s="184">
        <v>5.8</v>
      </c>
    </row>
    <row r="319" spans="1:9">
      <c r="A319" s="183">
        <v>45975</v>
      </c>
      <c r="B319" s="184">
        <f t="shared" si="10"/>
        <v>2025</v>
      </c>
      <c r="C319" s="184">
        <f t="shared" si="11"/>
        <v>318</v>
      </c>
      <c r="D319" s="186">
        <v>8.1199999999999992</v>
      </c>
      <c r="E319" s="186">
        <v>29.34</v>
      </c>
      <c r="F319" s="186">
        <v>0</v>
      </c>
      <c r="G319" s="184">
        <v>23.2</v>
      </c>
      <c r="H319" s="184">
        <v>5</v>
      </c>
      <c r="I319" s="184">
        <v>10.5</v>
      </c>
    </row>
    <row r="320" spans="1:9">
      <c r="A320" s="183">
        <v>45976</v>
      </c>
      <c r="B320" s="184">
        <f t="shared" si="10"/>
        <v>2025</v>
      </c>
      <c r="C320" s="184">
        <f t="shared" si="11"/>
        <v>319</v>
      </c>
      <c r="D320" s="186">
        <v>11.47</v>
      </c>
      <c r="E320" s="186">
        <v>31.79</v>
      </c>
      <c r="F320" s="186">
        <v>0</v>
      </c>
      <c r="G320" s="184">
        <v>18.399999999999999</v>
      </c>
      <c r="H320" s="184">
        <v>4.9000000000000004</v>
      </c>
      <c r="I320" s="184">
        <v>12.3</v>
      </c>
    </row>
    <row r="321" spans="1:9">
      <c r="A321" s="183">
        <v>45977</v>
      </c>
      <c r="B321" s="184">
        <f t="shared" si="10"/>
        <v>2025</v>
      </c>
      <c r="C321" s="184">
        <f t="shared" si="11"/>
        <v>320</v>
      </c>
      <c r="D321" s="186">
        <v>10.86</v>
      </c>
      <c r="E321" s="186">
        <v>24.53</v>
      </c>
      <c r="F321" s="186">
        <v>0</v>
      </c>
      <c r="G321" s="184">
        <v>21.5</v>
      </c>
      <c r="H321" s="184">
        <v>5.3</v>
      </c>
      <c r="I321" s="184">
        <v>12.6</v>
      </c>
    </row>
    <row r="322" spans="1:9">
      <c r="A322" s="183">
        <v>45978</v>
      </c>
      <c r="B322" s="184">
        <f t="shared" si="10"/>
        <v>2025</v>
      </c>
      <c r="C322" s="184">
        <f t="shared" si="11"/>
        <v>321</v>
      </c>
      <c r="D322" s="186">
        <v>8.49</v>
      </c>
      <c r="E322" s="186">
        <v>18.79</v>
      </c>
      <c r="F322" s="186">
        <v>1.3</v>
      </c>
      <c r="G322" s="184">
        <v>14.2</v>
      </c>
      <c r="H322" s="184">
        <v>2.8</v>
      </c>
      <c r="I322" s="184">
        <v>11</v>
      </c>
    </row>
    <row r="323" spans="1:9">
      <c r="A323" s="183">
        <v>45979</v>
      </c>
      <c r="B323" s="184">
        <f t="shared" si="10"/>
        <v>2025</v>
      </c>
      <c r="C323" s="184">
        <f t="shared" si="11"/>
        <v>322</v>
      </c>
      <c r="D323" s="186">
        <v>11.54</v>
      </c>
      <c r="E323" s="186">
        <v>26.7</v>
      </c>
      <c r="F323" s="186">
        <v>0</v>
      </c>
      <c r="G323" s="184">
        <v>18.2</v>
      </c>
      <c r="H323" s="184">
        <v>3.3</v>
      </c>
      <c r="I323" s="184">
        <v>12.5</v>
      </c>
    </row>
    <row r="324" spans="1:9">
      <c r="A324" s="183">
        <v>45980</v>
      </c>
      <c r="B324" s="184">
        <f t="shared" si="10"/>
        <v>2025</v>
      </c>
      <c r="C324" s="184">
        <f t="shared" si="11"/>
        <v>323</v>
      </c>
      <c r="D324" s="186">
        <v>14.53</v>
      </c>
      <c r="E324" s="186">
        <v>27.95</v>
      </c>
      <c r="F324" s="186">
        <v>0</v>
      </c>
      <c r="G324" s="184">
        <v>28.3</v>
      </c>
      <c r="H324" s="184">
        <v>6.1</v>
      </c>
      <c r="I324" s="184">
        <v>13.5</v>
      </c>
    </row>
    <row r="325" spans="1:9">
      <c r="A325" s="183">
        <v>45981</v>
      </c>
      <c r="B325" s="184">
        <f t="shared" si="10"/>
        <v>2025</v>
      </c>
      <c r="C325" s="184">
        <f t="shared" si="11"/>
        <v>324</v>
      </c>
      <c r="D325" s="186">
        <v>9.2100000000000009</v>
      </c>
      <c r="E325" s="186">
        <v>23.76</v>
      </c>
      <c r="F325" s="186">
        <v>0</v>
      </c>
      <c r="G325" s="184">
        <v>27.8</v>
      </c>
      <c r="H325" s="184">
        <v>6.3</v>
      </c>
      <c r="I325" s="184">
        <v>9.6999999999999993</v>
      </c>
    </row>
    <row r="326" spans="1:9">
      <c r="A326" s="183">
        <v>45982</v>
      </c>
      <c r="B326" s="184">
        <f t="shared" si="10"/>
        <v>2025</v>
      </c>
      <c r="C326" s="184">
        <f t="shared" si="11"/>
        <v>325</v>
      </c>
      <c r="D326" s="186">
        <v>4.6900000000000004</v>
      </c>
      <c r="E326" s="186">
        <v>30.12</v>
      </c>
      <c r="F326" s="186">
        <v>0</v>
      </c>
      <c r="G326" s="184">
        <v>28.1</v>
      </c>
      <c r="H326" s="184">
        <v>5.5</v>
      </c>
      <c r="I326" s="184">
        <v>8.1999999999999993</v>
      </c>
    </row>
    <row r="327" spans="1:9">
      <c r="A327" s="183">
        <v>45983</v>
      </c>
      <c r="B327" s="184">
        <f t="shared" si="10"/>
        <v>2025</v>
      </c>
      <c r="C327" s="184">
        <f t="shared" si="11"/>
        <v>326</v>
      </c>
      <c r="D327" s="186">
        <v>9.68</v>
      </c>
      <c r="E327" s="186">
        <v>33.11</v>
      </c>
      <c r="F327" s="186">
        <v>3.8</v>
      </c>
      <c r="G327" s="184">
        <v>20.8</v>
      </c>
      <c r="H327" s="184">
        <v>4.2</v>
      </c>
      <c r="I327" s="184">
        <v>12</v>
      </c>
    </row>
    <row r="328" spans="1:9">
      <c r="A328" s="183">
        <v>45984</v>
      </c>
      <c r="B328" s="184">
        <f t="shared" si="10"/>
        <v>2025</v>
      </c>
      <c r="C328" s="184">
        <f t="shared" si="11"/>
        <v>327</v>
      </c>
      <c r="D328" s="186">
        <v>14.24</v>
      </c>
      <c r="E328" s="186">
        <v>28.2</v>
      </c>
      <c r="F328" s="186">
        <v>0</v>
      </c>
      <c r="G328" s="184">
        <v>27.5</v>
      </c>
      <c r="H328" s="184">
        <v>5.2</v>
      </c>
      <c r="I328" s="184">
        <v>16.7</v>
      </c>
    </row>
    <row r="329" spans="1:9">
      <c r="A329" s="183">
        <v>45985</v>
      </c>
      <c r="B329" s="184">
        <f t="shared" si="10"/>
        <v>2025</v>
      </c>
      <c r="C329" s="184">
        <f t="shared" si="11"/>
        <v>328</v>
      </c>
      <c r="D329" s="186">
        <v>12.27</v>
      </c>
      <c r="E329" s="186">
        <v>36.200000000000003</v>
      </c>
      <c r="F329" s="186">
        <v>0</v>
      </c>
      <c r="G329" s="184">
        <v>27.1</v>
      </c>
      <c r="H329" s="184">
        <v>6.1</v>
      </c>
      <c r="I329" s="184">
        <v>15</v>
      </c>
    </row>
    <row r="330" spans="1:9">
      <c r="A330" s="183">
        <v>45986</v>
      </c>
      <c r="B330" s="184">
        <f t="shared" si="10"/>
        <v>2025</v>
      </c>
      <c r="C330" s="184">
        <f t="shared" si="11"/>
        <v>329</v>
      </c>
      <c r="D330" s="186">
        <v>12.53</v>
      </c>
      <c r="E330" s="186">
        <v>31.13</v>
      </c>
      <c r="F330" s="186">
        <v>0</v>
      </c>
      <c r="G330" s="184">
        <v>27.7</v>
      </c>
      <c r="H330" s="184">
        <v>9.3000000000000007</v>
      </c>
      <c r="I330" s="184">
        <v>14.2</v>
      </c>
    </row>
    <row r="331" spans="1:9">
      <c r="A331" s="183">
        <v>45987</v>
      </c>
      <c r="B331" s="184">
        <f t="shared" si="10"/>
        <v>2025</v>
      </c>
      <c r="C331" s="184">
        <f t="shared" si="11"/>
        <v>330</v>
      </c>
      <c r="D331" s="186">
        <v>11.49</v>
      </c>
      <c r="E331" s="186">
        <v>26.01</v>
      </c>
      <c r="F331" s="186">
        <v>0</v>
      </c>
      <c r="G331" s="184">
        <v>21.4</v>
      </c>
      <c r="H331" s="184">
        <v>6.6</v>
      </c>
      <c r="I331" s="184">
        <v>11.3</v>
      </c>
    </row>
    <row r="332" spans="1:9">
      <c r="A332" s="183">
        <v>45988</v>
      </c>
      <c r="B332" s="184">
        <f t="shared" si="10"/>
        <v>2025</v>
      </c>
      <c r="C332" s="184">
        <f t="shared" si="11"/>
        <v>331</v>
      </c>
      <c r="D332" s="186">
        <v>9.76</v>
      </c>
      <c r="E332" s="186">
        <v>26.45</v>
      </c>
      <c r="F332" s="186">
        <v>0</v>
      </c>
      <c r="G332" s="184">
        <v>25.8</v>
      </c>
      <c r="H332" s="184">
        <v>5</v>
      </c>
      <c r="I332" s="184">
        <v>10.7</v>
      </c>
    </row>
    <row r="333" spans="1:9">
      <c r="A333" s="183">
        <v>45989</v>
      </c>
      <c r="B333" s="184">
        <f t="shared" si="10"/>
        <v>2025</v>
      </c>
      <c r="C333" s="184">
        <f t="shared" si="11"/>
        <v>332</v>
      </c>
      <c r="D333" s="186">
        <v>5.33</v>
      </c>
      <c r="E333" s="186">
        <v>29.14</v>
      </c>
      <c r="F333" s="186">
        <v>0</v>
      </c>
      <c r="G333" s="184">
        <v>23</v>
      </c>
      <c r="H333" s="184">
        <v>6.1</v>
      </c>
      <c r="I333" s="184">
        <v>9.3000000000000007</v>
      </c>
    </row>
    <row r="334" spans="1:9">
      <c r="A334" s="183">
        <v>45990</v>
      </c>
      <c r="B334" s="184">
        <f t="shared" si="10"/>
        <v>2025</v>
      </c>
      <c r="C334" s="184">
        <f t="shared" si="11"/>
        <v>333</v>
      </c>
      <c r="D334" s="186">
        <v>10.39</v>
      </c>
      <c r="E334" s="186">
        <v>25.04</v>
      </c>
      <c r="F334" s="186">
        <v>0</v>
      </c>
      <c r="G334" s="184">
        <v>19.899999999999999</v>
      </c>
      <c r="H334" s="184">
        <v>5.6</v>
      </c>
      <c r="I334" s="184">
        <v>14.4</v>
      </c>
    </row>
    <row r="335" spans="1:9">
      <c r="A335" s="183">
        <v>45991</v>
      </c>
      <c r="B335" s="184">
        <f t="shared" si="10"/>
        <v>2025</v>
      </c>
      <c r="C335" s="184">
        <f t="shared" si="11"/>
        <v>334</v>
      </c>
      <c r="D335" s="186">
        <v>9.93</v>
      </c>
      <c r="E335" s="186">
        <v>20.72</v>
      </c>
      <c r="F335" s="186">
        <v>10.5</v>
      </c>
      <c r="G335" s="184">
        <v>19.600000000000001</v>
      </c>
      <c r="H335" s="184">
        <v>5</v>
      </c>
      <c r="I335" s="184">
        <v>10.199999999999999</v>
      </c>
    </row>
    <row r="336" spans="1:9">
      <c r="A336" s="183">
        <v>45992</v>
      </c>
      <c r="B336" s="184">
        <f t="shared" si="10"/>
        <v>2025</v>
      </c>
      <c r="C336" s="184">
        <f t="shared" si="11"/>
        <v>335</v>
      </c>
      <c r="D336" s="186">
        <v>9.4600000000000009</v>
      </c>
      <c r="E336" s="186">
        <v>20.010000000000002</v>
      </c>
      <c r="F336" s="186">
        <v>0</v>
      </c>
      <c r="G336" s="184">
        <v>19.600000000000001</v>
      </c>
      <c r="H336" s="184">
        <v>4</v>
      </c>
      <c r="I336" s="184">
        <v>10</v>
      </c>
    </row>
    <row r="337" spans="1:9">
      <c r="A337" s="183">
        <v>45993</v>
      </c>
      <c r="B337" s="184">
        <f t="shared" si="10"/>
        <v>2025</v>
      </c>
      <c r="C337" s="184">
        <f t="shared" si="11"/>
        <v>336</v>
      </c>
      <c r="D337" s="186">
        <v>6.15</v>
      </c>
      <c r="E337" s="186">
        <v>25.31</v>
      </c>
      <c r="F337" s="186">
        <v>1.5</v>
      </c>
      <c r="G337" s="184">
        <v>26.1</v>
      </c>
      <c r="H337" s="184">
        <v>4</v>
      </c>
      <c r="I337" s="184">
        <v>10.3</v>
      </c>
    </row>
    <row r="338" spans="1:9">
      <c r="A338" s="183">
        <v>45994</v>
      </c>
      <c r="B338" s="184">
        <f t="shared" si="10"/>
        <v>2025</v>
      </c>
      <c r="C338" s="184">
        <f t="shared" si="11"/>
        <v>337</v>
      </c>
      <c r="D338" s="186">
        <v>6.15</v>
      </c>
      <c r="E338" s="186">
        <v>33.42</v>
      </c>
      <c r="F338" s="186">
        <v>0</v>
      </c>
      <c r="G338" s="184">
        <v>30.1</v>
      </c>
      <c r="H338" s="184">
        <v>7.2</v>
      </c>
      <c r="I338" s="184">
        <v>10.9</v>
      </c>
    </row>
    <row r="339" spans="1:9">
      <c r="A339" s="183">
        <v>45995</v>
      </c>
      <c r="B339" s="184">
        <f t="shared" si="10"/>
        <v>2025</v>
      </c>
      <c r="C339" s="184">
        <f t="shared" si="11"/>
        <v>338</v>
      </c>
      <c r="D339" s="186">
        <v>12.77</v>
      </c>
      <c r="E339" s="186">
        <v>37.229999999999997</v>
      </c>
      <c r="F339" s="186">
        <v>0</v>
      </c>
      <c r="G339" s="184">
        <v>27</v>
      </c>
      <c r="H339" s="184">
        <v>8.9</v>
      </c>
      <c r="I339" s="184">
        <v>8.6</v>
      </c>
    </row>
    <row r="340" spans="1:9">
      <c r="A340" s="183">
        <v>45996</v>
      </c>
      <c r="B340" s="184">
        <f t="shared" si="10"/>
        <v>2025</v>
      </c>
      <c r="C340" s="184">
        <f t="shared" si="11"/>
        <v>339</v>
      </c>
      <c r="D340" s="186">
        <v>13.11</v>
      </c>
      <c r="E340" s="186">
        <v>39.83</v>
      </c>
      <c r="F340" s="186">
        <v>0</v>
      </c>
      <c r="G340" s="184">
        <v>24.2</v>
      </c>
      <c r="H340" s="184">
        <v>9.1</v>
      </c>
      <c r="I340" s="184">
        <v>9.8000000000000007</v>
      </c>
    </row>
    <row r="341" spans="1:9">
      <c r="A341" s="183">
        <v>45997</v>
      </c>
      <c r="B341" s="184">
        <f t="shared" si="10"/>
        <v>2025</v>
      </c>
      <c r="C341" s="184">
        <f t="shared" si="11"/>
        <v>340</v>
      </c>
      <c r="D341" s="186">
        <v>14</v>
      </c>
      <c r="E341" s="186">
        <v>30.47</v>
      </c>
      <c r="F341" s="186">
        <v>0</v>
      </c>
      <c r="G341" s="184">
        <v>14</v>
      </c>
      <c r="H341" s="184">
        <v>3.9</v>
      </c>
      <c r="I341" s="184">
        <v>15.4</v>
      </c>
    </row>
    <row r="342" spans="1:9">
      <c r="A342" s="183">
        <v>45998</v>
      </c>
      <c r="B342" s="184">
        <f t="shared" si="10"/>
        <v>2025</v>
      </c>
      <c r="C342" s="184">
        <f t="shared" si="11"/>
        <v>341</v>
      </c>
      <c r="D342" s="186">
        <v>5.39</v>
      </c>
      <c r="E342" s="186">
        <v>25.04</v>
      </c>
      <c r="F342" s="186">
        <v>0</v>
      </c>
      <c r="G342" s="184">
        <v>29</v>
      </c>
      <c r="H342" s="184">
        <v>4.9000000000000004</v>
      </c>
      <c r="I342" s="184">
        <v>7.4</v>
      </c>
    </row>
    <row r="343" spans="1:9">
      <c r="A343" s="183">
        <v>45999</v>
      </c>
      <c r="B343" s="184">
        <f t="shared" si="10"/>
        <v>2025</v>
      </c>
      <c r="C343" s="184">
        <f t="shared" si="11"/>
        <v>342</v>
      </c>
      <c r="D343" s="186">
        <v>5.92</v>
      </c>
      <c r="E343" s="186">
        <v>32.409999999999997</v>
      </c>
      <c r="F343" s="186">
        <v>0</v>
      </c>
      <c r="G343" s="184">
        <v>28.6</v>
      </c>
      <c r="H343" s="184">
        <v>6.6</v>
      </c>
      <c r="I343" s="184">
        <v>7.5</v>
      </c>
    </row>
    <row r="344" spans="1:9">
      <c r="A344" s="183">
        <v>46000</v>
      </c>
      <c r="B344" s="184">
        <f t="shared" si="10"/>
        <v>2025</v>
      </c>
      <c r="C344" s="184">
        <f t="shared" si="11"/>
        <v>343</v>
      </c>
      <c r="D344" s="186">
        <v>13.4</v>
      </c>
      <c r="E344" s="186">
        <v>32.64</v>
      </c>
      <c r="F344" s="186">
        <v>0</v>
      </c>
      <c r="G344" s="184">
        <v>29.2</v>
      </c>
      <c r="H344" s="184">
        <v>7.8</v>
      </c>
      <c r="I344" s="184">
        <v>10</v>
      </c>
    </row>
    <row r="345" spans="1:9">
      <c r="A345" s="183">
        <v>46001</v>
      </c>
      <c r="B345" s="184">
        <f t="shared" si="10"/>
        <v>2025</v>
      </c>
      <c r="C345" s="184">
        <f t="shared" si="11"/>
        <v>344</v>
      </c>
      <c r="D345" s="186">
        <v>11.76</v>
      </c>
      <c r="E345" s="186">
        <v>28.32</v>
      </c>
      <c r="F345" s="186">
        <v>0</v>
      </c>
      <c r="G345" s="184">
        <v>16.7</v>
      </c>
      <c r="H345" s="184">
        <v>4.4000000000000004</v>
      </c>
      <c r="I345" s="184">
        <v>11.4</v>
      </c>
    </row>
    <row r="346" spans="1:9">
      <c r="A346" s="183">
        <v>46002</v>
      </c>
      <c r="B346" s="184">
        <f t="shared" si="10"/>
        <v>2025</v>
      </c>
      <c r="C346" s="184">
        <f t="shared" si="11"/>
        <v>345</v>
      </c>
      <c r="D346" s="186">
        <v>10.17</v>
      </c>
      <c r="E346" s="186">
        <v>33.94</v>
      </c>
      <c r="F346" s="186">
        <v>0</v>
      </c>
      <c r="G346" s="184">
        <v>28.3</v>
      </c>
      <c r="H346" s="184">
        <v>6.4</v>
      </c>
      <c r="I346" s="184">
        <v>7.6</v>
      </c>
    </row>
    <row r="347" spans="1:9">
      <c r="A347" s="183">
        <v>46003</v>
      </c>
      <c r="B347" s="184">
        <f t="shared" si="10"/>
        <v>2025</v>
      </c>
      <c r="C347" s="184">
        <f t="shared" si="11"/>
        <v>346</v>
      </c>
      <c r="D347" s="186">
        <v>16.72</v>
      </c>
      <c r="E347" s="186">
        <v>34.119999999999997</v>
      </c>
      <c r="F347" s="186">
        <v>0</v>
      </c>
      <c r="G347" s="184">
        <v>27.3</v>
      </c>
      <c r="H347" s="184">
        <v>7.7</v>
      </c>
      <c r="I347" s="184">
        <v>14.2</v>
      </c>
    </row>
    <row r="348" spans="1:9">
      <c r="A348" s="183">
        <v>46004</v>
      </c>
      <c r="B348" s="184">
        <f t="shared" si="10"/>
        <v>2025</v>
      </c>
      <c r="C348" s="184">
        <f t="shared" si="11"/>
        <v>347</v>
      </c>
      <c r="D348" s="186">
        <v>18.98</v>
      </c>
      <c r="E348" s="186">
        <v>26.28</v>
      </c>
      <c r="F348" s="186">
        <v>0.5</v>
      </c>
      <c r="G348" s="184">
        <v>10.5</v>
      </c>
      <c r="H348" s="184">
        <v>6.1</v>
      </c>
      <c r="I348" s="184">
        <v>14.4</v>
      </c>
    </row>
    <row r="349" spans="1:9">
      <c r="A349" s="183">
        <v>46005</v>
      </c>
      <c r="B349" s="184">
        <f t="shared" si="10"/>
        <v>2025</v>
      </c>
      <c r="C349" s="184">
        <f t="shared" si="11"/>
        <v>348</v>
      </c>
      <c r="D349" s="186">
        <v>12.29</v>
      </c>
      <c r="E349" s="186">
        <v>27.06</v>
      </c>
      <c r="F349" s="186">
        <v>0</v>
      </c>
      <c r="G349" s="184">
        <v>27.1</v>
      </c>
      <c r="H349" s="184">
        <v>6.2</v>
      </c>
      <c r="I349" s="184">
        <v>14.2</v>
      </c>
    </row>
    <row r="350" spans="1:9">
      <c r="A350" s="183">
        <v>46006</v>
      </c>
      <c r="B350" s="184">
        <f t="shared" si="10"/>
        <v>2025</v>
      </c>
      <c r="C350" s="184">
        <f t="shared" si="11"/>
        <v>349</v>
      </c>
      <c r="D350" s="186">
        <v>8.64</v>
      </c>
      <c r="E350" s="186">
        <v>23.3</v>
      </c>
      <c r="F350" s="186">
        <v>0</v>
      </c>
      <c r="G350" s="184">
        <v>29</v>
      </c>
      <c r="H350" s="184">
        <v>6.5</v>
      </c>
      <c r="I350" s="184">
        <v>8</v>
      </c>
    </row>
    <row r="351" spans="1:9">
      <c r="A351" s="183">
        <v>46007</v>
      </c>
      <c r="B351" s="184">
        <f t="shared" si="10"/>
        <v>2025</v>
      </c>
      <c r="C351" s="184">
        <f t="shared" si="11"/>
        <v>350</v>
      </c>
      <c r="D351" s="186">
        <v>6.86</v>
      </c>
      <c r="E351" s="186">
        <v>33</v>
      </c>
      <c r="F351" s="186">
        <v>0</v>
      </c>
      <c r="G351" s="184">
        <v>29.1</v>
      </c>
      <c r="H351" s="184">
        <v>6.2</v>
      </c>
      <c r="I351" s="184">
        <v>8.4</v>
      </c>
    </row>
    <row r="352" spans="1:9">
      <c r="A352" s="183">
        <v>46008</v>
      </c>
      <c r="B352" s="184">
        <f t="shared" si="10"/>
        <v>2025</v>
      </c>
      <c r="C352" s="184">
        <f t="shared" si="11"/>
        <v>351</v>
      </c>
      <c r="D352" s="186">
        <v>12.82</v>
      </c>
      <c r="E352" s="186">
        <v>38.56</v>
      </c>
      <c r="F352" s="186">
        <v>0</v>
      </c>
      <c r="G352" s="184">
        <v>28.8</v>
      </c>
      <c r="H352" s="184">
        <v>8.4</v>
      </c>
      <c r="I352" s="184">
        <v>14</v>
      </c>
    </row>
    <row r="353" spans="1:9">
      <c r="A353" s="183">
        <v>46009</v>
      </c>
      <c r="B353" s="184">
        <f t="shared" si="10"/>
        <v>2025</v>
      </c>
      <c r="C353" s="184">
        <f t="shared" si="11"/>
        <v>352</v>
      </c>
      <c r="D353" s="186">
        <v>16.61</v>
      </c>
      <c r="E353" s="186">
        <v>41.91</v>
      </c>
      <c r="F353" s="186">
        <v>0</v>
      </c>
      <c r="G353" s="184">
        <v>28.6</v>
      </c>
      <c r="H353" s="184">
        <v>10</v>
      </c>
      <c r="I353" s="184">
        <v>14.1</v>
      </c>
    </row>
    <row r="354" spans="1:9">
      <c r="A354" s="183">
        <v>46010</v>
      </c>
      <c r="B354" s="184">
        <f t="shared" si="10"/>
        <v>2025</v>
      </c>
      <c r="C354" s="184">
        <f t="shared" si="11"/>
        <v>353</v>
      </c>
      <c r="D354" s="186">
        <v>19.079999999999998</v>
      </c>
      <c r="E354" s="186">
        <v>44.2</v>
      </c>
      <c r="F354" s="186">
        <v>0</v>
      </c>
      <c r="G354" s="184">
        <v>15.8</v>
      </c>
      <c r="H354" s="184">
        <v>5.8</v>
      </c>
      <c r="I354" s="184">
        <v>11.6</v>
      </c>
    </row>
    <row r="355" spans="1:9">
      <c r="A355" s="183">
        <v>46011</v>
      </c>
      <c r="B355" s="184">
        <f t="shared" si="10"/>
        <v>2025</v>
      </c>
      <c r="C355" s="184">
        <f t="shared" si="11"/>
        <v>354</v>
      </c>
      <c r="D355" s="186">
        <v>20.34</v>
      </c>
      <c r="E355" s="186">
        <v>36.82</v>
      </c>
      <c r="F355" s="186">
        <v>0</v>
      </c>
      <c r="G355" s="184">
        <v>23.9</v>
      </c>
      <c r="H355" s="184">
        <v>6.3</v>
      </c>
      <c r="I355" s="184">
        <v>22.1</v>
      </c>
    </row>
    <row r="356" spans="1:9">
      <c r="A356" s="183">
        <v>46012</v>
      </c>
      <c r="B356" s="184">
        <f t="shared" si="10"/>
        <v>2025</v>
      </c>
      <c r="C356" s="184">
        <f t="shared" si="11"/>
        <v>355</v>
      </c>
      <c r="D356" s="186">
        <v>14.46</v>
      </c>
      <c r="E356" s="186">
        <v>29.09</v>
      </c>
      <c r="F356" s="186">
        <v>19</v>
      </c>
      <c r="G356" s="184">
        <v>10.7</v>
      </c>
      <c r="H356" s="184">
        <v>6.2</v>
      </c>
      <c r="I356" s="184">
        <v>21.8</v>
      </c>
    </row>
    <row r="357" spans="1:9">
      <c r="A357" s="183">
        <v>46013</v>
      </c>
      <c r="B357" s="184">
        <f t="shared" si="10"/>
        <v>2025</v>
      </c>
      <c r="C357" s="184">
        <f t="shared" si="11"/>
        <v>356</v>
      </c>
      <c r="D357" s="186">
        <v>11.71</v>
      </c>
      <c r="E357" s="186">
        <v>25.43</v>
      </c>
      <c r="F357" s="186">
        <v>0</v>
      </c>
      <c r="G357" s="184">
        <v>28.5</v>
      </c>
      <c r="H357" s="184">
        <v>5.9</v>
      </c>
      <c r="I357" s="184">
        <v>11.9</v>
      </c>
    </row>
    <row r="358" spans="1:9">
      <c r="A358" s="183">
        <v>46014</v>
      </c>
      <c r="B358" s="184">
        <f t="shared" si="10"/>
        <v>2025</v>
      </c>
      <c r="C358" s="184">
        <f t="shared" si="11"/>
        <v>357</v>
      </c>
      <c r="D358" s="186">
        <v>11.73</v>
      </c>
      <c r="E358" s="186">
        <v>27.26</v>
      </c>
      <c r="F358" s="186">
        <v>0</v>
      </c>
      <c r="G358" s="184">
        <v>29.4</v>
      </c>
      <c r="H358" s="184">
        <v>6.9</v>
      </c>
      <c r="I358" s="184">
        <v>11.2</v>
      </c>
    </row>
    <row r="359" spans="1:9">
      <c r="A359" s="183">
        <v>46015</v>
      </c>
      <c r="B359" s="184">
        <f t="shared" si="10"/>
        <v>2025</v>
      </c>
      <c r="C359" s="184">
        <f t="shared" si="11"/>
        <v>358</v>
      </c>
      <c r="D359" s="186">
        <v>11.81</v>
      </c>
      <c r="E359" s="186">
        <v>28.05</v>
      </c>
      <c r="F359" s="186">
        <v>0</v>
      </c>
      <c r="G359" s="184">
        <v>29.6</v>
      </c>
      <c r="H359" s="184">
        <v>8.1</v>
      </c>
      <c r="I359" s="184">
        <v>10.5</v>
      </c>
    </row>
    <row r="360" spans="1:9">
      <c r="A360" s="183">
        <v>46016</v>
      </c>
      <c r="B360" s="184">
        <f t="shared" si="10"/>
        <v>2025</v>
      </c>
      <c r="C360" s="184">
        <f t="shared" si="11"/>
        <v>359</v>
      </c>
      <c r="D360" s="186">
        <v>9.9</v>
      </c>
      <c r="E360" s="186">
        <v>22.73</v>
      </c>
      <c r="F360" s="186">
        <v>0</v>
      </c>
      <c r="G360" s="184">
        <v>29.3</v>
      </c>
      <c r="H360" s="184">
        <v>7.4</v>
      </c>
      <c r="I360" s="184">
        <v>8.1</v>
      </c>
    </row>
    <row r="361" spans="1:9">
      <c r="A361" s="183">
        <v>46017</v>
      </c>
      <c r="B361" s="184">
        <f t="shared" si="10"/>
        <v>2025</v>
      </c>
      <c r="C361" s="184">
        <f t="shared" si="11"/>
        <v>360</v>
      </c>
      <c r="D361" s="186">
        <v>8.5399999999999991</v>
      </c>
      <c r="E361" s="186">
        <v>23.35</v>
      </c>
      <c r="F361" s="186">
        <v>0</v>
      </c>
      <c r="G361" s="184">
        <v>29.4</v>
      </c>
      <c r="H361" s="184">
        <v>6.2</v>
      </c>
      <c r="I361" s="184">
        <v>7.1</v>
      </c>
    </row>
    <row r="362" spans="1:9">
      <c r="A362" s="183">
        <v>46018</v>
      </c>
      <c r="B362" s="184">
        <f t="shared" si="10"/>
        <v>2025</v>
      </c>
      <c r="C362" s="184">
        <f t="shared" si="11"/>
        <v>361</v>
      </c>
      <c r="D362" s="186">
        <v>4.2699999999999996</v>
      </c>
      <c r="E362" s="186">
        <v>31.54</v>
      </c>
      <c r="F362" s="186">
        <v>0</v>
      </c>
      <c r="G362" s="184">
        <v>29.5</v>
      </c>
      <c r="H362" s="184">
        <v>6.7</v>
      </c>
      <c r="I362" s="184">
        <v>7.5</v>
      </c>
    </row>
    <row r="363" spans="1:9">
      <c r="A363" s="183">
        <v>46019</v>
      </c>
      <c r="B363" s="184">
        <f t="shared" si="10"/>
        <v>2025</v>
      </c>
      <c r="C363" s="184">
        <f t="shared" si="11"/>
        <v>362</v>
      </c>
      <c r="D363" s="186">
        <v>12.63</v>
      </c>
      <c r="E363" s="186">
        <v>35.770000000000003</v>
      </c>
      <c r="F363" s="186">
        <v>0</v>
      </c>
      <c r="G363" s="184">
        <v>29.4</v>
      </c>
      <c r="H363" s="184">
        <v>8.1999999999999993</v>
      </c>
      <c r="I363" s="184">
        <v>8.8000000000000007</v>
      </c>
    </row>
    <row r="364" spans="1:9">
      <c r="A364" s="183">
        <v>46020</v>
      </c>
      <c r="B364" s="184">
        <f t="shared" si="10"/>
        <v>2025</v>
      </c>
      <c r="C364" s="184">
        <f t="shared" si="11"/>
        <v>363</v>
      </c>
      <c r="D364" s="186">
        <v>15.34</v>
      </c>
      <c r="E364" s="186">
        <v>36.82</v>
      </c>
      <c r="F364" s="186">
        <v>0</v>
      </c>
      <c r="G364" s="184">
        <v>28.9</v>
      </c>
      <c r="H364" s="184">
        <v>7.6</v>
      </c>
      <c r="I364" s="184">
        <v>10</v>
      </c>
    </row>
    <row r="365" spans="1:9">
      <c r="A365" s="183">
        <v>46021</v>
      </c>
      <c r="B365" s="184">
        <f t="shared" si="10"/>
        <v>2025</v>
      </c>
      <c r="C365" s="184">
        <f t="shared" si="11"/>
        <v>364</v>
      </c>
      <c r="D365" s="186">
        <v>17.18</v>
      </c>
      <c r="E365" s="186">
        <v>38.81</v>
      </c>
      <c r="F365" s="186">
        <v>0</v>
      </c>
      <c r="G365" s="184">
        <v>24.7</v>
      </c>
      <c r="H365" s="184">
        <v>8.3000000000000007</v>
      </c>
      <c r="I365" s="184">
        <v>10.3</v>
      </c>
    </row>
    <row r="366" spans="1:9">
      <c r="A366" s="183">
        <v>46022</v>
      </c>
      <c r="B366" s="184">
        <f t="shared" si="10"/>
        <v>2025</v>
      </c>
      <c r="C366" s="184">
        <f t="shared" si="11"/>
        <v>365</v>
      </c>
      <c r="D366" s="186">
        <v>14.51</v>
      </c>
      <c r="E366" s="186">
        <v>29.21</v>
      </c>
      <c r="F366" s="186">
        <v>0</v>
      </c>
      <c r="G366" s="184">
        <v>28.3</v>
      </c>
      <c r="H366" s="184">
        <v>7</v>
      </c>
      <c r="I366" s="184">
        <v>11.1</v>
      </c>
    </row>
    <row r="367" spans="1:9">
      <c r="A367" s="187"/>
    </row>
    <row r="368" spans="1:9">
      <c r="A368" s="187"/>
    </row>
    <row r="369" spans="1:1">
      <c r="A369" s="187"/>
    </row>
    <row r="370" spans="1:1">
      <c r="A370" s="187"/>
    </row>
    <row r="371" spans="1:1">
      <c r="A371" s="187"/>
    </row>
    <row r="372" spans="1:1">
      <c r="A372" s="187"/>
    </row>
    <row r="373" spans="1:1">
      <c r="A373" s="187"/>
    </row>
    <row r="374" spans="1:1">
      <c r="A374" s="187"/>
    </row>
    <row r="375" spans="1:1">
      <c r="A375" s="187"/>
    </row>
    <row r="376" spans="1:1">
      <c r="A376" s="187"/>
    </row>
    <row r="377" spans="1:1">
      <c r="A377" s="187"/>
    </row>
    <row r="378" spans="1:1">
      <c r="A378" s="187"/>
    </row>
    <row r="379" spans="1:1">
      <c r="A379" s="187"/>
    </row>
    <row r="380" spans="1:1">
      <c r="A380" s="187"/>
    </row>
    <row r="381" spans="1:1">
      <c r="A381" s="187"/>
    </row>
    <row r="382" spans="1:1">
      <c r="A382" s="187"/>
    </row>
    <row r="383" spans="1:1">
      <c r="A383" s="187"/>
    </row>
    <row r="384" spans="1:1">
      <c r="A384" s="187"/>
    </row>
    <row r="385" spans="1:1">
      <c r="A385" s="187"/>
    </row>
    <row r="386" spans="1:1">
      <c r="A386" s="187"/>
    </row>
    <row r="387" spans="1:1">
      <c r="A387" s="187"/>
    </row>
    <row r="388" spans="1:1">
      <c r="A388" s="187"/>
    </row>
    <row r="389" spans="1:1">
      <c r="A389" s="187"/>
    </row>
    <row r="390" spans="1:1">
      <c r="A390" s="187"/>
    </row>
    <row r="391" spans="1:1">
      <c r="A391" s="187"/>
    </row>
    <row r="392" spans="1:1">
      <c r="A392" s="187"/>
    </row>
    <row r="393" spans="1:1">
      <c r="A393" s="187"/>
    </row>
    <row r="394" spans="1:1">
      <c r="A394" s="187"/>
    </row>
    <row r="395" spans="1:1">
      <c r="A395" s="187"/>
    </row>
    <row r="396" spans="1:1">
      <c r="A396" s="187"/>
    </row>
    <row r="397" spans="1:1">
      <c r="A397" s="187"/>
    </row>
    <row r="398" spans="1:1">
      <c r="A398" s="187"/>
    </row>
    <row r="399" spans="1:1">
      <c r="A399" s="187"/>
    </row>
    <row r="400" spans="1:1">
      <c r="A400" s="187"/>
    </row>
    <row r="401" spans="1:1">
      <c r="A401" s="187"/>
    </row>
    <row r="402" spans="1:1">
      <c r="A402" s="187"/>
    </row>
    <row r="403" spans="1:1">
      <c r="A403" s="187"/>
    </row>
    <row r="404" spans="1:1">
      <c r="A404" s="187"/>
    </row>
    <row r="405" spans="1:1">
      <c r="A405" s="187"/>
    </row>
    <row r="406" spans="1:1">
      <c r="A406" s="187"/>
    </row>
    <row r="407" spans="1:1">
      <c r="A407" s="187"/>
    </row>
    <row r="408" spans="1:1">
      <c r="A408" s="187"/>
    </row>
    <row r="409" spans="1:1">
      <c r="A409" s="187"/>
    </row>
    <row r="410" spans="1:1">
      <c r="A410" s="187"/>
    </row>
    <row r="411" spans="1:1">
      <c r="A411" s="187"/>
    </row>
    <row r="412" spans="1:1">
      <c r="A412" s="187"/>
    </row>
    <row r="413" spans="1:1">
      <c r="A413" s="187"/>
    </row>
    <row r="414" spans="1:1">
      <c r="A414" s="187"/>
    </row>
    <row r="415" spans="1:1">
      <c r="A415" s="187"/>
    </row>
    <row r="416" spans="1:1">
      <c r="A416" s="187"/>
    </row>
    <row r="417" spans="1:1">
      <c r="A417" s="187"/>
    </row>
    <row r="418" spans="1:1">
      <c r="A418" s="187"/>
    </row>
    <row r="419" spans="1:1">
      <c r="A419" s="187"/>
    </row>
    <row r="420" spans="1:1">
      <c r="A420" s="187"/>
    </row>
    <row r="421" spans="1:1">
      <c r="A421" s="187"/>
    </row>
    <row r="422" spans="1:1">
      <c r="A422" s="187"/>
    </row>
    <row r="423" spans="1:1">
      <c r="A423" s="187"/>
    </row>
    <row r="424" spans="1:1">
      <c r="A424" s="187"/>
    </row>
    <row r="425" spans="1:1">
      <c r="A425" s="187"/>
    </row>
    <row r="426" spans="1:1">
      <c r="A426" s="187"/>
    </row>
    <row r="427" spans="1:1">
      <c r="A427" s="187"/>
    </row>
    <row r="428" spans="1:1">
      <c r="A428" s="187"/>
    </row>
    <row r="429" spans="1:1">
      <c r="A429" s="187"/>
    </row>
    <row r="430" spans="1:1">
      <c r="A430" s="187"/>
    </row>
    <row r="431" spans="1:1">
      <c r="A431" s="187"/>
    </row>
    <row r="432" spans="1:1">
      <c r="A432" s="187"/>
    </row>
    <row r="433" spans="1:1">
      <c r="A433" s="187"/>
    </row>
    <row r="434" spans="1:1">
      <c r="A434" s="187"/>
    </row>
    <row r="435" spans="1:1">
      <c r="A435" s="187"/>
    </row>
    <row r="436" spans="1:1">
      <c r="A436" s="187"/>
    </row>
    <row r="437" spans="1:1">
      <c r="A437" s="187"/>
    </row>
    <row r="438" spans="1:1">
      <c r="A438" s="187"/>
    </row>
    <row r="439" spans="1:1">
      <c r="A439" s="187"/>
    </row>
    <row r="440" spans="1:1">
      <c r="A440" s="187"/>
    </row>
    <row r="441" spans="1:1">
      <c r="A441" s="187"/>
    </row>
    <row r="442" spans="1:1">
      <c r="A442" s="187"/>
    </row>
    <row r="443" spans="1:1">
      <c r="A443" s="187"/>
    </row>
    <row r="444" spans="1:1">
      <c r="A444" s="187"/>
    </row>
    <row r="445" spans="1:1">
      <c r="A445" s="187"/>
    </row>
    <row r="446" spans="1:1">
      <c r="A446" s="187"/>
    </row>
    <row r="447" spans="1:1">
      <c r="A447" s="187"/>
    </row>
    <row r="448" spans="1:1">
      <c r="A448" s="187"/>
    </row>
    <row r="449" spans="1:1">
      <c r="A449" s="187"/>
    </row>
    <row r="450" spans="1:1">
      <c r="A450" s="187"/>
    </row>
    <row r="451" spans="1:1">
      <c r="A451" s="187"/>
    </row>
    <row r="452" spans="1:1">
      <c r="A452" s="187"/>
    </row>
    <row r="453" spans="1:1">
      <c r="A453" s="187"/>
    </row>
    <row r="454" spans="1:1">
      <c r="A454" s="187"/>
    </row>
    <row r="455" spans="1:1">
      <c r="A455" s="187"/>
    </row>
    <row r="456" spans="1:1">
      <c r="A456" s="187"/>
    </row>
    <row r="457" spans="1:1">
      <c r="A457" s="187"/>
    </row>
    <row r="458" spans="1:1">
      <c r="A458" s="187"/>
    </row>
    <row r="459" spans="1:1">
      <c r="A459" s="187"/>
    </row>
    <row r="460" spans="1:1">
      <c r="A460" s="187"/>
    </row>
    <row r="461" spans="1:1">
      <c r="A461" s="187"/>
    </row>
    <row r="462" spans="1:1">
      <c r="A462" s="187"/>
    </row>
    <row r="463" spans="1:1">
      <c r="A463" s="187"/>
    </row>
    <row r="464" spans="1:1">
      <c r="A464" s="187"/>
    </row>
    <row r="465" spans="1:1">
      <c r="A465" s="187"/>
    </row>
    <row r="466" spans="1:1">
      <c r="A466" s="187"/>
    </row>
    <row r="467" spans="1:1">
      <c r="A467" s="187"/>
    </row>
    <row r="468" spans="1:1">
      <c r="A468" s="187"/>
    </row>
    <row r="469" spans="1:1">
      <c r="A469" s="187"/>
    </row>
    <row r="470" spans="1:1">
      <c r="A470" s="187"/>
    </row>
    <row r="471" spans="1:1">
      <c r="A471" s="187"/>
    </row>
    <row r="472" spans="1:1">
      <c r="A472" s="187"/>
    </row>
    <row r="473" spans="1:1">
      <c r="A473" s="187"/>
    </row>
    <row r="474" spans="1:1">
      <c r="A474" s="187"/>
    </row>
    <row r="475" spans="1:1">
      <c r="A475" s="187"/>
    </row>
    <row r="476" spans="1:1">
      <c r="A476" s="187"/>
    </row>
    <row r="477" spans="1:1">
      <c r="A477" s="187"/>
    </row>
    <row r="478" spans="1:1">
      <c r="A478" s="187"/>
    </row>
    <row r="479" spans="1:1">
      <c r="A479" s="187"/>
    </row>
    <row r="480" spans="1:1">
      <c r="A480" s="187"/>
    </row>
    <row r="481" spans="1:1">
      <c r="A481" s="187"/>
    </row>
    <row r="482" spans="1:1">
      <c r="A482" s="187"/>
    </row>
    <row r="483" spans="1:1">
      <c r="A483" s="187"/>
    </row>
    <row r="484" spans="1:1">
      <c r="A484" s="187"/>
    </row>
    <row r="485" spans="1:1">
      <c r="A485" s="187"/>
    </row>
    <row r="486" spans="1:1">
      <c r="A486" s="187"/>
    </row>
    <row r="487" spans="1:1">
      <c r="A487" s="187"/>
    </row>
    <row r="488" spans="1:1">
      <c r="A488" s="187"/>
    </row>
    <row r="489" spans="1:1">
      <c r="A489" s="187"/>
    </row>
    <row r="490" spans="1:1">
      <c r="A490" s="187"/>
    </row>
    <row r="491" spans="1:1">
      <c r="A491" s="187"/>
    </row>
    <row r="492" spans="1:1">
      <c r="A492" s="187"/>
    </row>
    <row r="493" spans="1:1">
      <c r="A493" s="187"/>
    </row>
    <row r="494" spans="1:1">
      <c r="A494" s="187"/>
    </row>
    <row r="495" spans="1:1">
      <c r="A495" s="187"/>
    </row>
    <row r="496" spans="1:1">
      <c r="A496" s="187"/>
    </row>
    <row r="497" spans="1:1">
      <c r="A497" s="187"/>
    </row>
    <row r="498" spans="1:1">
      <c r="A498" s="187"/>
    </row>
    <row r="499" spans="1:1">
      <c r="A499" s="187"/>
    </row>
    <row r="500" spans="1:1">
      <c r="A500" s="187"/>
    </row>
    <row r="501" spans="1:1">
      <c r="A501" s="187"/>
    </row>
    <row r="502" spans="1:1">
      <c r="A502" s="187"/>
    </row>
    <row r="503" spans="1:1">
      <c r="A503" s="187"/>
    </row>
    <row r="504" spans="1:1">
      <c r="A504" s="187"/>
    </row>
    <row r="505" spans="1:1">
      <c r="A505" s="187"/>
    </row>
    <row r="506" spans="1:1">
      <c r="A506" s="187"/>
    </row>
    <row r="507" spans="1:1">
      <c r="A507" s="187"/>
    </row>
    <row r="508" spans="1:1">
      <c r="A508" s="187"/>
    </row>
    <row r="509" spans="1:1">
      <c r="A509" s="187"/>
    </row>
    <row r="510" spans="1:1">
      <c r="A510" s="187"/>
    </row>
    <row r="511" spans="1:1">
      <c r="A511" s="187"/>
    </row>
    <row r="512" spans="1:1">
      <c r="A512" s="187"/>
    </row>
    <row r="513" spans="1:1">
      <c r="A513" s="187"/>
    </row>
    <row r="514" spans="1:1">
      <c r="A514" s="187"/>
    </row>
    <row r="515" spans="1:1">
      <c r="A515" s="187"/>
    </row>
    <row r="516" spans="1:1">
      <c r="A516" s="187"/>
    </row>
    <row r="517" spans="1:1">
      <c r="A517" s="187"/>
    </row>
    <row r="518" spans="1:1">
      <c r="A518" s="187"/>
    </row>
    <row r="519" spans="1:1">
      <c r="A519" s="187"/>
    </row>
    <row r="520" spans="1:1">
      <c r="A520" s="187"/>
    </row>
    <row r="521" spans="1:1">
      <c r="A521" s="187"/>
    </row>
    <row r="522" spans="1:1">
      <c r="A522" s="187"/>
    </row>
    <row r="523" spans="1:1">
      <c r="A523" s="187"/>
    </row>
    <row r="524" spans="1:1">
      <c r="A524" s="187"/>
    </row>
    <row r="525" spans="1:1">
      <c r="A525" s="187"/>
    </row>
    <row r="526" spans="1:1">
      <c r="A526" s="187"/>
    </row>
    <row r="527" spans="1:1">
      <c r="A527" s="187"/>
    </row>
    <row r="528" spans="1:1">
      <c r="A528" s="187"/>
    </row>
    <row r="529" spans="1:1">
      <c r="A529" s="187"/>
    </row>
    <row r="530" spans="1:1">
      <c r="A530" s="187"/>
    </row>
    <row r="531" spans="1:1">
      <c r="A531" s="187"/>
    </row>
    <row r="532" spans="1:1">
      <c r="A532" s="187"/>
    </row>
    <row r="533" spans="1:1">
      <c r="A533" s="187"/>
    </row>
    <row r="534" spans="1:1">
      <c r="A534" s="187"/>
    </row>
    <row r="535" spans="1:1">
      <c r="A535" s="187"/>
    </row>
    <row r="536" spans="1:1">
      <c r="A536" s="187"/>
    </row>
    <row r="537" spans="1:1">
      <c r="A537" s="187"/>
    </row>
    <row r="538" spans="1:1">
      <c r="A538" s="187"/>
    </row>
    <row r="539" spans="1:1">
      <c r="A539" s="187"/>
    </row>
    <row r="540" spans="1:1">
      <c r="A540" s="187"/>
    </row>
    <row r="541" spans="1:1">
      <c r="A541" s="187"/>
    </row>
    <row r="542" spans="1:1">
      <c r="A542" s="187"/>
    </row>
    <row r="543" spans="1:1">
      <c r="A543" s="187"/>
    </row>
    <row r="544" spans="1:1">
      <c r="A544" s="187"/>
    </row>
    <row r="545" spans="1:1">
      <c r="A545" s="187"/>
    </row>
    <row r="546" spans="1:1">
      <c r="A546" s="187"/>
    </row>
    <row r="547" spans="1:1">
      <c r="A547" s="187"/>
    </row>
    <row r="548" spans="1:1">
      <c r="A548" s="187"/>
    </row>
    <row r="549" spans="1:1">
      <c r="A549" s="187"/>
    </row>
    <row r="550" spans="1:1">
      <c r="A550" s="187"/>
    </row>
    <row r="551" spans="1:1">
      <c r="A551" s="187"/>
    </row>
    <row r="552" spans="1:1">
      <c r="A552" s="187"/>
    </row>
    <row r="553" spans="1:1">
      <c r="A553" s="187"/>
    </row>
    <row r="554" spans="1:1">
      <c r="A554" s="187"/>
    </row>
    <row r="555" spans="1:1">
      <c r="A555" s="187"/>
    </row>
    <row r="556" spans="1:1">
      <c r="A556" s="187"/>
    </row>
    <row r="557" spans="1:1">
      <c r="A557" s="187"/>
    </row>
    <row r="558" spans="1:1">
      <c r="A558" s="187"/>
    </row>
    <row r="559" spans="1:1">
      <c r="A559" s="187"/>
    </row>
    <row r="560" spans="1:1">
      <c r="A560" s="187"/>
    </row>
    <row r="561" spans="1:1">
      <c r="A561" s="187"/>
    </row>
    <row r="562" spans="1:1">
      <c r="A562" s="187"/>
    </row>
    <row r="563" spans="1:1">
      <c r="A563" s="187"/>
    </row>
    <row r="564" spans="1:1">
      <c r="A564" s="187"/>
    </row>
    <row r="565" spans="1:1">
      <c r="A565" s="187"/>
    </row>
    <row r="566" spans="1:1">
      <c r="A566" s="187"/>
    </row>
    <row r="567" spans="1:1">
      <c r="A567" s="187"/>
    </row>
    <row r="568" spans="1:1">
      <c r="A568" s="187"/>
    </row>
    <row r="569" spans="1:1">
      <c r="A569" s="187"/>
    </row>
    <row r="570" spans="1:1">
      <c r="A570" s="187"/>
    </row>
    <row r="571" spans="1:1">
      <c r="A571" s="187"/>
    </row>
    <row r="572" spans="1:1">
      <c r="A572" s="187"/>
    </row>
    <row r="573" spans="1:1">
      <c r="A573" s="187"/>
    </row>
    <row r="574" spans="1:1">
      <c r="A574" s="187"/>
    </row>
    <row r="575" spans="1:1">
      <c r="A575" s="187"/>
    </row>
    <row r="576" spans="1:1">
      <c r="A576" s="187"/>
    </row>
    <row r="577" spans="1:1">
      <c r="A577" s="187"/>
    </row>
    <row r="578" spans="1:1">
      <c r="A578" s="187"/>
    </row>
    <row r="579" spans="1:1">
      <c r="A579" s="187"/>
    </row>
    <row r="580" spans="1:1">
      <c r="A580" s="187"/>
    </row>
    <row r="581" spans="1:1">
      <c r="A581" s="187"/>
    </row>
    <row r="582" spans="1:1">
      <c r="A582" s="187"/>
    </row>
    <row r="583" spans="1:1">
      <c r="A583" s="187"/>
    </row>
    <row r="584" spans="1:1">
      <c r="A584" s="187"/>
    </row>
    <row r="585" spans="1:1">
      <c r="A585" s="187"/>
    </row>
    <row r="586" spans="1:1">
      <c r="A586" s="187"/>
    </row>
    <row r="587" spans="1:1">
      <c r="A587" s="187"/>
    </row>
    <row r="588" spans="1:1">
      <c r="A588" s="187"/>
    </row>
    <row r="589" spans="1:1">
      <c r="A589" s="187"/>
    </row>
    <row r="590" spans="1:1">
      <c r="A590" s="187"/>
    </row>
    <row r="591" spans="1:1">
      <c r="A591" s="187"/>
    </row>
    <row r="592" spans="1:1">
      <c r="A592" s="187"/>
    </row>
    <row r="593" spans="1:1">
      <c r="A593" s="187"/>
    </row>
    <row r="594" spans="1:1">
      <c r="A594" s="187"/>
    </row>
    <row r="595" spans="1:1">
      <c r="A595" s="187"/>
    </row>
    <row r="596" spans="1:1">
      <c r="A596" s="187"/>
    </row>
    <row r="597" spans="1:1">
      <c r="A597" s="187"/>
    </row>
    <row r="598" spans="1:1">
      <c r="A598" s="187"/>
    </row>
    <row r="599" spans="1:1">
      <c r="A599" s="187"/>
    </row>
    <row r="600" spans="1:1">
      <c r="A600" s="187"/>
    </row>
    <row r="601" spans="1:1">
      <c r="A601" s="187"/>
    </row>
    <row r="602" spans="1:1">
      <c r="A602" s="187"/>
    </row>
    <row r="603" spans="1:1">
      <c r="A603" s="187"/>
    </row>
    <row r="604" spans="1:1">
      <c r="A604" s="187"/>
    </row>
    <row r="605" spans="1:1">
      <c r="A605" s="187"/>
    </row>
    <row r="606" spans="1:1">
      <c r="A606" s="187"/>
    </row>
    <row r="607" spans="1:1">
      <c r="A607" s="187"/>
    </row>
    <row r="608" spans="1:1">
      <c r="A608" s="187"/>
    </row>
    <row r="609" spans="1:1">
      <c r="A609" s="187"/>
    </row>
    <row r="610" spans="1:1">
      <c r="A610" s="187"/>
    </row>
    <row r="611" spans="1:1">
      <c r="A611" s="187"/>
    </row>
    <row r="612" spans="1:1">
      <c r="A612" s="187"/>
    </row>
    <row r="613" spans="1:1">
      <c r="A613" s="187"/>
    </row>
    <row r="614" spans="1:1">
      <c r="A614" s="187"/>
    </row>
    <row r="615" spans="1:1">
      <c r="A615" s="187"/>
    </row>
    <row r="616" spans="1:1">
      <c r="A616" s="187"/>
    </row>
    <row r="617" spans="1:1">
      <c r="A617" s="187"/>
    </row>
    <row r="618" spans="1:1">
      <c r="A618" s="187"/>
    </row>
    <row r="619" spans="1:1">
      <c r="A619" s="187"/>
    </row>
    <row r="620" spans="1:1">
      <c r="A620" s="187"/>
    </row>
    <row r="621" spans="1:1">
      <c r="A621" s="187"/>
    </row>
    <row r="622" spans="1:1">
      <c r="A622" s="187"/>
    </row>
    <row r="623" spans="1:1">
      <c r="A623" s="187"/>
    </row>
    <row r="624" spans="1:1">
      <c r="A624" s="187"/>
    </row>
    <row r="625" spans="1:1">
      <c r="A625" s="187"/>
    </row>
    <row r="626" spans="1:1">
      <c r="A626" s="187"/>
    </row>
    <row r="627" spans="1:1">
      <c r="A627" s="187"/>
    </row>
    <row r="628" spans="1:1">
      <c r="A628" s="187"/>
    </row>
    <row r="629" spans="1:1">
      <c r="A629" s="187"/>
    </row>
    <row r="630" spans="1:1">
      <c r="A630" s="187"/>
    </row>
    <row r="631" spans="1:1">
      <c r="A631" s="187"/>
    </row>
    <row r="632" spans="1:1">
      <c r="A632" s="187"/>
    </row>
    <row r="633" spans="1:1">
      <c r="A633" s="187"/>
    </row>
    <row r="634" spans="1:1">
      <c r="A634" s="187"/>
    </row>
    <row r="635" spans="1:1">
      <c r="A635" s="187"/>
    </row>
    <row r="636" spans="1:1">
      <c r="A636" s="187"/>
    </row>
    <row r="637" spans="1:1">
      <c r="A637" s="187"/>
    </row>
    <row r="638" spans="1:1">
      <c r="A638" s="187"/>
    </row>
    <row r="639" spans="1:1">
      <c r="A639" s="187"/>
    </row>
    <row r="640" spans="1:1">
      <c r="A640" s="187"/>
    </row>
    <row r="641" spans="1:1">
      <c r="A641" s="187"/>
    </row>
    <row r="642" spans="1:1">
      <c r="A642" s="187"/>
    </row>
    <row r="643" spans="1:1">
      <c r="A643" s="187"/>
    </row>
    <row r="644" spans="1:1">
      <c r="A644" s="187"/>
    </row>
    <row r="645" spans="1:1">
      <c r="A645" s="187"/>
    </row>
    <row r="646" spans="1:1">
      <c r="A646" s="187"/>
    </row>
    <row r="647" spans="1:1">
      <c r="A647" s="187"/>
    </row>
    <row r="648" spans="1:1">
      <c r="A648" s="187"/>
    </row>
    <row r="649" spans="1:1">
      <c r="A649" s="187"/>
    </row>
    <row r="650" spans="1:1">
      <c r="A650" s="187"/>
    </row>
    <row r="651" spans="1:1">
      <c r="A651" s="187"/>
    </row>
    <row r="652" spans="1:1">
      <c r="A652" s="187"/>
    </row>
    <row r="653" spans="1:1">
      <c r="A653" s="187"/>
    </row>
    <row r="654" spans="1:1">
      <c r="A654" s="187"/>
    </row>
    <row r="655" spans="1:1">
      <c r="A655" s="187"/>
    </row>
    <row r="656" spans="1:1">
      <c r="A656" s="187"/>
    </row>
    <row r="657" spans="1:1">
      <c r="A657" s="187"/>
    </row>
    <row r="658" spans="1:1">
      <c r="A658" s="187"/>
    </row>
    <row r="659" spans="1:1">
      <c r="A659" s="187"/>
    </row>
    <row r="660" spans="1:1">
      <c r="A660" s="187"/>
    </row>
    <row r="661" spans="1:1">
      <c r="A661" s="18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0B43-2ABA-4271-BE5B-F0FD40829EF1}">
  <dimension ref="A1:P59"/>
  <sheetViews>
    <sheetView topLeftCell="A4" workbookViewId="0">
      <selection activeCell="D44" sqref="D44"/>
    </sheetView>
  </sheetViews>
  <sheetFormatPr defaultColWidth="9.140625" defaultRowHeight="14.45"/>
  <cols>
    <col min="1" max="1" width="6.42578125" style="184" customWidth="1"/>
    <col min="2" max="16384" width="9.140625" style="184"/>
  </cols>
  <sheetData>
    <row r="1" spans="1:2">
      <c r="A1" s="188" t="s">
        <v>458</v>
      </c>
    </row>
    <row r="2" spans="1:2">
      <c r="A2" s="188"/>
    </row>
    <row r="3" spans="1:2">
      <c r="A3" s="188" t="s">
        <v>459</v>
      </c>
    </row>
    <row r="4" spans="1:2">
      <c r="A4" s="185" t="s">
        <v>460</v>
      </c>
    </row>
    <row r="5" spans="1:2">
      <c r="A5" s="185" t="s">
        <v>461</v>
      </c>
    </row>
    <row r="6" spans="1:2">
      <c r="A6" s="185" t="s">
        <v>462</v>
      </c>
    </row>
    <row r="7" spans="1:2">
      <c r="A7" s="185" t="s">
        <v>463</v>
      </c>
    </row>
    <row r="8" spans="1:2">
      <c r="A8" s="189"/>
    </row>
    <row r="9" spans="1:2">
      <c r="A9" s="188" t="s">
        <v>464</v>
      </c>
    </row>
    <row r="10" spans="1:2">
      <c r="A10" s="184" t="s">
        <v>465</v>
      </c>
      <c r="B10" s="184" t="s">
        <v>466</v>
      </c>
    </row>
    <row r="11" spans="1:2">
      <c r="A11" s="184" t="s">
        <v>67</v>
      </c>
      <c r="B11" s="184" t="s">
        <v>467</v>
      </c>
    </row>
    <row r="12" spans="1:2">
      <c r="A12" s="184" t="s">
        <v>468</v>
      </c>
      <c r="B12" s="184" t="s">
        <v>469</v>
      </c>
    </row>
    <row r="13" spans="1:2">
      <c r="A13" s="184" t="s">
        <v>470</v>
      </c>
      <c r="B13" s="184" t="s">
        <v>471</v>
      </c>
    </row>
    <row r="14" spans="1:2">
      <c r="A14" s="184" t="s">
        <v>472</v>
      </c>
      <c r="B14" s="184" t="s">
        <v>473</v>
      </c>
    </row>
    <row r="15" spans="1:2">
      <c r="A15" s="184" t="s">
        <v>474</v>
      </c>
      <c r="B15" s="184" t="s">
        <v>475</v>
      </c>
    </row>
    <row r="16" spans="1:2">
      <c r="A16" s="184" t="s">
        <v>476</v>
      </c>
      <c r="B16" s="184" t="s">
        <v>477</v>
      </c>
    </row>
    <row r="17" spans="1:16">
      <c r="A17" s="184" t="s">
        <v>478</v>
      </c>
      <c r="B17" s="184" t="s">
        <v>479</v>
      </c>
    </row>
    <row r="18" spans="1:16">
      <c r="A18" s="184" t="s">
        <v>480</v>
      </c>
      <c r="B18" s="184" t="s">
        <v>481</v>
      </c>
    </row>
    <row r="19" spans="1:16">
      <c r="A19" s="184" t="s">
        <v>482</v>
      </c>
      <c r="B19" s="184" t="s">
        <v>483</v>
      </c>
    </row>
    <row r="20" spans="1:16">
      <c r="A20" s="184" t="s">
        <v>484</v>
      </c>
      <c r="B20" s="184" t="s">
        <v>485</v>
      </c>
    </row>
    <row r="21" spans="1:16">
      <c r="A21" s="184" t="s">
        <v>486</v>
      </c>
      <c r="B21" s="184" t="s">
        <v>487</v>
      </c>
    </row>
    <row r="22" spans="1:16">
      <c r="A22" s="189"/>
    </row>
    <row r="23" spans="1:16">
      <c r="A23" s="188" t="s">
        <v>488</v>
      </c>
    </row>
    <row r="24" spans="1:16">
      <c r="A24" s="184" t="s">
        <v>489</v>
      </c>
      <c r="H24" s="188"/>
      <c r="L24" s="188"/>
      <c r="M24" s="188"/>
      <c r="O24" s="188"/>
      <c r="P24" s="188"/>
    </row>
    <row r="25" spans="1:16">
      <c r="A25" s="184" t="s">
        <v>490</v>
      </c>
    </row>
    <row r="26" spans="1:16">
      <c r="A26" s="184" t="s">
        <v>491</v>
      </c>
    </row>
    <row r="28" spans="1:16">
      <c r="A28" s="188" t="s">
        <v>492</v>
      </c>
    </row>
    <row r="29" spans="1:16">
      <c r="A29" s="184" t="s">
        <v>493</v>
      </c>
    </row>
    <row r="30" spans="1:16">
      <c r="A30" s="184" t="s">
        <v>494</v>
      </c>
    </row>
    <row r="31" spans="1:16">
      <c r="A31" s="189" t="s">
        <v>495</v>
      </c>
    </row>
    <row r="33" spans="1:9">
      <c r="A33" s="188" t="s">
        <v>496</v>
      </c>
    </row>
    <row r="34" spans="1:9">
      <c r="A34" s="184" t="s">
        <v>497</v>
      </c>
    </row>
    <row r="35" spans="1:9">
      <c r="A35" s="184" t="s">
        <v>498</v>
      </c>
      <c r="G35" s="188"/>
      <c r="H35" s="188"/>
      <c r="I35" s="188"/>
    </row>
    <row r="36" spans="1:9">
      <c r="A36" s="184" t="s">
        <v>499</v>
      </c>
    </row>
    <row r="37" spans="1:9">
      <c r="A37" s="190" t="s">
        <v>500</v>
      </c>
    </row>
    <row r="47" spans="1:9">
      <c r="A47" s="191"/>
    </row>
    <row r="48" spans="1:9">
      <c r="A48" s="191"/>
    </row>
    <row r="49" spans="1:6">
      <c r="A49" s="191"/>
    </row>
    <row r="50" spans="1:6">
      <c r="A50" s="191"/>
    </row>
    <row r="51" spans="1:6">
      <c r="A51" s="191"/>
    </row>
    <row r="52" spans="1:6">
      <c r="A52" s="191"/>
    </row>
    <row r="53" spans="1:6">
      <c r="A53" s="191"/>
    </row>
    <row r="54" spans="1:6">
      <c r="A54" s="191"/>
    </row>
    <row r="55" spans="1:6">
      <c r="A55" s="191"/>
    </row>
    <row r="59" spans="1:6">
      <c r="C59" s="188"/>
      <c r="D59" s="188"/>
      <c r="E59" s="188"/>
      <c r="F59" s="18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A720D-647F-4640-9C6F-DE2DBA44382B}">
  <dimension ref="A1:E11"/>
  <sheetViews>
    <sheetView workbookViewId="0"/>
  </sheetViews>
  <sheetFormatPr defaultRowHeight="14.45"/>
  <cols>
    <col min="1" max="1" width="16.7109375" customWidth="1"/>
    <col min="2" max="2" width="12" customWidth="1"/>
    <col min="3" max="3" width="11.85546875" customWidth="1"/>
    <col min="4" max="4" width="15.42578125" customWidth="1"/>
    <col min="5" max="5" width="15" customWidth="1"/>
  </cols>
  <sheetData>
    <row r="1" spans="1:5" ht="16.5">
      <c r="A1" s="193" t="s">
        <v>501</v>
      </c>
      <c r="B1" t="s">
        <v>502</v>
      </c>
      <c r="C1" t="s">
        <v>503</v>
      </c>
      <c r="D1" s="46" t="s">
        <v>504</v>
      </c>
      <c r="E1" t="s">
        <v>505</v>
      </c>
    </row>
    <row r="2" spans="1:5">
      <c r="A2">
        <v>0</v>
      </c>
      <c r="B2">
        <v>0.08</v>
      </c>
      <c r="C2">
        <v>0.22</v>
      </c>
      <c r="D2" s="46">
        <v>1.2940844922644537</v>
      </c>
      <c r="E2" s="52">
        <v>7.4127149386610733E-2</v>
      </c>
    </row>
    <row r="3" spans="1:5">
      <c r="A3">
        <v>0.1</v>
      </c>
      <c r="B3">
        <v>0.09</v>
      </c>
      <c r="C3">
        <v>0.21</v>
      </c>
      <c r="D3" s="46">
        <v>1.4425073569749409</v>
      </c>
      <c r="E3" s="52">
        <v>8.322815467955029E-2</v>
      </c>
    </row>
    <row r="4" spans="1:5">
      <c r="A4">
        <v>0.2</v>
      </c>
      <c r="B4">
        <v>0.1</v>
      </c>
      <c r="C4">
        <v>0.22</v>
      </c>
      <c r="D4" s="46">
        <v>1.5130085301285572</v>
      </c>
      <c r="E4" s="52">
        <v>0.10607988104689885</v>
      </c>
    </row>
    <row r="5" spans="1:5">
      <c r="A5">
        <v>0.4</v>
      </c>
      <c r="B5">
        <v>0.11</v>
      </c>
      <c r="C5">
        <v>0.22</v>
      </c>
      <c r="D5" s="46">
        <v>1.4767971944985003</v>
      </c>
      <c r="E5" s="52">
        <v>0.14591063804407731</v>
      </c>
    </row>
    <row r="6" spans="1:5">
      <c r="A6">
        <v>0.6</v>
      </c>
      <c r="B6">
        <v>0.15</v>
      </c>
      <c r="C6">
        <v>0.31</v>
      </c>
      <c r="D6" s="46">
        <v>1.5541239104651756</v>
      </c>
      <c r="E6" s="52">
        <v>0.15125778454772357</v>
      </c>
    </row>
    <row r="7" spans="1:5">
      <c r="A7">
        <v>0.8</v>
      </c>
      <c r="B7">
        <v>0.19</v>
      </c>
      <c r="C7">
        <v>0.28000000000000003</v>
      </c>
      <c r="D7" s="46">
        <v>1.5192128140922196</v>
      </c>
      <c r="E7" s="52">
        <v>0.1901891274321629</v>
      </c>
    </row>
    <row r="8" spans="1:5">
      <c r="A8">
        <v>1</v>
      </c>
      <c r="B8">
        <v>0.22</v>
      </c>
      <c r="C8">
        <v>0.31</v>
      </c>
      <c r="D8" s="46">
        <v>1.4174615448546697</v>
      </c>
      <c r="E8" s="52">
        <v>0.22260960448106951</v>
      </c>
    </row>
    <row r="9" spans="1:5">
      <c r="A9">
        <v>1.2</v>
      </c>
      <c r="B9">
        <v>0.22</v>
      </c>
      <c r="C9">
        <v>0.28000000000000003</v>
      </c>
      <c r="D9" s="46">
        <v>1.6688745808395389</v>
      </c>
      <c r="E9" s="52">
        <v>0.22218113547571924</v>
      </c>
    </row>
    <row r="10" spans="1:5">
      <c r="A10">
        <v>1.4</v>
      </c>
      <c r="B10">
        <v>0.22</v>
      </c>
      <c r="C10">
        <v>0.25</v>
      </c>
      <c r="D10" s="46">
        <v>1.559809977354119</v>
      </c>
      <c r="E10" s="52">
        <v>0.21817743141783322</v>
      </c>
    </row>
    <row r="11" spans="1:5">
      <c r="A11">
        <v>1.6</v>
      </c>
      <c r="B11">
        <v>0.22</v>
      </c>
      <c r="C11">
        <v>0.25</v>
      </c>
      <c r="D11" s="46">
        <v>1.68</v>
      </c>
      <c r="E11" s="52">
        <v>0.22</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4D5B-AE8F-4861-99F1-6217E53D0C7E}">
  <dimension ref="A1:AW42"/>
  <sheetViews>
    <sheetView workbookViewId="0">
      <selection activeCell="L23" sqref="L23"/>
    </sheetView>
  </sheetViews>
  <sheetFormatPr defaultRowHeight="14.45"/>
  <cols>
    <col min="1" max="1" width="14" customWidth="1"/>
    <col min="2" max="2" width="8" customWidth="1"/>
    <col min="5" max="5" width="12.85546875" customWidth="1"/>
    <col min="6" max="6" width="12.42578125" customWidth="1"/>
  </cols>
  <sheetData>
    <row r="1" spans="1:49">
      <c r="A1" t="s">
        <v>506</v>
      </c>
      <c r="B1" t="s">
        <v>507</v>
      </c>
      <c r="C1" t="s">
        <v>508</v>
      </c>
      <c r="D1" t="s">
        <v>509</v>
      </c>
      <c r="E1" t="s">
        <v>510</v>
      </c>
      <c r="F1" t="s">
        <v>511</v>
      </c>
      <c r="G1" t="s">
        <v>512</v>
      </c>
      <c r="H1" t="s">
        <v>513</v>
      </c>
      <c r="I1" t="s">
        <v>514</v>
      </c>
      <c r="J1" t="s">
        <v>515</v>
      </c>
      <c r="K1" t="s">
        <v>516</v>
      </c>
      <c r="L1" t="s">
        <v>517</v>
      </c>
      <c r="M1" t="s">
        <v>518</v>
      </c>
      <c r="N1" t="s">
        <v>519</v>
      </c>
      <c r="O1" t="s">
        <v>520</v>
      </c>
      <c r="P1" t="s">
        <v>521</v>
      </c>
      <c r="Q1" t="s">
        <v>522</v>
      </c>
      <c r="R1" t="s">
        <v>523</v>
      </c>
      <c r="S1" t="s">
        <v>524</v>
      </c>
      <c r="T1" t="s">
        <v>525</v>
      </c>
      <c r="U1" t="s">
        <v>526</v>
      </c>
      <c r="V1" t="s">
        <v>527</v>
      </c>
      <c r="W1" t="s">
        <v>528</v>
      </c>
      <c r="X1" t="s">
        <v>529</v>
      </c>
      <c r="Y1" t="s">
        <v>530</v>
      </c>
      <c r="Z1" t="s">
        <v>531</v>
      </c>
      <c r="AA1" t="s">
        <v>532</v>
      </c>
      <c r="AB1" t="s">
        <v>533</v>
      </c>
      <c r="AC1" t="s">
        <v>534</v>
      </c>
      <c r="AD1" t="s">
        <v>535</v>
      </c>
      <c r="AE1" t="s">
        <v>536</v>
      </c>
      <c r="AF1" t="s">
        <v>537</v>
      </c>
      <c r="AG1" t="s">
        <v>538</v>
      </c>
      <c r="AH1" t="s">
        <v>539</v>
      </c>
      <c r="AI1" t="s">
        <v>540</v>
      </c>
      <c r="AJ1" t="s">
        <v>541</v>
      </c>
      <c r="AK1" t="s">
        <v>542</v>
      </c>
      <c r="AL1" t="s">
        <v>543</v>
      </c>
      <c r="AM1" t="s">
        <v>544</v>
      </c>
      <c r="AN1" t="s">
        <v>545</v>
      </c>
      <c r="AO1" t="s">
        <v>546</v>
      </c>
      <c r="AP1" t="s">
        <v>547</v>
      </c>
      <c r="AQ1" t="s">
        <v>548</v>
      </c>
      <c r="AR1" t="s">
        <v>549</v>
      </c>
      <c r="AS1" t="s">
        <v>550</v>
      </c>
      <c r="AT1" t="s">
        <v>551</v>
      </c>
      <c r="AU1" t="s">
        <v>552</v>
      </c>
      <c r="AV1" t="s">
        <v>553</v>
      </c>
      <c r="AW1" t="s">
        <v>527</v>
      </c>
    </row>
    <row r="2" spans="1:49">
      <c r="I2" t="s">
        <v>554</v>
      </c>
      <c r="J2" t="s">
        <v>554</v>
      </c>
      <c r="K2" t="s">
        <v>555</v>
      </c>
      <c r="L2" t="s">
        <v>555</v>
      </c>
      <c r="M2" t="s">
        <v>555</v>
      </c>
      <c r="N2" t="s">
        <v>555</v>
      </c>
      <c r="P2" t="s">
        <v>556</v>
      </c>
      <c r="Q2" t="s">
        <v>556</v>
      </c>
      <c r="R2" t="s">
        <v>556</v>
      </c>
      <c r="S2" t="s">
        <v>556</v>
      </c>
      <c r="U2" t="s">
        <v>557</v>
      </c>
      <c r="V2" t="s">
        <v>556</v>
      </c>
      <c r="W2" t="s">
        <v>556</v>
      </c>
      <c r="X2" t="s">
        <v>557</v>
      </c>
      <c r="Y2" t="s">
        <v>557</v>
      </c>
      <c r="Z2" t="s">
        <v>555</v>
      </c>
      <c r="AA2" t="s">
        <v>557</v>
      </c>
      <c r="AB2" t="s">
        <v>555</v>
      </c>
      <c r="AC2" t="s">
        <v>557</v>
      </c>
      <c r="AD2" t="s">
        <v>557</v>
      </c>
      <c r="AE2" t="s">
        <v>555</v>
      </c>
      <c r="AF2" t="s">
        <v>555</v>
      </c>
      <c r="AG2" t="s">
        <v>557</v>
      </c>
      <c r="AH2" t="s">
        <v>557</v>
      </c>
      <c r="AI2" t="s">
        <v>555</v>
      </c>
      <c r="AJ2" t="s">
        <v>557</v>
      </c>
      <c r="AK2" t="s">
        <v>555</v>
      </c>
      <c r="AL2" t="s">
        <v>557</v>
      </c>
      <c r="AM2" t="s">
        <v>555</v>
      </c>
      <c r="AN2" t="s">
        <v>557</v>
      </c>
      <c r="AO2" t="s">
        <v>555</v>
      </c>
      <c r="AP2" t="s">
        <v>557</v>
      </c>
      <c r="AQ2" t="s">
        <v>557</v>
      </c>
      <c r="AR2" t="s">
        <v>557</v>
      </c>
      <c r="AS2" t="s">
        <v>557</v>
      </c>
      <c r="AT2" t="s">
        <v>557</v>
      </c>
      <c r="AV2" t="s">
        <v>557</v>
      </c>
      <c r="AW2" t="s">
        <v>555</v>
      </c>
    </row>
    <row r="3" spans="1:49">
      <c r="A3" t="s">
        <v>3</v>
      </c>
      <c r="B3">
        <v>101</v>
      </c>
      <c r="C3">
        <v>0</v>
      </c>
      <c r="D3">
        <v>10</v>
      </c>
      <c r="E3" s="20">
        <v>45733</v>
      </c>
      <c r="F3" s="20">
        <v>45741</v>
      </c>
      <c r="G3">
        <v>6.3</v>
      </c>
      <c r="H3">
        <v>5.6</v>
      </c>
      <c r="I3">
        <v>7.0000000000000007E-2</v>
      </c>
      <c r="K3" t="s">
        <v>558</v>
      </c>
      <c r="L3">
        <v>11</v>
      </c>
      <c r="M3">
        <v>9.6</v>
      </c>
      <c r="N3">
        <v>47</v>
      </c>
      <c r="O3">
        <v>81</v>
      </c>
      <c r="P3">
        <v>7.4</v>
      </c>
      <c r="Q3">
        <v>0.42</v>
      </c>
      <c r="R3">
        <v>1.4</v>
      </c>
      <c r="S3">
        <v>9.4E-2</v>
      </c>
      <c r="T3">
        <v>5.3</v>
      </c>
      <c r="V3">
        <v>0.12</v>
      </c>
      <c r="W3">
        <v>9.41</v>
      </c>
      <c r="X3">
        <v>1</v>
      </c>
      <c r="Y3">
        <v>1.3</v>
      </c>
      <c r="Z3">
        <v>13</v>
      </c>
      <c r="AA3">
        <v>4.8</v>
      </c>
      <c r="AB3">
        <v>160</v>
      </c>
      <c r="AC3">
        <v>2.7</v>
      </c>
      <c r="AD3">
        <v>0.28999999999999998</v>
      </c>
      <c r="AE3">
        <v>42</v>
      </c>
      <c r="AF3">
        <v>41000</v>
      </c>
      <c r="AG3">
        <v>0.22</v>
      </c>
      <c r="AH3">
        <v>0.13</v>
      </c>
      <c r="AI3">
        <v>2300</v>
      </c>
      <c r="AJ3">
        <v>8.6E-3</v>
      </c>
      <c r="AK3">
        <v>32</v>
      </c>
      <c r="AL3">
        <v>5.2999999999999999E-2</v>
      </c>
      <c r="AN3">
        <v>1.6E-2</v>
      </c>
      <c r="AO3">
        <v>35</v>
      </c>
      <c r="AP3">
        <v>3.4</v>
      </c>
      <c r="AQ3">
        <v>30.2</v>
      </c>
      <c r="AR3">
        <v>21.4</v>
      </c>
      <c r="AS3">
        <v>48.4</v>
      </c>
      <c r="AT3">
        <v>1.5</v>
      </c>
      <c r="AU3">
        <v>10</v>
      </c>
      <c r="AV3">
        <v>0.15</v>
      </c>
      <c r="AW3">
        <v>11</v>
      </c>
    </row>
    <row r="4" spans="1:49">
      <c r="A4" t="s">
        <v>3</v>
      </c>
      <c r="B4">
        <v>101</v>
      </c>
      <c r="C4">
        <v>10</v>
      </c>
      <c r="D4">
        <v>20</v>
      </c>
      <c r="E4" s="20">
        <v>45733</v>
      </c>
      <c r="F4" s="20">
        <v>45741</v>
      </c>
      <c r="G4">
        <v>6.2</v>
      </c>
      <c r="H4">
        <v>5.2</v>
      </c>
      <c r="I4">
        <v>0.03</v>
      </c>
      <c r="K4" t="s">
        <v>558</v>
      </c>
      <c r="L4">
        <v>3.1</v>
      </c>
      <c r="M4">
        <v>1.9</v>
      </c>
      <c r="N4">
        <v>18</v>
      </c>
      <c r="O4">
        <v>97</v>
      </c>
      <c r="P4">
        <v>4.7</v>
      </c>
      <c r="Q4">
        <v>0.15</v>
      </c>
      <c r="R4">
        <v>1.6</v>
      </c>
      <c r="S4">
        <v>6.2E-2</v>
      </c>
      <c r="T4">
        <v>2.9</v>
      </c>
      <c r="V4">
        <v>0.12</v>
      </c>
      <c r="W4">
        <v>6.68</v>
      </c>
      <c r="X4">
        <v>0.92</v>
      </c>
      <c r="Y4">
        <v>1.8</v>
      </c>
      <c r="Z4">
        <v>9.5</v>
      </c>
      <c r="AA4">
        <v>5.6</v>
      </c>
      <c r="AB4">
        <v>59</v>
      </c>
      <c r="AC4">
        <v>2.9</v>
      </c>
      <c r="AD4">
        <v>0.18</v>
      </c>
      <c r="AE4">
        <v>38</v>
      </c>
      <c r="AF4">
        <v>42000</v>
      </c>
      <c r="AG4">
        <v>0.18</v>
      </c>
      <c r="AH4">
        <v>0.13</v>
      </c>
      <c r="AI4">
        <v>2500</v>
      </c>
      <c r="AJ4">
        <v>7.0000000000000001E-3</v>
      </c>
      <c r="AK4">
        <v>29</v>
      </c>
      <c r="AL4">
        <v>2.8000000000000001E-2</v>
      </c>
      <c r="AN4">
        <v>7.3000000000000001E-3</v>
      </c>
      <c r="AO4">
        <v>26</v>
      </c>
      <c r="AP4">
        <v>2.1</v>
      </c>
      <c r="AQ4">
        <v>17.7</v>
      </c>
      <c r="AR4">
        <v>27.8</v>
      </c>
      <c r="AS4">
        <v>54.5</v>
      </c>
      <c r="AT4">
        <v>0.54</v>
      </c>
      <c r="AU4">
        <v>7.9</v>
      </c>
      <c r="AV4">
        <v>6.8000000000000005E-2</v>
      </c>
      <c r="AW4">
        <v>11</v>
      </c>
    </row>
    <row r="5" spans="1:49">
      <c r="A5" t="s">
        <v>3</v>
      </c>
      <c r="B5">
        <v>101</v>
      </c>
      <c r="C5">
        <v>20</v>
      </c>
      <c r="D5">
        <v>40</v>
      </c>
      <c r="E5" s="20">
        <v>45733</v>
      </c>
      <c r="F5" s="20">
        <v>45741</v>
      </c>
      <c r="G5">
        <v>6.6</v>
      </c>
      <c r="H5">
        <v>5.8</v>
      </c>
      <c r="I5">
        <v>0.03</v>
      </c>
      <c r="K5" t="s">
        <v>558</v>
      </c>
      <c r="L5">
        <v>4.4000000000000004</v>
      </c>
      <c r="M5">
        <v>1.3</v>
      </c>
      <c r="N5">
        <v>6.5</v>
      </c>
      <c r="O5">
        <v>110</v>
      </c>
      <c r="P5">
        <v>4.8</v>
      </c>
      <c r="Q5">
        <v>0.16</v>
      </c>
      <c r="R5">
        <v>3</v>
      </c>
      <c r="S5">
        <v>0.13</v>
      </c>
      <c r="T5">
        <v>1.6</v>
      </c>
      <c r="V5" t="s">
        <v>559</v>
      </c>
      <c r="W5">
        <v>8.15</v>
      </c>
      <c r="X5">
        <v>1.6</v>
      </c>
      <c r="Y5" t="s">
        <v>560</v>
      </c>
      <c r="Z5">
        <v>8.3000000000000007</v>
      </c>
      <c r="AA5">
        <v>7.9</v>
      </c>
      <c r="AB5">
        <v>64</v>
      </c>
      <c r="AC5">
        <v>3.5</v>
      </c>
      <c r="AD5">
        <v>0.16</v>
      </c>
      <c r="AE5">
        <v>45</v>
      </c>
      <c r="AF5">
        <v>48000</v>
      </c>
      <c r="AG5">
        <v>0.19</v>
      </c>
      <c r="AH5">
        <v>0.17</v>
      </c>
      <c r="AI5">
        <v>1800</v>
      </c>
      <c r="AJ5">
        <v>1.2E-2</v>
      </c>
      <c r="AK5">
        <v>30</v>
      </c>
      <c r="AL5">
        <v>2.1000000000000001E-2</v>
      </c>
      <c r="AN5">
        <v>4.1999999999999997E-3</v>
      </c>
      <c r="AO5">
        <v>25</v>
      </c>
      <c r="AP5">
        <v>2.2000000000000002</v>
      </c>
      <c r="AQ5">
        <v>16.3</v>
      </c>
      <c r="AR5">
        <v>31.4</v>
      </c>
      <c r="AS5">
        <v>52.3</v>
      </c>
      <c r="AT5">
        <v>0.28000000000000003</v>
      </c>
      <c r="AU5">
        <v>5.4</v>
      </c>
      <c r="AV5">
        <v>5.1999999999999998E-2</v>
      </c>
      <c r="AW5" t="s">
        <v>561</v>
      </c>
    </row>
    <row r="6" spans="1:49">
      <c r="A6" t="s">
        <v>3</v>
      </c>
      <c r="B6">
        <v>101</v>
      </c>
      <c r="C6">
        <v>40</v>
      </c>
      <c r="D6">
        <v>60</v>
      </c>
      <c r="E6" s="20">
        <v>45733</v>
      </c>
      <c r="F6" s="20">
        <v>45741</v>
      </c>
      <c r="G6">
        <v>6.1</v>
      </c>
      <c r="H6">
        <v>5.2</v>
      </c>
      <c r="I6">
        <v>0.06</v>
      </c>
      <c r="K6" t="s">
        <v>558</v>
      </c>
      <c r="L6">
        <v>10</v>
      </c>
      <c r="M6">
        <v>1.5</v>
      </c>
      <c r="N6">
        <v>5.2</v>
      </c>
      <c r="O6">
        <v>170</v>
      </c>
      <c r="P6">
        <v>4.8</v>
      </c>
      <c r="Q6">
        <v>0.22</v>
      </c>
      <c r="R6">
        <v>6.4</v>
      </c>
      <c r="S6">
        <v>0.31</v>
      </c>
      <c r="T6">
        <v>0.75</v>
      </c>
      <c r="V6" t="s">
        <v>559</v>
      </c>
      <c r="W6">
        <v>11.7</v>
      </c>
      <c r="X6">
        <v>2.6</v>
      </c>
      <c r="Y6" t="s">
        <v>560</v>
      </c>
      <c r="Z6">
        <v>16</v>
      </c>
      <c r="AA6">
        <v>11</v>
      </c>
      <c r="AB6">
        <v>85</v>
      </c>
      <c r="AC6">
        <v>4.5999999999999996</v>
      </c>
      <c r="AD6">
        <v>0.13</v>
      </c>
      <c r="AE6">
        <v>58</v>
      </c>
      <c r="AF6">
        <v>52000</v>
      </c>
      <c r="AG6">
        <v>0.26</v>
      </c>
      <c r="AH6">
        <v>0.24</v>
      </c>
      <c r="AI6">
        <v>1100</v>
      </c>
      <c r="AJ6">
        <v>1.7000000000000001E-2</v>
      </c>
      <c r="AK6">
        <v>39</v>
      </c>
      <c r="AL6">
        <v>2.1999999999999999E-2</v>
      </c>
      <c r="AN6">
        <v>6.3E-3</v>
      </c>
      <c r="AO6">
        <v>34</v>
      </c>
      <c r="AP6">
        <v>0.7</v>
      </c>
      <c r="AQ6">
        <v>15.2</v>
      </c>
      <c r="AR6">
        <v>41.7</v>
      </c>
      <c r="AS6">
        <v>43.1</v>
      </c>
      <c r="AT6">
        <v>0.25</v>
      </c>
      <c r="AU6">
        <v>5</v>
      </c>
      <c r="AV6" t="s">
        <v>562</v>
      </c>
      <c r="AW6" t="s">
        <v>561</v>
      </c>
    </row>
    <row r="7" spans="1:49">
      <c r="A7" t="s">
        <v>3</v>
      </c>
      <c r="B7">
        <v>101</v>
      </c>
      <c r="C7">
        <v>60</v>
      </c>
      <c r="D7">
        <v>80</v>
      </c>
      <c r="E7" s="20">
        <v>45733</v>
      </c>
      <c r="F7" s="20">
        <v>45741</v>
      </c>
      <c r="G7">
        <v>6.4</v>
      </c>
      <c r="H7">
        <v>5.4</v>
      </c>
      <c r="I7">
        <v>0.05</v>
      </c>
      <c r="K7" t="s">
        <v>558</v>
      </c>
      <c r="L7">
        <v>7.3</v>
      </c>
      <c r="M7">
        <v>0.97</v>
      </c>
      <c r="N7">
        <v>5.5</v>
      </c>
      <c r="O7">
        <v>170</v>
      </c>
      <c r="P7">
        <v>4.2</v>
      </c>
      <c r="Q7">
        <v>0.22</v>
      </c>
      <c r="R7">
        <v>6.8</v>
      </c>
      <c r="S7">
        <v>0.63</v>
      </c>
      <c r="T7">
        <v>0.62</v>
      </c>
      <c r="V7">
        <v>0.11</v>
      </c>
      <c r="W7">
        <v>11.9</v>
      </c>
      <c r="X7">
        <v>5.3</v>
      </c>
      <c r="Y7">
        <v>0.95</v>
      </c>
      <c r="Z7">
        <v>11</v>
      </c>
      <c r="AA7">
        <v>11</v>
      </c>
      <c r="AB7">
        <v>84</v>
      </c>
      <c r="AC7">
        <v>4.5</v>
      </c>
      <c r="AD7">
        <v>0.13</v>
      </c>
      <c r="AE7">
        <v>53</v>
      </c>
      <c r="AF7">
        <v>56000</v>
      </c>
      <c r="AG7">
        <v>0.22</v>
      </c>
      <c r="AH7">
        <v>0.26</v>
      </c>
      <c r="AI7">
        <v>2000</v>
      </c>
      <c r="AJ7">
        <v>2.5999999999999999E-2</v>
      </c>
      <c r="AK7">
        <v>39</v>
      </c>
      <c r="AL7">
        <v>2.1000000000000001E-2</v>
      </c>
      <c r="AN7">
        <v>5.1999999999999998E-3</v>
      </c>
      <c r="AO7">
        <v>29</v>
      </c>
      <c r="AP7">
        <v>0.9</v>
      </c>
      <c r="AQ7">
        <v>18.899999999999999</v>
      </c>
      <c r="AR7">
        <v>39</v>
      </c>
      <c r="AS7">
        <v>42.1</v>
      </c>
      <c r="AT7">
        <v>0.22</v>
      </c>
      <c r="AU7">
        <v>4.4000000000000004</v>
      </c>
      <c r="AV7" t="s">
        <v>562</v>
      </c>
      <c r="AW7">
        <v>10</v>
      </c>
    </row>
    <row r="8" spans="1:49">
      <c r="A8" t="s">
        <v>3</v>
      </c>
      <c r="B8">
        <v>101</v>
      </c>
      <c r="C8">
        <v>80</v>
      </c>
      <c r="D8">
        <v>100</v>
      </c>
      <c r="E8" s="20">
        <v>45733</v>
      </c>
      <c r="F8" s="20">
        <v>45741</v>
      </c>
      <c r="G8">
        <v>6.9</v>
      </c>
      <c r="H8">
        <v>5.4</v>
      </c>
      <c r="I8">
        <v>0.03</v>
      </c>
      <c r="K8" t="s">
        <v>558</v>
      </c>
      <c r="L8">
        <v>2.4</v>
      </c>
      <c r="M8">
        <v>0.71</v>
      </c>
      <c r="N8" t="s">
        <v>563</v>
      </c>
      <c r="O8">
        <v>130</v>
      </c>
      <c r="P8">
        <v>3.4</v>
      </c>
      <c r="Q8">
        <v>0.2</v>
      </c>
      <c r="R8">
        <v>6</v>
      </c>
      <c r="S8">
        <v>0.89</v>
      </c>
      <c r="T8">
        <v>0.56999999999999995</v>
      </c>
      <c r="V8">
        <v>0.13</v>
      </c>
      <c r="W8">
        <v>10.7</v>
      </c>
      <c r="X8">
        <v>8.4</v>
      </c>
      <c r="Y8">
        <v>1.2</v>
      </c>
      <c r="Z8">
        <v>6</v>
      </c>
      <c r="AA8">
        <v>10</v>
      </c>
      <c r="AB8">
        <v>79</v>
      </c>
      <c r="AC8">
        <v>3.5</v>
      </c>
      <c r="AD8">
        <v>0.14000000000000001</v>
      </c>
      <c r="AE8">
        <v>48</v>
      </c>
      <c r="AF8">
        <v>44000</v>
      </c>
      <c r="AG8">
        <v>0.22</v>
      </c>
      <c r="AH8">
        <v>0.22</v>
      </c>
      <c r="AI8">
        <v>1300</v>
      </c>
      <c r="AJ8">
        <v>2.8000000000000001E-2</v>
      </c>
      <c r="AK8">
        <v>34</v>
      </c>
      <c r="AL8">
        <v>1.2999999999999999E-2</v>
      </c>
      <c r="AN8">
        <v>2.5999999999999999E-3</v>
      </c>
      <c r="AO8">
        <v>30</v>
      </c>
      <c r="AP8">
        <v>1</v>
      </c>
      <c r="AQ8">
        <v>16.399999999999999</v>
      </c>
      <c r="AR8">
        <v>31.5</v>
      </c>
      <c r="AS8">
        <v>52.1</v>
      </c>
      <c r="AT8">
        <v>0.16</v>
      </c>
      <c r="AU8">
        <v>3.2</v>
      </c>
      <c r="AV8" t="s">
        <v>562</v>
      </c>
      <c r="AW8">
        <v>12</v>
      </c>
    </row>
    <row r="9" spans="1:49">
      <c r="A9" t="s">
        <v>3</v>
      </c>
      <c r="B9">
        <v>101</v>
      </c>
      <c r="C9">
        <v>100</v>
      </c>
      <c r="D9">
        <v>120</v>
      </c>
      <c r="E9" s="20">
        <v>45733</v>
      </c>
      <c r="F9" s="20">
        <v>45741</v>
      </c>
      <c r="G9">
        <v>7.4</v>
      </c>
      <c r="H9">
        <v>6</v>
      </c>
      <c r="I9">
        <v>0.05</v>
      </c>
      <c r="K9" t="s">
        <v>558</v>
      </c>
      <c r="L9">
        <v>1.7</v>
      </c>
      <c r="M9">
        <v>0.89</v>
      </c>
      <c r="N9" t="s">
        <v>563</v>
      </c>
      <c r="O9">
        <v>120</v>
      </c>
      <c r="P9">
        <v>5</v>
      </c>
      <c r="Q9">
        <v>0.23</v>
      </c>
      <c r="R9">
        <v>8</v>
      </c>
      <c r="S9">
        <v>1.3</v>
      </c>
      <c r="T9">
        <v>0.63</v>
      </c>
      <c r="V9" t="s">
        <v>559</v>
      </c>
      <c r="W9">
        <v>14.5</v>
      </c>
      <c r="X9">
        <v>9.1999999999999993</v>
      </c>
      <c r="Y9" t="s">
        <v>560</v>
      </c>
      <c r="Z9">
        <v>8</v>
      </c>
      <c r="AA9">
        <v>14</v>
      </c>
      <c r="AB9">
        <v>89</v>
      </c>
      <c r="AC9">
        <v>3.9</v>
      </c>
      <c r="AD9">
        <v>0.19</v>
      </c>
      <c r="AE9">
        <v>55</v>
      </c>
      <c r="AF9">
        <v>46000</v>
      </c>
      <c r="AG9">
        <v>0.24</v>
      </c>
      <c r="AH9">
        <v>0.28999999999999998</v>
      </c>
      <c r="AI9">
        <v>1600</v>
      </c>
      <c r="AJ9">
        <v>4.2999999999999997E-2</v>
      </c>
      <c r="AK9">
        <v>43</v>
      </c>
      <c r="AL9">
        <v>1.0999999999999999E-2</v>
      </c>
      <c r="AN9">
        <v>2.8E-3</v>
      </c>
      <c r="AO9">
        <v>33</v>
      </c>
      <c r="AP9">
        <v>1.3</v>
      </c>
      <c r="AQ9">
        <v>13.8</v>
      </c>
      <c r="AR9">
        <v>36.4</v>
      </c>
      <c r="AS9">
        <v>49.8</v>
      </c>
      <c r="AT9">
        <v>0.18</v>
      </c>
      <c r="AU9">
        <v>3.6</v>
      </c>
      <c r="AV9" t="s">
        <v>562</v>
      </c>
      <c r="AW9" t="s">
        <v>561</v>
      </c>
    </row>
    <row r="10" spans="1:49">
      <c r="A10" t="s">
        <v>3</v>
      </c>
      <c r="B10">
        <v>101</v>
      </c>
      <c r="C10">
        <v>120</v>
      </c>
      <c r="D10">
        <v>140</v>
      </c>
      <c r="E10" s="20">
        <v>45733</v>
      </c>
      <c r="F10" s="20">
        <v>45741</v>
      </c>
      <c r="G10">
        <v>8.1999999999999993</v>
      </c>
      <c r="H10">
        <v>6.6</v>
      </c>
      <c r="I10">
        <v>0.05</v>
      </c>
      <c r="K10" t="s">
        <v>558</v>
      </c>
      <c r="L10">
        <v>1.6</v>
      </c>
      <c r="M10">
        <v>0.9</v>
      </c>
      <c r="N10" t="s">
        <v>563</v>
      </c>
      <c r="O10">
        <v>120</v>
      </c>
      <c r="P10">
        <v>6.4</v>
      </c>
      <c r="Q10">
        <v>0.26</v>
      </c>
      <c r="R10">
        <v>10</v>
      </c>
      <c r="S10">
        <v>1.7</v>
      </c>
      <c r="T10">
        <v>0.64</v>
      </c>
      <c r="V10" t="s">
        <v>559</v>
      </c>
      <c r="W10">
        <v>18.5</v>
      </c>
      <c r="X10">
        <v>9.3000000000000007</v>
      </c>
      <c r="Y10" t="s">
        <v>560</v>
      </c>
      <c r="Z10">
        <v>5.4</v>
      </c>
      <c r="AA10">
        <v>16</v>
      </c>
      <c r="AB10">
        <v>100</v>
      </c>
      <c r="AC10">
        <v>4.5</v>
      </c>
      <c r="AD10">
        <v>0.22</v>
      </c>
      <c r="AE10">
        <v>51</v>
      </c>
      <c r="AF10">
        <v>50000</v>
      </c>
      <c r="AG10">
        <v>0.24</v>
      </c>
      <c r="AH10">
        <v>0.38</v>
      </c>
      <c r="AI10">
        <v>1300</v>
      </c>
      <c r="AJ10">
        <v>5.7000000000000002E-2</v>
      </c>
      <c r="AK10">
        <v>37</v>
      </c>
      <c r="AL10">
        <v>1.0999999999999999E-2</v>
      </c>
      <c r="AN10">
        <v>2.3E-3</v>
      </c>
      <c r="AO10">
        <v>30</v>
      </c>
      <c r="AP10">
        <v>0.3</v>
      </c>
      <c r="AQ10">
        <v>16.3</v>
      </c>
      <c r="AR10">
        <v>41.4</v>
      </c>
      <c r="AS10">
        <v>42.3</v>
      </c>
      <c r="AT10">
        <v>0.26</v>
      </c>
      <c r="AU10">
        <v>5.2</v>
      </c>
      <c r="AV10" t="s">
        <v>562</v>
      </c>
      <c r="AW10" t="s">
        <v>561</v>
      </c>
    </row>
    <row r="11" spans="1:49">
      <c r="A11" t="s">
        <v>3</v>
      </c>
      <c r="B11">
        <v>101</v>
      </c>
      <c r="C11">
        <v>140</v>
      </c>
      <c r="D11">
        <v>160</v>
      </c>
      <c r="E11" s="20">
        <v>45733</v>
      </c>
      <c r="F11" s="20">
        <v>45741</v>
      </c>
      <c r="G11">
        <v>8.6999999999999993</v>
      </c>
      <c r="H11">
        <v>7.3</v>
      </c>
      <c r="I11">
        <v>0.09</v>
      </c>
      <c r="K11" t="s">
        <v>558</v>
      </c>
      <c r="L11">
        <v>1.8</v>
      </c>
      <c r="M11">
        <v>1.1000000000000001</v>
      </c>
      <c r="N11" t="s">
        <v>563</v>
      </c>
      <c r="O11">
        <v>140</v>
      </c>
      <c r="P11">
        <v>9</v>
      </c>
      <c r="Q11">
        <v>0.37</v>
      </c>
      <c r="R11">
        <v>13</v>
      </c>
      <c r="S11">
        <v>2.5</v>
      </c>
      <c r="T11">
        <v>0.69</v>
      </c>
      <c r="V11" t="s">
        <v>559</v>
      </c>
      <c r="W11">
        <v>25.2</v>
      </c>
      <c r="X11">
        <v>9.8000000000000007</v>
      </c>
      <c r="Y11" t="s">
        <v>560</v>
      </c>
      <c r="Z11">
        <v>7</v>
      </c>
      <c r="AA11">
        <v>19</v>
      </c>
      <c r="AB11">
        <v>150</v>
      </c>
      <c r="AC11">
        <v>5.3</v>
      </c>
      <c r="AD11">
        <v>0.28000000000000003</v>
      </c>
      <c r="AE11">
        <v>60</v>
      </c>
      <c r="AF11">
        <v>63000</v>
      </c>
      <c r="AG11">
        <v>0.25</v>
      </c>
      <c r="AH11">
        <v>0.52</v>
      </c>
      <c r="AI11">
        <v>2700</v>
      </c>
      <c r="AJ11">
        <v>7.8E-2</v>
      </c>
      <c r="AK11">
        <v>73</v>
      </c>
      <c r="AL11">
        <v>0.01</v>
      </c>
      <c r="AN11">
        <v>1.9E-2</v>
      </c>
      <c r="AO11">
        <v>32</v>
      </c>
      <c r="AP11">
        <v>5.9</v>
      </c>
      <c r="AQ11">
        <v>11.1</v>
      </c>
      <c r="AR11">
        <v>48.3</v>
      </c>
      <c r="AS11">
        <v>40.6</v>
      </c>
      <c r="AT11">
        <v>0.21</v>
      </c>
      <c r="AU11">
        <v>4.2</v>
      </c>
      <c r="AV11" t="s">
        <v>562</v>
      </c>
      <c r="AW11" t="s">
        <v>561</v>
      </c>
    </row>
    <row r="12" spans="1:49">
      <c r="A12" t="s">
        <v>3</v>
      </c>
      <c r="B12">
        <v>101</v>
      </c>
      <c r="C12">
        <v>160</v>
      </c>
      <c r="D12">
        <v>180</v>
      </c>
      <c r="E12" s="20">
        <v>45733</v>
      </c>
      <c r="F12" s="20">
        <v>45741</v>
      </c>
      <c r="G12">
        <v>9</v>
      </c>
      <c r="H12">
        <v>8.1</v>
      </c>
      <c r="I12">
        <v>0.22</v>
      </c>
      <c r="K12" t="s">
        <v>558</v>
      </c>
      <c r="L12">
        <v>2.2999999999999998</v>
      </c>
      <c r="M12">
        <v>0.96</v>
      </c>
      <c r="N12" t="s">
        <v>563</v>
      </c>
      <c r="O12">
        <v>110</v>
      </c>
      <c r="P12">
        <v>15</v>
      </c>
      <c r="Q12">
        <v>0.33</v>
      </c>
      <c r="R12">
        <v>15</v>
      </c>
      <c r="S12">
        <v>2.8</v>
      </c>
      <c r="T12">
        <v>1</v>
      </c>
      <c r="V12" t="s">
        <v>559</v>
      </c>
      <c r="W12">
        <v>33.6</v>
      </c>
      <c r="X12">
        <v>8.4</v>
      </c>
      <c r="Y12" t="s">
        <v>560</v>
      </c>
      <c r="Z12">
        <v>7</v>
      </c>
      <c r="AA12">
        <v>19</v>
      </c>
      <c r="AB12">
        <v>130</v>
      </c>
      <c r="AC12">
        <v>5.0999999999999996</v>
      </c>
      <c r="AD12">
        <v>0.64</v>
      </c>
      <c r="AE12">
        <v>59</v>
      </c>
      <c r="AF12">
        <v>59000</v>
      </c>
      <c r="AG12">
        <v>0.23</v>
      </c>
      <c r="AH12">
        <v>0.56000000000000005</v>
      </c>
      <c r="AI12">
        <v>2000</v>
      </c>
      <c r="AJ12">
        <v>8.2000000000000003E-2</v>
      </c>
      <c r="AK12">
        <v>72</v>
      </c>
      <c r="AL12">
        <v>8.8000000000000005E-3</v>
      </c>
      <c r="AN12">
        <v>1.4E-2</v>
      </c>
      <c r="AO12">
        <v>31</v>
      </c>
      <c r="AP12">
        <v>3.1</v>
      </c>
      <c r="AQ12">
        <v>12.4</v>
      </c>
      <c r="AR12">
        <v>48.5</v>
      </c>
      <c r="AS12">
        <v>39.1</v>
      </c>
      <c r="AT12">
        <v>0.3</v>
      </c>
      <c r="AU12">
        <v>6</v>
      </c>
      <c r="AV12" t="s">
        <v>562</v>
      </c>
      <c r="AW12" t="s">
        <v>561</v>
      </c>
    </row>
    <row r="13" spans="1:49">
      <c r="A13" t="s">
        <v>3</v>
      </c>
      <c r="B13">
        <v>102</v>
      </c>
      <c r="C13">
        <v>0</v>
      </c>
      <c r="D13">
        <v>10</v>
      </c>
      <c r="E13" s="20">
        <v>45733</v>
      </c>
      <c r="F13" s="20">
        <v>45741</v>
      </c>
      <c r="G13">
        <v>5.7</v>
      </c>
      <c r="H13">
        <v>5</v>
      </c>
      <c r="I13">
        <v>0.09</v>
      </c>
      <c r="K13">
        <v>23</v>
      </c>
      <c r="L13">
        <v>9.5</v>
      </c>
      <c r="M13">
        <v>6.2</v>
      </c>
      <c r="N13">
        <v>68</v>
      </c>
      <c r="O13">
        <v>110</v>
      </c>
      <c r="P13">
        <v>6.3</v>
      </c>
      <c r="Q13">
        <v>0.63</v>
      </c>
      <c r="R13">
        <v>1.8</v>
      </c>
      <c r="S13">
        <v>0.15</v>
      </c>
      <c r="T13">
        <v>3.5</v>
      </c>
      <c r="V13">
        <v>0.11</v>
      </c>
      <c r="W13">
        <v>8.9499999999999993</v>
      </c>
      <c r="X13">
        <v>1.7</v>
      </c>
      <c r="Y13">
        <v>1.2</v>
      </c>
      <c r="Z13">
        <v>20</v>
      </c>
      <c r="AA13">
        <v>5.4</v>
      </c>
      <c r="AB13">
        <v>240</v>
      </c>
      <c r="AC13">
        <v>3.4</v>
      </c>
      <c r="AD13">
        <v>0.21</v>
      </c>
      <c r="AE13">
        <v>54</v>
      </c>
      <c r="AF13">
        <v>47000</v>
      </c>
      <c r="AG13">
        <v>0.27</v>
      </c>
      <c r="AH13">
        <v>0.15</v>
      </c>
      <c r="AI13">
        <v>3000</v>
      </c>
      <c r="AJ13">
        <v>8.5000000000000006E-3</v>
      </c>
      <c r="AK13">
        <v>35</v>
      </c>
      <c r="AL13">
        <v>5.8999999999999997E-2</v>
      </c>
      <c r="AN13">
        <v>1.7999999999999999E-2</v>
      </c>
      <c r="AO13">
        <v>40</v>
      </c>
      <c r="AP13">
        <v>1.1000000000000001</v>
      </c>
      <c r="AQ13">
        <v>25</v>
      </c>
      <c r="AR13">
        <v>30</v>
      </c>
      <c r="AS13">
        <v>45</v>
      </c>
      <c r="AT13">
        <v>1.7</v>
      </c>
      <c r="AU13">
        <v>11</v>
      </c>
      <c r="AV13">
        <v>0.16</v>
      </c>
      <c r="AW13">
        <v>9.8000000000000007</v>
      </c>
    </row>
    <row r="14" spans="1:49">
      <c r="A14" t="s">
        <v>3</v>
      </c>
      <c r="B14">
        <v>102</v>
      </c>
      <c r="C14">
        <v>10</v>
      </c>
      <c r="D14">
        <v>20</v>
      </c>
      <c r="E14" s="20">
        <v>45733</v>
      </c>
      <c r="F14" s="20">
        <v>45741</v>
      </c>
      <c r="G14">
        <v>5.8</v>
      </c>
      <c r="H14">
        <v>5</v>
      </c>
      <c r="I14">
        <v>0.04</v>
      </c>
      <c r="K14" t="s">
        <v>558</v>
      </c>
      <c r="L14">
        <v>2.2000000000000002</v>
      </c>
      <c r="M14">
        <v>1.1000000000000001</v>
      </c>
      <c r="N14">
        <v>20</v>
      </c>
      <c r="O14">
        <v>120</v>
      </c>
      <c r="P14">
        <v>5.3</v>
      </c>
      <c r="Q14">
        <v>0.28999999999999998</v>
      </c>
      <c r="R14">
        <v>2</v>
      </c>
      <c r="S14">
        <v>8.8999999999999996E-2</v>
      </c>
      <c r="T14">
        <v>2.7</v>
      </c>
      <c r="V14">
        <v>0.17</v>
      </c>
      <c r="W14">
        <v>7.86</v>
      </c>
      <c r="X14">
        <v>1.1000000000000001</v>
      </c>
      <c r="Y14">
        <v>2.1</v>
      </c>
      <c r="Z14">
        <v>15</v>
      </c>
      <c r="AA14">
        <v>7.3</v>
      </c>
      <c r="AB14">
        <v>110</v>
      </c>
      <c r="AC14">
        <v>4</v>
      </c>
      <c r="AD14">
        <v>0.15</v>
      </c>
      <c r="AE14">
        <v>62</v>
      </c>
      <c r="AF14">
        <v>52000</v>
      </c>
      <c r="AG14">
        <v>0.27</v>
      </c>
      <c r="AH14">
        <v>0.16</v>
      </c>
      <c r="AI14">
        <v>2700</v>
      </c>
      <c r="AJ14">
        <v>8.3000000000000001E-3</v>
      </c>
      <c r="AK14">
        <v>37</v>
      </c>
      <c r="AL14">
        <v>3.2000000000000001E-2</v>
      </c>
      <c r="AN14">
        <v>8.9999999999999993E-3</v>
      </c>
      <c r="AO14">
        <v>40</v>
      </c>
      <c r="AP14">
        <v>0.6</v>
      </c>
      <c r="AQ14">
        <v>22.6</v>
      </c>
      <c r="AR14">
        <v>36.299999999999997</v>
      </c>
      <c r="AS14">
        <v>41.1</v>
      </c>
      <c r="AT14">
        <v>0.65</v>
      </c>
      <c r="AU14">
        <v>8.1</v>
      </c>
      <c r="AV14">
        <v>0.08</v>
      </c>
      <c r="AW14">
        <v>15</v>
      </c>
    </row>
    <row r="15" spans="1:49">
      <c r="A15" t="s">
        <v>3</v>
      </c>
      <c r="B15">
        <v>102</v>
      </c>
      <c r="C15">
        <v>20</v>
      </c>
      <c r="D15">
        <v>40</v>
      </c>
      <c r="E15" s="20">
        <v>45733</v>
      </c>
      <c r="F15" s="20">
        <v>45741</v>
      </c>
      <c r="G15">
        <v>6.6</v>
      </c>
      <c r="H15">
        <v>5.7</v>
      </c>
      <c r="I15">
        <v>0.03</v>
      </c>
      <c r="K15" t="s">
        <v>558</v>
      </c>
      <c r="L15">
        <v>1.7</v>
      </c>
      <c r="M15" t="s">
        <v>564</v>
      </c>
      <c r="N15">
        <v>11</v>
      </c>
      <c r="O15">
        <v>170</v>
      </c>
      <c r="P15">
        <v>6</v>
      </c>
      <c r="Q15">
        <v>0.21</v>
      </c>
      <c r="R15">
        <v>3.8</v>
      </c>
      <c r="S15">
        <v>0.14000000000000001</v>
      </c>
      <c r="T15">
        <v>1.6</v>
      </c>
      <c r="V15" t="s">
        <v>559</v>
      </c>
      <c r="W15">
        <v>10.199999999999999</v>
      </c>
      <c r="X15">
        <v>1.3</v>
      </c>
      <c r="Y15" t="s">
        <v>560</v>
      </c>
      <c r="Z15">
        <v>7.3</v>
      </c>
      <c r="AA15">
        <v>9.9</v>
      </c>
      <c r="AB15">
        <v>84</v>
      </c>
      <c r="AC15">
        <v>4.8</v>
      </c>
      <c r="AD15">
        <v>0.15</v>
      </c>
      <c r="AE15">
        <v>79</v>
      </c>
      <c r="AF15">
        <v>60000</v>
      </c>
      <c r="AG15">
        <v>0.27</v>
      </c>
      <c r="AH15">
        <v>0.21</v>
      </c>
      <c r="AI15">
        <v>2100</v>
      </c>
      <c r="AJ15">
        <v>1.2999999999999999E-2</v>
      </c>
      <c r="AK15">
        <v>41</v>
      </c>
      <c r="AL15">
        <v>2.5999999999999999E-2</v>
      </c>
      <c r="AN15">
        <v>3.8999999999999998E-3</v>
      </c>
      <c r="AO15">
        <v>36</v>
      </c>
      <c r="AP15">
        <v>2</v>
      </c>
      <c r="AQ15">
        <v>26.3</v>
      </c>
      <c r="AR15">
        <v>43.9</v>
      </c>
      <c r="AS15">
        <v>29.8</v>
      </c>
      <c r="AT15">
        <v>0.26</v>
      </c>
      <c r="AU15">
        <v>5.0999999999999996</v>
      </c>
      <c r="AV15">
        <v>5.0999999999999997E-2</v>
      </c>
      <c r="AW15" t="s">
        <v>561</v>
      </c>
    </row>
    <row r="16" spans="1:49">
      <c r="A16" t="s">
        <v>3</v>
      </c>
      <c r="B16">
        <v>102</v>
      </c>
      <c r="C16">
        <v>40</v>
      </c>
      <c r="D16">
        <v>60</v>
      </c>
      <c r="E16" s="20">
        <v>45733</v>
      </c>
      <c r="F16" s="20">
        <v>45741</v>
      </c>
      <c r="G16">
        <v>6.9</v>
      </c>
      <c r="H16">
        <v>5.7</v>
      </c>
      <c r="I16">
        <v>0.02</v>
      </c>
      <c r="K16">
        <v>11</v>
      </c>
      <c r="L16">
        <v>1.7</v>
      </c>
      <c r="M16" t="s">
        <v>564</v>
      </c>
      <c r="N16">
        <v>11</v>
      </c>
      <c r="O16">
        <v>140</v>
      </c>
      <c r="P16">
        <v>4.9000000000000004</v>
      </c>
      <c r="Q16">
        <v>0.21</v>
      </c>
      <c r="R16">
        <v>4.2</v>
      </c>
      <c r="S16">
        <v>0.21</v>
      </c>
      <c r="T16">
        <v>1.2</v>
      </c>
      <c r="V16" t="s">
        <v>559</v>
      </c>
      <c r="W16">
        <v>9.48</v>
      </c>
      <c r="X16">
        <v>2.2000000000000002</v>
      </c>
      <c r="Y16" t="s">
        <v>560</v>
      </c>
      <c r="Z16">
        <v>3.6</v>
      </c>
      <c r="AA16">
        <v>9.6</v>
      </c>
      <c r="AB16">
        <v>80</v>
      </c>
      <c r="AC16">
        <v>4</v>
      </c>
      <c r="AD16">
        <v>0.15</v>
      </c>
      <c r="AE16">
        <v>57</v>
      </c>
      <c r="AF16">
        <v>51000</v>
      </c>
      <c r="AG16">
        <v>0.25</v>
      </c>
      <c r="AH16">
        <v>0.22</v>
      </c>
      <c r="AI16">
        <v>1700</v>
      </c>
      <c r="AJ16">
        <v>1.4999999999999999E-2</v>
      </c>
      <c r="AK16">
        <v>37</v>
      </c>
      <c r="AL16">
        <v>2.5000000000000001E-2</v>
      </c>
      <c r="AN16">
        <v>2.2000000000000001E-3</v>
      </c>
      <c r="AO16">
        <v>32</v>
      </c>
      <c r="AP16">
        <v>11.4</v>
      </c>
      <c r="AQ16">
        <v>27.3</v>
      </c>
      <c r="AR16">
        <v>37.200000000000003</v>
      </c>
      <c r="AS16">
        <v>35.5</v>
      </c>
      <c r="AT16">
        <v>0.18</v>
      </c>
      <c r="AU16">
        <v>3.6</v>
      </c>
      <c r="AV16" t="s">
        <v>562</v>
      </c>
      <c r="AW16" t="s">
        <v>561</v>
      </c>
    </row>
    <row r="17" spans="1:49">
      <c r="A17" t="s">
        <v>3</v>
      </c>
      <c r="B17">
        <v>102</v>
      </c>
      <c r="C17">
        <v>60</v>
      </c>
      <c r="D17">
        <v>80</v>
      </c>
      <c r="E17" s="20">
        <v>45733</v>
      </c>
      <c r="F17" s="20">
        <v>45741</v>
      </c>
      <c r="G17">
        <v>7.1</v>
      </c>
      <c r="H17">
        <v>5.7</v>
      </c>
      <c r="I17">
        <v>0.03</v>
      </c>
      <c r="K17" t="s">
        <v>558</v>
      </c>
      <c r="L17">
        <v>1.8</v>
      </c>
      <c r="M17">
        <v>0.96</v>
      </c>
      <c r="N17">
        <v>7</v>
      </c>
      <c r="O17">
        <v>180</v>
      </c>
      <c r="P17">
        <v>6.7</v>
      </c>
      <c r="Q17">
        <v>0.24</v>
      </c>
      <c r="R17">
        <v>6.2</v>
      </c>
      <c r="S17">
        <v>0.76</v>
      </c>
      <c r="T17">
        <v>1.1000000000000001</v>
      </c>
      <c r="V17" t="s">
        <v>559</v>
      </c>
      <c r="W17">
        <v>13.9</v>
      </c>
      <c r="X17">
        <v>5.5</v>
      </c>
      <c r="Y17" t="s">
        <v>560</v>
      </c>
      <c r="Z17">
        <v>3.6</v>
      </c>
      <c r="AA17">
        <v>17</v>
      </c>
      <c r="AB17">
        <v>94</v>
      </c>
      <c r="AC17">
        <v>5.0999999999999996</v>
      </c>
      <c r="AD17">
        <v>0.21</v>
      </c>
      <c r="AE17">
        <v>83</v>
      </c>
      <c r="AF17">
        <v>90000</v>
      </c>
      <c r="AG17">
        <v>0.31</v>
      </c>
      <c r="AH17">
        <v>0.3</v>
      </c>
      <c r="AI17">
        <v>3300</v>
      </c>
      <c r="AJ17">
        <v>3.2000000000000001E-2</v>
      </c>
      <c r="AK17">
        <v>55</v>
      </c>
      <c r="AL17">
        <v>2.9000000000000001E-2</v>
      </c>
      <c r="AN17">
        <v>2.3E-3</v>
      </c>
      <c r="AO17">
        <v>36</v>
      </c>
      <c r="AP17">
        <v>11.9</v>
      </c>
      <c r="AQ17">
        <v>12.1</v>
      </c>
      <c r="AR17">
        <v>41.2</v>
      </c>
      <c r="AS17">
        <v>46.7</v>
      </c>
      <c r="AT17">
        <v>0.18</v>
      </c>
      <c r="AU17">
        <v>3.6</v>
      </c>
      <c r="AV17" t="s">
        <v>562</v>
      </c>
      <c r="AW17" t="s">
        <v>561</v>
      </c>
    </row>
    <row r="18" spans="1:49">
      <c r="A18" t="s">
        <v>3</v>
      </c>
      <c r="B18">
        <v>102</v>
      </c>
      <c r="C18">
        <v>80</v>
      </c>
      <c r="D18">
        <v>100</v>
      </c>
      <c r="E18" s="20">
        <v>45733</v>
      </c>
      <c r="F18" s="20">
        <v>45741</v>
      </c>
      <c r="G18">
        <v>7.8</v>
      </c>
      <c r="H18">
        <v>6.3</v>
      </c>
      <c r="I18">
        <v>0.04</v>
      </c>
      <c r="K18" t="s">
        <v>558</v>
      </c>
      <c r="L18">
        <v>1.3</v>
      </c>
      <c r="M18" t="s">
        <v>564</v>
      </c>
      <c r="N18" t="s">
        <v>563</v>
      </c>
      <c r="O18">
        <v>180</v>
      </c>
      <c r="P18">
        <v>10</v>
      </c>
      <c r="Q18">
        <v>0.44</v>
      </c>
      <c r="R18">
        <v>9.1999999999999993</v>
      </c>
      <c r="S18">
        <v>1.2</v>
      </c>
      <c r="T18">
        <v>1.1000000000000001</v>
      </c>
      <c r="V18" t="s">
        <v>559</v>
      </c>
      <c r="W18">
        <v>20.9</v>
      </c>
      <c r="X18">
        <v>5.9</v>
      </c>
      <c r="Y18" t="s">
        <v>560</v>
      </c>
      <c r="Z18">
        <v>3.7</v>
      </c>
      <c r="AA18">
        <v>17</v>
      </c>
      <c r="AB18">
        <v>170</v>
      </c>
      <c r="AC18">
        <v>6.1</v>
      </c>
      <c r="AD18">
        <v>0.33</v>
      </c>
      <c r="AE18">
        <v>83</v>
      </c>
      <c r="AF18">
        <v>76000</v>
      </c>
      <c r="AG18">
        <v>0.37</v>
      </c>
      <c r="AH18">
        <v>0.45</v>
      </c>
      <c r="AI18">
        <v>2000</v>
      </c>
      <c r="AJ18">
        <v>5.1999999999999998E-2</v>
      </c>
      <c r="AK18">
        <v>70</v>
      </c>
      <c r="AL18">
        <v>1.6E-2</v>
      </c>
      <c r="AN18">
        <v>2.8E-3</v>
      </c>
      <c r="AO18">
        <v>45</v>
      </c>
      <c r="AP18">
        <v>0.7</v>
      </c>
      <c r="AQ18">
        <v>11.3</v>
      </c>
      <c r="AR18">
        <v>51.4</v>
      </c>
      <c r="AS18">
        <v>37.299999999999997</v>
      </c>
      <c r="AT18">
        <v>0.24</v>
      </c>
      <c r="AU18">
        <v>4.8</v>
      </c>
      <c r="AV18">
        <v>0.05</v>
      </c>
      <c r="AW18" t="s">
        <v>561</v>
      </c>
    </row>
    <row r="19" spans="1:49">
      <c r="A19" t="s">
        <v>3</v>
      </c>
      <c r="B19">
        <v>102</v>
      </c>
      <c r="C19">
        <v>100</v>
      </c>
      <c r="D19">
        <v>120</v>
      </c>
      <c r="E19" s="20">
        <v>45733</v>
      </c>
      <c r="F19" s="20">
        <v>45741</v>
      </c>
      <c r="G19">
        <v>8.6</v>
      </c>
      <c r="H19">
        <v>7.2</v>
      </c>
      <c r="I19">
        <v>0.06</v>
      </c>
      <c r="K19" t="s">
        <v>558</v>
      </c>
      <c r="L19">
        <v>0.96</v>
      </c>
      <c r="M19">
        <v>0.62</v>
      </c>
      <c r="N19" t="s">
        <v>563</v>
      </c>
      <c r="O19">
        <v>140</v>
      </c>
      <c r="P19">
        <v>12</v>
      </c>
      <c r="Q19">
        <v>0.48</v>
      </c>
      <c r="R19">
        <v>10</v>
      </c>
      <c r="S19">
        <v>1.6</v>
      </c>
      <c r="T19">
        <v>1.2</v>
      </c>
      <c r="V19" t="s">
        <v>559</v>
      </c>
      <c r="W19">
        <v>23.8</v>
      </c>
      <c r="X19">
        <v>6.5</v>
      </c>
      <c r="Y19" t="s">
        <v>560</v>
      </c>
      <c r="Z19">
        <v>1.5</v>
      </c>
      <c r="AA19">
        <v>15</v>
      </c>
      <c r="AB19">
        <v>190</v>
      </c>
      <c r="AC19">
        <v>5.9</v>
      </c>
      <c r="AD19">
        <v>0.34</v>
      </c>
      <c r="AE19">
        <v>69</v>
      </c>
      <c r="AF19">
        <v>62000</v>
      </c>
      <c r="AG19">
        <v>0.39</v>
      </c>
      <c r="AH19">
        <v>0.46</v>
      </c>
      <c r="AI19">
        <v>2000</v>
      </c>
      <c r="AJ19">
        <v>6.2E-2</v>
      </c>
      <c r="AK19">
        <v>54</v>
      </c>
      <c r="AL19">
        <v>1.4E-2</v>
      </c>
      <c r="AN19">
        <v>2.0999999999999999E-3</v>
      </c>
      <c r="AO19">
        <v>46</v>
      </c>
      <c r="AP19">
        <v>1.9</v>
      </c>
      <c r="AQ19">
        <v>11.3</v>
      </c>
      <c r="AR19">
        <v>50.1</v>
      </c>
      <c r="AS19">
        <v>38.6</v>
      </c>
      <c r="AT19">
        <v>0.25</v>
      </c>
      <c r="AU19">
        <v>5</v>
      </c>
      <c r="AV19" t="s">
        <v>562</v>
      </c>
      <c r="AW19" t="s">
        <v>561</v>
      </c>
    </row>
    <row r="20" spans="1:49">
      <c r="A20" t="s">
        <v>3</v>
      </c>
      <c r="B20">
        <v>102</v>
      </c>
      <c r="C20">
        <v>120</v>
      </c>
      <c r="D20">
        <v>140</v>
      </c>
      <c r="E20" s="20">
        <v>45733</v>
      </c>
      <c r="F20" s="20">
        <v>45741</v>
      </c>
      <c r="G20">
        <v>8.8000000000000007</v>
      </c>
      <c r="H20">
        <v>7.9</v>
      </c>
      <c r="I20">
        <v>0.16</v>
      </c>
      <c r="K20" t="s">
        <v>558</v>
      </c>
      <c r="L20">
        <v>0.87</v>
      </c>
      <c r="M20">
        <v>0.61</v>
      </c>
      <c r="N20" t="s">
        <v>563</v>
      </c>
      <c r="O20">
        <v>110</v>
      </c>
      <c r="P20">
        <v>16</v>
      </c>
      <c r="Q20">
        <v>0.53</v>
      </c>
      <c r="R20">
        <v>12</v>
      </c>
      <c r="S20">
        <v>2</v>
      </c>
      <c r="T20">
        <v>1.3</v>
      </c>
      <c r="V20" t="s">
        <v>559</v>
      </c>
      <c r="W20">
        <v>30.1</v>
      </c>
      <c r="X20">
        <v>6.6</v>
      </c>
      <c r="Y20" t="s">
        <v>560</v>
      </c>
      <c r="Z20">
        <v>2.2000000000000002</v>
      </c>
      <c r="AA20">
        <v>17</v>
      </c>
      <c r="AB20">
        <v>210</v>
      </c>
      <c r="AC20">
        <v>6.2</v>
      </c>
      <c r="AD20">
        <v>0.6</v>
      </c>
      <c r="AE20">
        <v>69</v>
      </c>
      <c r="AF20">
        <v>63000</v>
      </c>
      <c r="AG20">
        <v>0.41</v>
      </c>
      <c r="AH20">
        <v>0.53</v>
      </c>
      <c r="AI20">
        <v>1400</v>
      </c>
      <c r="AJ20">
        <v>7.1999999999999995E-2</v>
      </c>
      <c r="AK20">
        <v>59</v>
      </c>
      <c r="AL20">
        <v>1.2999999999999999E-2</v>
      </c>
      <c r="AN20">
        <v>3.0000000000000001E-3</v>
      </c>
      <c r="AO20">
        <v>47</v>
      </c>
      <c r="AP20">
        <v>3.5</v>
      </c>
      <c r="AQ20">
        <v>12.4</v>
      </c>
      <c r="AR20">
        <v>55.9</v>
      </c>
      <c r="AS20">
        <v>31.7</v>
      </c>
      <c r="AT20">
        <v>0.25</v>
      </c>
      <c r="AU20">
        <v>5</v>
      </c>
      <c r="AV20" t="s">
        <v>562</v>
      </c>
      <c r="AW20" t="s">
        <v>561</v>
      </c>
    </row>
    <row r="21" spans="1:49">
      <c r="A21" t="s">
        <v>3</v>
      </c>
      <c r="B21">
        <v>102</v>
      </c>
      <c r="C21">
        <v>140</v>
      </c>
      <c r="D21">
        <v>160</v>
      </c>
      <c r="E21" s="20">
        <v>45733</v>
      </c>
      <c r="F21" s="20">
        <v>45741</v>
      </c>
      <c r="G21">
        <v>9</v>
      </c>
      <c r="H21">
        <v>7.8</v>
      </c>
      <c r="I21">
        <v>0.11</v>
      </c>
      <c r="K21" t="s">
        <v>558</v>
      </c>
      <c r="L21">
        <v>1.1000000000000001</v>
      </c>
      <c r="M21">
        <v>0.61</v>
      </c>
      <c r="N21" t="s">
        <v>563</v>
      </c>
      <c r="O21">
        <v>87</v>
      </c>
      <c r="P21">
        <v>14</v>
      </c>
      <c r="Q21">
        <v>0.51</v>
      </c>
      <c r="R21">
        <v>12</v>
      </c>
      <c r="S21">
        <v>2.2999999999999998</v>
      </c>
      <c r="T21">
        <v>1.2</v>
      </c>
      <c r="V21" t="s">
        <v>559</v>
      </c>
      <c r="W21">
        <v>28.7</v>
      </c>
      <c r="X21">
        <v>7.8</v>
      </c>
      <c r="Y21" t="s">
        <v>560</v>
      </c>
      <c r="Z21">
        <v>3</v>
      </c>
      <c r="AA21">
        <v>19</v>
      </c>
      <c r="AB21">
        <v>200</v>
      </c>
      <c r="AC21">
        <v>5.4</v>
      </c>
      <c r="AD21">
        <v>0.39</v>
      </c>
      <c r="AE21">
        <v>66</v>
      </c>
      <c r="AF21">
        <v>58000</v>
      </c>
      <c r="AG21">
        <v>0.33</v>
      </c>
      <c r="AH21">
        <v>0.55000000000000004</v>
      </c>
      <c r="AI21">
        <v>1400</v>
      </c>
      <c r="AJ21">
        <v>7.4999999999999997E-2</v>
      </c>
      <c r="AK21">
        <v>46</v>
      </c>
      <c r="AL21">
        <v>1.0999999999999999E-2</v>
      </c>
      <c r="AN21" t="s">
        <v>565</v>
      </c>
      <c r="AO21">
        <v>45</v>
      </c>
      <c r="AP21">
        <v>1.4</v>
      </c>
      <c r="AQ21">
        <v>15</v>
      </c>
      <c r="AR21">
        <v>53.7</v>
      </c>
      <c r="AS21">
        <v>31.3</v>
      </c>
      <c r="AT21">
        <v>0.22</v>
      </c>
      <c r="AU21">
        <v>4.4000000000000004</v>
      </c>
      <c r="AV21" t="s">
        <v>562</v>
      </c>
      <c r="AW21" t="s">
        <v>561</v>
      </c>
    </row>
    <row r="22" spans="1:49">
      <c r="A22" t="s">
        <v>3</v>
      </c>
      <c r="B22">
        <v>102</v>
      </c>
      <c r="C22">
        <v>160</v>
      </c>
      <c r="D22">
        <v>180</v>
      </c>
      <c r="E22" s="20">
        <v>45733</v>
      </c>
      <c r="F22" s="20">
        <v>45741</v>
      </c>
      <c r="G22">
        <v>8.9</v>
      </c>
      <c r="H22">
        <v>7.9</v>
      </c>
      <c r="I22">
        <v>0.13</v>
      </c>
      <c r="K22" t="s">
        <v>558</v>
      </c>
      <c r="L22">
        <v>1.8</v>
      </c>
      <c r="M22" t="s">
        <v>564</v>
      </c>
      <c r="N22" t="s">
        <v>563</v>
      </c>
      <c r="O22">
        <v>70</v>
      </c>
      <c r="P22">
        <v>15</v>
      </c>
      <c r="Q22">
        <v>0.49</v>
      </c>
      <c r="R22">
        <v>13</v>
      </c>
      <c r="S22">
        <v>2.5</v>
      </c>
      <c r="T22">
        <v>1.2</v>
      </c>
      <c r="V22" t="s">
        <v>559</v>
      </c>
      <c r="W22">
        <v>30.9</v>
      </c>
      <c r="X22">
        <v>8</v>
      </c>
      <c r="Y22" t="s">
        <v>560</v>
      </c>
      <c r="Z22">
        <v>4.0999999999999996</v>
      </c>
      <c r="AA22">
        <v>21</v>
      </c>
      <c r="AB22">
        <v>190</v>
      </c>
      <c r="AC22">
        <v>5.6</v>
      </c>
      <c r="AD22">
        <v>0.47</v>
      </c>
      <c r="AE22">
        <v>63</v>
      </c>
      <c r="AF22">
        <v>55000</v>
      </c>
      <c r="AG22">
        <v>0.36</v>
      </c>
      <c r="AH22">
        <v>0.59</v>
      </c>
      <c r="AI22">
        <v>1300</v>
      </c>
      <c r="AJ22">
        <v>7.9000000000000001E-2</v>
      </c>
      <c r="AK22">
        <v>47</v>
      </c>
      <c r="AL22">
        <v>1.0999999999999999E-2</v>
      </c>
      <c r="AN22">
        <v>3.3999999999999998E-3</v>
      </c>
      <c r="AO22">
        <v>44</v>
      </c>
      <c r="AP22">
        <v>0.6</v>
      </c>
      <c r="AQ22">
        <v>18.3</v>
      </c>
      <c r="AR22">
        <v>52.3</v>
      </c>
      <c r="AS22">
        <v>29.4</v>
      </c>
      <c r="AT22">
        <v>0.16</v>
      </c>
      <c r="AU22">
        <v>3.2</v>
      </c>
      <c r="AV22" t="s">
        <v>562</v>
      </c>
      <c r="AW22" t="s">
        <v>561</v>
      </c>
    </row>
    <row r="23" spans="1:49">
      <c r="A23" t="s">
        <v>3</v>
      </c>
      <c r="B23">
        <v>103</v>
      </c>
      <c r="C23">
        <v>0</v>
      </c>
      <c r="D23">
        <v>10</v>
      </c>
      <c r="E23" s="20">
        <v>45733</v>
      </c>
      <c r="F23" s="20">
        <v>45741</v>
      </c>
      <c r="G23">
        <v>6.6</v>
      </c>
      <c r="H23">
        <v>6.1</v>
      </c>
      <c r="I23">
        <v>0.08</v>
      </c>
      <c r="K23">
        <v>16</v>
      </c>
      <c r="L23">
        <v>9.3000000000000007</v>
      </c>
      <c r="M23">
        <v>8.4</v>
      </c>
      <c r="N23">
        <v>46</v>
      </c>
      <c r="O23">
        <v>120</v>
      </c>
      <c r="P23">
        <v>8.8000000000000007</v>
      </c>
      <c r="Q23">
        <v>1.2</v>
      </c>
      <c r="R23">
        <v>1.4</v>
      </c>
      <c r="S23">
        <v>6.3E-2</v>
      </c>
      <c r="T23">
        <v>6.3</v>
      </c>
      <c r="V23" t="s">
        <v>559</v>
      </c>
      <c r="W23">
        <v>11.5</v>
      </c>
      <c r="X23">
        <v>0.55000000000000004</v>
      </c>
      <c r="Y23" t="s">
        <v>560</v>
      </c>
      <c r="Z23">
        <v>9.9</v>
      </c>
      <c r="AA23">
        <v>5.9</v>
      </c>
      <c r="AB23">
        <v>460</v>
      </c>
      <c r="AC23">
        <v>3.4</v>
      </c>
      <c r="AD23">
        <v>0.31</v>
      </c>
      <c r="AE23">
        <v>57</v>
      </c>
      <c r="AF23">
        <v>49000</v>
      </c>
      <c r="AG23">
        <v>0.31</v>
      </c>
      <c r="AH23">
        <v>0.14000000000000001</v>
      </c>
      <c r="AI23">
        <v>3000</v>
      </c>
      <c r="AJ23">
        <v>7.4999999999999997E-3</v>
      </c>
      <c r="AK23">
        <v>37</v>
      </c>
      <c r="AL23">
        <v>5.3999999999999999E-2</v>
      </c>
      <c r="AN23">
        <v>1.4999999999999999E-2</v>
      </c>
      <c r="AO23">
        <v>35</v>
      </c>
      <c r="AP23">
        <v>3</v>
      </c>
      <c r="AQ23">
        <v>16.100000000000001</v>
      </c>
      <c r="AR23">
        <v>25.4</v>
      </c>
      <c r="AS23">
        <v>58.5</v>
      </c>
      <c r="AT23">
        <v>1.8</v>
      </c>
      <c r="AU23">
        <v>13</v>
      </c>
      <c r="AV23">
        <v>0.14000000000000001</v>
      </c>
      <c r="AW23" t="s">
        <v>561</v>
      </c>
    </row>
    <row r="24" spans="1:49">
      <c r="A24" t="s">
        <v>3</v>
      </c>
      <c r="B24">
        <v>103</v>
      </c>
      <c r="C24">
        <v>10</v>
      </c>
      <c r="D24">
        <v>20</v>
      </c>
      <c r="E24" s="20">
        <v>45733</v>
      </c>
      <c r="F24" s="20">
        <v>45741</v>
      </c>
      <c r="G24">
        <v>6.6</v>
      </c>
      <c r="H24">
        <v>6</v>
      </c>
      <c r="I24">
        <v>0.04</v>
      </c>
      <c r="K24" t="s">
        <v>558</v>
      </c>
      <c r="L24">
        <v>2.1</v>
      </c>
      <c r="M24">
        <v>1.1000000000000001</v>
      </c>
      <c r="N24">
        <v>9.9</v>
      </c>
      <c r="O24">
        <v>130</v>
      </c>
      <c r="P24">
        <v>6.7</v>
      </c>
      <c r="Q24">
        <v>0.53</v>
      </c>
      <c r="R24">
        <v>2.2000000000000002</v>
      </c>
      <c r="S24">
        <v>9.1999999999999998E-2</v>
      </c>
      <c r="T24">
        <v>3</v>
      </c>
      <c r="V24" t="s">
        <v>559</v>
      </c>
      <c r="W24">
        <v>9.48</v>
      </c>
      <c r="X24">
        <v>0.97</v>
      </c>
      <c r="Y24" t="s">
        <v>560</v>
      </c>
      <c r="Z24">
        <v>8.4</v>
      </c>
      <c r="AA24">
        <v>8.1999999999999993</v>
      </c>
      <c r="AB24">
        <v>210</v>
      </c>
      <c r="AC24">
        <v>4.4000000000000004</v>
      </c>
      <c r="AD24">
        <v>0.2</v>
      </c>
      <c r="AE24">
        <v>73</v>
      </c>
      <c r="AF24">
        <v>59000</v>
      </c>
      <c r="AG24">
        <v>0.32</v>
      </c>
      <c r="AH24">
        <v>0.19</v>
      </c>
      <c r="AI24">
        <v>2800</v>
      </c>
      <c r="AJ24">
        <v>1.4E-2</v>
      </c>
      <c r="AK24">
        <v>42</v>
      </c>
      <c r="AL24">
        <v>0.03</v>
      </c>
      <c r="AN24">
        <v>5.5999999999999999E-3</v>
      </c>
      <c r="AO24">
        <v>35</v>
      </c>
      <c r="AP24">
        <v>2.9</v>
      </c>
      <c r="AQ24">
        <v>16.2</v>
      </c>
      <c r="AR24">
        <v>30.5</v>
      </c>
      <c r="AS24">
        <v>53.3</v>
      </c>
      <c r="AT24">
        <v>0.45</v>
      </c>
      <c r="AU24">
        <v>7.9</v>
      </c>
      <c r="AV24">
        <v>5.7000000000000002E-2</v>
      </c>
      <c r="AW24" t="s">
        <v>561</v>
      </c>
    </row>
    <row r="25" spans="1:49">
      <c r="A25" t="s">
        <v>3</v>
      </c>
      <c r="B25">
        <v>103</v>
      </c>
      <c r="C25">
        <v>20</v>
      </c>
      <c r="D25">
        <v>40</v>
      </c>
      <c r="E25" s="20">
        <v>45733</v>
      </c>
      <c r="F25" s="20">
        <v>45741</v>
      </c>
      <c r="G25">
        <v>7.5</v>
      </c>
      <c r="H25">
        <v>6.7</v>
      </c>
      <c r="I25">
        <v>0.05</v>
      </c>
      <c r="K25" t="s">
        <v>558</v>
      </c>
      <c r="L25">
        <v>1.1000000000000001</v>
      </c>
      <c r="M25">
        <v>1.1000000000000001</v>
      </c>
      <c r="N25">
        <v>8.3000000000000007</v>
      </c>
      <c r="O25">
        <v>150</v>
      </c>
      <c r="P25">
        <v>7.5</v>
      </c>
      <c r="Q25">
        <v>0.26</v>
      </c>
      <c r="R25">
        <v>2.8</v>
      </c>
      <c r="S25">
        <v>0.14000000000000001</v>
      </c>
      <c r="T25">
        <v>2.7</v>
      </c>
      <c r="V25" t="s">
        <v>559</v>
      </c>
      <c r="W25">
        <v>10.7</v>
      </c>
      <c r="X25">
        <v>1.3</v>
      </c>
      <c r="Y25" t="s">
        <v>560</v>
      </c>
      <c r="Z25">
        <v>4.5999999999999996</v>
      </c>
      <c r="AA25">
        <v>9.3000000000000007</v>
      </c>
      <c r="AB25">
        <v>100</v>
      </c>
      <c r="AC25">
        <v>4.4000000000000004</v>
      </c>
      <c r="AD25">
        <v>0.2</v>
      </c>
      <c r="AE25">
        <v>69</v>
      </c>
      <c r="AF25">
        <v>63000</v>
      </c>
      <c r="AG25">
        <v>0.28999999999999998</v>
      </c>
      <c r="AH25">
        <v>0.2</v>
      </c>
      <c r="AI25">
        <v>1600</v>
      </c>
      <c r="AJ25">
        <v>1.2999999999999999E-2</v>
      </c>
      <c r="AK25">
        <v>35</v>
      </c>
      <c r="AL25">
        <v>3.2000000000000001E-2</v>
      </c>
      <c r="AN25" t="s">
        <v>565</v>
      </c>
      <c r="AO25">
        <v>30</v>
      </c>
      <c r="AP25">
        <v>3.8</v>
      </c>
      <c r="AQ25">
        <v>14.9</v>
      </c>
      <c r="AR25">
        <v>30.4</v>
      </c>
      <c r="AS25">
        <v>54.7</v>
      </c>
      <c r="AT25">
        <v>0.26</v>
      </c>
      <c r="AU25">
        <v>5.2</v>
      </c>
      <c r="AV25" t="s">
        <v>562</v>
      </c>
      <c r="AW25" t="s">
        <v>561</v>
      </c>
    </row>
    <row r="26" spans="1:49">
      <c r="A26" t="s">
        <v>3</v>
      </c>
      <c r="B26">
        <v>103</v>
      </c>
      <c r="C26">
        <v>40</v>
      </c>
      <c r="D26">
        <v>60</v>
      </c>
      <c r="E26" s="20">
        <v>45733</v>
      </c>
      <c r="F26" s="20">
        <v>45741</v>
      </c>
      <c r="G26">
        <v>8</v>
      </c>
      <c r="H26">
        <v>7</v>
      </c>
      <c r="I26">
        <v>0.04</v>
      </c>
      <c r="K26" t="s">
        <v>558</v>
      </c>
      <c r="L26">
        <v>1.9</v>
      </c>
      <c r="M26">
        <v>0.94</v>
      </c>
      <c r="N26">
        <v>9.1</v>
      </c>
      <c r="O26">
        <v>160</v>
      </c>
      <c r="P26">
        <v>6.5</v>
      </c>
      <c r="Q26">
        <v>0.3</v>
      </c>
      <c r="R26">
        <v>3.6</v>
      </c>
      <c r="S26">
        <v>0.24</v>
      </c>
      <c r="T26">
        <v>1.8</v>
      </c>
      <c r="V26" t="s">
        <v>559</v>
      </c>
      <c r="W26">
        <v>10.6</v>
      </c>
      <c r="X26">
        <v>2.2999999999999998</v>
      </c>
      <c r="Y26" t="s">
        <v>560</v>
      </c>
      <c r="Z26">
        <v>2.6</v>
      </c>
      <c r="AA26">
        <v>8.5</v>
      </c>
      <c r="AB26">
        <v>120</v>
      </c>
      <c r="AC26">
        <v>4.2</v>
      </c>
      <c r="AD26">
        <v>0.19</v>
      </c>
      <c r="AE26">
        <v>66</v>
      </c>
      <c r="AF26">
        <v>67000</v>
      </c>
      <c r="AG26">
        <v>0.27</v>
      </c>
      <c r="AH26">
        <v>0.21</v>
      </c>
      <c r="AI26">
        <v>2400</v>
      </c>
      <c r="AJ26">
        <v>1.7999999999999999E-2</v>
      </c>
      <c r="AK26">
        <v>37</v>
      </c>
      <c r="AL26">
        <v>2.7E-2</v>
      </c>
      <c r="AN26" t="s">
        <v>565</v>
      </c>
      <c r="AO26">
        <v>35</v>
      </c>
      <c r="AP26">
        <v>1.7</v>
      </c>
      <c r="AQ26">
        <v>15</v>
      </c>
      <c r="AR26">
        <v>28.1</v>
      </c>
      <c r="AS26">
        <v>56.9</v>
      </c>
      <c r="AT26">
        <v>0.18</v>
      </c>
      <c r="AU26">
        <v>3.6</v>
      </c>
      <c r="AV26" t="s">
        <v>562</v>
      </c>
      <c r="AW26" t="s">
        <v>561</v>
      </c>
    </row>
    <row r="27" spans="1:49">
      <c r="A27" t="s">
        <v>3</v>
      </c>
      <c r="B27">
        <v>103</v>
      </c>
      <c r="C27">
        <v>60</v>
      </c>
      <c r="D27">
        <v>80</v>
      </c>
      <c r="E27" s="20">
        <v>45733</v>
      </c>
      <c r="F27" s="20">
        <v>45741</v>
      </c>
      <c r="G27">
        <v>8.4</v>
      </c>
      <c r="H27">
        <v>7.3</v>
      </c>
      <c r="I27">
        <v>7.0000000000000007E-2</v>
      </c>
      <c r="K27" t="s">
        <v>558</v>
      </c>
      <c r="L27">
        <v>4.7</v>
      </c>
      <c r="M27">
        <v>0.77</v>
      </c>
      <c r="N27" t="s">
        <v>563</v>
      </c>
      <c r="O27">
        <v>340</v>
      </c>
      <c r="P27">
        <v>9.8000000000000007</v>
      </c>
      <c r="Q27">
        <v>0.63</v>
      </c>
      <c r="R27">
        <v>10</v>
      </c>
      <c r="S27">
        <v>1.2</v>
      </c>
      <c r="T27">
        <v>0.98</v>
      </c>
      <c r="V27" t="s">
        <v>559</v>
      </c>
      <c r="W27">
        <v>21.6</v>
      </c>
      <c r="X27">
        <v>5.4</v>
      </c>
      <c r="Y27" t="s">
        <v>560</v>
      </c>
      <c r="Z27">
        <v>1.6</v>
      </c>
      <c r="AA27">
        <v>17</v>
      </c>
      <c r="AB27">
        <v>250</v>
      </c>
      <c r="AC27">
        <v>6.9</v>
      </c>
      <c r="AD27">
        <v>0.26</v>
      </c>
      <c r="AE27">
        <v>81</v>
      </c>
      <c r="AF27">
        <v>66000</v>
      </c>
      <c r="AG27">
        <v>0.42</v>
      </c>
      <c r="AH27">
        <v>0.45</v>
      </c>
      <c r="AI27">
        <v>1700</v>
      </c>
      <c r="AJ27">
        <v>5.7000000000000002E-2</v>
      </c>
      <c r="AK27">
        <v>55</v>
      </c>
      <c r="AL27">
        <v>1.4E-2</v>
      </c>
      <c r="AN27" t="s">
        <v>565</v>
      </c>
      <c r="AO27">
        <v>46</v>
      </c>
      <c r="AP27">
        <v>1.2</v>
      </c>
      <c r="AQ27">
        <v>8.6999999999999993</v>
      </c>
      <c r="AR27">
        <v>57.6</v>
      </c>
      <c r="AS27">
        <v>33.700000000000003</v>
      </c>
      <c r="AT27">
        <v>0.26</v>
      </c>
      <c r="AU27">
        <v>5.2</v>
      </c>
      <c r="AV27" t="s">
        <v>562</v>
      </c>
      <c r="AW27" t="s">
        <v>561</v>
      </c>
    </row>
    <row r="28" spans="1:49">
      <c r="A28" t="s">
        <v>3</v>
      </c>
      <c r="B28">
        <v>103</v>
      </c>
      <c r="C28">
        <v>80</v>
      </c>
      <c r="D28">
        <v>100</v>
      </c>
      <c r="E28" s="20">
        <v>45733</v>
      </c>
      <c r="F28" s="20">
        <v>45741</v>
      </c>
      <c r="G28">
        <v>8.6999999999999993</v>
      </c>
      <c r="H28">
        <v>7.5</v>
      </c>
      <c r="I28">
        <v>0.08</v>
      </c>
      <c r="K28" t="s">
        <v>558</v>
      </c>
      <c r="L28">
        <v>3.2</v>
      </c>
      <c r="M28">
        <v>0.71</v>
      </c>
      <c r="N28" t="s">
        <v>563</v>
      </c>
      <c r="O28">
        <v>310</v>
      </c>
      <c r="P28">
        <v>11</v>
      </c>
      <c r="Q28">
        <v>0.82</v>
      </c>
      <c r="R28">
        <v>14</v>
      </c>
      <c r="S28">
        <v>2</v>
      </c>
      <c r="T28">
        <v>0.79</v>
      </c>
      <c r="V28" t="s">
        <v>559</v>
      </c>
      <c r="W28">
        <v>27.4</v>
      </c>
      <c r="X28">
        <v>7.3</v>
      </c>
      <c r="Y28" t="s">
        <v>560</v>
      </c>
      <c r="Z28">
        <v>2.2000000000000002</v>
      </c>
      <c r="AA28">
        <v>18</v>
      </c>
      <c r="AB28">
        <v>320</v>
      </c>
      <c r="AC28">
        <v>7.3</v>
      </c>
      <c r="AD28">
        <v>0.24</v>
      </c>
      <c r="AE28">
        <v>82</v>
      </c>
      <c r="AF28">
        <v>64000</v>
      </c>
      <c r="AG28">
        <v>0.44</v>
      </c>
      <c r="AH28">
        <v>0.54</v>
      </c>
      <c r="AI28">
        <v>1200</v>
      </c>
      <c r="AJ28">
        <v>7.5999999999999998E-2</v>
      </c>
      <c r="AK28">
        <v>56</v>
      </c>
      <c r="AL28">
        <v>1.2E-2</v>
      </c>
      <c r="AN28">
        <v>3.2000000000000002E-3</v>
      </c>
      <c r="AO28">
        <v>52</v>
      </c>
      <c r="AP28">
        <v>0.5</v>
      </c>
      <c r="AQ28">
        <v>8.8000000000000007</v>
      </c>
      <c r="AR28">
        <v>64.5</v>
      </c>
      <c r="AS28">
        <v>26.7</v>
      </c>
      <c r="AT28">
        <v>0.27</v>
      </c>
      <c r="AU28">
        <v>5.4</v>
      </c>
      <c r="AV28" t="s">
        <v>562</v>
      </c>
      <c r="AW28" t="s">
        <v>561</v>
      </c>
    </row>
    <row r="29" spans="1:49">
      <c r="A29" t="s">
        <v>3</v>
      </c>
      <c r="B29">
        <v>103</v>
      </c>
      <c r="C29">
        <v>100</v>
      </c>
      <c r="D29">
        <v>120</v>
      </c>
      <c r="E29" s="20">
        <v>45733</v>
      </c>
      <c r="F29" s="20">
        <v>45741</v>
      </c>
      <c r="G29">
        <v>8.9</v>
      </c>
      <c r="H29">
        <v>8.1</v>
      </c>
      <c r="I29">
        <v>0.24</v>
      </c>
      <c r="K29" t="s">
        <v>558</v>
      </c>
      <c r="L29">
        <v>1.8</v>
      </c>
      <c r="M29" t="s">
        <v>564</v>
      </c>
      <c r="N29" t="s">
        <v>563</v>
      </c>
      <c r="O29">
        <v>300</v>
      </c>
      <c r="P29">
        <v>16</v>
      </c>
      <c r="Q29">
        <v>0.84</v>
      </c>
      <c r="R29">
        <v>15</v>
      </c>
      <c r="S29">
        <v>2.5</v>
      </c>
      <c r="T29">
        <v>1.1000000000000001</v>
      </c>
      <c r="V29" t="s">
        <v>559</v>
      </c>
      <c r="W29">
        <v>34.200000000000003</v>
      </c>
      <c r="X29">
        <v>7.3</v>
      </c>
      <c r="Y29" t="s">
        <v>560</v>
      </c>
      <c r="Z29">
        <v>8.6999999999999993</v>
      </c>
      <c r="AA29">
        <v>18</v>
      </c>
      <c r="AB29">
        <v>330</v>
      </c>
      <c r="AC29">
        <v>7.3</v>
      </c>
      <c r="AD29">
        <v>0.72</v>
      </c>
      <c r="AE29">
        <v>85</v>
      </c>
      <c r="AF29">
        <v>67000</v>
      </c>
      <c r="AG29">
        <v>0.45</v>
      </c>
      <c r="AH29">
        <v>0.61</v>
      </c>
      <c r="AI29">
        <v>1100</v>
      </c>
      <c r="AJ29">
        <v>9.0999999999999998E-2</v>
      </c>
      <c r="AK29">
        <v>58</v>
      </c>
      <c r="AL29">
        <v>1.4E-2</v>
      </c>
      <c r="AN29">
        <v>7.3000000000000001E-3</v>
      </c>
      <c r="AO29">
        <v>50</v>
      </c>
      <c r="AP29">
        <v>1.3</v>
      </c>
      <c r="AQ29">
        <v>11.2</v>
      </c>
      <c r="AR29">
        <v>61.8</v>
      </c>
      <c r="AS29">
        <v>27</v>
      </c>
      <c r="AT29">
        <v>0.28999999999999998</v>
      </c>
      <c r="AU29">
        <v>5.8</v>
      </c>
      <c r="AV29" t="s">
        <v>562</v>
      </c>
      <c r="AW29" t="s">
        <v>561</v>
      </c>
    </row>
    <row r="30" spans="1:49">
      <c r="A30" t="s">
        <v>3</v>
      </c>
      <c r="B30">
        <v>103</v>
      </c>
      <c r="C30">
        <v>0</v>
      </c>
      <c r="D30">
        <v>140</v>
      </c>
      <c r="E30" s="20">
        <v>45733</v>
      </c>
      <c r="F30" s="20">
        <v>45741</v>
      </c>
      <c r="G30">
        <v>9</v>
      </c>
      <c r="H30">
        <v>8.1999999999999993</v>
      </c>
      <c r="I30">
        <v>0.28999999999999998</v>
      </c>
      <c r="K30">
        <v>15</v>
      </c>
      <c r="L30">
        <v>2.2999999999999998</v>
      </c>
      <c r="M30">
        <v>1</v>
      </c>
      <c r="N30" t="s">
        <v>563</v>
      </c>
      <c r="O30">
        <v>260</v>
      </c>
      <c r="P30">
        <v>18</v>
      </c>
      <c r="Q30">
        <v>0.81</v>
      </c>
      <c r="R30">
        <v>15</v>
      </c>
      <c r="S30">
        <v>2.9</v>
      </c>
      <c r="T30">
        <v>1.2</v>
      </c>
      <c r="V30" t="s">
        <v>559</v>
      </c>
      <c r="W30">
        <v>36.700000000000003</v>
      </c>
      <c r="X30">
        <v>7.9</v>
      </c>
      <c r="Y30" t="s">
        <v>560</v>
      </c>
      <c r="Z30">
        <v>19</v>
      </c>
      <c r="AA30">
        <v>19</v>
      </c>
      <c r="AB30">
        <v>320</v>
      </c>
      <c r="AC30">
        <v>7.3</v>
      </c>
      <c r="AD30">
        <v>1.2</v>
      </c>
      <c r="AE30">
        <v>75</v>
      </c>
      <c r="AF30">
        <v>63000</v>
      </c>
      <c r="AG30">
        <v>0.5</v>
      </c>
      <c r="AH30">
        <v>0.61</v>
      </c>
      <c r="AI30">
        <v>890</v>
      </c>
      <c r="AJ30">
        <v>9.6000000000000002E-2</v>
      </c>
      <c r="AK30">
        <v>50</v>
      </c>
      <c r="AL30">
        <v>1.2E-2</v>
      </c>
      <c r="AN30">
        <v>1.2E-2</v>
      </c>
      <c r="AO30">
        <v>43</v>
      </c>
      <c r="AP30">
        <v>0.9</v>
      </c>
      <c r="AQ30">
        <v>10</v>
      </c>
      <c r="AR30">
        <v>60.9</v>
      </c>
      <c r="AS30">
        <v>29.1</v>
      </c>
      <c r="AT30">
        <v>0.63</v>
      </c>
      <c r="AU30">
        <v>13</v>
      </c>
      <c r="AV30" t="s">
        <v>562</v>
      </c>
      <c r="AW30" t="s">
        <v>561</v>
      </c>
    </row>
    <row r="31" spans="1:49">
      <c r="A31" t="s">
        <v>3</v>
      </c>
      <c r="B31">
        <v>103</v>
      </c>
      <c r="C31">
        <v>140</v>
      </c>
      <c r="D31">
        <v>160</v>
      </c>
      <c r="E31" s="20">
        <v>45733</v>
      </c>
      <c r="F31" s="20">
        <v>45741</v>
      </c>
      <c r="G31">
        <v>9.1</v>
      </c>
      <c r="H31">
        <v>8.3000000000000007</v>
      </c>
      <c r="I31">
        <v>0.32</v>
      </c>
      <c r="K31">
        <v>24</v>
      </c>
      <c r="L31">
        <v>2.5</v>
      </c>
      <c r="M31" t="s">
        <v>564</v>
      </c>
      <c r="N31" t="s">
        <v>563</v>
      </c>
      <c r="O31">
        <v>220</v>
      </c>
      <c r="P31">
        <v>20</v>
      </c>
      <c r="Q31">
        <v>0.71</v>
      </c>
      <c r="R31">
        <v>15</v>
      </c>
      <c r="S31">
        <v>3.1</v>
      </c>
      <c r="T31">
        <v>1.3</v>
      </c>
      <c r="V31" t="s">
        <v>559</v>
      </c>
      <c r="W31">
        <v>38.9</v>
      </c>
      <c r="X31">
        <v>8.1</v>
      </c>
      <c r="Y31" t="s">
        <v>560</v>
      </c>
      <c r="Z31">
        <v>30</v>
      </c>
      <c r="AA31">
        <v>19</v>
      </c>
      <c r="AB31">
        <v>280</v>
      </c>
      <c r="AC31">
        <v>5.4</v>
      </c>
      <c r="AD31">
        <v>2.6</v>
      </c>
      <c r="AE31">
        <v>68</v>
      </c>
      <c r="AF31">
        <v>53000</v>
      </c>
      <c r="AG31">
        <v>0.34</v>
      </c>
      <c r="AH31">
        <v>0.63</v>
      </c>
      <c r="AI31">
        <v>840</v>
      </c>
      <c r="AJ31">
        <v>9.8000000000000004E-2</v>
      </c>
      <c r="AK31">
        <v>45</v>
      </c>
      <c r="AL31">
        <v>1.0999999999999999E-2</v>
      </c>
      <c r="AN31">
        <v>1.6E-2</v>
      </c>
      <c r="AO31">
        <v>37</v>
      </c>
      <c r="AP31">
        <v>1</v>
      </c>
      <c r="AQ31">
        <v>13.8</v>
      </c>
      <c r="AR31">
        <v>52</v>
      </c>
      <c r="AS31">
        <v>34.200000000000003</v>
      </c>
      <c r="AT31">
        <v>0.73</v>
      </c>
      <c r="AU31">
        <v>15</v>
      </c>
      <c r="AV31" t="s">
        <v>562</v>
      </c>
      <c r="AW31" t="s">
        <v>561</v>
      </c>
    </row>
    <row r="32" spans="1:49">
      <c r="A32" t="s">
        <v>3</v>
      </c>
      <c r="B32">
        <v>103</v>
      </c>
      <c r="C32">
        <v>160</v>
      </c>
      <c r="D32">
        <v>180</v>
      </c>
      <c r="E32" s="20">
        <v>45733</v>
      </c>
      <c r="F32" s="20">
        <v>45741</v>
      </c>
      <c r="G32">
        <v>9.1</v>
      </c>
      <c r="H32">
        <v>8.3000000000000007</v>
      </c>
      <c r="I32">
        <v>0.33</v>
      </c>
      <c r="K32">
        <v>27</v>
      </c>
      <c r="L32">
        <v>3</v>
      </c>
      <c r="M32">
        <v>0.91</v>
      </c>
      <c r="N32" t="s">
        <v>563</v>
      </c>
      <c r="O32">
        <v>150</v>
      </c>
      <c r="P32">
        <v>20</v>
      </c>
      <c r="Q32">
        <v>0.67</v>
      </c>
      <c r="R32">
        <v>14</v>
      </c>
      <c r="S32">
        <v>3.4</v>
      </c>
      <c r="T32">
        <v>1.4</v>
      </c>
      <c r="V32" t="s">
        <v>559</v>
      </c>
      <c r="W32">
        <v>38.700000000000003</v>
      </c>
      <c r="X32">
        <v>8.8000000000000007</v>
      </c>
      <c r="Y32" t="s">
        <v>560</v>
      </c>
      <c r="Z32">
        <v>30</v>
      </c>
      <c r="AA32">
        <v>18</v>
      </c>
      <c r="AB32">
        <v>260</v>
      </c>
      <c r="AC32">
        <v>5.4</v>
      </c>
      <c r="AD32">
        <v>2.1</v>
      </c>
      <c r="AE32">
        <v>67</v>
      </c>
      <c r="AF32">
        <v>54000</v>
      </c>
      <c r="AG32">
        <v>0.34</v>
      </c>
      <c r="AH32">
        <v>0.66</v>
      </c>
      <c r="AI32">
        <v>1100</v>
      </c>
      <c r="AJ32">
        <v>0.1</v>
      </c>
      <c r="AK32">
        <v>46</v>
      </c>
      <c r="AL32">
        <v>1.2E-2</v>
      </c>
      <c r="AN32">
        <v>1.4999999999999999E-2</v>
      </c>
      <c r="AO32">
        <v>38</v>
      </c>
      <c r="AP32">
        <v>3</v>
      </c>
      <c r="AQ32">
        <v>0</v>
      </c>
      <c r="AR32">
        <v>48.1</v>
      </c>
      <c r="AS32">
        <v>51.9</v>
      </c>
      <c r="AT32">
        <v>0.78</v>
      </c>
      <c r="AU32">
        <v>16</v>
      </c>
      <c r="AV32" t="s">
        <v>562</v>
      </c>
      <c r="AW32" t="s">
        <v>561</v>
      </c>
    </row>
    <row r="33" spans="1:49">
      <c r="A33" t="s">
        <v>3</v>
      </c>
      <c r="B33">
        <v>104</v>
      </c>
      <c r="C33">
        <v>0</v>
      </c>
      <c r="D33">
        <v>10</v>
      </c>
      <c r="E33" s="20">
        <v>45733</v>
      </c>
      <c r="F33" s="20">
        <v>45743</v>
      </c>
      <c r="G33">
        <v>5.8</v>
      </c>
      <c r="H33">
        <v>5.0999999999999996</v>
      </c>
      <c r="I33">
        <v>0.1</v>
      </c>
      <c r="K33" t="s">
        <v>558</v>
      </c>
      <c r="L33">
        <v>19</v>
      </c>
      <c r="M33">
        <v>12</v>
      </c>
      <c r="N33">
        <v>78</v>
      </c>
      <c r="O33">
        <v>120</v>
      </c>
      <c r="P33">
        <v>7.8</v>
      </c>
      <c r="Q33">
        <v>1.2</v>
      </c>
      <c r="R33">
        <v>1.3</v>
      </c>
      <c r="S33">
        <v>0.06</v>
      </c>
      <c r="T33">
        <v>6</v>
      </c>
      <c r="V33" t="s">
        <v>559</v>
      </c>
      <c r="W33">
        <v>10.3</v>
      </c>
      <c r="X33">
        <v>0.57999999999999996</v>
      </c>
      <c r="Y33" t="s">
        <v>560</v>
      </c>
      <c r="Z33">
        <v>14</v>
      </c>
      <c r="AA33">
        <v>4.7</v>
      </c>
      <c r="AB33">
        <v>470</v>
      </c>
      <c r="AC33">
        <v>3.7</v>
      </c>
      <c r="AD33">
        <v>0.24</v>
      </c>
      <c r="AE33">
        <v>55</v>
      </c>
      <c r="AF33">
        <v>53000</v>
      </c>
      <c r="AG33">
        <v>0.32</v>
      </c>
      <c r="AH33">
        <v>0.15</v>
      </c>
      <c r="AI33">
        <v>3100</v>
      </c>
      <c r="AJ33">
        <v>7.1000000000000004E-3</v>
      </c>
      <c r="AK33">
        <v>44</v>
      </c>
      <c r="AL33">
        <v>6.3E-2</v>
      </c>
      <c r="AN33">
        <v>1.9E-2</v>
      </c>
      <c r="AO33">
        <v>40</v>
      </c>
      <c r="AP33">
        <v>8.4</v>
      </c>
      <c r="AQ33">
        <v>15</v>
      </c>
      <c r="AR33">
        <v>26.2</v>
      </c>
      <c r="AS33">
        <v>58.8</v>
      </c>
      <c r="AT33">
        <v>2.2999999999999998</v>
      </c>
      <c r="AU33">
        <v>13</v>
      </c>
      <c r="AV33">
        <v>0.18</v>
      </c>
      <c r="AW33" t="s">
        <v>561</v>
      </c>
    </row>
    <row r="34" spans="1:49">
      <c r="A34" t="s">
        <v>3</v>
      </c>
      <c r="B34">
        <v>104</v>
      </c>
      <c r="C34">
        <v>10</v>
      </c>
      <c r="D34">
        <v>20</v>
      </c>
      <c r="E34" s="20">
        <v>45733</v>
      </c>
      <c r="F34" s="20">
        <v>45741</v>
      </c>
      <c r="G34">
        <v>6</v>
      </c>
      <c r="H34">
        <v>5</v>
      </c>
      <c r="I34">
        <v>0.04</v>
      </c>
      <c r="K34" t="s">
        <v>558</v>
      </c>
      <c r="L34">
        <v>4.0999999999999996</v>
      </c>
      <c r="M34">
        <v>1.8</v>
      </c>
      <c r="N34">
        <v>21</v>
      </c>
      <c r="O34">
        <v>120</v>
      </c>
      <c r="P34">
        <v>6</v>
      </c>
      <c r="Q34">
        <v>0.96</v>
      </c>
      <c r="R34">
        <v>1.8</v>
      </c>
      <c r="S34">
        <v>5.7000000000000002E-2</v>
      </c>
      <c r="T34">
        <v>3.3</v>
      </c>
      <c r="V34">
        <v>0.1</v>
      </c>
      <c r="W34">
        <v>8.84</v>
      </c>
      <c r="X34">
        <v>0.64</v>
      </c>
      <c r="Y34">
        <v>1.1000000000000001</v>
      </c>
      <c r="Z34">
        <v>6.6</v>
      </c>
      <c r="AA34">
        <v>6.8</v>
      </c>
      <c r="AB34">
        <v>380</v>
      </c>
      <c r="AC34">
        <v>3.9</v>
      </c>
      <c r="AD34">
        <v>0.18</v>
      </c>
      <c r="AE34">
        <v>59</v>
      </c>
      <c r="AF34">
        <v>51000</v>
      </c>
      <c r="AG34">
        <v>0.28999999999999998</v>
      </c>
      <c r="AH34">
        <v>0.15</v>
      </c>
      <c r="AI34">
        <v>3500</v>
      </c>
      <c r="AJ34">
        <v>7.7000000000000002E-3</v>
      </c>
      <c r="AK34">
        <v>39</v>
      </c>
      <c r="AL34">
        <v>3.3000000000000002E-2</v>
      </c>
      <c r="AN34">
        <v>8.2000000000000007E-3</v>
      </c>
      <c r="AO34">
        <v>38</v>
      </c>
      <c r="AP34">
        <v>3.8</v>
      </c>
      <c r="AQ34">
        <v>17.3</v>
      </c>
      <c r="AR34">
        <v>29.6</v>
      </c>
      <c r="AS34">
        <v>53.1</v>
      </c>
      <c r="AT34">
        <v>0.8</v>
      </c>
      <c r="AU34">
        <v>9.1999999999999993</v>
      </c>
      <c r="AV34">
        <v>8.6999999999999994E-2</v>
      </c>
      <c r="AW34">
        <v>9</v>
      </c>
    </row>
    <row r="35" spans="1:49">
      <c r="A35" t="s">
        <v>3</v>
      </c>
      <c r="B35">
        <v>104</v>
      </c>
      <c r="C35">
        <v>20</v>
      </c>
      <c r="D35">
        <v>40</v>
      </c>
      <c r="E35" s="20">
        <v>45733</v>
      </c>
      <c r="F35" s="20">
        <v>45741</v>
      </c>
      <c r="G35">
        <v>7.3</v>
      </c>
      <c r="H35">
        <v>6.6</v>
      </c>
      <c r="I35">
        <v>0.05</v>
      </c>
      <c r="K35" t="s">
        <v>558</v>
      </c>
      <c r="L35">
        <v>1.9</v>
      </c>
      <c r="M35" t="s">
        <v>564</v>
      </c>
      <c r="N35">
        <v>11</v>
      </c>
      <c r="O35">
        <v>110</v>
      </c>
      <c r="P35">
        <v>7.7</v>
      </c>
      <c r="Q35">
        <v>0.49</v>
      </c>
      <c r="R35">
        <v>2.9</v>
      </c>
      <c r="S35">
        <v>0.12</v>
      </c>
      <c r="T35">
        <v>2.7</v>
      </c>
      <c r="V35" t="s">
        <v>559</v>
      </c>
      <c r="W35">
        <v>11.2</v>
      </c>
      <c r="X35">
        <v>1</v>
      </c>
      <c r="Y35" t="s">
        <v>560</v>
      </c>
      <c r="Z35">
        <v>4.0999999999999996</v>
      </c>
      <c r="AA35">
        <v>8.6999999999999993</v>
      </c>
      <c r="AB35">
        <v>190</v>
      </c>
      <c r="AC35">
        <v>4.2</v>
      </c>
      <c r="AD35">
        <v>0.22</v>
      </c>
      <c r="AE35">
        <v>70</v>
      </c>
      <c r="AF35">
        <v>59000</v>
      </c>
      <c r="AG35">
        <v>0.26</v>
      </c>
      <c r="AH35">
        <v>0.19</v>
      </c>
      <c r="AI35">
        <v>3600</v>
      </c>
      <c r="AJ35">
        <v>1.2E-2</v>
      </c>
      <c r="AK35">
        <v>42</v>
      </c>
      <c r="AL35">
        <v>2.3E-2</v>
      </c>
      <c r="AN35">
        <v>4.0000000000000001E-3</v>
      </c>
      <c r="AO35">
        <v>35</v>
      </c>
      <c r="AP35">
        <v>4.4000000000000004</v>
      </c>
      <c r="AQ35">
        <v>13.9</v>
      </c>
      <c r="AR35">
        <v>32.799999999999997</v>
      </c>
      <c r="AS35">
        <v>53.3</v>
      </c>
      <c r="AT35">
        <v>0.46</v>
      </c>
      <c r="AU35">
        <v>7.3</v>
      </c>
      <c r="AV35">
        <v>6.3E-2</v>
      </c>
      <c r="AW35" t="s">
        <v>561</v>
      </c>
    </row>
    <row r="36" spans="1:49">
      <c r="A36" t="s">
        <v>3</v>
      </c>
      <c r="B36">
        <v>104</v>
      </c>
      <c r="C36">
        <v>40</v>
      </c>
      <c r="D36">
        <v>60</v>
      </c>
      <c r="E36" s="20">
        <v>45733</v>
      </c>
      <c r="F36" s="20">
        <v>45741</v>
      </c>
      <c r="G36">
        <v>7.9</v>
      </c>
      <c r="H36">
        <v>7.1</v>
      </c>
      <c r="I36">
        <v>0.06</v>
      </c>
      <c r="K36" t="s">
        <v>558</v>
      </c>
      <c r="L36">
        <v>1.7</v>
      </c>
      <c r="M36" t="s">
        <v>564</v>
      </c>
      <c r="N36">
        <v>9.9</v>
      </c>
      <c r="O36">
        <v>210</v>
      </c>
      <c r="P36">
        <v>8</v>
      </c>
      <c r="Q36">
        <v>0.28000000000000003</v>
      </c>
      <c r="R36">
        <v>4.9000000000000004</v>
      </c>
      <c r="S36">
        <v>0.23</v>
      </c>
      <c r="T36">
        <v>1.6</v>
      </c>
      <c r="V36" t="s">
        <v>559</v>
      </c>
      <c r="W36">
        <v>13.4</v>
      </c>
      <c r="X36">
        <v>1.7</v>
      </c>
      <c r="Y36" t="s">
        <v>560</v>
      </c>
      <c r="Z36">
        <v>4.2</v>
      </c>
      <c r="AA36">
        <v>9.1999999999999993</v>
      </c>
      <c r="AB36">
        <v>110</v>
      </c>
      <c r="AC36">
        <v>5</v>
      </c>
      <c r="AD36">
        <v>0.22</v>
      </c>
      <c r="AE36">
        <v>79</v>
      </c>
      <c r="AF36">
        <v>74000</v>
      </c>
      <c r="AG36">
        <v>0.28000000000000003</v>
      </c>
      <c r="AH36">
        <v>0.24</v>
      </c>
      <c r="AI36">
        <v>3400</v>
      </c>
      <c r="AJ36">
        <v>2.1999999999999999E-2</v>
      </c>
      <c r="AK36">
        <v>52</v>
      </c>
      <c r="AL36">
        <v>2.7E-2</v>
      </c>
      <c r="AN36">
        <v>2.5999999999999999E-3</v>
      </c>
      <c r="AO36">
        <v>35</v>
      </c>
      <c r="AP36">
        <v>15.3</v>
      </c>
      <c r="AQ36">
        <v>11.2</v>
      </c>
      <c r="AR36">
        <v>37.299999999999997</v>
      </c>
      <c r="AS36">
        <v>51.5</v>
      </c>
      <c r="AT36">
        <v>0.26</v>
      </c>
      <c r="AU36">
        <v>5.2</v>
      </c>
      <c r="AV36" t="s">
        <v>562</v>
      </c>
      <c r="AW36" t="s">
        <v>561</v>
      </c>
    </row>
    <row r="37" spans="1:49">
      <c r="A37" t="s">
        <v>3</v>
      </c>
      <c r="B37">
        <v>104</v>
      </c>
      <c r="C37">
        <v>60</v>
      </c>
      <c r="D37">
        <v>80</v>
      </c>
      <c r="E37" s="20">
        <v>45733</v>
      </c>
      <c r="F37" s="20">
        <v>45741</v>
      </c>
      <c r="G37">
        <v>8.3000000000000007</v>
      </c>
      <c r="H37">
        <v>7.2</v>
      </c>
      <c r="I37">
        <v>0.05</v>
      </c>
      <c r="K37" t="s">
        <v>558</v>
      </c>
      <c r="L37">
        <v>4.0999999999999996</v>
      </c>
      <c r="M37" t="s">
        <v>564</v>
      </c>
      <c r="N37" t="s">
        <v>563</v>
      </c>
      <c r="O37">
        <v>190</v>
      </c>
      <c r="P37">
        <v>5.7</v>
      </c>
      <c r="Q37">
        <v>0.39</v>
      </c>
      <c r="R37">
        <v>5.2</v>
      </c>
      <c r="S37">
        <v>0.48</v>
      </c>
      <c r="T37">
        <v>1.1000000000000001</v>
      </c>
      <c r="V37" t="s">
        <v>559</v>
      </c>
      <c r="W37">
        <v>11.8</v>
      </c>
      <c r="X37">
        <v>4</v>
      </c>
      <c r="Y37" t="s">
        <v>560</v>
      </c>
      <c r="Z37">
        <v>1.9</v>
      </c>
      <c r="AA37">
        <v>9.5</v>
      </c>
      <c r="AB37">
        <v>150</v>
      </c>
      <c r="AC37">
        <v>4.4000000000000004</v>
      </c>
      <c r="AD37">
        <v>0.18</v>
      </c>
      <c r="AE37">
        <v>70</v>
      </c>
      <c r="AF37">
        <v>72000</v>
      </c>
      <c r="AG37">
        <v>0.28000000000000003</v>
      </c>
      <c r="AH37">
        <v>0.26</v>
      </c>
      <c r="AI37">
        <v>3000</v>
      </c>
      <c r="AJ37">
        <v>0.03</v>
      </c>
      <c r="AK37">
        <v>44</v>
      </c>
      <c r="AL37">
        <v>2.3E-2</v>
      </c>
      <c r="AN37" t="s">
        <v>565</v>
      </c>
      <c r="AO37">
        <v>36</v>
      </c>
      <c r="AP37">
        <v>2.5</v>
      </c>
      <c r="AQ37">
        <v>13.5</v>
      </c>
      <c r="AR37">
        <v>36.9</v>
      </c>
      <c r="AS37">
        <v>49.6</v>
      </c>
      <c r="AT37">
        <v>0.19</v>
      </c>
      <c r="AU37">
        <v>3.8</v>
      </c>
      <c r="AV37" t="s">
        <v>562</v>
      </c>
      <c r="AW37" t="s">
        <v>561</v>
      </c>
    </row>
    <row r="38" spans="1:49">
      <c r="A38" t="s">
        <v>3</v>
      </c>
      <c r="B38">
        <v>104</v>
      </c>
      <c r="C38">
        <v>80</v>
      </c>
      <c r="D38">
        <v>100</v>
      </c>
      <c r="E38" s="20">
        <v>45733</v>
      </c>
      <c r="F38" s="20">
        <v>45741</v>
      </c>
      <c r="G38">
        <v>8.6</v>
      </c>
      <c r="H38">
        <v>7.3</v>
      </c>
      <c r="I38">
        <v>7.0000000000000007E-2</v>
      </c>
      <c r="K38" t="s">
        <v>558</v>
      </c>
      <c r="L38">
        <v>8.1</v>
      </c>
      <c r="M38" t="s">
        <v>564</v>
      </c>
      <c r="N38" t="s">
        <v>563</v>
      </c>
      <c r="O38">
        <v>310</v>
      </c>
      <c r="P38">
        <v>7.9</v>
      </c>
      <c r="Q38">
        <v>0.68</v>
      </c>
      <c r="R38">
        <v>10</v>
      </c>
      <c r="S38">
        <v>1.4</v>
      </c>
      <c r="T38">
        <v>0.79</v>
      </c>
      <c r="V38" t="s">
        <v>559</v>
      </c>
      <c r="W38">
        <v>20.2</v>
      </c>
      <c r="X38">
        <v>7.2</v>
      </c>
      <c r="Y38" t="s">
        <v>560</v>
      </c>
      <c r="Z38">
        <v>2.5</v>
      </c>
      <c r="AA38">
        <v>16</v>
      </c>
      <c r="AB38">
        <v>260</v>
      </c>
      <c r="AC38">
        <v>6.9</v>
      </c>
      <c r="AD38">
        <v>0.2</v>
      </c>
      <c r="AE38">
        <v>82</v>
      </c>
      <c r="AF38">
        <v>82000</v>
      </c>
      <c r="AG38">
        <v>0.42</v>
      </c>
      <c r="AH38">
        <v>0.44</v>
      </c>
      <c r="AI38">
        <v>1600</v>
      </c>
      <c r="AJ38">
        <v>6.7000000000000004E-2</v>
      </c>
      <c r="AK38">
        <v>47</v>
      </c>
      <c r="AL38">
        <v>1.9E-2</v>
      </c>
      <c r="AN38">
        <v>2.2000000000000001E-3</v>
      </c>
      <c r="AO38">
        <v>52</v>
      </c>
      <c r="AP38">
        <v>8.4</v>
      </c>
      <c r="AQ38">
        <v>8.6</v>
      </c>
      <c r="AR38">
        <v>60.2</v>
      </c>
      <c r="AS38">
        <v>31.2</v>
      </c>
      <c r="AT38">
        <v>0.26</v>
      </c>
      <c r="AU38">
        <v>4</v>
      </c>
      <c r="AV38">
        <v>6.5000000000000002E-2</v>
      </c>
      <c r="AW38" t="s">
        <v>561</v>
      </c>
    </row>
    <row r="39" spans="1:49">
      <c r="A39" t="s">
        <v>3</v>
      </c>
      <c r="B39">
        <v>104</v>
      </c>
      <c r="C39">
        <v>100</v>
      </c>
      <c r="D39">
        <v>120</v>
      </c>
      <c r="E39" s="20">
        <v>45733</v>
      </c>
      <c r="F39" s="20">
        <v>45741</v>
      </c>
      <c r="G39">
        <v>8.9</v>
      </c>
      <c r="H39">
        <v>7.7</v>
      </c>
      <c r="I39">
        <v>0.12</v>
      </c>
      <c r="K39" t="s">
        <v>558</v>
      </c>
      <c r="L39">
        <v>8.1</v>
      </c>
      <c r="M39" t="s">
        <v>564</v>
      </c>
      <c r="N39" t="s">
        <v>563</v>
      </c>
      <c r="O39">
        <v>280</v>
      </c>
      <c r="P39">
        <v>8.1999999999999993</v>
      </c>
      <c r="Q39">
        <v>0.7</v>
      </c>
      <c r="R39">
        <v>15</v>
      </c>
      <c r="S39">
        <v>2.8</v>
      </c>
      <c r="T39">
        <v>0.55000000000000004</v>
      </c>
      <c r="V39" t="s">
        <v>559</v>
      </c>
      <c r="W39">
        <v>26.5</v>
      </c>
      <c r="X39">
        <v>10</v>
      </c>
      <c r="Y39" t="s">
        <v>560</v>
      </c>
      <c r="Z39">
        <v>2.6</v>
      </c>
      <c r="AA39">
        <v>20</v>
      </c>
      <c r="AB39">
        <v>270</v>
      </c>
      <c r="AC39">
        <v>6.9</v>
      </c>
      <c r="AD39">
        <v>0.19</v>
      </c>
      <c r="AE39">
        <v>77</v>
      </c>
      <c r="AF39">
        <v>64000</v>
      </c>
      <c r="AG39">
        <v>0.39</v>
      </c>
      <c r="AH39">
        <v>0.54</v>
      </c>
      <c r="AI39">
        <v>570</v>
      </c>
      <c r="AJ39">
        <v>9.2999999999999999E-2</v>
      </c>
      <c r="AK39">
        <v>42</v>
      </c>
      <c r="AL39">
        <v>1.0999999999999999E-2</v>
      </c>
      <c r="AN39" t="s">
        <v>565</v>
      </c>
      <c r="AO39">
        <v>51</v>
      </c>
      <c r="AP39">
        <v>3.1</v>
      </c>
      <c r="AQ39">
        <v>11.3</v>
      </c>
      <c r="AR39">
        <v>62.6</v>
      </c>
      <c r="AS39">
        <v>26.1</v>
      </c>
      <c r="AT39">
        <v>0.15</v>
      </c>
      <c r="AU39">
        <v>3</v>
      </c>
      <c r="AV39" t="s">
        <v>562</v>
      </c>
      <c r="AW39" t="s">
        <v>561</v>
      </c>
    </row>
    <row r="40" spans="1:49">
      <c r="A40" t="s">
        <v>3</v>
      </c>
      <c r="B40">
        <v>104</v>
      </c>
      <c r="C40">
        <v>120</v>
      </c>
      <c r="D40">
        <v>140</v>
      </c>
      <c r="E40" s="20">
        <v>45733</v>
      </c>
      <c r="F40" s="20">
        <v>45741</v>
      </c>
      <c r="G40">
        <v>9.1999999999999993</v>
      </c>
      <c r="H40">
        <v>8.3000000000000007</v>
      </c>
      <c r="I40">
        <v>0.33</v>
      </c>
      <c r="K40" t="s">
        <v>558</v>
      </c>
      <c r="L40">
        <v>11</v>
      </c>
      <c r="M40" t="s">
        <v>564</v>
      </c>
      <c r="N40" t="s">
        <v>563</v>
      </c>
      <c r="O40">
        <v>160</v>
      </c>
      <c r="P40">
        <v>18</v>
      </c>
      <c r="Q40">
        <v>0.51</v>
      </c>
      <c r="R40">
        <v>18</v>
      </c>
      <c r="S40">
        <v>3.9</v>
      </c>
      <c r="T40">
        <v>1</v>
      </c>
      <c r="V40" t="s">
        <v>559</v>
      </c>
      <c r="W40">
        <v>40.1</v>
      </c>
      <c r="X40">
        <v>9.8000000000000007</v>
      </c>
      <c r="Y40" t="s">
        <v>560</v>
      </c>
      <c r="Z40">
        <v>6.3</v>
      </c>
      <c r="AA40">
        <v>21</v>
      </c>
      <c r="AB40">
        <v>200</v>
      </c>
      <c r="AC40">
        <v>5.7</v>
      </c>
      <c r="AD40">
        <v>3.2</v>
      </c>
      <c r="AE40">
        <v>77</v>
      </c>
      <c r="AF40">
        <v>60000</v>
      </c>
      <c r="AG40">
        <v>0.3</v>
      </c>
      <c r="AH40">
        <v>0.77</v>
      </c>
      <c r="AI40">
        <v>1600</v>
      </c>
      <c r="AJ40">
        <v>0.12</v>
      </c>
      <c r="AK40">
        <v>54</v>
      </c>
      <c r="AL40">
        <v>9.5999999999999992E-3</v>
      </c>
      <c r="AN40">
        <v>0.02</v>
      </c>
      <c r="AO40">
        <v>44</v>
      </c>
      <c r="AP40">
        <v>0.8</v>
      </c>
      <c r="AQ40">
        <v>12.6</v>
      </c>
      <c r="AR40">
        <v>58</v>
      </c>
      <c r="AS40">
        <v>29.4</v>
      </c>
      <c r="AT40">
        <v>1</v>
      </c>
      <c r="AU40">
        <v>20</v>
      </c>
      <c r="AV40" t="s">
        <v>562</v>
      </c>
      <c r="AW40" t="s">
        <v>561</v>
      </c>
    </row>
    <row r="41" spans="1:49">
      <c r="A41" t="s">
        <v>3</v>
      </c>
      <c r="B41">
        <v>104</v>
      </c>
      <c r="C41">
        <v>140</v>
      </c>
      <c r="D41">
        <v>160</v>
      </c>
      <c r="E41" s="20">
        <v>45733</v>
      </c>
      <c r="F41" s="20">
        <v>45741</v>
      </c>
      <c r="G41">
        <v>9.1</v>
      </c>
      <c r="H41">
        <v>8.1999999999999993</v>
      </c>
      <c r="I41">
        <v>0.31</v>
      </c>
      <c r="K41" t="s">
        <v>558</v>
      </c>
      <c r="L41">
        <v>11</v>
      </c>
      <c r="M41" t="s">
        <v>564</v>
      </c>
      <c r="N41" t="s">
        <v>563</v>
      </c>
      <c r="O41">
        <v>240</v>
      </c>
      <c r="P41">
        <v>16</v>
      </c>
      <c r="Q41">
        <v>0.61</v>
      </c>
      <c r="R41">
        <v>17</v>
      </c>
      <c r="S41">
        <v>3.5</v>
      </c>
      <c r="T41">
        <v>0.94</v>
      </c>
      <c r="V41" t="s">
        <v>559</v>
      </c>
      <c r="W41">
        <v>37.4</v>
      </c>
      <c r="X41">
        <v>9.1999999999999993</v>
      </c>
      <c r="Y41" t="s">
        <v>560</v>
      </c>
      <c r="Z41">
        <v>4.8</v>
      </c>
      <c r="AA41">
        <v>23</v>
      </c>
      <c r="AB41">
        <v>240</v>
      </c>
      <c r="AC41">
        <v>6.9</v>
      </c>
      <c r="AD41">
        <v>2.1</v>
      </c>
      <c r="AE41">
        <v>80</v>
      </c>
      <c r="AF41">
        <v>61000</v>
      </c>
      <c r="AG41">
        <v>0.34</v>
      </c>
      <c r="AH41">
        <v>0.72</v>
      </c>
      <c r="AI41">
        <v>1000</v>
      </c>
      <c r="AJ41">
        <v>0.11</v>
      </c>
      <c r="AK41">
        <v>51</v>
      </c>
      <c r="AL41">
        <v>7.4000000000000003E-3</v>
      </c>
      <c r="AN41">
        <v>0.01</v>
      </c>
      <c r="AO41">
        <v>48</v>
      </c>
      <c r="AP41">
        <v>0.6</v>
      </c>
      <c r="AQ41">
        <v>11.3</v>
      </c>
      <c r="AR41">
        <v>63</v>
      </c>
      <c r="AS41">
        <v>25.7</v>
      </c>
      <c r="AT41">
        <v>0.78</v>
      </c>
      <c r="AU41">
        <v>16</v>
      </c>
      <c r="AV41" t="s">
        <v>562</v>
      </c>
      <c r="AW41" t="s">
        <v>561</v>
      </c>
    </row>
    <row r="42" spans="1:49">
      <c r="A42" t="s">
        <v>3</v>
      </c>
      <c r="B42">
        <v>104</v>
      </c>
      <c r="C42">
        <v>160</v>
      </c>
      <c r="D42">
        <v>180</v>
      </c>
      <c r="E42" s="20">
        <v>45733</v>
      </c>
      <c r="F42" s="20">
        <v>45741</v>
      </c>
      <c r="G42">
        <v>9.1999999999999993</v>
      </c>
      <c r="H42">
        <v>8.4</v>
      </c>
      <c r="I42">
        <v>0.33</v>
      </c>
      <c r="K42" t="s">
        <v>558</v>
      </c>
      <c r="L42">
        <v>9.8000000000000007</v>
      </c>
      <c r="M42" t="s">
        <v>564</v>
      </c>
      <c r="N42" t="s">
        <v>563</v>
      </c>
      <c r="O42">
        <v>140</v>
      </c>
      <c r="P42">
        <v>18</v>
      </c>
      <c r="Q42">
        <v>0.45</v>
      </c>
      <c r="R42">
        <v>16</v>
      </c>
      <c r="S42">
        <v>3.9</v>
      </c>
      <c r="T42">
        <v>1.1000000000000001</v>
      </c>
      <c r="V42" t="s">
        <v>559</v>
      </c>
      <c r="W42">
        <v>38.200000000000003</v>
      </c>
      <c r="X42">
        <v>10</v>
      </c>
      <c r="Y42" t="s">
        <v>560</v>
      </c>
      <c r="Z42">
        <v>7.7</v>
      </c>
      <c r="AA42">
        <v>21</v>
      </c>
      <c r="AB42">
        <v>170</v>
      </c>
      <c r="AC42">
        <v>5.3</v>
      </c>
      <c r="AD42">
        <v>2.6</v>
      </c>
      <c r="AE42">
        <v>73</v>
      </c>
      <c r="AF42">
        <v>61000</v>
      </c>
      <c r="AG42">
        <v>0.28999999999999998</v>
      </c>
      <c r="AH42">
        <v>0.71</v>
      </c>
      <c r="AI42">
        <v>1400</v>
      </c>
      <c r="AJ42">
        <v>0.12</v>
      </c>
      <c r="AK42">
        <v>47</v>
      </c>
      <c r="AL42">
        <v>0.01</v>
      </c>
      <c r="AN42">
        <v>1.2E-2</v>
      </c>
      <c r="AO42">
        <v>43</v>
      </c>
      <c r="AP42">
        <v>1.6</v>
      </c>
      <c r="AQ42">
        <v>13.8</v>
      </c>
      <c r="AR42">
        <v>53.8</v>
      </c>
      <c r="AS42">
        <v>32.4</v>
      </c>
      <c r="AT42">
        <v>1.1000000000000001</v>
      </c>
      <c r="AU42">
        <v>22</v>
      </c>
      <c r="AV42" t="s">
        <v>562</v>
      </c>
      <c r="AW42" t="s">
        <v>561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9EED-3935-4F70-8670-A2C06584A7A7}">
  <dimension ref="A1:WWL5"/>
  <sheetViews>
    <sheetView workbookViewId="0">
      <selection activeCell="S20" sqref="S20"/>
    </sheetView>
  </sheetViews>
  <sheetFormatPr defaultRowHeight="14.45"/>
  <sheetData>
    <row r="1" spans="1:798 1025:1822 2049:2846 3073:3870 4097:4894 5121:5918 6145:6942 7169:7966 8193:8990 9217:10014 10241:11038 11265:12062 12289:13086 13313:14110 14337:15134 15361:16158" s="23" customFormat="1" ht="159.6">
      <c r="A1" s="37"/>
      <c r="B1" s="201"/>
      <c r="C1" s="201"/>
      <c r="D1" s="201"/>
      <c r="E1" s="37"/>
      <c r="F1" s="37"/>
      <c r="G1" s="200" t="s">
        <v>566</v>
      </c>
      <c r="H1" s="200"/>
      <c r="I1" s="200"/>
      <c r="J1" s="200"/>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IW1" s="23" t="s">
        <v>567</v>
      </c>
      <c r="IX1" s="23" t="s">
        <v>568</v>
      </c>
      <c r="JC1" s="23" t="s">
        <v>566</v>
      </c>
      <c r="SS1" s="23" t="s">
        <v>567</v>
      </c>
      <c r="ST1" s="23" t="s">
        <v>568</v>
      </c>
      <c r="SY1" s="23" t="s">
        <v>566</v>
      </c>
      <c r="ACO1" s="23" t="s">
        <v>567</v>
      </c>
      <c r="ACP1" s="23" t="s">
        <v>568</v>
      </c>
      <c r="ACU1" s="23" t="s">
        <v>566</v>
      </c>
      <c r="AMK1" s="23" t="s">
        <v>567</v>
      </c>
      <c r="AML1" s="23" t="s">
        <v>568</v>
      </c>
      <c r="AMQ1" s="23" t="s">
        <v>566</v>
      </c>
      <c r="AWG1" s="23" t="s">
        <v>567</v>
      </c>
      <c r="AWH1" s="23" t="s">
        <v>568</v>
      </c>
      <c r="AWM1" s="23" t="s">
        <v>566</v>
      </c>
      <c r="BGC1" s="23" t="s">
        <v>567</v>
      </c>
      <c r="BGD1" s="23" t="s">
        <v>568</v>
      </c>
      <c r="BGI1" s="23" t="s">
        <v>566</v>
      </c>
      <c r="BPY1" s="23" t="s">
        <v>567</v>
      </c>
      <c r="BPZ1" s="23" t="s">
        <v>568</v>
      </c>
      <c r="BQE1" s="23" t="s">
        <v>566</v>
      </c>
      <c r="BZU1" s="23" t="s">
        <v>567</v>
      </c>
      <c r="BZV1" s="23" t="s">
        <v>568</v>
      </c>
      <c r="CAA1" s="23" t="s">
        <v>566</v>
      </c>
      <c r="CJQ1" s="23" t="s">
        <v>567</v>
      </c>
      <c r="CJR1" s="23" t="s">
        <v>568</v>
      </c>
      <c r="CJW1" s="23" t="s">
        <v>566</v>
      </c>
      <c r="CTM1" s="23" t="s">
        <v>567</v>
      </c>
      <c r="CTN1" s="23" t="s">
        <v>568</v>
      </c>
      <c r="CTS1" s="23" t="s">
        <v>566</v>
      </c>
      <c r="DDI1" s="23" t="s">
        <v>567</v>
      </c>
      <c r="DDJ1" s="23" t="s">
        <v>568</v>
      </c>
      <c r="DDO1" s="23" t="s">
        <v>566</v>
      </c>
      <c r="DNE1" s="23" t="s">
        <v>567</v>
      </c>
      <c r="DNF1" s="23" t="s">
        <v>568</v>
      </c>
      <c r="DNK1" s="23" t="s">
        <v>566</v>
      </c>
      <c r="DXA1" s="23" t="s">
        <v>567</v>
      </c>
      <c r="DXB1" s="23" t="s">
        <v>568</v>
      </c>
      <c r="DXG1" s="23" t="s">
        <v>566</v>
      </c>
      <c r="EGW1" s="23" t="s">
        <v>567</v>
      </c>
      <c r="EGX1" s="23" t="s">
        <v>568</v>
      </c>
      <c r="EHC1" s="23" t="s">
        <v>566</v>
      </c>
      <c r="EQS1" s="23" t="s">
        <v>567</v>
      </c>
      <c r="EQT1" s="23" t="s">
        <v>568</v>
      </c>
      <c r="EQY1" s="23" t="s">
        <v>566</v>
      </c>
      <c r="FAO1" s="23" t="s">
        <v>567</v>
      </c>
      <c r="FAP1" s="23" t="s">
        <v>568</v>
      </c>
      <c r="FAU1" s="23" t="s">
        <v>566</v>
      </c>
      <c r="FKK1" s="23" t="s">
        <v>567</v>
      </c>
      <c r="FKL1" s="23" t="s">
        <v>568</v>
      </c>
      <c r="FKQ1" s="23" t="s">
        <v>566</v>
      </c>
      <c r="FUG1" s="23" t="s">
        <v>567</v>
      </c>
      <c r="FUH1" s="23" t="s">
        <v>568</v>
      </c>
      <c r="FUM1" s="23" t="s">
        <v>566</v>
      </c>
      <c r="GEC1" s="23" t="s">
        <v>567</v>
      </c>
      <c r="GED1" s="23" t="s">
        <v>568</v>
      </c>
      <c r="GEI1" s="23" t="s">
        <v>566</v>
      </c>
      <c r="GNY1" s="23" t="s">
        <v>567</v>
      </c>
      <c r="GNZ1" s="23" t="s">
        <v>568</v>
      </c>
      <c r="GOE1" s="23" t="s">
        <v>566</v>
      </c>
      <c r="GXU1" s="23" t="s">
        <v>567</v>
      </c>
      <c r="GXV1" s="23" t="s">
        <v>568</v>
      </c>
      <c r="GYA1" s="23" t="s">
        <v>566</v>
      </c>
      <c r="HHQ1" s="23" t="s">
        <v>567</v>
      </c>
      <c r="HHR1" s="23" t="s">
        <v>568</v>
      </c>
      <c r="HHW1" s="23" t="s">
        <v>566</v>
      </c>
      <c r="HRM1" s="23" t="s">
        <v>567</v>
      </c>
      <c r="HRN1" s="23" t="s">
        <v>568</v>
      </c>
      <c r="HRS1" s="23" t="s">
        <v>566</v>
      </c>
      <c r="IBI1" s="23" t="s">
        <v>567</v>
      </c>
      <c r="IBJ1" s="23" t="s">
        <v>568</v>
      </c>
      <c r="IBO1" s="23" t="s">
        <v>566</v>
      </c>
      <c r="ILE1" s="23" t="s">
        <v>567</v>
      </c>
      <c r="ILF1" s="23" t="s">
        <v>568</v>
      </c>
      <c r="ILK1" s="23" t="s">
        <v>566</v>
      </c>
      <c r="IVA1" s="23" t="s">
        <v>567</v>
      </c>
      <c r="IVB1" s="23" t="s">
        <v>568</v>
      </c>
      <c r="IVG1" s="23" t="s">
        <v>566</v>
      </c>
      <c r="JEW1" s="23" t="s">
        <v>567</v>
      </c>
      <c r="JEX1" s="23" t="s">
        <v>568</v>
      </c>
      <c r="JFC1" s="23" t="s">
        <v>566</v>
      </c>
      <c r="JOS1" s="23" t="s">
        <v>567</v>
      </c>
      <c r="JOT1" s="23" t="s">
        <v>568</v>
      </c>
      <c r="JOY1" s="23" t="s">
        <v>566</v>
      </c>
      <c r="JYO1" s="23" t="s">
        <v>567</v>
      </c>
      <c r="JYP1" s="23" t="s">
        <v>568</v>
      </c>
      <c r="JYU1" s="23" t="s">
        <v>566</v>
      </c>
      <c r="KIK1" s="23" t="s">
        <v>567</v>
      </c>
      <c r="KIL1" s="23" t="s">
        <v>568</v>
      </c>
      <c r="KIQ1" s="23" t="s">
        <v>566</v>
      </c>
      <c r="KSG1" s="23" t="s">
        <v>567</v>
      </c>
      <c r="KSH1" s="23" t="s">
        <v>568</v>
      </c>
      <c r="KSM1" s="23" t="s">
        <v>566</v>
      </c>
      <c r="LCC1" s="23" t="s">
        <v>567</v>
      </c>
      <c r="LCD1" s="23" t="s">
        <v>568</v>
      </c>
      <c r="LCI1" s="23" t="s">
        <v>566</v>
      </c>
      <c r="LLY1" s="23" t="s">
        <v>567</v>
      </c>
      <c r="LLZ1" s="23" t="s">
        <v>568</v>
      </c>
      <c r="LME1" s="23" t="s">
        <v>566</v>
      </c>
      <c r="LVU1" s="23" t="s">
        <v>567</v>
      </c>
      <c r="LVV1" s="23" t="s">
        <v>568</v>
      </c>
      <c r="LWA1" s="23" t="s">
        <v>566</v>
      </c>
      <c r="MFQ1" s="23" t="s">
        <v>567</v>
      </c>
      <c r="MFR1" s="23" t="s">
        <v>568</v>
      </c>
      <c r="MFW1" s="23" t="s">
        <v>566</v>
      </c>
      <c r="MPM1" s="23" t="s">
        <v>567</v>
      </c>
      <c r="MPN1" s="23" t="s">
        <v>568</v>
      </c>
      <c r="MPS1" s="23" t="s">
        <v>566</v>
      </c>
      <c r="MZI1" s="23" t="s">
        <v>567</v>
      </c>
      <c r="MZJ1" s="23" t="s">
        <v>568</v>
      </c>
      <c r="MZO1" s="23" t="s">
        <v>566</v>
      </c>
      <c r="NJE1" s="23" t="s">
        <v>567</v>
      </c>
      <c r="NJF1" s="23" t="s">
        <v>568</v>
      </c>
      <c r="NJK1" s="23" t="s">
        <v>566</v>
      </c>
      <c r="NTA1" s="23" t="s">
        <v>567</v>
      </c>
      <c r="NTB1" s="23" t="s">
        <v>568</v>
      </c>
      <c r="NTG1" s="23" t="s">
        <v>566</v>
      </c>
      <c r="OCW1" s="23" t="s">
        <v>567</v>
      </c>
      <c r="OCX1" s="23" t="s">
        <v>568</v>
      </c>
      <c r="ODC1" s="23" t="s">
        <v>566</v>
      </c>
      <c r="OMS1" s="23" t="s">
        <v>567</v>
      </c>
      <c r="OMT1" s="23" t="s">
        <v>568</v>
      </c>
      <c r="OMY1" s="23" t="s">
        <v>566</v>
      </c>
      <c r="OWO1" s="23" t="s">
        <v>567</v>
      </c>
      <c r="OWP1" s="23" t="s">
        <v>568</v>
      </c>
      <c r="OWU1" s="23" t="s">
        <v>566</v>
      </c>
      <c r="PGK1" s="23" t="s">
        <v>567</v>
      </c>
      <c r="PGL1" s="23" t="s">
        <v>568</v>
      </c>
      <c r="PGQ1" s="23" t="s">
        <v>566</v>
      </c>
      <c r="PQG1" s="23" t="s">
        <v>567</v>
      </c>
      <c r="PQH1" s="23" t="s">
        <v>568</v>
      </c>
      <c r="PQM1" s="23" t="s">
        <v>566</v>
      </c>
      <c r="QAC1" s="23" t="s">
        <v>567</v>
      </c>
      <c r="QAD1" s="23" t="s">
        <v>568</v>
      </c>
      <c r="QAI1" s="23" t="s">
        <v>566</v>
      </c>
      <c r="QJY1" s="23" t="s">
        <v>567</v>
      </c>
      <c r="QJZ1" s="23" t="s">
        <v>568</v>
      </c>
      <c r="QKE1" s="23" t="s">
        <v>566</v>
      </c>
      <c r="QTU1" s="23" t="s">
        <v>567</v>
      </c>
      <c r="QTV1" s="23" t="s">
        <v>568</v>
      </c>
      <c r="QUA1" s="23" t="s">
        <v>566</v>
      </c>
      <c r="RDQ1" s="23" t="s">
        <v>567</v>
      </c>
      <c r="RDR1" s="23" t="s">
        <v>568</v>
      </c>
      <c r="RDW1" s="23" t="s">
        <v>566</v>
      </c>
      <c r="RNM1" s="23" t="s">
        <v>567</v>
      </c>
      <c r="RNN1" s="23" t="s">
        <v>568</v>
      </c>
      <c r="RNS1" s="23" t="s">
        <v>566</v>
      </c>
      <c r="RXI1" s="23" t="s">
        <v>567</v>
      </c>
      <c r="RXJ1" s="23" t="s">
        <v>568</v>
      </c>
      <c r="RXO1" s="23" t="s">
        <v>566</v>
      </c>
      <c r="SHE1" s="23" t="s">
        <v>567</v>
      </c>
      <c r="SHF1" s="23" t="s">
        <v>568</v>
      </c>
      <c r="SHK1" s="23" t="s">
        <v>566</v>
      </c>
      <c r="SRA1" s="23" t="s">
        <v>567</v>
      </c>
      <c r="SRB1" s="23" t="s">
        <v>568</v>
      </c>
      <c r="SRG1" s="23" t="s">
        <v>566</v>
      </c>
      <c r="TAW1" s="23" t="s">
        <v>567</v>
      </c>
      <c r="TAX1" s="23" t="s">
        <v>568</v>
      </c>
      <c r="TBC1" s="23" t="s">
        <v>566</v>
      </c>
      <c r="TKS1" s="23" t="s">
        <v>567</v>
      </c>
      <c r="TKT1" s="23" t="s">
        <v>568</v>
      </c>
      <c r="TKY1" s="23" t="s">
        <v>566</v>
      </c>
      <c r="TUO1" s="23" t="s">
        <v>567</v>
      </c>
      <c r="TUP1" s="23" t="s">
        <v>568</v>
      </c>
      <c r="TUU1" s="23" t="s">
        <v>566</v>
      </c>
      <c r="UEK1" s="23" t="s">
        <v>567</v>
      </c>
      <c r="UEL1" s="23" t="s">
        <v>568</v>
      </c>
      <c r="UEQ1" s="23" t="s">
        <v>566</v>
      </c>
      <c r="UOG1" s="23" t="s">
        <v>567</v>
      </c>
      <c r="UOH1" s="23" t="s">
        <v>568</v>
      </c>
      <c r="UOM1" s="23" t="s">
        <v>566</v>
      </c>
      <c r="UYC1" s="23" t="s">
        <v>567</v>
      </c>
      <c r="UYD1" s="23" t="s">
        <v>568</v>
      </c>
      <c r="UYI1" s="23" t="s">
        <v>566</v>
      </c>
      <c r="VHY1" s="23" t="s">
        <v>567</v>
      </c>
      <c r="VHZ1" s="23" t="s">
        <v>568</v>
      </c>
      <c r="VIE1" s="23" t="s">
        <v>566</v>
      </c>
      <c r="VRU1" s="23" t="s">
        <v>567</v>
      </c>
      <c r="VRV1" s="23" t="s">
        <v>568</v>
      </c>
      <c r="VSA1" s="23" t="s">
        <v>566</v>
      </c>
      <c r="WBQ1" s="23" t="s">
        <v>567</v>
      </c>
      <c r="WBR1" s="23" t="s">
        <v>568</v>
      </c>
      <c r="WBW1" s="23" t="s">
        <v>566</v>
      </c>
      <c r="WLM1" s="23" t="s">
        <v>567</v>
      </c>
      <c r="WLN1" s="23" t="s">
        <v>568</v>
      </c>
      <c r="WLS1" s="23" t="s">
        <v>566</v>
      </c>
      <c r="WVI1" s="23" t="s">
        <v>567</v>
      </c>
      <c r="WVJ1" s="23" t="s">
        <v>568</v>
      </c>
      <c r="WVO1" s="23" t="s">
        <v>566</v>
      </c>
    </row>
    <row r="2" spans="1:798 1025:1822 2049:2846 3073:3870 4097:4894 5121:5918 6145:6942 7169:7966 8193:8990 9217:10014 10241:11038 11265:12062 12289:13086 13313:14110 14337:15134 15361:16158" s="194" customFormat="1" ht="129.94999999999999">
      <c r="A2" s="194" t="s">
        <v>569</v>
      </c>
      <c r="B2" s="194" t="s">
        <v>570</v>
      </c>
      <c r="C2" s="194" t="s">
        <v>571</v>
      </c>
      <c r="D2" s="194" t="s">
        <v>572</v>
      </c>
      <c r="E2" s="194" t="s">
        <v>573</v>
      </c>
      <c r="F2" s="194" t="s">
        <v>574</v>
      </c>
      <c r="G2" s="37" t="s">
        <v>575</v>
      </c>
      <c r="H2" s="37" t="s">
        <v>576</v>
      </c>
      <c r="I2" s="37" t="s">
        <v>577</v>
      </c>
      <c r="J2" s="37" t="s">
        <v>578</v>
      </c>
      <c r="K2" s="37" t="s">
        <v>579</v>
      </c>
      <c r="L2" s="37" t="s">
        <v>580</v>
      </c>
      <c r="M2" s="37" t="s">
        <v>581</v>
      </c>
      <c r="N2" s="37" t="s">
        <v>582</v>
      </c>
      <c r="O2" s="37" t="s">
        <v>583</v>
      </c>
      <c r="P2" s="37" t="s">
        <v>584</v>
      </c>
      <c r="Q2" s="37" t="s">
        <v>585</v>
      </c>
      <c r="R2" s="37" t="s">
        <v>586</v>
      </c>
      <c r="S2" s="37" t="s">
        <v>587</v>
      </c>
      <c r="T2" s="37" t="s">
        <v>588</v>
      </c>
      <c r="U2" s="37" t="s">
        <v>589</v>
      </c>
      <c r="V2" s="37" t="s">
        <v>590</v>
      </c>
      <c r="W2" s="37" t="s">
        <v>591</v>
      </c>
      <c r="X2" s="37" t="s">
        <v>592</v>
      </c>
      <c r="Y2" s="37" t="s">
        <v>593</v>
      </c>
      <c r="Z2" s="37" t="s">
        <v>594</v>
      </c>
      <c r="AA2" s="37" t="s">
        <v>595</v>
      </c>
      <c r="AB2" s="37" t="s">
        <v>596</v>
      </c>
      <c r="AC2" s="37" t="s">
        <v>597</v>
      </c>
      <c r="AD2" s="37" t="s">
        <v>598</v>
      </c>
      <c r="HK2" s="195"/>
      <c r="HL2" s="195"/>
      <c r="HM2" s="195"/>
      <c r="HN2" s="195"/>
      <c r="HO2" s="195"/>
      <c r="HP2" s="195"/>
      <c r="HQ2" s="195"/>
      <c r="HR2" s="195"/>
      <c r="HS2" s="195"/>
      <c r="HT2" s="195"/>
      <c r="HU2" s="195"/>
      <c r="HV2" s="195"/>
      <c r="HW2" s="195"/>
      <c r="HX2" s="195"/>
      <c r="HY2" s="195"/>
      <c r="HZ2" s="195"/>
      <c r="IA2" s="195"/>
      <c r="IB2" s="195"/>
      <c r="IC2" s="195"/>
      <c r="ID2" s="195"/>
      <c r="IE2" s="195"/>
      <c r="IF2" s="195"/>
      <c r="IG2" s="195"/>
      <c r="IH2" s="195"/>
      <c r="II2" s="195"/>
      <c r="IJ2" s="195"/>
      <c r="IK2" s="195"/>
      <c r="IL2" s="195"/>
      <c r="IM2" s="195"/>
      <c r="IN2" s="195"/>
      <c r="IO2" s="195"/>
      <c r="IP2" s="195"/>
      <c r="IQ2" s="195"/>
      <c r="IR2" s="195"/>
      <c r="IS2" s="195"/>
      <c r="IT2" s="195"/>
      <c r="IU2" s="195"/>
      <c r="IV2" s="195"/>
      <c r="IW2" s="194" t="s">
        <v>569</v>
      </c>
      <c r="IX2" s="194" t="s">
        <v>570</v>
      </c>
      <c r="IY2" s="194" t="s">
        <v>571</v>
      </c>
      <c r="IZ2" s="194" t="s">
        <v>572</v>
      </c>
      <c r="JA2" s="194" t="s">
        <v>573</v>
      </c>
      <c r="JB2" s="194" t="s">
        <v>574</v>
      </c>
      <c r="JC2" s="194" t="s">
        <v>575</v>
      </c>
      <c r="JD2" s="194" t="s">
        <v>576</v>
      </c>
      <c r="JE2" s="194" t="s">
        <v>577</v>
      </c>
      <c r="JF2" s="194" t="s">
        <v>578</v>
      </c>
      <c r="JG2" s="194" t="s">
        <v>579</v>
      </c>
      <c r="JH2" s="194" t="s">
        <v>580</v>
      </c>
      <c r="JI2" s="194" t="s">
        <v>581</v>
      </c>
      <c r="JJ2" s="194" t="s">
        <v>582</v>
      </c>
      <c r="JK2" s="194" t="s">
        <v>583</v>
      </c>
      <c r="JL2" s="194" t="s">
        <v>584</v>
      </c>
      <c r="JM2" s="194" t="s">
        <v>585</v>
      </c>
      <c r="JN2" s="194" t="s">
        <v>586</v>
      </c>
      <c r="JO2" s="194" t="s">
        <v>587</v>
      </c>
      <c r="JP2" s="194" t="s">
        <v>588</v>
      </c>
      <c r="JQ2" s="194" t="s">
        <v>589</v>
      </c>
      <c r="JR2" s="194" t="s">
        <v>590</v>
      </c>
      <c r="JS2" s="194" t="s">
        <v>591</v>
      </c>
      <c r="JT2" s="194" t="s">
        <v>592</v>
      </c>
      <c r="JU2" s="194" t="s">
        <v>593</v>
      </c>
      <c r="JV2" s="194" t="s">
        <v>594</v>
      </c>
      <c r="JW2" s="194" t="s">
        <v>595</v>
      </c>
      <c r="JX2" s="194" t="s">
        <v>596</v>
      </c>
      <c r="JY2" s="194" t="s">
        <v>597</v>
      </c>
      <c r="JZ2" s="194" t="s">
        <v>598</v>
      </c>
      <c r="SS2" s="194" t="s">
        <v>569</v>
      </c>
      <c r="ST2" s="194" t="s">
        <v>570</v>
      </c>
      <c r="SU2" s="194" t="s">
        <v>571</v>
      </c>
      <c r="SV2" s="194" t="s">
        <v>572</v>
      </c>
      <c r="SW2" s="194" t="s">
        <v>573</v>
      </c>
      <c r="SX2" s="194" t="s">
        <v>574</v>
      </c>
      <c r="SY2" s="194" t="s">
        <v>575</v>
      </c>
      <c r="SZ2" s="194" t="s">
        <v>576</v>
      </c>
      <c r="TA2" s="194" t="s">
        <v>577</v>
      </c>
      <c r="TB2" s="194" t="s">
        <v>578</v>
      </c>
      <c r="TC2" s="194" t="s">
        <v>579</v>
      </c>
      <c r="TD2" s="194" t="s">
        <v>580</v>
      </c>
      <c r="TE2" s="194" t="s">
        <v>581</v>
      </c>
      <c r="TF2" s="194" t="s">
        <v>582</v>
      </c>
      <c r="TG2" s="194" t="s">
        <v>583</v>
      </c>
      <c r="TH2" s="194" t="s">
        <v>584</v>
      </c>
      <c r="TI2" s="194" t="s">
        <v>585</v>
      </c>
      <c r="TJ2" s="194" t="s">
        <v>586</v>
      </c>
      <c r="TK2" s="194" t="s">
        <v>587</v>
      </c>
      <c r="TL2" s="194" t="s">
        <v>588</v>
      </c>
      <c r="TM2" s="194" t="s">
        <v>589</v>
      </c>
      <c r="TN2" s="194" t="s">
        <v>590</v>
      </c>
      <c r="TO2" s="194" t="s">
        <v>591</v>
      </c>
      <c r="TP2" s="194" t="s">
        <v>592</v>
      </c>
      <c r="TQ2" s="194" t="s">
        <v>593</v>
      </c>
      <c r="TR2" s="194" t="s">
        <v>594</v>
      </c>
      <c r="TS2" s="194" t="s">
        <v>595</v>
      </c>
      <c r="TT2" s="194" t="s">
        <v>596</v>
      </c>
      <c r="TU2" s="194" t="s">
        <v>597</v>
      </c>
      <c r="TV2" s="194" t="s">
        <v>598</v>
      </c>
      <c r="ACO2" s="194" t="s">
        <v>569</v>
      </c>
      <c r="ACP2" s="194" t="s">
        <v>570</v>
      </c>
      <c r="ACQ2" s="194" t="s">
        <v>571</v>
      </c>
      <c r="ACR2" s="194" t="s">
        <v>572</v>
      </c>
      <c r="ACS2" s="194" t="s">
        <v>573</v>
      </c>
      <c r="ACT2" s="194" t="s">
        <v>574</v>
      </c>
      <c r="ACU2" s="194" t="s">
        <v>575</v>
      </c>
      <c r="ACV2" s="194" t="s">
        <v>576</v>
      </c>
      <c r="ACW2" s="194" t="s">
        <v>577</v>
      </c>
      <c r="ACX2" s="194" t="s">
        <v>578</v>
      </c>
      <c r="ACY2" s="194" t="s">
        <v>579</v>
      </c>
      <c r="ACZ2" s="194" t="s">
        <v>580</v>
      </c>
      <c r="ADA2" s="194" t="s">
        <v>581</v>
      </c>
      <c r="ADB2" s="194" t="s">
        <v>582</v>
      </c>
      <c r="ADC2" s="194" t="s">
        <v>583</v>
      </c>
      <c r="ADD2" s="194" t="s">
        <v>584</v>
      </c>
      <c r="ADE2" s="194" t="s">
        <v>585</v>
      </c>
      <c r="ADF2" s="194" t="s">
        <v>586</v>
      </c>
      <c r="ADG2" s="194" t="s">
        <v>587</v>
      </c>
      <c r="ADH2" s="194" t="s">
        <v>588</v>
      </c>
      <c r="ADI2" s="194" t="s">
        <v>589</v>
      </c>
      <c r="ADJ2" s="194" t="s">
        <v>590</v>
      </c>
      <c r="ADK2" s="194" t="s">
        <v>591</v>
      </c>
      <c r="ADL2" s="194" t="s">
        <v>592</v>
      </c>
      <c r="ADM2" s="194" t="s">
        <v>593</v>
      </c>
      <c r="ADN2" s="194" t="s">
        <v>594</v>
      </c>
      <c r="ADO2" s="194" t="s">
        <v>595</v>
      </c>
      <c r="ADP2" s="194" t="s">
        <v>596</v>
      </c>
      <c r="ADQ2" s="194" t="s">
        <v>597</v>
      </c>
      <c r="ADR2" s="194" t="s">
        <v>598</v>
      </c>
      <c r="AMK2" s="194" t="s">
        <v>569</v>
      </c>
      <c r="AML2" s="194" t="s">
        <v>570</v>
      </c>
      <c r="AMM2" s="194" t="s">
        <v>571</v>
      </c>
      <c r="AMN2" s="194" t="s">
        <v>572</v>
      </c>
      <c r="AMO2" s="194" t="s">
        <v>573</v>
      </c>
      <c r="AMP2" s="194" t="s">
        <v>574</v>
      </c>
      <c r="AMQ2" s="194" t="s">
        <v>575</v>
      </c>
      <c r="AMR2" s="194" t="s">
        <v>576</v>
      </c>
      <c r="AMS2" s="194" t="s">
        <v>577</v>
      </c>
      <c r="AMT2" s="194" t="s">
        <v>578</v>
      </c>
      <c r="AMU2" s="194" t="s">
        <v>579</v>
      </c>
      <c r="AMV2" s="194" t="s">
        <v>580</v>
      </c>
      <c r="AMW2" s="194" t="s">
        <v>581</v>
      </c>
      <c r="AMX2" s="194" t="s">
        <v>582</v>
      </c>
      <c r="AMY2" s="194" t="s">
        <v>583</v>
      </c>
      <c r="AMZ2" s="194" t="s">
        <v>584</v>
      </c>
      <c r="ANA2" s="194" t="s">
        <v>585</v>
      </c>
      <c r="ANB2" s="194" t="s">
        <v>586</v>
      </c>
      <c r="ANC2" s="194" t="s">
        <v>587</v>
      </c>
      <c r="AND2" s="194" t="s">
        <v>588</v>
      </c>
      <c r="ANE2" s="194" t="s">
        <v>589</v>
      </c>
      <c r="ANF2" s="194" t="s">
        <v>590</v>
      </c>
      <c r="ANG2" s="194" t="s">
        <v>591</v>
      </c>
      <c r="ANH2" s="194" t="s">
        <v>592</v>
      </c>
      <c r="ANI2" s="194" t="s">
        <v>593</v>
      </c>
      <c r="ANJ2" s="194" t="s">
        <v>594</v>
      </c>
      <c r="ANK2" s="194" t="s">
        <v>595</v>
      </c>
      <c r="ANL2" s="194" t="s">
        <v>596</v>
      </c>
      <c r="ANM2" s="194" t="s">
        <v>597</v>
      </c>
      <c r="ANN2" s="194" t="s">
        <v>598</v>
      </c>
      <c r="AWG2" s="194" t="s">
        <v>569</v>
      </c>
      <c r="AWH2" s="194" t="s">
        <v>570</v>
      </c>
      <c r="AWI2" s="194" t="s">
        <v>571</v>
      </c>
      <c r="AWJ2" s="194" t="s">
        <v>572</v>
      </c>
      <c r="AWK2" s="194" t="s">
        <v>573</v>
      </c>
      <c r="AWL2" s="194" t="s">
        <v>574</v>
      </c>
      <c r="AWM2" s="194" t="s">
        <v>575</v>
      </c>
      <c r="AWN2" s="194" t="s">
        <v>576</v>
      </c>
      <c r="AWO2" s="194" t="s">
        <v>577</v>
      </c>
      <c r="AWP2" s="194" t="s">
        <v>578</v>
      </c>
      <c r="AWQ2" s="194" t="s">
        <v>579</v>
      </c>
      <c r="AWR2" s="194" t="s">
        <v>580</v>
      </c>
      <c r="AWS2" s="194" t="s">
        <v>581</v>
      </c>
      <c r="AWT2" s="194" t="s">
        <v>582</v>
      </c>
      <c r="AWU2" s="194" t="s">
        <v>583</v>
      </c>
      <c r="AWV2" s="194" t="s">
        <v>584</v>
      </c>
      <c r="AWW2" s="194" t="s">
        <v>585</v>
      </c>
      <c r="AWX2" s="194" t="s">
        <v>586</v>
      </c>
      <c r="AWY2" s="194" t="s">
        <v>587</v>
      </c>
      <c r="AWZ2" s="194" t="s">
        <v>588</v>
      </c>
      <c r="AXA2" s="194" t="s">
        <v>589</v>
      </c>
      <c r="AXB2" s="194" t="s">
        <v>590</v>
      </c>
      <c r="AXC2" s="194" t="s">
        <v>591</v>
      </c>
      <c r="AXD2" s="194" t="s">
        <v>592</v>
      </c>
      <c r="AXE2" s="194" t="s">
        <v>593</v>
      </c>
      <c r="AXF2" s="194" t="s">
        <v>594</v>
      </c>
      <c r="AXG2" s="194" t="s">
        <v>595</v>
      </c>
      <c r="AXH2" s="194" t="s">
        <v>596</v>
      </c>
      <c r="AXI2" s="194" t="s">
        <v>597</v>
      </c>
      <c r="AXJ2" s="194" t="s">
        <v>598</v>
      </c>
      <c r="BGC2" s="194" t="s">
        <v>569</v>
      </c>
      <c r="BGD2" s="194" t="s">
        <v>570</v>
      </c>
      <c r="BGE2" s="194" t="s">
        <v>571</v>
      </c>
      <c r="BGF2" s="194" t="s">
        <v>572</v>
      </c>
      <c r="BGG2" s="194" t="s">
        <v>573</v>
      </c>
      <c r="BGH2" s="194" t="s">
        <v>574</v>
      </c>
      <c r="BGI2" s="194" t="s">
        <v>575</v>
      </c>
      <c r="BGJ2" s="194" t="s">
        <v>576</v>
      </c>
      <c r="BGK2" s="194" t="s">
        <v>577</v>
      </c>
      <c r="BGL2" s="194" t="s">
        <v>578</v>
      </c>
      <c r="BGM2" s="194" t="s">
        <v>579</v>
      </c>
      <c r="BGN2" s="194" t="s">
        <v>580</v>
      </c>
      <c r="BGO2" s="194" t="s">
        <v>581</v>
      </c>
      <c r="BGP2" s="194" t="s">
        <v>582</v>
      </c>
      <c r="BGQ2" s="194" t="s">
        <v>583</v>
      </c>
      <c r="BGR2" s="194" t="s">
        <v>584</v>
      </c>
      <c r="BGS2" s="194" t="s">
        <v>585</v>
      </c>
      <c r="BGT2" s="194" t="s">
        <v>586</v>
      </c>
      <c r="BGU2" s="194" t="s">
        <v>587</v>
      </c>
      <c r="BGV2" s="194" t="s">
        <v>588</v>
      </c>
      <c r="BGW2" s="194" t="s">
        <v>589</v>
      </c>
      <c r="BGX2" s="194" t="s">
        <v>590</v>
      </c>
      <c r="BGY2" s="194" t="s">
        <v>591</v>
      </c>
      <c r="BGZ2" s="194" t="s">
        <v>592</v>
      </c>
      <c r="BHA2" s="194" t="s">
        <v>593</v>
      </c>
      <c r="BHB2" s="194" t="s">
        <v>594</v>
      </c>
      <c r="BHC2" s="194" t="s">
        <v>595</v>
      </c>
      <c r="BHD2" s="194" t="s">
        <v>596</v>
      </c>
      <c r="BHE2" s="194" t="s">
        <v>597</v>
      </c>
      <c r="BHF2" s="194" t="s">
        <v>598</v>
      </c>
      <c r="BPY2" s="194" t="s">
        <v>569</v>
      </c>
      <c r="BPZ2" s="194" t="s">
        <v>570</v>
      </c>
      <c r="BQA2" s="194" t="s">
        <v>571</v>
      </c>
      <c r="BQB2" s="194" t="s">
        <v>572</v>
      </c>
      <c r="BQC2" s="194" t="s">
        <v>573</v>
      </c>
      <c r="BQD2" s="194" t="s">
        <v>574</v>
      </c>
      <c r="BQE2" s="194" t="s">
        <v>575</v>
      </c>
      <c r="BQF2" s="194" t="s">
        <v>576</v>
      </c>
      <c r="BQG2" s="194" t="s">
        <v>577</v>
      </c>
      <c r="BQH2" s="194" t="s">
        <v>578</v>
      </c>
      <c r="BQI2" s="194" t="s">
        <v>579</v>
      </c>
      <c r="BQJ2" s="194" t="s">
        <v>580</v>
      </c>
      <c r="BQK2" s="194" t="s">
        <v>581</v>
      </c>
      <c r="BQL2" s="194" t="s">
        <v>582</v>
      </c>
      <c r="BQM2" s="194" t="s">
        <v>583</v>
      </c>
      <c r="BQN2" s="194" t="s">
        <v>584</v>
      </c>
      <c r="BQO2" s="194" t="s">
        <v>585</v>
      </c>
      <c r="BQP2" s="194" t="s">
        <v>586</v>
      </c>
      <c r="BQQ2" s="194" t="s">
        <v>587</v>
      </c>
      <c r="BQR2" s="194" t="s">
        <v>588</v>
      </c>
      <c r="BQS2" s="194" t="s">
        <v>589</v>
      </c>
      <c r="BQT2" s="194" t="s">
        <v>590</v>
      </c>
      <c r="BQU2" s="194" t="s">
        <v>591</v>
      </c>
      <c r="BQV2" s="194" t="s">
        <v>592</v>
      </c>
      <c r="BQW2" s="194" t="s">
        <v>593</v>
      </c>
      <c r="BQX2" s="194" t="s">
        <v>594</v>
      </c>
      <c r="BQY2" s="194" t="s">
        <v>595</v>
      </c>
      <c r="BQZ2" s="194" t="s">
        <v>596</v>
      </c>
      <c r="BRA2" s="194" t="s">
        <v>597</v>
      </c>
      <c r="BRB2" s="194" t="s">
        <v>598</v>
      </c>
      <c r="BZU2" s="194" t="s">
        <v>569</v>
      </c>
      <c r="BZV2" s="194" t="s">
        <v>570</v>
      </c>
      <c r="BZW2" s="194" t="s">
        <v>571</v>
      </c>
      <c r="BZX2" s="194" t="s">
        <v>572</v>
      </c>
      <c r="BZY2" s="194" t="s">
        <v>573</v>
      </c>
      <c r="BZZ2" s="194" t="s">
        <v>574</v>
      </c>
      <c r="CAA2" s="194" t="s">
        <v>575</v>
      </c>
      <c r="CAB2" s="194" t="s">
        <v>576</v>
      </c>
      <c r="CAC2" s="194" t="s">
        <v>577</v>
      </c>
      <c r="CAD2" s="194" t="s">
        <v>578</v>
      </c>
      <c r="CAE2" s="194" t="s">
        <v>579</v>
      </c>
      <c r="CAF2" s="194" t="s">
        <v>580</v>
      </c>
      <c r="CAG2" s="194" t="s">
        <v>581</v>
      </c>
      <c r="CAH2" s="194" t="s">
        <v>582</v>
      </c>
      <c r="CAI2" s="194" t="s">
        <v>583</v>
      </c>
      <c r="CAJ2" s="194" t="s">
        <v>584</v>
      </c>
      <c r="CAK2" s="194" t="s">
        <v>585</v>
      </c>
      <c r="CAL2" s="194" t="s">
        <v>586</v>
      </c>
      <c r="CAM2" s="194" t="s">
        <v>587</v>
      </c>
      <c r="CAN2" s="194" t="s">
        <v>588</v>
      </c>
      <c r="CAO2" s="194" t="s">
        <v>589</v>
      </c>
      <c r="CAP2" s="194" t="s">
        <v>590</v>
      </c>
      <c r="CAQ2" s="194" t="s">
        <v>591</v>
      </c>
      <c r="CAR2" s="194" t="s">
        <v>592</v>
      </c>
      <c r="CAS2" s="194" t="s">
        <v>593</v>
      </c>
      <c r="CAT2" s="194" t="s">
        <v>594</v>
      </c>
      <c r="CAU2" s="194" t="s">
        <v>595</v>
      </c>
      <c r="CAV2" s="194" t="s">
        <v>596</v>
      </c>
      <c r="CAW2" s="194" t="s">
        <v>597</v>
      </c>
      <c r="CAX2" s="194" t="s">
        <v>598</v>
      </c>
      <c r="CJQ2" s="194" t="s">
        <v>569</v>
      </c>
      <c r="CJR2" s="194" t="s">
        <v>570</v>
      </c>
      <c r="CJS2" s="194" t="s">
        <v>571</v>
      </c>
      <c r="CJT2" s="194" t="s">
        <v>572</v>
      </c>
      <c r="CJU2" s="194" t="s">
        <v>573</v>
      </c>
      <c r="CJV2" s="194" t="s">
        <v>574</v>
      </c>
      <c r="CJW2" s="194" t="s">
        <v>575</v>
      </c>
      <c r="CJX2" s="194" t="s">
        <v>576</v>
      </c>
      <c r="CJY2" s="194" t="s">
        <v>577</v>
      </c>
      <c r="CJZ2" s="194" t="s">
        <v>578</v>
      </c>
      <c r="CKA2" s="194" t="s">
        <v>579</v>
      </c>
      <c r="CKB2" s="194" t="s">
        <v>580</v>
      </c>
      <c r="CKC2" s="194" t="s">
        <v>581</v>
      </c>
      <c r="CKD2" s="194" t="s">
        <v>582</v>
      </c>
      <c r="CKE2" s="194" t="s">
        <v>583</v>
      </c>
      <c r="CKF2" s="194" t="s">
        <v>584</v>
      </c>
      <c r="CKG2" s="194" t="s">
        <v>585</v>
      </c>
      <c r="CKH2" s="194" t="s">
        <v>586</v>
      </c>
      <c r="CKI2" s="194" t="s">
        <v>587</v>
      </c>
      <c r="CKJ2" s="194" t="s">
        <v>588</v>
      </c>
      <c r="CKK2" s="194" t="s">
        <v>589</v>
      </c>
      <c r="CKL2" s="194" t="s">
        <v>590</v>
      </c>
      <c r="CKM2" s="194" t="s">
        <v>591</v>
      </c>
      <c r="CKN2" s="194" t="s">
        <v>592</v>
      </c>
      <c r="CKO2" s="194" t="s">
        <v>593</v>
      </c>
      <c r="CKP2" s="194" t="s">
        <v>594</v>
      </c>
      <c r="CKQ2" s="194" t="s">
        <v>595</v>
      </c>
      <c r="CKR2" s="194" t="s">
        <v>596</v>
      </c>
      <c r="CKS2" s="194" t="s">
        <v>597</v>
      </c>
      <c r="CKT2" s="194" t="s">
        <v>598</v>
      </c>
      <c r="CTM2" s="194" t="s">
        <v>569</v>
      </c>
      <c r="CTN2" s="194" t="s">
        <v>570</v>
      </c>
      <c r="CTO2" s="194" t="s">
        <v>571</v>
      </c>
      <c r="CTP2" s="194" t="s">
        <v>572</v>
      </c>
      <c r="CTQ2" s="194" t="s">
        <v>573</v>
      </c>
      <c r="CTR2" s="194" t="s">
        <v>574</v>
      </c>
      <c r="CTS2" s="194" t="s">
        <v>575</v>
      </c>
      <c r="CTT2" s="194" t="s">
        <v>576</v>
      </c>
      <c r="CTU2" s="194" t="s">
        <v>577</v>
      </c>
      <c r="CTV2" s="194" t="s">
        <v>578</v>
      </c>
      <c r="CTW2" s="194" t="s">
        <v>579</v>
      </c>
      <c r="CTX2" s="194" t="s">
        <v>580</v>
      </c>
      <c r="CTY2" s="194" t="s">
        <v>581</v>
      </c>
      <c r="CTZ2" s="194" t="s">
        <v>582</v>
      </c>
      <c r="CUA2" s="194" t="s">
        <v>583</v>
      </c>
      <c r="CUB2" s="194" t="s">
        <v>584</v>
      </c>
      <c r="CUC2" s="194" t="s">
        <v>585</v>
      </c>
      <c r="CUD2" s="194" t="s">
        <v>586</v>
      </c>
      <c r="CUE2" s="194" t="s">
        <v>587</v>
      </c>
      <c r="CUF2" s="194" t="s">
        <v>588</v>
      </c>
      <c r="CUG2" s="194" t="s">
        <v>589</v>
      </c>
      <c r="CUH2" s="194" t="s">
        <v>590</v>
      </c>
      <c r="CUI2" s="194" t="s">
        <v>591</v>
      </c>
      <c r="CUJ2" s="194" t="s">
        <v>592</v>
      </c>
      <c r="CUK2" s="194" t="s">
        <v>593</v>
      </c>
      <c r="CUL2" s="194" t="s">
        <v>594</v>
      </c>
      <c r="CUM2" s="194" t="s">
        <v>595</v>
      </c>
      <c r="CUN2" s="194" t="s">
        <v>596</v>
      </c>
      <c r="CUO2" s="194" t="s">
        <v>597</v>
      </c>
      <c r="CUP2" s="194" t="s">
        <v>598</v>
      </c>
      <c r="DDI2" s="194" t="s">
        <v>569</v>
      </c>
      <c r="DDJ2" s="194" t="s">
        <v>570</v>
      </c>
      <c r="DDK2" s="194" t="s">
        <v>571</v>
      </c>
      <c r="DDL2" s="194" t="s">
        <v>572</v>
      </c>
      <c r="DDM2" s="194" t="s">
        <v>573</v>
      </c>
      <c r="DDN2" s="194" t="s">
        <v>574</v>
      </c>
      <c r="DDO2" s="194" t="s">
        <v>575</v>
      </c>
      <c r="DDP2" s="194" t="s">
        <v>576</v>
      </c>
      <c r="DDQ2" s="194" t="s">
        <v>577</v>
      </c>
      <c r="DDR2" s="194" t="s">
        <v>578</v>
      </c>
      <c r="DDS2" s="194" t="s">
        <v>579</v>
      </c>
      <c r="DDT2" s="194" t="s">
        <v>580</v>
      </c>
      <c r="DDU2" s="194" t="s">
        <v>581</v>
      </c>
      <c r="DDV2" s="194" t="s">
        <v>582</v>
      </c>
      <c r="DDW2" s="194" t="s">
        <v>583</v>
      </c>
      <c r="DDX2" s="194" t="s">
        <v>584</v>
      </c>
      <c r="DDY2" s="194" t="s">
        <v>585</v>
      </c>
      <c r="DDZ2" s="194" t="s">
        <v>586</v>
      </c>
      <c r="DEA2" s="194" t="s">
        <v>587</v>
      </c>
      <c r="DEB2" s="194" t="s">
        <v>588</v>
      </c>
      <c r="DEC2" s="194" t="s">
        <v>589</v>
      </c>
      <c r="DED2" s="194" t="s">
        <v>590</v>
      </c>
      <c r="DEE2" s="194" t="s">
        <v>591</v>
      </c>
      <c r="DEF2" s="194" t="s">
        <v>592</v>
      </c>
      <c r="DEG2" s="194" t="s">
        <v>593</v>
      </c>
      <c r="DEH2" s="194" t="s">
        <v>594</v>
      </c>
      <c r="DEI2" s="194" t="s">
        <v>595</v>
      </c>
      <c r="DEJ2" s="194" t="s">
        <v>596</v>
      </c>
      <c r="DEK2" s="194" t="s">
        <v>597</v>
      </c>
      <c r="DEL2" s="194" t="s">
        <v>598</v>
      </c>
      <c r="DNE2" s="194" t="s">
        <v>569</v>
      </c>
      <c r="DNF2" s="194" t="s">
        <v>570</v>
      </c>
      <c r="DNG2" s="194" t="s">
        <v>571</v>
      </c>
      <c r="DNH2" s="194" t="s">
        <v>572</v>
      </c>
      <c r="DNI2" s="194" t="s">
        <v>573</v>
      </c>
      <c r="DNJ2" s="194" t="s">
        <v>574</v>
      </c>
      <c r="DNK2" s="194" t="s">
        <v>575</v>
      </c>
      <c r="DNL2" s="194" t="s">
        <v>576</v>
      </c>
      <c r="DNM2" s="194" t="s">
        <v>577</v>
      </c>
      <c r="DNN2" s="194" t="s">
        <v>578</v>
      </c>
      <c r="DNO2" s="194" t="s">
        <v>579</v>
      </c>
      <c r="DNP2" s="194" t="s">
        <v>580</v>
      </c>
      <c r="DNQ2" s="194" t="s">
        <v>581</v>
      </c>
      <c r="DNR2" s="194" t="s">
        <v>582</v>
      </c>
      <c r="DNS2" s="194" t="s">
        <v>583</v>
      </c>
      <c r="DNT2" s="194" t="s">
        <v>584</v>
      </c>
      <c r="DNU2" s="194" t="s">
        <v>585</v>
      </c>
      <c r="DNV2" s="194" t="s">
        <v>586</v>
      </c>
      <c r="DNW2" s="194" t="s">
        <v>587</v>
      </c>
      <c r="DNX2" s="194" t="s">
        <v>588</v>
      </c>
      <c r="DNY2" s="194" t="s">
        <v>589</v>
      </c>
      <c r="DNZ2" s="194" t="s">
        <v>590</v>
      </c>
      <c r="DOA2" s="194" t="s">
        <v>591</v>
      </c>
      <c r="DOB2" s="194" t="s">
        <v>592</v>
      </c>
      <c r="DOC2" s="194" t="s">
        <v>593</v>
      </c>
      <c r="DOD2" s="194" t="s">
        <v>594</v>
      </c>
      <c r="DOE2" s="194" t="s">
        <v>595</v>
      </c>
      <c r="DOF2" s="194" t="s">
        <v>596</v>
      </c>
      <c r="DOG2" s="194" t="s">
        <v>597</v>
      </c>
      <c r="DOH2" s="194" t="s">
        <v>598</v>
      </c>
      <c r="DXA2" s="194" t="s">
        <v>569</v>
      </c>
      <c r="DXB2" s="194" t="s">
        <v>570</v>
      </c>
      <c r="DXC2" s="194" t="s">
        <v>571</v>
      </c>
      <c r="DXD2" s="194" t="s">
        <v>572</v>
      </c>
      <c r="DXE2" s="194" t="s">
        <v>573</v>
      </c>
      <c r="DXF2" s="194" t="s">
        <v>574</v>
      </c>
      <c r="DXG2" s="194" t="s">
        <v>575</v>
      </c>
      <c r="DXH2" s="194" t="s">
        <v>576</v>
      </c>
      <c r="DXI2" s="194" t="s">
        <v>577</v>
      </c>
      <c r="DXJ2" s="194" t="s">
        <v>578</v>
      </c>
      <c r="DXK2" s="194" t="s">
        <v>579</v>
      </c>
      <c r="DXL2" s="194" t="s">
        <v>580</v>
      </c>
      <c r="DXM2" s="194" t="s">
        <v>581</v>
      </c>
      <c r="DXN2" s="194" t="s">
        <v>582</v>
      </c>
      <c r="DXO2" s="194" t="s">
        <v>583</v>
      </c>
      <c r="DXP2" s="194" t="s">
        <v>584</v>
      </c>
      <c r="DXQ2" s="194" t="s">
        <v>585</v>
      </c>
      <c r="DXR2" s="194" t="s">
        <v>586</v>
      </c>
      <c r="DXS2" s="194" t="s">
        <v>587</v>
      </c>
      <c r="DXT2" s="194" t="s">
        <v>588</v>
      </c>
      <c r="DXU2" s="194" t="s">
        <v>589</v>
      </c>
      <c r="DXV2" s="194" t="s">
        <v>590</v>
      </c>
      <c r="DXW2" s="194" t="s">
        <v>591</v>
      </c>
      <c r="DXX2" s="194" t="s">
        <v>592</v>
      </c>
      <c r="DXY2" s="194" t="s">
        <v>593</v>
      </c>
      <c r="DXZ2" s="194" t="s">
        <v>594</v>
      </c>
      <c r="DYA2" s="194" t="s">
        <v>595</v>
      </c>
      <c r="DYB2" s="194" t="s">
        <v>596</v>
      </c>
      <c r="DYC2" s="194" t="s">
        <v>597</v>
      </c>
      <c r="DYD2" s="194" t="s">
        <v>598</v>
      </c>
      <c r="EGW2" s="194" t="s">
        <v>569</v>
      </c>
      <c r="EGX2" s="194" t="s">
        <v>570</v>
      </c>
      <c r="EGY2" s="194" t="s">
        <v>571</v>
      </c>
      <c r="EGZ2" s="194" t="s">
        <v>572</v>
      </c>
      <c r="EHA2" s="194" t="s">
        <v>573</v>
      </c>
      <c r="EHB2" s="194" t="s">
        <v>574</v>
      </c>
      <c r="EHC2" s="194" t="s">
        <v>575</v>
      </c>
      <c r="EHD2" s="194" t="s">
        <v>576</v>
      </c>
      <c r="EHE2" s="194" t="s">
        <v>577</v>
      </c>
      <c r="EHF2" s="194" t="s">
        <v>578</v>
      </c>
      <c r="EHG2" s="194" t="s">
        <v>579</v>
      </c>
      <c r="EHH2" s="194" t="s">
        <v>580</v>
      </c>
      <c r="EHI2" s="194" t="s">
        <v>581</v>
      </c>
      <c r="EHJ2" s="194" t="s">
        <v>582</v>
      </c>
      <c r="EHK2" s="194" t="s">
        <v>583</v>
      </c>
      <c r="EHL2" s="194" t="s">
        <v>584</v>
      </c>
      <c r="EHM2" s="194" t="s">
        <v>585</v>
      </c>
      <c r="EHN2" s="194" t="s">
        <v>586</v>
      </c>
      <c r="EHO2" s="194" t="s">
        <v>587</v>
      </c>
      <c r="EHP2" s="194" t="s">
        <v>588</v>
      </c>
      <c r="EHQ2" s="194" t="s">
        <v>589</v>
      </c>
      <c r="EHR2" s="194" t="s">
        <v>590</v>
      </c>
      <c r="EHS2" s="194" t="s">
        <v>591</v>
      </c>
      <c r="EHT2" s="194" t="s">
        <v>592</v>
      </c>
      <c r="EHU2" s="194" t="s">
        <v>593</v>
      </c>
      <c r="EHV2" s="194" t="s">
        <v>594</v>
      </c>
      <c r="EHW2" s="194" t="s">
        <v>595</v>
      </c>
      <c r="EHX2" s="194" t="s">
        <v>596</v>
      </c>
      <c r="EHY2" s="194" t="s">
        <v>597</v>
      </c>
      <c r="EHZ2" s="194" t="s">
        <v>598</v>
      </c>
      <c r="EQS2" s="194" t="s">
        <v>569</v>
      </c>
      <c r="EQT2" s="194" t="s">
        <v>570</v>
      </c>
      <c r="EQU2" s="194" t="s">
        <v>571</v>
      </c>
      <c r="EQV2" s="194" t="s">
        <v>572</v>
      </c>
      <c r="EQW2" s="194" t="s">
        <v>573</v>
      </c>
      <c r="EQX2" s="194" t="s">
        <v>574</v>
      </c>
      <c r="EQY2" s="194" t="s">
        <v>575</v>
      </c>
      <c r="EQZ2" s="194" t="s">
        <v>576</v>
      </c>
      <c r="ERA2" s="194" t="s">
        <v>577</v>
      </c>
      <c r="ERB2" s="194" t="s">
        <v>578</v>
      </c>
      <c r="ERC2" s="194" t="s">
        <v>579</v>
      </c>
      <c r="ERD2" s="194" t="s">
        <v>580</v>
      </c>
      <c r="ERE2" s="194" t="s">
        <v>581</v>
      </c>
      <c r="ERF2" s="194" t="s">
        <v>582</v>
      </c>
      <c r="ERG2" s="194" t="s">
        <v>583</v>
      </c>
      <c r="ERH2" s="194" t="s">
        <v>584</v>
      </c>
      <c r="ERI2" s="194" t="s">
        <v>585</v>
      </c>
      <c r="ERJ2" s="194" t="s">
        <v>586</v>
      </c>
      <c r="ERK2" s="194" t="s">
        <v>587</v>
      </c>
      <c r="ERL2" s="194" t="s">
        <v>588</v>
      </c>
      <c r="ERM2" s="194" t="s">
        <v>589</v>
      </c>
      <c r="ERN2" s="194" t="s">
        <v>590</v>
      </c>
      <c r="ERO2" s="194" t="s">
        <v>591</v>
      </c>
      <c r="ERP2" s="194" t="s">
        <v>592</v>
      </c>
      <c r="ERQ2" s="194" t="s">
        <v>593</v>
      </c>
      <c r="ERR2" s="194" t="s">
        <v>594</v>
      </c>
      <c r="ERS2" s="194" t="s">
        <v>595</v>
      </c>
      <c r="ERT2" s="194" t="s">
        <v>596</v>
      </c>
      <c r="ERU2" s="194" t="s">
        <v>597</v>
      </c>
      <c r="ERV2" s="194" t="s">
        <v>598</v>
      </c>
      <c r="FAO2" s="194" t="s">
        <v>569</v>
      </c>
      <c r="FAP2" s="194" t="s">
        <v>570</v>
      </c>
      <c r="FAQ2" s="194" t="s">
        <v>571</v>
      </c>
      <c r="FAR2" s="194" t="s">
        <v>572</v>
      </c>
      <c r="FAS2" s="194" t="s">
        <v>573</v>
      </c>
      <c r="FAT2" s="194" t="s">
        <v>574</v>
      </c>
      <c r="FAU2" s="194" t="s">
        <v>575</v>
      </c>
      <c r="FAV2" s="194" t="s">
        <v>576</v>
      </c>
      <c r="FAW2" s="194" t="s">
        <v>577</v>
      </c>
      <c r="FAX2" s="194" t="s">
        <v>578</v>
      </c>
      <c r="FAY2" s="194" t="s">
        <v>579</v>
      </c>
      <c r="FAZ2" s="194" t="s">
        <v>580</v>
      </c>
      <c r="FBA2" s="194" t="s">
        <v>581</v>
      </c>
      <c r="FBB2" s="194" t="s">
        <v>582</v>
      </c>
      <c r="FBC2" s="194" t="s">
        <v>583</v>
      </c>
      <c r="FBD2" s="194" t="s">
        <v>584</v>
      </c>
      <c r="FBE2" s="194" t="s">
        <v>585</v>
      </c>
      <c r="FBF2" s="194" t="s">
        <v>586</v>
      </c>
      <c r="FBG2" s="194" t="s">
        <v>587</v>
      </c>
      <c r="FBH2" s="194" t="s">
        <v>588</v>
      </c>
      <c r="FBI2" s="194" t="s">
        <v>589</v>
      </c>
      <c r="FBJ2" s="194" t="s">
        <v>590</v>
      </c>
      <c r="FBK2" s="194" t="s">
        <v>591</v>
      </c>
      <c r="FBL2" s="194" t="s">
        <v>592</v>
      </c>
      <c r="FBM2" s="194" t="s">
        <v>593</v>
      </c>
      <c r="FBN2" s="194" t="s">
        <v>594</v>
      </c>
      <c r="FBO2" s="194" t="s">
        <v>595</v>
      </c>
      <c r="FBP2" s="194" t="s">
        <v>596</v>
      </c>
      <c r="FBQ2" s="194" t="s">
        <v>597</v>
      </c>
      <c r="FBR2" s="194" t="s">
        <v>598</v>
      </c>
      <c r="FKK2" s="194" t="s">
        <v>569</v>
      </c>
      <c r="FKL2" s="194" t="s">
        <v>570</v>
      </c>
      <c r="FKM2" s="194" t="s">
        <v>571</v>
      </c>
      <c r="FKN2" s="194" t="s">
        <v>572</v>
      </c>
      <c r="FKO2" s="194" t="s">
        <v>573</v>
      </c>
      <c r="FKP2" s="194" t="s">
        <v>574</v>
      </c>
      <c r="FKQ2" s="194" t="s">
        <v>575</v>
      </c>
      <c r="FKR2" s="194" t="s">
        <v>576</v>
      </c>
      <c r="FKS2" s="194" t="s">
        <v>577</v>
      </c>
      <c r="FKT2" s="194" t="s">
        <v>578</v>
      </c>
      <c r="FKU2" s="194" t="s">
        <v>579</v>
      </c>
      <c r="FKV2" s="194" t="s">
        <v>580</v>
      </c>
      <c r="FKW2" s="194" t="s">
        <v>581</v>
      </c>
      <c r="FKX2" s="194" t="s">
        <v>582</v>
      </c>
      <c r="FKY2" s="194" t="s">
        <v>583</v>
      </c>
      <c r="FKZ2" s="194" t="s">
        <v>584</v>
      </c>
      <c r="FLA2" s="194" t="s">
        <v>585</v>
      </c>
      <c r="FLB2" s="194" t="s">
        <v>586</v>
      </c>
      <c r="FLC2" s="194" t="s">
        <v>587</v>
      </c>
      <c r="FLD2" s="194" t="s">
        <v>588</v>
      </c>
      <c r="FLE2" s="194" t="s">
        <v>589</v>
      </c>
      <c r="FLF2" s="194" t="s">
        <v>590</v>
      </c>
      <c r="FLG2" s="194" t="s">
        <v>591</v>
      </c>
      <c r="FLH2" s="194" t="s">
        <v>592</v>
      </c>
      <c r="FLI2" s="194" t="s">
        <v>593</v>
      </c>
      <c r="FLJ2" s="194" t="s">
        <v>594</v>
      </c>
      <c r="FLK2" s="194" t="s">
        <v>595</v>
      </c>
      <c r="FLL2" s="194" t="s">
        <v>596</v>
      </c>
      <c r="FLM2" s="194" t="s">
        <v>597</v>
      </c>
      <c r="FLN2" s="194" t="s">
        <v>598</v>
      </c>
      <c r="FUG2" s="194" t="s">
        <v>569</v>
      </c>
      <c r="FUH2" s="194" t="s">
        <v>570</v>
      </c>
      <c r="FUI2" s="194" t="s">
        <v>571</v>
      </c>
      <c r="FUJ2" s="194" t="s">
        <v>572</v>
      </c>
      <c r="FUK2" s="194" t="s">
        <v>573</v>
      </c>
      <c r="FUL2" s="194" t="s">
        <v>574</v>
      </c>
      <c r="FUM2" s="194" t="s">
        <v>575</v>
      </c>
      <c r="FUN2" s="194" t="s">
        <v>576</v>
      </c>
      <c r="FUO2" s="194" t="s">
        <v>577</v>
      </c>
      <c r="FUP2" s="194" t="s">
        <v>578</v>
      </c>
      <c r="FUQ2" s="194" t="s">
        <v>579</v>
      </c>
      <c r="FUR2" s="194" t="s">
        <v>580</v>
      </c>
      <c r="FUS2" s="194" t="s">
        <v>581</v>
      </c>
      <c r="FUT2" s="194" t="s">
        <v>582</v>
      </c>
      <c r="FUU2" s="194" t="s">
        <v>583</v>
      </c>
      <c r="FUV2" s="194" t="s">
        <v>584</v>
      </c>
      <c r="FUW2" s="194" t="s">
        <v>585</v>
      </c>
      <c r="FUX2" s="194" t="s">
        <v>586</v>
      </c>
      <c r="FUY2" s="194" t="s">
        <v>587</v>
      </c>
      <c r="FUZ2" s="194" t="s">
        <v>588</v>
      </c>
      <c r="FVA2" s="194" t="s">
        <v>589</v>
      </c>
      <c r="FVB2" s="194" t="s">
        <v>590</v>
      </c>
      <c r="FVC2" s="194" t="s">
        <v>591</v>
      </c>
      <c r="FVD2" s="194" t="s">
        <v>592</v>
      </c>
      <c r="FVE2" s="194" t="s">
        <v>593</v>
      </c>
      <c r="FVF2" s="194" t="s">
        <v>594</v>
      </c>
      <c r="FVG2" s="194" t="s">
        <v>595</v>
      </c>
      <c r="FVH2" s="194" t="s">
        <v>596</v>
      </c>
      <c r="FVI2" s="194" t="s">
        <v>597</v>
      </c>
      <c r="FVJ2" s="194" t="s">
        <v>598</v>
      </c>
      <c r="GEC2" s="194" t="s">
        <v>569</v>
      </c>
      <c r="GED2" s="194" t="s">
        <v>570</v>
      </c>
      <c r="GEE2" s="194" t="s">
        <v>571</v>
      </c>
      <c r="GEF2" s="194" t="s">
        <v>572</v>
      </c>
      <c r="GEG2" s="194" t="s">
        <v>573</v>
      </c>
      <c r="GEH2" s="194" t="s">
        <v>574</v>
      </c>
      <c r="GEI2" s="194" t="s">
        <v>575</v>
      </c>
      <c r="GEJ2" s="194" t="s">
        <v>576</v>
      </c>
      <c r="GEK2" s="194" t="s">
        <v>577</v>
      </c>
      <c r="GEL2" s="194" t="s">
        <v>578</v>
      </c>
      <c r="GEM2" s="194" t="s">
        <v>579</v>
      </c>
      <c r="GEN2" s="194" t="s">
        <v>580</v>
      </c>
      <c r="GEO2" s="194" t="s">
        <v>581</v>
      </c>
      <c r="GEP2" s="194" t="s">
        <v>582</v>
      </c>
      <c r="GEQ2" s="194" t="s">
        <v>583</v>
      </c>
      <c r="GER2" s="194" t="s">
        <v>584</v>
      </c>
      <c r="GES2" s="194" t="s">
        <v>585</v>
      </c>
      <c r="GET2" s="194" t="s">
        <v>586</v>
      </c>
      <c r="GEU2" s="194" t="s">
        <v>587</v>
      </c>
      <c r="GEV2" s="194" t="s">
        <v>588</v>
      </c>
      <c r="GEW2" s="194" t="s">
        <v>589</v>
      </c>
      <c r="GEX2" s="194" t="s">
        <v>590</v>
      </c>
      <c r="GEY2" s="194" t="s">
        <v>591</v>
      </c>
      <c r="GEZ2" s="194" t="s">
        <v>592</v>
      </c>
      <c r="GFA2" s="194" t="s">
        <v>593</v>
      </c>
      <c r="GFB2" s="194" t="s">
        <v>594</v>
      </c>
      <c r="GFC2" s="194" t="s">
        <v>595</v>
      </c>
      <c r="GFD2" s="194" t="s">
        <v>596</v>
      </c>
      <c r="GFE2" s="194" t="s">
        <v>597</v>
      </c>
      <c r="GFF2" s="194" t="s">
        <v>598</v>
      </c>
      <c r="GNY2" s="194" t="s">
        <v>569</v>
      </c>
      <c r="GNZ2" s="194" t="s">
        <v>570</v>
      </c>
      <c r="GOA2" s="194" t="s">
        <v>571</v>
      </c>
      <c r="GOB2" s="194" t="s">
        <v>572</v>
      </c>
      <c r="GOC2" s="194" t="s">
        <v>573</v>
      </c>
      <c r="GOD2" s="194" t="s">
        <v>574</v>
      </c>
      <c r="GOE2" s="194" t="s">
        <v>575</v>
      </c>
      <c r="GOF2" s="194" t="s">
        <v>576</v>
      </c>
      <c r="GOG2" s="194" t="s">
        <v>577</v>
      </c>
      <c r="GOH2" s="194" t="s">
        <v>578</v>
      </c>
      <c r="GOI2" s="194" t="s">
        <v>579</v>
      </c>
      <c r="GOJ2" s="194" t="s">
        <v>580</v>
      </c>
      <c r="GOK2" s="194" t="s">
        <v>581</v>
      </c>
      <c r="GOL2" s="194" t="s">
        <v>582</v>
      </c>
      <c r="GOM2" s="194" t="s">
        <v>583</v>
      </c>
      <c r="GON2" s="194" t="s">
        <v>584</v>
      </c>
      <c r="GOO2" s="194" t="s">
        <v>585</v>
      </c>
      <c r="GOP2" s="194" t="s">
        <v>586</v>
      </c>
      <c r="GOQ2" s="194" t="s">
        <v>587</v>
      </c>
      <c r="GOR2" s="194" t="s">
        <v>588</v>
      </c>
      <c r="GOS2" s="194" t="s">
        <v>589</v>
      </c>
      <c r="GOT2" s="194" t="s">
        <v>590</v>
      </c>
      <c r="GOU2" s="194" t="s">
        <v>591</v>
      </c>
      <c r="GOV2" s="194" t="s">
        <v>592</v>
      </c>
      <c r="GOW2" s="194" t="s">
        <v>593</v>
      </c>
      <c r="GOX2" s="194" t="s">
        <v>594</v>
      </c>
      <c r="GOY2" s="194" t="s">
        <v>595</v>
      </c>
      <c r="GOZ2" s="194" t="s">
        <v>596</v>
      </c>
      <c r="GPA2" s="194" t="s">
        <v>597</v>
      </c>
      <c r="GPB2" s="194" t="s">
        <v>598</v>
      </c>
      <c r="GXU2" s="194" t="s">
        <v>569</v>
      </c>
      <c r="GXV2" s="194" t="s">
        <v>570</v>
      </c>
      <c r="GXW2" s="194" t="s">
        <v>571</v>
      </c>
      <c r="GXX2" s="194" t="s">
        <v>572</v>
      </c>
      <c r="GXY2" s="194" t="s">
        <v>573</v>
      </c>
      <c r="GXZ2" s="194" t="s">
        <v>574</v>
      </c>
      <c r="GYA2" s="194" t="s">
        <v>575</v>
      </c>
      <c r="GYB2" s="194" t="s">
        <v>576</v>
      </c>
      <c r="GYC2" s="194" t="s">
        <v>577</v>
      </c>
      <c r="GYD2" s="194" t="s">
        <v>578</v>
      </c>
      <c r="GYE2" s="194" t="s">
        <v>579</v>
      </c>
      <c r="GYF2" s="194" t="s">
        <v>580</v>
      </c>
      <c r="GYG2" s="194" t="s">
        <v>581</v>
      </c>
      <c r="GYH2" s="194" t="s">
        <v>582</v>
      </c>
      <c r="GYI2" s="194" t="s">
        <v>583</v>
      </c>
      <c r="GYJ2" s="194" t="s">
        <v>584</v>
      </c>
      <c r="GYK2" s="194" t="s">
        <v>585</v>
      </c>
      <c r="GYL2" s="194" t="s">
        <v>586</v>
      </c>
      <c r="GYM2" s="194" t="s">
        <v>587</v>
      </c>
      <c r="GYN2" s="194" t="s">
        <v>588</v>
      </c>
      <c r="GYO2" s="194" t="s">
        <v>589</v>
      </c>
      <c r="GYP2" s="194" t="s">
        <v>590</v>
      </c>
      <c r="GYQ2" s="194" t="s">
        <v>591</v>
      </c>
      <c r="GYR2" s="194" t="s">
        <v>592</v>
      </c>
      <c r="GYS2" s="194" t="s">
        <v>593</v>
      </c>
      <c r="GYT2" s="194" t="s">
        <v>594</v>
      </c>
      <c r="GYU2" s="194" t="s">
        <v>595</v>
      </c>
      <c r="GYV2" s="194" t="s">
        <v>596</v>
      </c>
      <c r="GYW2" s="194" t="s">
        <v>597</v>
      </c>
      <c r="GYX2" s="194" t="s">
        <v>598</v>
      </c>
      <c r="HHQ2" s="194" t="s">
        <v>569</v>
      </c>
      <c r="HHR2" s="194" t="s">
        <v>570</v>
      </c>
      <c r="HHS2" s="194" t="s">
        <v>571</v>
      </c>
      <c r="HHT2" s="194" t="s">
        <v>572</v>
      </c>
      <c r="HHU2" s="194" t="s">
        <v>573</v>
      </c>
      <c r="HHV2" s="194" t="s">
        <v>574</v>
      </c>
      <c r="HHW2" s="194" t="s">
        <v>575</v>
      </c>
      <c r="HHX2" s="194" t="s">
        <v>576</v>
      </c>
      <c r="HHY2" s="194" t="s">
        <v>577</v>
      </c>
      <c r="HHZ2" s="194" t="s">
        <v>578</v>
      </c>
      <c r="HIA2" s="194" t="s">
        <v>579</v>
      </c>
      <c r="HIB2" s="194" t="s">
        <v>580</v>
      </c>
      <c r="HIC2" s="194" t="s">
        <v>581</v>
      </c>
      <c r="HID2" s="194" t="s">
        <v>582</v>
      </c>
      <c r="HIE2" s="194" t="s">
        <v>583</v>
      </c>
      <c r="HIF2" s="194" t="s">
        <v>584</v>
      </c>
      <c r="HIG2" s="194" t="s">
        <v>585</v>
      </c>
      <c r="HIH2" s="194" t="s">
        <v>586</v>
      </c>
      <c r="HII2" s="194" t="s">
        <v>587</v>
      </c>
      <c r="HIJ2" s="194" t="s">
        <v>588</v>
      </c>
      <c r="HIK2" s="194" t="s">
        <v>589</v>
      </c>
      <c r="HIL2" s="194" t="s">
        <v>590</v>
      </c>
      <c r="HIM2" s="194" t="s">
        <v>591</v>
      </c>
      <c r="HIN2" s="194" t="s">
        <v>592</v>
      </c>
      <c r="HIO2" s="194" t="s">
        <v>593</v>
      </c>
      <c r="HIP2" s="194" t="s">
        <v>594</v>
      </c>
      <c r="HIQ2" s="194" t="s">
        <v>595</v>
      </c>
      <c r="HIR2" s="194" t="s">
        <v>596</v>
      </c>
      <c r="HIS2" s="194" t="s">
        <v>597</v>
      </c>
      <c r="HIT2" s="194" t="s">
        <v>598</v>
      </c>
      <c r="HRM2" s="194" t="s">
        <v>569</v>
      </c>
      <c r="HRN2" s="194" t="s">
        <v>570</v>
      </c>
      <c r="HRO2" s="194" t="s">
        <v>571</v>
      </c>
      <c r="HRP2" s="194" t="s">
        <v>572</v>
      </c>
      <c r="HRQ2" s="194" t="s">
        <v>573</v>
      </c>
      <c r="HRR2" s="194" t="s">
        <v>574</v>
      </c>
      <c r="HRS2" s="194" t="s">
        <v>575</v>
      </c>
      <c r="HRT2" s="194" t="s">
        <v>576</v>
      </c>
      <c r="HRU2" s="194" t="s">
        <v>577</v>
      </c>
      <c r="HRV2" s="194" t="s">
        <v>578</v>
      </c>
      <c r="HRW2" s="194" t="s">
        <v>579</v>
      </c>
      <c r="HRX2" s="194" t="s">
        <v>580</v>
      </c>
      <c r="HRY2" s="194" t="s">
        <v>581</v>
      </c>
      <c r="HRZ2" s="194" t="s">
        <v>582</v>
      </c>
      <c r="HSA2" s="194" t="s">
        <v>583</v>
      </c>
      <c r="HSB2" s="194" t="s">
        <v>584</v>
      </c>
      <c r="HSC2" s="194" t="s">
        <v>585</v>
      </c>
      <c r="HSD2" s="194" t="s">
        <v>586</v>
      </c>
      <c r="HSE2" s="194" t="s">
        <v>587</v>
      </c>
      <c r="HSF2" s="194" t="s">
        <v>588</v>
      </c>
      <c r="HSG2" s="194" t="s">
        <v>589</v>
      </c>
      <c r="HSH2" s="194" t="s">
        <v>590</v>
      </c>
      <c r="HSI2" s="194" t="s">
        <v>591</v>
      </c>
      <c r="HSJ2" s="194" t="s">
        <v>592</v>
      </c>
      <c r="HSK2" s="194" t="s">
        <v>593</v>
      </c>
      <c r="HSL2" s="194" t="s">
        <v>594</v>
      </c>
      <c r="HSM2" s="194" t="s">
        <v>595</v>
      </c>
      <c r="HSN2" s="194" t="s">
        <v>596</v>
      </c>
      <c r="HSO2" s="194" t="s">
        <v>597</v>
      </c>
      <c r="HSP2" s="194" t="s">
        <v>598</v>
      </c>
      <c r="IBI2" s="194" t="s">
        <v>569</v>
      </c>
      <c r="IBJ2" s="194" t="s">
        <v>570</v>
      </c>
      <c r="IBK2" s="194" t="s">
        <v>571</v>
      </c>
      <c r="IBL2" s="194" t="s">
        <v>572</v>
      </c>
      <c r="IBM2" s="194" t="s">
        <v>573</v>
      </c>
      <c r="IBN2" s="194" t="s">
        <v>574</v>
      </c>
      <c r="IBO2" s="194" t="s">
        <v>575</v>
      </c>
      <c r="IBP2" s="194" t="s">
        <v>576</v>
      </c>
      <c r="IBQ2" s="194" t="s">
        <v>577</v>
      </c>
      <c r="IBR2" s="194" t="s">
        <v>578</v>
      </c>
      <c r="IBS2" s="194" t="s">
        <v>579</v>
      </c>
      <c r="IBT2" s="194" t="s">
        <v>580</v>
      </c>
      <c r="IBU2" s="194" t="s">
        <v>581</v>
      </c>
      <c r="IBV2" s="194" t="s">
        <v>582</v>
      </c>
      <c r="IBW2" s="194" t="s">
        <v>583</v>
      </c>
      <c r="IBX2" s="194" t="s">
        <v>584</v>
      </c>
      <c r="IBY2" s="194" t="s">
        <v>585</v>
      </c>
      <c r="IBZ2" s="194" t="s">
        <v>586</v>
      </c>
      <c r="ICA2" s="194" t="s">
        <v>587</v>
      </c>
      <c r="ICB2" s="194" t="s">
        <v>588</v>
      </c>
      <c r="ICC2" s="194" t="s">
        <v>589</v>
      </c>
      <c r="ICD2" s="194" t="s">
        <v>590</v>
      </c>
      <c r="ICE2" s="194" t="s">
        <v>591</v>
      </c>
      <c r="ICF2" s="194" t="s">
        <v>592</v>
      </c>
      <c r="ICG2" s="194" t="s">
        <v>593</v>
      </c>
      <c r="ICH2" s="194" t="s">
        <v>594</v>
      </c>
      <c r="ICI2" s="194" t="s">
        <v>595</v>
      </c>
      <c r="ICJ2" s="194" t="s">
        <v>596</v>
      </c>
      <c r="ICK2" s="194" t="s">
        <v>597</v>
      </c>
      <c r="ICL2" s="194" t="s">
        <v>598</v>
      </c>
      <c r="ILE2" s="194" t="s">
        <v>569</v>
      </c>
      <c r="ILF2" s="194" t="s">
        <v>570</v>
      </c>
      <c r="ILG2" s="194" t="s">
        <v>571</v>
      </c>
      <c r="ILH2" s="194" t="s">
        <v>572</v>
      </c>
      <c r="ILI2" s="194" t="s">
        <v>573</v>
      </c>
      <c r="ILJ2" s="194" t="s">
        <v>574</v>
      </c>
      <c r="ILK2" s="194" t="s">
        <v>575</v>
      </c>
      <c r="ILL2" s="194" t="s">
        <v>576</v>
      </c>
      <c r="ILM2" s="194" t="s">
        <v>577</v>
      </c>
      <c r="ILN2" s="194" t="s">
        <v>578</v>
      </c>
      <c r="ILO2" s="194" t="s">
        <v>579</v>
      </c>
      <c r="ILP2" s="194" t="s">
        <v>580</v>
      </c>
      <c r="ILQ2" s="194" t="s">
        <v>581</v>
      </c>
      <c r="ILR2" s="194" t="s">
        <v>582</v>
      </c>
      <c r="ILS2" s="194" t="s">
        <v>583</v>
      </c>
      <c r="ILT2" s="194" t="s">
        <v>584</v>
      </c>
      <c r="ILU2" s="194" t="s">
        <v>585</v>
      </c>
      <c r="ILV2" s="194" t="s">
        <v>586</v>
      </c>
      <c r="ILW2" s="194" t="s">
        <v>587</v>
      </c>
      <c r="ILX2" s="194" t="s">
        <v>588</v>
      </c>
      <c r="ILY2" s="194" t="s">
        <v>589</v>
      </c>
      <c r="ILZ2" s="194" t="s">
        <v>590</v>
      </c>
      <c r="IMA2" s="194" t="s">
        <v>591</v>
      </c>
      <c r="IMB2" s="194" t="s">
        <v>592</v>
      </c>
      <c r="IMC2" s="194" t="s">
        <v>593</v>
      </c>
      <c r="IMD2" s="194" t="s">
        <v>594</v>
      </c>
      <c r="IME2" s="194" t="s">
        <v>595</v>
      </c>
      <c r="IMF2" s="194" t="s">
        <v>596</v>
      </c>
      <c r="IMG2" s="194" t="s">
        <v>597</v>
      </c>
      <c r="IMH2" s="194" t="s">
        <v>598</v>
      </c>
      <c r="IVA2" s="194" t="s">
        <v>569</v>
      </c>
      <c r="IVB2" s="194" t="s">
        <v>570</v>
      </c>
      <c r="IVC2" s="194" t="s">
        <v>571</v>
      </c>
      <c r="IVD2" s="194" t="s">
        <v>572</v>
      </c>
      <c r="IVE2" s="194" t="s">
        <v>573</v>
      </c>
      <c r="IVF2" s="194" t="s">
        <v>574</v>
      </c>
      <c r="IVG2" s="194" t="s">
        <v>575</v>
      </c>
      <c r="IVH2" s="194" t="s">
        <v>576</v>
      </c>
      <c r="IVI2" s="194" t="s">
        <v>577</v>
      </c>
      <c r="IVJ2" s="194" t="s">
        <v>578</v>
      </c>
      <c r="IVK2" s="194" t="s">
        <v>579</v>
      </c>
      <c r="IVL2" s="194" t="s">
        <v>580</v>
      </c>
      <c r="IVM2" s="194" t="s">
        <v>581</v>
      </c>
      <c r="IVN2" s="194" t="s">
        <v>582</v>
      </c>
      <c r="IVO2" s="194" t="s">
        <v>583</v>
      </c>
      <c r="IVP2" s="194" t="s">
        <v>584</v>
      </c>
      <c r="IVQ2" s="194" t="s">
        <v>585</v>
      </c>
      <c r="IVR2" s="194" t="s">
        <v>586</v>
      </c>
      <c r="IVS2" s="194" t="s">
        <v>587</v>
      </c>
      <c r="IVT2" s="194" t="s">
        <v>588</v>
      </c>
      <c r="IVU2" s="194" t="s">
        <v>589</v>
      </c>
      <c r="IVV2" s="194" t="s">
        <v>590</v>
      </c>
      <c r="IVW2" s="194" t="s">
        <v>591</v>
      </c>
      <c r="IVX2" s="194" t="s">
        <v>592</v>
      </c>
      <c r="IVY2" s="194" t="s">
        <v>593</v>
      </c>
      <c r="IVZ2" s="194" t="s">
        <v>594</v>
      </c>
      <c r="IWA2" s="194" t="s">
        <v>595</v>
      </c>
      <c r="IWB2" s="194" t="s">
        <v>596</v>
      </c>
      <c r="IWC2" s="194" t="s">
        <v>597</v>
      </c>
      <c r="IWD2" s="194" t="s">
        <v>598</v>
      </c>
      <c r="JEW2" s="194" t="s">
        <v>569</v>
      </c>
      <c r="JEX2" s="194" t="s">
        <v>570</v>
      </c>
      <c r="JEY2" s="194" t="s">
        <v>571</v>
      </c>
      <c r="JEZ2" s="194" t="s">
        <v>572</v>
      </c>
      <c r="JFA2" s="194" t="s">
        <v>573</v>
      </c>
      <c r="JFB2" s="194" t="s">
        <v>574</v>
      </c>
      <c r="JFC2" s="194" t="s">
        <v>575</v>
      </c>
      <c r="JFD2" s="194" t="s">
        <v>576</v>
      </c>
      <c r="JFE2" s="194" t="s">
        <v>577</v>
      </c>
      <c r="JFF2" s="194" t="s">
        <v>578</v>
      </c>
      <c r="JFG2" s="194" t="s">
        <v>579</v>
      </c>
      <c r="JFH2" s="194" t="s">
        <v>580</v>
      </c>
      <c r="JFI2" s="194" t="s">
        <v>581</v>
      </c>
      <c r="JFJ2" s="194" t="s">
        <v>582</v>
      </c>
      <c r="JFK2" s="194" t="s">
        <v>583</v>
      </c>
      <c r="JFL2" s="194" t="s">
        <v>584</v>
      </c>
      <c r="JFM2" s="194" t="s">
        <v>585</v>
      </c>
      <c r="JFN2" s="194" t="s">
        <v>586</v>
      </c>
      <c r="JFO2" s="194" t="s">
        <v>587</v>
      </c>
      <c r="JFP2" s="194" t="s">
        <v>588</v>
      </c>
      <c r="JFQ2" s="194" t="s">
        <v>589</v>
      </c>
      <c r="JFR2" s="194" t="s">
        <v>590</v>
      </c>
      <c r="JFS2" s="194" t="s">
        <v>591</v>
      </c>
      <c r="JFT2" s="194" t="s">
        <v>592</v>
      </c>
      <c r="JFU2" s="194" t="s">
        <v>593</v>
      </c>
      <c r="JFV2" s="194" t="s">
        <v>594</v>
      </c>
      <c r="JFW2" s="194" t="s">
        <v>595</v>
      </c>
      <c r="JFX2" s="194" t="s">
        <v>596</v>
      </c>
      <c r="JFY2" s="194" t="s">
        <v>597</v>
      </c>
      <c r="JFZ2" s="194" t="s">
        <v>598</v>
      </c>
      <c r="JOS2" s="194" t="s">
        <v>569</v>
      </c>
      <c r="JOT2" s="194" t="s">
        <v>570</v>
      </c>
      <c r="JOU2" s="194" t="s">
        <v>571</v>
      </c>
      <c r="JOV2" s="194" t="s">
        <v>572</v>
      </c>
      <c r="JOW2" s="194" t="s">
        <v>573</v>
      </c>
      <c r="JOX2" s="194" t="s">
        <v>574</v>
      </c>
      <c r="JOY2" s="194" t="s">
        <v>575</v>
      </c>
      <c r="JOZ2" s="194" t="s">
        <v>576</v>
      </c>
      <c r="JPA2" s="194" t="s">
        <v>577</v>
      </c>
      <c r="JPB2" s="194" t="s">
        <v>578</v>
      </c>
      <c r="JPC2" s="194" t="s">
        <v>579</v>
      </c>
      <c r="JPD2" s="194" t="s">
        <v>580</v>
      </c>
      <c r="JPE2" s="194" t="s">
        <v>581</v>
      </c>
      <c r="JPF2" s="194" t="s">
        <v>582</v>
      </c>
      <c r="JPG2" s="194" t="s">
        <v>583</v>
      </c>
      <c r="JPH2" s="194" t="s">
        <v>584</v>
      </c>
      <c r="JPI2" s="194" t="s">
        <v>585</v>
      </c>
      <c r="JPJ2" s="194" t="s">
        <v>586</v>
      </c>
      <c r="JPK2" s="194" t="s">
        <v>587</v>
      </c>
      <c r="JPL2" s="194" t="s">
        <v>588</v>
      </c>
      <c r="JPM2" s="194" t="s">
        <v>589</v>
      </c>
      <c r="JPN2" s="194" t="s">
        <v>590</v>
      </c>
      <c r="JPO2" s="194" t="s">
        <v>591</v>
      </c>
      <c r="JPP2" s="194" t="s">
        <v>592</v>
      </c>
      <c r="JPQ2" s="194" t="s">
        <v>593</v>
      </c>
      <c r="JPR2" s="194" t="s">
        <v>594</v>
      </c>
      <c r="JPS2" s="194" t="s">
        <v>595</v>
      </c>
      <c r="JPT2" s="194" t="s">
        <v>596</v>
      </c>
      <c r="JPU2" s="194" t="s">
        <v>597</v>
      </c>
      <c r="JPV2" s="194" t="s">
        <v>598</v>
      </c>
      <c r="JYO2" s="194" t="s">
        <v>569</v>
      </c>
      <c r="JYP2" s="194" t="s">
        <v>570</v>
      </c>
      <c r="JYQ2" s="194" t="s">
        <v>571</v>
      </c>
      <c r="JYR2" s="194" t="s">
        <v>572</v>
      </c>
      <c r="JYS2" s="194" t="s">
        <v>573</v>
      </c>
      <c r="JYT2" s="194" t="s">
        <v>574</v>
      </c>
      <c r="JYU2" s="194" t="s">
        <v>575</v>
      </c>
      <c r="JYV2" s="194" t="s">
        <v>576</v>
      </c>
      <c r="JYW2" s="194" t="s">
        <v>577</v>
      </c>
      <c r="JYX2" s="194" t="s">
        <v>578</v>
      </c>
      <c r="JYY2" s="194" t="s">
        <v>579</v>
      </c>
      <c r="JYZ2" s="194" t="s">
        <v>580</v>
      </c>
      <c r="JZA2" s="194" t="s">
        <v>581</v>
      </c>
      <c r="JZB2" s="194" t="s">
        <v>582</v>
      </c>
      <c r="JZC2" s="194" t="s">
        <v>583</v>
      </c>
      <c r="JZD2" s="194" t="s">
        <v>584</v>
      </c>
      <c r="JZE2" s="194" t="s">
        <v>585</v>
      </c>
      <c r="JZF2" s="194" t="s">
        <v>586</v>
      </c>
      <c r="JZG2" s="194" t="s">
        <v>587</v>
      </c>
      <c r="JZH2" s="194" t="s">
        <v>588</v>
      </c>
      <c r="JZI2" s="194" t="s">
        <v>589</v>
      </c>
      <c r="JZJ2" s="194" t="s">
        <v>590</v>
      </c>
      <c r="JZK2" s="194" t="s">
        <v>591</v>
      </c>
      <c r="JZL2" s="194" t="s">
        <v>592</v>
      </c>
      <c r="JZM2" s="194" t="s">
        <v>593</v>
      </c>
      <c r="JZN2" s="194" t="s">
        <v>594</v>
      </c>
      <c r="JZO2" s="194" t="s">
        <v>595</v>
      </c>
      <c r="JZP2" s="194" t="s">
        <v>596</v>
      </c>
      <c r="JZQ2" s="194" t="s">
        <v>597</v>
      </c>
      <c r="JZR2" s="194" t="s">
        <v>598</v>
      </c>
      <c r="KIK2" s="194" t="s">
        <v>569</v>
      </c>
      <c r="KIL2" s="194" t="s">
        <v>570</v>
      </c>
      <c r="KIM2" s="194" t="s">
        <v>571</v>
      </c>
      <c r="KIN2" s="194" t="s">
        <v>572</v>
      </c>
      <c r="KIO2" s="194" t="s">
        <v>573</v>
      </c>
      <c r="KIP2" s="194" t="s">
        <v>574</v>
      </c>
      <c r="KIQ2" s="194" t="s">
        <v>575</v>
      </c>
      <c r="KIR2" s="194" t="s">
        <v>576</v>
      </c>
      <c r="KIS2" s="194" t="s">
        <v>577</v>
      </c>
      <c r="KIT2" s="194" t="s">
        <v>578</v>
      </c>
      <c r="KIU2" s="194" t="s">
        <v>579</v>
      </c>
      <c r="KIV2" s="194" t="s">
        <v>580</v>
      </c>
      <c r="KIW2" s="194" t="s">
        <v>581</v>
      </c>
      <c r="KIX2" s="194" t="s">
        <v>582</v>
      </c>
      <c r="KIY2" s="194" t="s">
        <v>583</v>
      </c>
      <c r="KIZ2" s="194" t="s">
        <v>584</v>
      </c>
      <c r="KJA2" s="194" t="s">
        <v>585</v>
      </c>
      <c r="KJB2" s="194" t="s">
        <v>586</v>
      </c>
      <c r="KJC2" s="194" t="s">
        <v>587</v>
      </c>
      <c r="KJD2" s="194" t="s">
        <v>588</v>
      </c>
      <c r="KJE2" s="194" t="s">
        <v>589</v>
      </c>
      <c r="KJF2" s="194" t="s">
        <v>590</v>
      </c>
      <c r="KJG2" s="194" t="s">
        <v>591</v>
      </c>
      <c r="KJH2" s="194" t="s">
        <v>592</v>
      </c>
      <c r="KJI2" s="194" t="s">
        <v>593</v>
      </c>
      <c r="KJJ2" s="194" t="s">
        <v>594</v>
      </c>
      <c r="KJK2" s="194" t="s">
        <v>595</v>
      </c>
      <c r="KJL2" s="194" t="s">
        <v>596</v>
      </c>
      <c r="KJM2" s="194" t="s">
        <v>597</v>
      </c>
      <c r="KJN2" s="194" t="s">
        <v>598</v>
      </c>
      <c r="KSG2" s="194" t="s">
        <v>569</v>
      </c>
      <c r="KSH2" s="194" t="s">
        <v>570</v>
      </c>
      <c r="KSI2" s="194" t="s">
        <v>571</v>
      </c>
      <c r="KSJ2" s="194" t="s">
        <v>572</v>
      </c>
      <c r="KSK2" s="194" t="s">
        <v>573</v>
      </c>
      <c r="KSL2" s="194" t="s">
        <v>574</v>
      </c>
      <c r="KSM2" s="194" t="s">
        <v>575</v>
      </c>
      <c r="KSN2" s="194" t="s">
        <v>576</v>
      </c>
      <c r="KSO2" s="194" t="s">
        <v>577</v>
      </c>
      <c r="KSP2" s="194" t="s">
        <v>578</v>
      </c>
      <c r="KSQ2" s="194" t="s">
        <v>579</v>
      </c>
      <c r="KSR2" s="194" t="s">
        <v>580</v>
      </c>
      <c r="KSS2" s="194" t="s">
        <v>581</v>
      </c>
      <c r="KST2" s="194" t="s">
        <v>582</v>
      </c>
      <c r="KSU2" s="194" t="s">
        <v>583</v>
      </c>
      <c r="KSV2" s="194" t="s">
        <v>584</v>
      </c>
      <c r="KSW2" s="194" t="s">
        <v>585</v>
      </c>
      <c r="KSX2" s="194" t="s">
        <v>586</v>
      </c>
      <c r="KSY2" s="194" t="s">
        <v>587</v>
      </c>
      <c r="KSZ2" s="194" t="s">
        <v>588</v>
      </c>
      <c r="KTA2" s="194" t="s">
        <v>589</v>
      </c>
      <c r="KTB2" s="194" t="s">
        <v>590</v>
      </c>
      <c r="KTC2" s="194" t="s">
        <v>591</v>
      </c>
      <c r="KTD2" s="194" t="s">
        <v>592</v>
      </c>
      <c r="KTE2" s="194" t="s">
        <v>593</v>
      </c>
      <c r="KTF2" s="194" t="s">
        <v>594</v>
      </c>
      <c r="KTG2" s="194" t="s">
        <v>595</v>
      </c>
      <c r="KTH2" s="194" t="s">
        <v>596</v>
      </c>
      <c r="KTI2" s="194" t="s">
        <v>597</v>
      </c>
      <c r="KTJ2" s="194" t="s">
        <v>598</v>
      </c>
      <c r="LCC2" s="194" t="s">
        <v>569</v>
      </c>
      <c r="LCD2" s="194" t="s">
        <v>570</v>
      </c>
      <c r="LCE2" s="194" t="s">
        <v>571</v>
      </c>
      <c r="LCF2" s="194" t="s">
        <v>572</v>
      </c>
      <c r="LCG2" s="194" t="s">
        <v>573</v>
      </c>
      <c r="LCH2" s="194" t="s">
        <v>574</v>
      </c>
      <c r="LCI2" s="194" t="s">
        <v>575</v>
      </c>
      <c r="LCJ2" s="194" t="s">
        <v>576</v>
      </c>
      <c r="LCK2" s="194" t="s">
        <v>577</v>
      </c>
      <c r="LCL2" s="194" t="s">
        <v>578</v>
      </c>
      <c r="LCM2" s="194" t="s">
        <v>579</v>
      </c>
      <c r="LCN2" s="194" t="s">
        <v>580</v>
      </c>
      <c r="LCO2" s="194" t="s">
        <v>581</v>
      </c>
      <c r="LCP2" s="194" t="s">
        <v>582</v>
      </c>
      <c r="LCQ2" s="194" t="s">
        <v>583</v>
      </c>
      <c r="LCR2" s="194" t="s">
        <v>584</v>
      </c>
      <c r="LCS2" s="194" t="s">
        <v>585</v>
      </c>
      <c r="LCT2" s="194" t="s">
        <v>586</v>
      </c>
      <c r="LCU2" s="194" t="s">
        <v>587</v>
      </c>
      <c r="LCV2" s="194" t="s">
        <v>588</v>
      </c>
      <c r="LCW2" s="194" t="s">
        <v>589</v>
      </c>
      <c r="LCX2" s="194" t="s">
        <v>590</v>
      </c>
      <c r="LCY2" s="194" t="s">
        <v>591</v>
      </c>
      <c r="LCZ2" s="194" t="s">
        <v>592</v>
      </c>
      <c r="LDA2" s="194" t="s">
        <v>593</v>
      </c>
      <c r="LDB2" s="194" t="s">
        <v>594</v>
      </c>
      <c r="LDC2" s="194" t="s">
        <v>595</v>
      </c>
      <c r="LDD2" s="194" t="s">
        <v>596</v>
      </c>
      <c r="LDE2" s="194" t="s">
        <v>597</v>
      </c>
      <c r="LDF2" s="194" t="s">
        <v>598</v>
      </c>
      <c r="LLY2" s="194" t="s">
        <v>569</v>
      </c>
      <c r="LLZ2" s="194" t="s">
        <v>570</v>
      </c>
      <c r="LMA2" s="194" t="s">
        <v>571</v>
      </c>
      <c r="LMB2" s="194" t="s">
        <v>572</v>
      </c>
      <c r="LMC2" s="194" t="s">
        <v>573</v>
      </c>
      <c r="LMD2" s="194" t="s">
        <v>574</v>
      </c>
      <c r="LME2" s="194" t="s">
        <v>575</v>
      </c>
      <c r="LMF2" s="194" t="s">
        <v>576</v>
      </c>
      <c r="LMG2" s="194" t="s">
        <v>577</v>
      </c>
      <c r="LMH2" s="194" t="s">
        <v>578</v>
      </c>
      <c r="LMI2" s="194" t="s">
        <v>579</v>
      </c>
      <c r="LMJ2" s="194" t="s">
        <v>580</v>
      </c>
      <c r="LMK2" s="194" t="s">
        <v>581</v>
      </c>
      <c r="LML2" s="194" t="s">
        <v>582</v>
      </c>
      <c r="LMM2" s="194" t="s">
        <v>583</v>
      </c>
      <c r="LMN2" s="194" t="s">
        <v>584</v>
      </c>
      <c r="LMO2" s="194" t="s">
        <v>585</v>
      </c>
      <c r="LMP2" s="194" t="s">
        <v>586</v>
      </c>
      <c r="LMQ2" s="194" t="s">
        <v>587</v>
      </c>
      <c r="LMR2" s="194" t="s">
        <v>588</v>
      </c>
      <c r="LMS2" s="194" t="s">
        <v>589</v>
      </c>
      <c r="LMT2" s="194" t="s">
        <v>590</v>
      </c>
      <c r="LMU2" s="194" t="s">
        <v>591</v>
      </c>
      <c r="LMV2" s="194" t="s">
        <v>592</v>
      </c>
      <c r="LMW2" s="194" t="s">
        <v>593</v>
      </c>
      <c r="LMX2" s="194" t="s">
        <v>594</v>
      </c>
      <c r="LMY2" s="194" t="s">
        <v>595</v>
      </c>
      <c r="LMZ2" s="194" t="s">
        <v>596</v>
      </c>
      <c r="LNA2" s="194" t="s">
        <v>597</v>
      </c>
      <c r="LNB2" s="194" t="s">
        <v>598</v>
      </c>
      <c r="LVU2" s="194" t="s">
        <v>569</v>
      </c>
      <c r="LVV2" s="194" t="s">
        <v>570</v>
      </c>
      <c r="LVW2" s="194" t="s">
        <v>571</v>
      </c>
      <c r="LVX2" s="194" t="s">
        <v>572</v>
      </c>
      <c r="LVY2" s="194" t="s">
        <v>573</v>
      </c>
      <c r="LVZ2" s="194" t="s">
        <v>574</v>
      </c>
      <c r="LWA2" s="194" t="s">
        <v>575</v>
      </c>
      <c r="LWB2" s="194" t="s">
        <v>576</v>
      </c>
      <c r="LWC2" s="194" t="s">
        <v>577</v>
      </c>
      <c r="LWD2" s="194" t="s">
        <v>578</v>
      </c>
      <c r="LWE2" s="194" t="s">
        <v>579</v>
      </c>
      <c r="LWF2" s="194" t="s">
        <v>580</v>
      </c>
      <c r="LWG2" s="194" t="s">
        <v>581</v>
      </c>
      <c r="LWH2" s="194" t="s">
        <v>582</v>
      </c>
      <c r="LWI2" s="194" t="s">
        <v>583</v>
      </c>
      <c r="LWJ2" s="194" t="s">
        <v>584</v>
      </c>
      <c r="LWK2" s="194" t="s">
        <v>585</v>
      </c>
      <c r="LWL2" s="194" t="s">
        <v>586</v>
      </c>
      <c r="LWM2" s="194" t="s">
        <v>587</v>
      </c>
      <c r="LWN2" s="194" t="s">
        <v>588</v>
      </c>
      <c r="LWO2" s="194" t="s">
        <v>589</v>
      </c>
      <c r="LWP2" s="194" t="s">
        <v>590</v>
      </c>
      <c r="LWQ2" s="194" t="s">
        <v>591</v>
      </c>
      <c r="LWR2" s="194" t="s">
        <v>592</v>
      </c>
      <c r="LWS2" s="194" t="s">
        <v>593</v>
      </c>
      <c r="LWT2" s="194" t="s">
        <v>594</v>
      </c>
      <c r="LWU2" s="194" t="s">
        <v>595</v>
      </c>
      <c r="LWV2" s="194" t="s">
        <v>596</v>
      </c>
      <c r="LWW2" s="194" t="s">
        <v>597</v>
      </c>
      <c r="LWX2" s="194" t="s">
        <v>598</v>
      </c>
      <c r="MFQ2" s="194" t="s">
        <v>569</v>
      </c>
      <c r="MFR2" s="194" t="s">
        <v>570</v>
      </c>
      <c r="MFS2" s="194" t="s">
        <v>571</v>
      </c>
      <c r="MFT2" s="194" t="s">
        <v>572</v>
      </c>
      <c r="MFU2" s="194" t="s">
        <v>573</v>
      </c>
      <c r="MFV2" s="194" t="s">
        <v>574</v>
      </c>
      <c r="MFW2" s="194" t="s">
        <v>575</v>
      </c>
      <c r="MFX2" s="194" t="s">
        <v>576</v>
      </c>
      <c r="MFY2" s="194" t="s">
        <v>577</v>
      </c>
      <c r="MFZ2" s="194" t="s">
        <v>578</v>
      </c>
      <c r="MGA2" s="194" t="s">
        <v>579</v>
      </c>
      <c r="MGB2" s="194" t="s">
        <v>580</v>
      </c>
      <c r="MGC2" s="194" t="s">
        <v>581</v>
      </c>
      <c r="MGD2" s="194" t="s">
        <v>582</v>
      </c>
      <c r="MGE2" s="194" t="s">
        <v>583</v>
      </c>
      <c r="MGF2" s="194" t="s">
        <v>584</v>
      </c>
      <c r="MGG2" s="194" t="s">
        <v>585</v>
      </c>
      <c r="MGH2" s="194" t="s">
        <v>586</v>
      </c>
      <c r="MGI2" s="194" t="s">
        <v>587</v>
      </c>
      <c r="MGJ2" s="194" t="s">
        <v>588</v>
      </c>
      <c r="MGK2" s="194" t="s">
        <v>589</v>
      </c>
      <c r="MGL2" s="194" t="s">
        <v>590</v>
      </c>
      <c r="MGM2" s="194" t="s">
        <v>591</v>
      </c>
      <c r="MGN2" s="194" t="s">
        <v>592</v>
      </c>
      <c r="MGO2" s="194" t="s">
        <v>593</v>
      </c>
      <c r="MGP2" s="194" t="s">
        <v>594</v>
      </c>
      <c r="MGQ2" s="194" t="s">
        <v>595</v>
      </c>
      <c r="MGR2" s="194" t="s">
        <v>596</v>
      </c>
      <c r="MGS2" s="194" t="s">
        <v>597</v>
      </c>
      <c r="MGT2" s="194" t="s">
        <v>598</v>
      </c>
      <c r="MPM2" s="194" t="s">
        <v>569</v>
      </c>
      <c r="MPN2" s="194" t="s">
        <v>570</v>
      </c>
      <c r="MPO2" s="194" t="s">
        <v>571</v>
      </c>
      <c r="MPP2" s="194" t="s">
        <v>572</v>
      </c>
      <c r="MPQ2" s="194" t="s">
        <v>573</v>
      </c>
      <c r="MPR2" s="194" t="s">
        <v>574</v>
      </c>
      <c r="MPS2" s="194" t="s">
        <v>575</v>
      </c>
      <c r="MPT2" s="194" t="s">
        <v>576</v>
      </c>
      <c r="MPU2" s="194" t="s">
        <v>577</v>
      </c>
      <c r="MPV2" s="194" t="s">
        <v>578</v>
      </c>
      <c r="MPW2" s="194" t="s">
        <v>579</v>
      </c>
      <c r="MPX2" s="194" t="s">
        <v>580</v>
      </c>
      <c r="MPY2" s="194" t="s">
        <v>581</v>
      </c>
      <c r="MPZ2" s="194" t="s">
        <v>582</v>
      </c>
      <c r="MQA2" s="194" t="s">
        <v>583</v>
      </c>
      <c r="MQB2" s="194" t="s">
        <v>584</v>
      </c>
      <c r="MQC2" s="194" t="s">
        <v>585</v>
      </c>
      <c r="MQD2" s="194" t="s">
        <v>586</v>
      </c>
      <c r="MQE2" s="194" t="s">
        <v>587</v>
      </c>
      <c r="MQF2" s="194" t="s">
        <v>588</v>
      </c>
      <c r="MQG2" s="194" t="s">
        <v>589</v>
      </c>
      <c r="MQH2" s="194" t="s">
        <v>590</v>
      </c>
      <c r="MQI2" s="194" t="s">
        <v>591</v>
      </c>
      <c r="MQJ2" s="194" t="s">
        <v>592</v>
      </c>
      <c r="MQK2" s="194" t="s">
        <v>593</v>
      </c>
      <c r="MQL2" s="194" t="s">
        <v>594</v>
      </c>
      <c r="MQM2" s="194" t="s">
        <v>595</v>
      </c>
      <c r="MQN2" s="194" t="s">
        <v>596</v>
      </c>
      <c r="MQO2" s="194" t="s">
        <v>597</v>
      </c>
      <c r="MQP2" s="194" t="s">
        <v>598</v>
      </c>
      <c r="MZI2" s="194" t="s">
        <v>569</v>
      </c>
      <c r="MZJ2" s="194" t="s">
        <v>570</v>
      </c>
      <c r="MZK2" s="194" t="s">
        <v>571</v>
      </c>
      <c r="MZL2" s="194" t="s">
        <v>572</v>
      </c>
      <c r="MZM2" s="194" t="s">
        <v>573</v>
      </c>
      <c r="MZN2" s="194" t="s">
        <v>574</v>
      </c>
      <c r="MZO2" s="194" t="s">
        <v>575</v>
      </c>
      <c r="MZP2" s="194" t="s">
        <v>576</v>
      </c>
      <c r="MZQ2" s="194" t="s">
        <v>577</v>
      </c>
      <c r="MZR2" s="194" t="s">
        <v>578</v>
      </c>
      <c r="MZS2" s="194" t="s">
        <v>579</v>
      </c>
      <c r="MZT2" s="194" t="s">
        <v>580</v>
      </c>
      <c r="MZU2" s="194" t="s">
        <v>581</v>
      </c>
      <c r="MZV2" s="194" t="s">
        <v>582</v>
      </c>
      <c r="MZW2" s="194" t="s">
        <v>583</v>
      </c>
      <c r="MZX2" s="194" t="s">
        <v>584</v>
      </c>
      <c r="MZY2" s="194" t="s">
        <v>585</v>
      </c>
      <c r="MZZ2" s="194" t="s">
        <v>586</v>
      </c>
      <c r="NAA2" s="194" t="s">
        <v>587</v>
      </c>
      <c r="NAB2" s="194" t="s">
        <v>588</v>
      </c>
      <c r="NAC2" s="194" t="s">
        <v>589</v>
      </c>
      <c r="NAD2" s="194" t="s">
        <v>590</v>
      </c>
      <c r="NAE2" s="194" t="s">
        <v>591</v>
      </c>
      <c r="NAF2" s="194" t="s">
        <v>592</v>
      </c>
      <c r="NAG2" s="194" t="s">
        <v>593</v>
      </c>
      <c r="NAH2" s="194" t="s">
        <v>594</v>
      </c>
      <c r="NAI2" s="194" t="s">
        <v>595</v>
      </c>
      <c r="NAJ2" s="194" t="s">
        <v>596</v>
      </c>
      <c r="NAK2" s="194" t="s">
        <v>597</v>
      </c>
      <c r="NAL2" s="194" t="s">
        <v>598</v>
      </c>
      <c r="NJE2" s="194" t="s">
        <v>569</v>
      </c>
      <c r="NJF2" s="194" t="s">
        <v>570</v>
      </c>
      <c r="NJG2" s="194" t="s">
        <v>571</v>
      </c>
      <c r="NJH2" s="194" t="s">
        <v>572</v>
      </c>
      <c r="NJI2" s="194" t="s">
        <v>573</v>
      </c>
      <c r="NJJ2" s="194" t="s">
        <v>574</v>
      </c>
      <c r="NJK2" s="194" t="s">
        <v>575</v>
      </c>
      <c r="NJL2" s="194" t="s">
        <v>576</v>
      </c>
      <c r="NJM2" s="194" t="s">
        <v>577</v>
      </c>
      <c r="NJN2" s="194" t="s">
        <v>578</v>
      </c>
      <c r="NJO2" s="194" t="s">
        <v>579</v>
      </c>
      <c r="NJP2" s="194" t="s">
        <v>580</v>
      </c>
      <c r="NJQ2" s="194" t="s">
        <v>581</v>
      </c>
      <c r="NJR2" s="194" t="s">
        <v>582</v>
      </c>
      <c r="NJS2" s="194" t="s">
        <v>583</v>
      </c>
      <c r="NJT2" s="194" t="s">
        <v>584</v>
      </c>
      <c r="NJU2" s="194" t="s">
        <v>585</v>
      </c>
      <c r="NJV2" s="194" t="s">
        <v>586</v>
      </c>
      <c r="NJW2" s="194" t="s">
        <v>587</v>
      </c>
      <c r="NJX2" s="194" t="s">
        <v>588</v>
      </c>
      <c r="NJY2" s="194" t="s">
        <v>589</v>
      </c>
      <c r="NJZ2" s="194" t="s">
        <v>590</v>
      </c>
      <c r="NKA2" s="194" t="s">
        <v>591</v>
      </c>
      <c r="NKB2" s="194" t="s">
        <v>592</v>
      </c>
      <c r="NKC2" s="194" t="s">
        <v>593</v>
      </c>
      <c r="NKD2" s="194" t="s">
        <v>594</v>
      </c>
      <c r="NKE2" s="194" t="s">
        <v>595</v>
      </c>
      <c r="NKF2" s="194" t="s">
        <v>596</v>
      </c>
      <c r="NKG2" s="194" t="s">
        <v>597</v>
      </c>
      <c r="NKH2" s="194" t="s">
        <v>598</v>
      </c>
      <c r="NTA2" s="194" t="s">
        <v>569</v>
      </c>
      <c r="NTB2" s="194" t="s">
        <v>570</v>
      </c>
      <c r="NTC2" s="194" t="s">
        <v>571</v>
      </c>
      <c r="NTD2" s="194" t="s">
        <v>572</v>
      </c>
      <c r="NTE2" s="194" t="s">
        <v>573</v>
      </c>
      <c r="NTF2" s="194" t="s">
        <v>574</v>
      </c>
      <c r="NTG2" s="194" t="s">
        <v>575</v>
      </c>
      <c r="NTH2" s="194" t="s">
        <v>576</v>
      </c>
      <c r="NTI2" s="194" t="s">
        <v>577</v>
      </c>
      <c r="NTJ2" s="194" t="s">
        <v>578</v>
      </c>
      <c r="NTK2" s="194" t="s">
        <v>579</v>
      </c>
      <c r="NTL2" s="194" t="s">
        <v>580</v>
      </c>
      <c r="NTM2" s="194" t="s">
        <v>581</v>
      </c>
      <c r="NTN2" s="194" t="s">
        <v>582</v>
      </c>
      <c r="NTO2" s="194" t="s">
        <v>583</v>
      </c>
      <c r="NTP2" s="194" t="s">
        <v>584</v>
      </c>
      <c r="NTQ2" s="194" t="s">
        <v>585</v>
      </c>
      <c r="NTR2" s="194" t="s">
        <v>586</v>
      </c>
      <c r="NTS2" s="194" t="s">
        <v>587</v>
      </c>
      <c r="NTT2" s="194" t="s">
        <v>588</v>
      </c>
      <c r="NTU2" s="194" t="s">
        <v>589</v>
      </c>
      <c r="NTV2" s="194" t="s">
        <v>590</v>
      </c>
      <c r="NTW2" s="194" t="s">
        <v>591</v>
      </c>
      <c r="NTX2" s="194" t="s">
        <v>592</v>
      </c>
      <c r="NTY2" s="194" t="s">
        <v>593</v>
      </c>
      <c r="NTZ2" s="194" t="s">
        <v>594</v>
      </c>
      <c r="NUA2" s="194" t="s">
        <v>595</v>
      </c>
      <c r="NUB2" s="194" t="s">
        <v>596</v>
      </c>
      <c r="NUC2" s="194" t="s">
        <v>597</v>
      </c>
      <c r="NUD2" s="194" t="s">
        <v>598</v>
      </c>
      <c r="OCW2" s="194" t="s">
        <v>569</v>
      </c>
      <c r="OCX2" s="194" t="s">
        <v>570</v>
      </c>
      <c r="OCY2" s="194" t="s">
        <v>571</v>
      </c>
      <c r="OCZ2" s="194" t="s">
        <v>572</v>
      </c>
      <c r="ODA2" s="194" t="s">
        <v>573</v>
      </c>
      <c r="ODB2" s="194" t="s">
        <v>574</v>
      </c>
      <c r="ODC2" s="194" t="s">
        <v>575</v>
      </c>
      <c r="ODD2" s="194" t="s">
        <v>576</v>
      </c>
      <c r="ODE2" s="194" t="s">
        <v>577</v>
      </c>
      <c r="ODF2" s="194" t="s">
        <v>578</v>
      </c>
      <c r="ODG2" s="194" t="s">
        <v>579</v>
      </c>
      <c r="ODH2" s="194" t="s">
        <v>580</v>
      </c>
      <c r="ODI2" s="194" t="s">
        <v>581</v>
      </c>
      <c r="ODJ2" s="194" t="s">
        <v>582</v>
      </c>
      <c r="ODK2" s="194" t="s">
        <v>583</v>
      </c>
      <c r="ODL2" s="194" t="s">
        <v>584</v>
      </c>
      <c r="ODM2" s="194" t="s">
        <v>585</v>
      </c>
      <c r="ODN2" s="194" t="s">
        <v>586</v>
      </c>
      <c r="ODO2" s="194" t="s">
        <v>587</v>
      </c>
      <c r="ODP2" s="194" t="s">
        <v>588</v>
      </c>
      <c r="ODQ2" s="194" t="s">
        <v>589</v>
      </c>
      <c r="ODR2" s="194" t="s">
        <v>590</v>
      </c>
      <c r="ODS2" s="194" t="s">
        <v>591</v>
      </c>
      <c r="ODT2" s="194" t="s">
        <v>592</v>
      </c>
      <c r="ODU2" s="194" t="s">
        <v>593</v>
      </c>
      <c r="ODV2" s="194" t="s">
        <v>594</v>
      </c>
      <c r="ODW2" s="194" t="s">
        <v>595</v>
      </c>
      <c r="ODX2" s="194" t="s">
        <v>596</v>
      </c>
      <c r="ODY2" s="194" t="s">
        <v>597</v>
      </c>
      <c r="ODZ2" s="194" t="s">
        <v>598</v>
      </c>
      <c r="OMS2" s="194" t="s">
        <v>569</v>
      </c>
      <c r="OMT2" s="194" t="s">
        <v>570</v>
      </c>
      <c r="OMU2" s="194" t="s">
        <v>571</v>
      </c>
      <c r="OMV2" s="194" t="s">
        <v>572</v>
      </c>
      <c r="OMW2" s="194" t="s">
        <v>573</v>
      </c>
      <c r="OMX2" s="194" t="s">
        <v>574</v>
      </c>
      <c r="OMY2" s="194" t="s">
        <v>575</v>
      </c>
      <c r="OMZ2" s="194" t="s">
        <v>576</v>
      </c>
      <c r="ONA2" s="194" t="s">
        <v>577</v>
      </c>
      <c r="ONB2" s="194" t="s">
        <v>578</v>
      </c>
      <c r="ONC2" s="194" t="s">
        <v>579</v>
      </c>
      <c r="OND2" s="194" t="s">
        <v>580</v>
      </c>
      <c r="ONE2" s="194" t="s">
        <v>581</v>
      </c>
      <c r="ONF2" s="194" t="s">
        <v>582</v>
      </c>
      <c r="ONG2" s="194" t="s">
        <v>583</v>
      </c>
      <c r="ONH2" s="194" t="s">
        <v>584</v>
      </c>
      <c r="ONI2" s="194" t="s">
        <v>585</v>
      </c>
      <c r="ONJ2" s="194" t="s">
        <v>586</v>
      </c>
      <c r="ONK2" s="194" t="s">
        <v>587</v>
      </c>
      <c r="ONL2" s="194" t="s">
        <v>588</v>
      </c>
      <c r="ONM2" s="194" t="s">
        <v>589</v>
      </c>
      <c r="ONN2" s="194" t="s">
        <v>590</v>
      </c>
      <c r="ONO2" s="194" t="s">
        <v>591</v>
      </c>
      <c r="ONP2" s="194" t="s">
        <v>592</v>
      </c>
      <c r="ONQ2" s="194" t="s">
        <v>593</v>
      </c>
      <c r="ONR2" s="194" t="s">
        <v>594</v>
      </c>
      <c r="ONS2" s="194" t="s">
        <v>595</v>
      </c>
      <c r="ONT2" s="194" t="s">
        <v>596</v>
      </c>
      <c r="ONU2" s="194" t="s">
        <v>597</v>
      </c>
      <c r="ONV2" s="194" t="s">
        <v>598</v>
      </c>
      <c r="OWO2" s="194" t="s">
        <v>569</v>
      </c>
      <c r="OWP2" s="194" t="s">
        <v>570</v>
      </c>
      <c r="OWQ2" s="194" t="s">
        <v>571</v>
      </c>
      <c r="OWR2" s="194" t="s">
        <v>572</v>
      </c>
      <c r="OWS2" s="194" t="s">
        <v>573</v>
      </c>
      <c r="OWT2" s="194" t="s">
        <v>574</v>
      </c>
      <c r="OWU2" s="194" t="s">
        <v>575</v>
      </c>
      <c r="OWV2" s="194" t="s">
        <v>576</v>
      </c>
      <c r="OWW2" s="194" t="s">
        <v>577</v>
      </c>
      <c r="OWX2" s="194" t="s">
        <v>578</v>
      </c>
      <c r="OWY2" s="194" t="s">
        <v>579</v>
      </c>
      <c r="OWZ2" s="194" t="s">
        <v>580</v>
      </c>
      <c r="OXA2" s="194" t="s">
        <v>581</v>
      </c>
      <c r="OXB2" s="194" t="s">
        <v>582</v>
      </c>
      <c r="OXC2" s="194" t="s">
        <v>583</v>
      </c>
      <c r="OXD2" s="194" t="s">
        <v>584</v>
      </c>
      <c r="OXE2" s="194" t="s">
        <v>585</v>
      </c>
      <c r="OXF2" s="194" t="s">
        <v>586</v>
      </c>
      <c r="OXG2" s="194" t="s">
        <v>587</v>
      </c>
      <c r="OXH2" s="194" t="s">
        <v>588</v>
      </c>
      <c r="OXI2" s="194" t="s">
        <v>589</v>
      </c>
      <c r="OXJ2" s="194" t="s">
        <v>590</v>
      </c>
      <c r="OXK2" s="194" t="s">
        <v>591</v>
      </c>
      <c r="OXL2" s="194" t="s">
        <v>592</v>
      </c>
      <c r="OXM2" s="194" t="s">
        <v>593</v>
      </c>
      <c r="OXN2" s="194" t="s">
        <v>594</v>
      </c>
      <c r="OXO2" s="194" t="s">
        <v>595</v>
      </c>
      <c r="OXP2" s="194" t="s">
        <v>596</v>
      </c>
      <c r="OXQ2" s="194" t="s">
        <v>597</v>
      </c>
      <c r="OXR2" s="194" t="s">
        <v>598</v>
      </c>
      <c r="PGK2" s="194" t="s">
        <v>569</v>
      </c>
      <c r="PGL2" s="194" t="s">
        <v>570</v>
      </c>
      <c r="PGM2" s="194" t="s">
        <v>571</v>
      </c>
      <c r="PGN2" s="194" t="s">
        <v>572</v>
      </c>
      <c r="PGO2" s="194" t="s">
        <v>573</v>
      </c>
      <c r="PGP2" s="194" t="s">
        <v>574</v>
      </c>
      <c r="PGQ2" s="194" t="s">
        <v>575</v>
      </c>
      <c r="PGR2" s="194" t="s">
        <v>576</v>
      </c>
      <c r="PGS2" s="194" t="s">
        <v>577</v>
      </c>
      <c r="PGT2" s="194" t="s">
        <v>578</v>
      </c>
      <c r="PGU2" s="194" t="s">
        <v>579</v>
      </c>
      <c r="PGV2" s="194" t="s">
        <v>580</v>
      </c>
      <c r="PGW2" s="194" t="s">
        <v>581</v>
      </c>
      <c r="PGX2" s="194" t="s">
        <v>582</v>
      </c>
      <c r="PGY2" s="194" t="s">
        <v>583</v>
      </c>
      <c r="PGZ2" s="194" t="s">
        <v>584</v>
      </c>
      <c r="PHA2" s="194" t="s">
        <v>585</v>
      </c>
      <c r="PHB2" s="194" t="s">
        <v>586</v>
      </c>
      <c r="PHC2" s="194" t="s">
        <v>587</v>
      </c>
      <c r="PHD2" s="194" t="s">
        <v>588</v>
      </c>
      <c r="PHE2" s="194" t="s">
        <v>589</v>
      </c>
      <c r="PHF2" s="194" t="s">
        <v>590</v>
      </c>
      <c r="PHG2" s="194" t="s">
        <v>591</v>
      </c>
      <c r="PHH2" s="194" t="s">
        <v>592</v>
      </c>
      <c r="PHI2" s="194" t="s">
        <v>593</v>
      </c>
      <c r="PHJ2" s="194" t="s">
        <v>594</v>
      </c>
      <c r="PHK2" s="194" t="s">
        <v>595</v>
      </c>
      <c r="PHL2" s="194" t="s">
        <v>596</v>
      </c>
      <c r="PHM2" s="194" t="s">
        <v>597</v>
      </c>
      <c r="PHN2" s="194" t="s">
        <v>598</v>
      </c>
      <c r="PQG2" s="194" t="s">
        <v>569</v>
      </c>
      <c r="PQH2" s="194" t="s">
        <v>570</v>
      </c>
      <c r="PQI2" s="194" t="s">
        <v>571</v>
      </c>
      <c r="PQJ2" s="194" t="s">
        <v>572</v>
      </c>
      <c r="PQK2" s="194" t="s">
        <v>573</v>
      </c>
      <c r="PQL2" s="194" t="s">
        <v>574</v>
      </c>
      <c r="PQM2" s="194" t="s">
        <v>575</v>
      </c>
      <c r="PQN2" s="194" t="s">
        <v>576</v>
      </c>
      <c r="PQO2" s="194" t="s">
        <v>577</v>
      </c>
      <c r="PQP2" s="194" t="s">
        <v>578</v>
      </c>
      <c r="PQQ2" s="194" t="s">
        <v>579</v>
      </c>
      <c r="PQR2" s="194" t="s">
        <v>580</v>
      </c>
      <c r="PQS2" s="194" t="s">
        <v>581</v>
      </c>
      <c r="PQT2" s="194" t="s">
        <v>582</v>
      </c>
      <c r="PQU2" s="194" t="s">
        <v>583</v>
      </c>
      <c r="PQV2" s="194" t="s">
        <v>584</v>
      </c>
      <c r="PQW2" s="194" t="s">
        <v>585</v>
      </c>
      <c r="PQX2" s="194" t="s">
        <v>586</v>
      </c>
      <c r="PQY2" s="194" t="s">
        <v>587</v>
      </c>
      <c r="PQZ2" s="194" t="s">
        <v>588</v>
      </c>
      <c r="PRA2" s="194" t="s">
        <v>589</v>
      </c>
      <c r="PRB2" s="194" t="s">
        <v>590</v>
      </c>
      <c r="PRC2" s="194" t="s">
        <v>591</v>
      </c>
      <c r="PRD2" s="194" t="s">
        <v>592</v>
      </c>
      <c r="PRE2" s="194" t="s">
        <v>593</v>
      </c>
      <c r="PRF2" s="194" t="s">
        <v>594</v>
      </c>
      <c r="PRG2" s="194" t="s">
        <v>595</v>
      </c>
      <c r="PRH2" s="194" t="s">
        <v>596</v>
      </c>
      <c r="PRI2" s="194" t="s">
        <v>597</v>
      </c>
      <c r="PRJ2" s="194" t="s">
        <v>598</v>
      </c>
      <c r="QAC2" s="194" t="s">
        <v>569</v>
      </c>
      <c r="QAD2" s="194" t="s">
        <v>570</v>
      </c>
      <c r="QAE2" s="194" t="s">
        <v>571</v>
      </c>
      <c r="QAF2" s="194" t="s">
        <v>572</v>
      </c>
      <c r="QAG2" s="194" t="s">
        <v>573</v>
      </c>
      <c r="QAH2" s="194" t="s">
        <v>574</v>
      </c>
      <c r="QAI2" s="194" t="s">
        <v>575</v>
      </c>
      <c r="QAJ2" s="194" t="s">
        <v>576</v>
      </c>
      <c r="QAK2" s="194" t="s">
        <v>577</v>
      </c>
      <c r="QAL2" s="194" t="s">
        <v>578</v>
      </c>
      <c r="QAM2" s="194" t="s">
        <v>579</v>
      </c>
      <c r="QAN2" s="194" t="s">
        <v>580</v>
      </c>
      <c r="QAO2" s="194" t="s">
        <v>581</v>
      </c>
      <c r="QAP2" s="194" t="s">
        <v>582</v>
      </c>
      <c r="QAQ2" s="194" t="s">
        <v>583</v>
      </c>
      <c r="QAR2" s="194" t="s">
        <v>584</v>
      </c>
      <c r="QAS2" s="194" t="s">
        <v>585</v>
      </c>
      <c r="QAT2" s="194" t="s">
        <v>586</v>
      </c>
      <c r="QAU2" s="194" t="s">
        <v>587</v>
      </c>
      <c r="QAV2" s="194" t="s">
        <v>588</v>
      </c>
      <c r="QAW2" s="194" t="s">
        <v>589</v>
      </c>
      <c r="QAX2" s="194" t="s">
        <v>590</v>
      </c>
      <c r="QAY2" s="194" t="s">
        <v>591</v>
      </c>
      <c r="QAZ2" s="194" t="s">
        <v>592</v>
      </c>
      <c r="QBA2" s="194" t="s">
        <v>593</v>
      </c>
      <c r="QBB2" s="194" t="s">
        <v>594</v>
      </c>
      <c r="QBC2" s="194" t="s">
        <v>595</v>
      </c>
      <c r="QBD2" s="194" t="s">
        <v>596</v>
      </c>
      <c r="QBE2" s="194" t="s">
        <v>597</v>
      </c>
      <c r="QBF2" s="194" t="s">
        <v>598</v>
      </c>
      <c r="QJY2" s="194" t="s">
        <v>569</v>
      </c>
      <c r="QJZ2" s="194" t="s">
        <v>570</v>
      </c>
      <c r="QKA2" s="194" t="s">
        <v>571</v>
      </c>
      <c r="QKB2" s="194" t="s">
        <v>572</v>
      </c>
      <c r="QKC2" s="194" t="s">
        <v>573</v>
      </c>
      <c r="QKD2" s="194" t="s">
        <v>574</v>
      </c>
      <c r="QKE2" s="194" t="s">
        <v>575</v>
      </c>
      <c r="QKF2" s="194" t="s">
        <v>576</v>
      </c>
      <c r="QKG2" s="194" t="s">
        <v>577</v>
      </c>
      <c r="QKH2" s="194" t="s">
        <v>578</v>
      </c>
      <c r="QKI2" s="194" t="s">
        <v>579</v>
      </c>
      <c r="QKJ2" s="194" t="s">
        <v>580</v>
      </c>
      <c r="QKK2" s="194" t="s">
        <v>581</v>
      </c>
      <c r="QKL2" s="194" t="s">
        <v>582</v>
      </c>
      <c r="QKM2" s="194" t="s">
        <v>583</v>
      </c>
      <c r="QKN2" s="194" t="s">
        <v>584</v>
      </c>
      <c r="QKO2" s="194" t="s">
        <v>585</v>
      </c>
      <c r="QKP2" s="194" t="s">
        <v>586</v>
      </c>
      <c r="QKQ2" s="194" t="s">
        <v>587</v>
      </c>
      <c r="QKR2" s="194" t="s">
        <v>588</v>
      </c>
      <c r="QKS2" s="194" t="s">
        <v>589</v>
      </c>
      <c r="QKT2" s="194" t="s">
        <v>590</v>
      </c>
      <c r="QKU2" s="194" t="s">
        <v>591</v>
      </c>
      <c r="QKV2" s="194" t="s">
        <v>592</v>
      </c>
      <c r="QKW2" s="194" t="s">
        <v>593</v>
      </c>
      <c r="QKX2" s="194" t="s">
        <v>594</v>
      </c>
      <c r="QKY2" s="194" t="s">
        <v>595</v>
      </c>
      <c r="QKZ2" s="194" t="s">
        <v>596</v>
      </c>
      <c r="QLA2" s="194" t="s">
        <v>597</v>
      </c>
      <c r="QLB2" s="194" t="s">
        <v>598</v>
      </c>
      <c r="QTU2" s="194" t="s">
        <v>569</v>
      </c>
      <c r="QTV2" s="194" t="s">
        <v>570</v>
      </c>
      <c r="QTW2" s="194" t="s">
        <v>571</v>
      </c>
      <c r="QTX2" s="194" t="s">
        <v>572</v>
      </c>
      <c r="QTY2" s="194" t="s">
        <v>573</v>
      </c>
      <c r="QTZ2" s="194" t="s">
        <v>574</v>
      </c>
      <c r="QUA2" s="194" t="s">
        <v>575</v>
      </c>
      <c r="QUB2" s="194" t="s">
        <v>576</v>
      </c>
      <c r="QUC2" s="194" t="s">
        <v>577</v>
      </c>
      <c r="QUD2" s="194" t="s">
        <v>578</v>
      </c>
      <c r="QUE2" s="194" t="s">
        <v>579</v>
      </c>
      <c r="QUF2" s="194" t="s">
        <v>580</v>
      </c>
      <c r="QUG2" s="194" t="s">
        <v>581</v>
      </c>
      <c r="QUH2" s="194" t="s">
        <v>582</v>
      </c>
      <c r="QUI2" s="194" t="s">
        <v>583</v>
      </c>
      <c r="QUJ2" s="194" t="s">
        <v>584</v>
      </c>
      <c r="QUK2" s="194" t="s">
        <v>585</v>
      </c>
      <c r="QUL2" s="194" t="s">
        <v>586</v>
      </c>
      <c r="QUM2" s="194" t="s">
        <v>587</v>
      </c>
      <c r="QUN2" s="194" t="s">
        <v>588</v>
      </c>
      <c r="QUO2" s="194" t="s">
        <v>589</v>
      </c>
      <c r="QUP2" s="194" t="s">
        <v>590</v>
      </c>
      <c r="QUQ2" s="194" t="s">
        <v>591</v>
      </c>
      <c r="QUR2" s="194" t="s">
        <v>592</v>
      </c>
      <c r="QUS2" s="194" t="s">
        <v>593</v>
      </c>
      <c r="QUT2" s="194" t="s">
        <v>594</v>
      </c>
      <c r="QUU2" s="194" t="s">
        <v>595</v>
      </c>
      <c r="QUV2" s="194" t="s">
        <v>596</v>
      </c>
      <c r="QUW2" s="194" t="s">
        <v>597</v>
      </c>
      <c r="QUX2" s="194" t="s">
        <v>598</v>
      </c>
      <c r="RDQ2" s="194" t="s">
        <v>569</v>
      </c>
      <c r="RDR2" s="194" t="s">
        <v>570</v>
      </c>
      <c r="RDS2" s="194" t="s">
        <v>571</v>
      </c>
      <c r="RDT2" s="194" t="s">
        <v>572</v>
      </c>
      <c r="RDU2" s="194" t="s">
        <v>573</v>
      </c>
      <c r="RDV2" s="194" t="s">
        <v>574</v>
      </c>
      <c r="RDW2" s="194" t="s">
        <v>575</v>
      </c>
      <c r="RDX2" s="194" t="s">
        <v>576</v>
      </c>
      <c r="RDY2" s="194" t="s">
        <v>577</v>
      </c>
      <c r="RDZ2" s="194" t="s">
        <v>578</v>
      </c>
      <c r="REA2" s="194" t="s">
        <v>579</v>
      </c>
      <c r="REB2" s="194" t="s">
        <v>580</v>
      </c>
      <c r="REC2" s="194" t="s">
        <v>581</v>
      </c>
      <c r="RED2" s="194" t="s">
        <v>582</v>
      </c>
      <c r="REE2" s="194" t="s">
        <v>583</v>
      </c>
      <c r="REF2" s="194" t="s">
        <v>584</v>
      </c>
      <c r="REG2" s="194" t="s">
        <v>585</v>
      </c>
      <c r="REH2" s="194" t="s">
        <v>586</v>
      </c>
      <c r="REI2" s="194" t="s">
        <v>587</v>
      </c>
      <c r="REJ2" s="194" t="s">
        <v>588</v>
      </c>
      <c r="REK2" s="194" t="s">
        <v>589</v>
      </c>
      <c r="REL2" s="194" t="s">
        <v>590</v>
      </c>
      <c r="REM2" s="194" t="s">
        <v>591</v>
      </c>
      <c r="REN2" s="194" t="s">
        <v>592</v>
      </c>
      <c r="REO2" s="194" t="s">
        <v>593</v>
      </c>
      <c r="REP2" s="194" t="s">
        <v>594</v>
      </c>
      <c r="REQ2" s="194" t="s">
        <v>595</v>
      </c>
      <c r="RER2" s="194" t="s">
        <v>596</v>
      </c>
      <c r="RES2" s="194" t="s">
        <v>597</v>
      </c>
      <c r="RET2" s="194" t="s">
        <v>598</v>
      </c>
      <c r="RNM2" s="194" t="s">
        <v>569</v>
      </c>
      <c r="RNN2" s="194" t="s">
        <v>570</v>
      </c>
      <c r="RNO2" s="194" t="s">
        <v>571</v>
      </c>
      <c r="RNP2" s="194" t="s">
        <v>572</v>
      </c>
      <c r="RNQ2" s="194" t="s">
        <v>573</v>
      </c>
      <c r="RNR2" s="194" t="s">
        <v>574</v>
      </c>
      <c r="RNS2" s="194" t="s">
        <v>575</v>
      </c>
      <c r="RNT2" s="194" t="s">
        <v>576</v>
      </c>
      <c r="RNU2" s="194" t="s">
        <v>577</v>
      </c>
      <c r="RNV2" s="194" t="s">
        <v>578</v>
      </c>
      <c r="RNW2" s="194" t="s">
        <v>579</v>
      </c>
      <c r="RNX2" s="194" t="s">
        <v>580</v>
      </c>
      <c r="RNY2" s="194" t="s">
        <v>581</v>
      </c>
      <c r="RNZ2" s="194" t="s">
        <v>582</v>
      </c>
      <c r="ROA2" s="194" t="s">
        <v>583</v>
      </c>
      <c r="ROB2" s="194" t="s">
        <v>584</v>
      </c>
      <c r="ROC2" s="194" t="s">
        <v>585</v>
      </c>
      <c r="ROD2" s="194" t="s">
        <v>586</v>
      </c>
      <c r="ROE2" s="194" t="s">
        <v>587</v>
      </c>
      <c r="ROF2" s="194" t="s">
        <v>588</v>
      </c>
      <c r="ROG2" s="194" t="s">
        <v>589</v>
      </c>
      <c r="ROH2" s="194" t="s">
        <v>590</v>
      </c>
      <c r="ROI2" s="194" t="s">
        <v>591</v>
      </c>
      <c r="ROJ2" s="194" t="s">
        <v>592</v>
      </c>
      <c r="ROK2" s="194" t="s">
        <v>593</v>
      </c>
      <c r="ROL2" s="194" t="s">
        <v>594</v>
      </c>
      <c r="ROM2" s="194" t="s">
        <v>595</v>
      </c>
      <c r="RON2" s="194" t="s">
        <v>596</v>
      </c>
      <c r="ROO2" s="194" t="s">
        <v>597</v>
      </c>
      <c r="ROP2" s="194" t="s">
        <v>598</v>
      </c>
      <c r="RXI2" s="194" t="s">
        <v>569</v>
      </c>
      <c r="RXJ2" s="194" t="s">
        <v>570</v>
      </c>
      <c r="RXK2" s="194" t="s">
        <v>571</v>
      </c>
      <c r="RXL2" s="194" t="s">
        <v>572</v>
      </c>
      <c r="RXM2" s="194" t="s">
        <v>573</v>
      </c>
      <c r="RXN2" s="194" t="s">
        <v>574</v>
      </c>
      <c r="RXO2" s="194" t="s">
        <v>575</v>
      </c>
      <c r="RXP2" s="194" t="s">
        <v>576</v>
      </c>
      <c r="RXQ2" s="194" t="s">
        <v>577</v>
      </c>
      <c r="RXR2" s="194" t="s">
        <v>578</v>
      </c>
      <c r="RXS2" s="194" t="s">
        <v>579</v>
      </c>
      <c r="RXT2" s="194" t="s">
        <v>580</v>
      </c>
      <c r="RXU2" s="194" t="s">
        <v>581</v>
      </c>
      <c r="RXV2" s="194" t="s">
        <v>582</v>
      </c>
      <c r="RXW2" s="194" t="s">
        <v>583</v>
      </c>
      <c r="RXX2" s="194" t="s">
        <v>584</v>
      </c>
      <c r="RXY2" s="194" t="s">
        <v>585</v>
      </c>
      <c r="RXZ2" s="194" t="s">
        <v>586</v>
      </c>
      <c r="RYA2" s="194" t="s">
        <v>587</v>
      </c>
      <c r="RYB2" s="194" t="s">
        <v>588</v>
      </c>
      <c r="RYC2" s="194" t="s">
        <v>589</v>
      </c>
      <c r="RYD2" s="194" t="s">
        <v>590</v>
      </c>
      <c r="RYE2" s="194" t="s">
        <v>591</v>
      </c>
      <c r="RYF2" s="194" t="s">
        <v>592</v>
      </c>
      <c r="RYG2" s="194" t="s">
        <v>593</v>
      </c>
      <c r="RYH2" s="194" t="s">
        <v>594</v>
      </c>
      <c r="RYI2" s="194" t="s">
        <v>595</v>
      </c>
      <c r="RYJ2" s="194" t="s">
        <v>596</v>
      </c>
      <c r="RYK2" s="194" t="s">
        <v>597</v>
      </c>
      <c r="RYL2" s="194" t="s">
        <v>598</v>
      </c>
      <c r="SHE2" s="194" t="s">
        <v>569</v>
      </c>
      <c r="SHF2" s="194" t="s">
        <v>570</v>
      </c>
      <c r="SHG2" s="194" t="s">
        <v>571</v>
      </c>
      <c r="SHH2" s="194" t="s">
        <v>572</v>
      </c>
      <c r="SHI2" s="194" t="s">
        <v>573</v>
      </c>
      <c r="SHJ2" s="194" t="s">
        <v>574</v>
      </c>
      <c r="SHK2" s="194" t="s">
        <v>575</v>
      </c>
      <c r="SHL2" s="194" t="s">
        <v>576</v>
      </c>
      <c r="SHM2" s="194" t="s">
        <v>577</v>
      </c>
      <c r="SHN2" s="194" t="s">
        <v>578</v>
      </c>
      <c r="SHO2" s="194" t="s">
        <v>579</v>
      </c>
      <c r="SHP2" s="194" t="s">
        <v>580</v>
      </c>
      <c r="SHQ2" s="194" t="s">
        <v>581</v>
      </c>
      <c r="SHR2" s="194" t="s">
        <v>582</v>
      </c>
      <c r="SHS2" s="194" t="s">
        <v>583</v>
      </c>
      <c r="SHT2" s="194" t="s">
        <v>584</v>
      </c>
      <c r="SHU2" s="194" t="s">
        <v>585</v>
      </c>
      <c r="SHV2" s="194" t="s">
        <v>586</v>
      </c>
      <c r="SHW2" s="194" t="s">
        <v>587</v>
      </c>
      <c r="SHX2" s="194" t="s">
        <v>588</v>
      </c>
      <c r="SHY2" s="194" t="s">
        <v>589</v>
      </c>
      <c r="SHZ2" s="194" t="s">
        <v>590</v>
      </c>
      <c r="SIA2" s="194" t="s">
        <v>591</v>
      </c>
      <c r="SIB2" s="194" t="s">
        <v>592</v>
      </c>
      <c r="SIC2" s="194" t="s">
        <v>593</v>
      </c>
      <c r="SID2" s="194" t="s">
        <v>594</v>
      </c>
      <c r="SIE2" s="194" t="s">
        <v>595</v>
      </c>
      <c r="SIF2" s="194" t="s">
        <v>596</v>
      </c>
      <c r="SIG2" s="194" t="s">
        <v>597</v>
      </c>
      <c r="SIH2" s="194" t="s">
        <v>598</v>
      </c>
      <c r="SRA2" s="194" t="s">
        <v>569</v>
      </c>
      <c r="SRB2" s="194" t="s">
        <v>570</v>
      </c>
      <c r="SRC2" s="194" t="s">
        <v>571</v>
      </c>
      <c r="SRD2" s="194" t="s">
        <v>572</v>
      </c>
      <c r="SRE2" s="194" t="s">
        <v>573</v>
      </c>
      <c r="SRF2" s="194" t="s">
        <v>574</v>
      </c>
      <c r="SRG2" s="194" t="s">
        <v>575</v>
      </c>
      <c r="SRH2" s="194" t="s">
        <v>576</v>
      </c>
      <c r="SRI2" s="194" t="s">
        <v>577</v>
      </c>
      <c r="SRJ2" s="194" t="s">
        <v>578</v>
      </c>
      <c r="SRK2" s="194" t="s">
        <v>579</v>
      </c>
      <c r="SRL2" s="194" t="s">
        <v>580</v>
      </c>
      <c r="SRM2" s="194" t="s">
        <v>581</v>
      </c>
      <c r="SRN2" s="194" t="s">
        <v>582</v>
      </c>
      <c r="SRO2" s="194" t="s">
        <v>583</v>
      </c>
      <c r="SRP2" s="194" t="s">
        <v>584</v>
      </c>
      <c r="SRQ2" s="194" t="s">
        <v>585</v>
      </c>
      <c r="SRR2" s="194" t="s">
        <v>586</v>
      </c>
      <c r="SRS2" s="194" t="s">
        <v>587</v>
      </c>
      <c r="SRT2" s="194" t="s">
        <v>588</v>
      </c>
      <c r="SRU2" s="194" t="s">
        <v>589</v>
      </c>
      <c r="SRV2" s="194" t="s">
        <v>590</v>
      </c>
      <c r="SRW2" s="194" t="s">
        <v>591</v>
      </c>
      <c r="SRX2" s="194" t="s">
        <v>592</v>
      </c>
      <c r="SRY2" s="194" t="s">
        <v>593</v>
      </c>
      <c r="SRZ2" s="194" t="s">
        <v>594</v>
      </c>
      <c r="SSA2" s="194" t="s">
        <v>595</v>
      </c>
      <c r="SSB2" s="194" t="s">
        <v>596</v>
      </c>
      <c r="SSC2" s="194" t="s">
        <v>597</v>
      </c>
      <c r="SSD2" s="194" t="s">
        <v>598</v>
      </c>
      <c r="TAW2" s="194" t="s">
        <v>569</v>
      </c>
      <c r="TAX2" s="194" t="s">
        <v>570</v>
      </c>
      <c r="TAY2" s="194" t="s">
        <v>571</v>
      </c>
      <c r="TAZ2" s="194" t="s">
        <v>572</v>
      </c>
      <c r="TBA2" s="194" t="s">
        <v>573</v>
      </c>
      <c r="TBB2" s="194" t="s">
        <v>574</v>
      </c>
      <c r="TBC2" s="194" t="s">
        <v>575</v>
      </c>
      <c r="TBD2" s="194" t="s">
        <v>576</v>
      </c>
      <c r="TBE2" s="194" t="s">
        <v>577</v>
      </c>
      <c r="TBF2" s="194" t="s">
        <v>578</v>
      </c>
      <c r="TBG2" s="194" t="s">
        <v>579</v>
      </c>
      <c r="TBH2" s="194" t="s">
        <v>580</v>
      </c>
      <c r="TBI2" s="194" t="s">
        <v>581</v>
      </c>
      <c r="TBJ2" s="194" t="s">
        <v>582</v>
      </c>
      <c r="TBK2" s="194" t="s">
        <v>583</v>
      </c>
      <c r="TBL2" s="194" t="s">
        <v>584</v>
      </c>
      <c r="TBM2" s="194" t="s">
        <v>585</v>
      </c>
      <c r="TBN2" s="194" t="s">
        <v>586</v>
      </c>
      <c r="TBO2" s="194" t="s">
        <v>587</v>
      </c>
      <c r="TBP2" s="194" t="s">
        <v>588</v>
      </c>
      <c r="TBQ2" s="194" t="s">
        <v>589</v>
      </c>
      <c r="TBR2" s="194" t="s">
        <v>590</v>
      </c>
      <c r="TBS2" s="194" t="s">
        <v>591</v>
      </c>
      <c r="TBT2" s="194" t="s">
        <v>592</v>
      </c>
      <c r="TBU2" s="194" t="s">
        <v>593</v>
      </c>
      <c r="TBV2" s="194" t="s">
        <v>594</v>
      </c>
      <c r="TBW2" s="194" t="s">
        <v>595</v>
      </c>
      <c r="TBX2" s="194" t="s">
        <v>596</v>
      </c>
      <c r="TBY2" s="194" t="s">
        <v>597</v>
      </c>
      <c r="TBZ2" s="194" t="s">
        <v>598</v>
      </c>
      <c r="TKS2" s="194" t="s">
        <v>569</v>
      </c>
      <c r="TKT2" s="194" t="s">
        <v>570</v>
      </c>
      <c r="TKU2" s="194" t="s">
        <v>571</v>
      </c>
      <c r="TKV2" s="194" t="s">
        <v>572</v>
      </c>
      <c r="TKW2" s="194" t="s">
        <v>573</v>
      </c>
      <c r="TKX2" s="194" t="s">
        <v>574</v>
      </c>
      <c r="TKY2" s="194" t="s">
        <v>575</v>
      </c>
      <c r="TKZ2" s="194" t="s">
        <v>576</v>
      </c>
      <c r="TLA2" s="194" t="s">
        <v>577</v>
      </c>
      <c r="TLB2" s="194" t="s">
        <v>578</v>
      </c>
      <c r="TLC2" s="194" t="s">
        <v>579</v>
      </c>
      <c r="TLD2" s="194" t="s">
        <v>580</v>
      </c>
      <c r="TLE2" s="194" t="s">
        <v>581</v>
      </c>
      <c r="TLF2" s="194" t="s">
        <v>582</v>
      </c>
      <c r="TLG2" s="194" t="s">
        <v>583</v>
      </c>
      <c r="TLH2" s="194" t="s">
        <v>584</v>
      </c>
      <c r="TLI2" s="194" t="s">
        <v>585</v>
      </c>
      <c r="TLJ2" s="194" t="s">
        <v>586</v>
      </c>
      <c r="TLK2" s="194" t="s">
        <v>587</v>
      </c>
      <c r="TLL2" s="194" t="s">
        <v>588</v>
      </c>
      <c r="TLM2" s="194" t="s">
        <v>589</v>
      </c>
      <c r="TLN2" s="194" t="s">
        <v>590</v>
      </c>
      <c r="TLO2" s="194" t="s">
        <v>591</v>
      </c>
      <c r="TLP2" s="194" t="s">
        <v>592</v>
      </c>
      <c r="TLQ2" s="194" t="s">
        <v>593</v>
      </c>
      <c r="TLR2" s="194" t="s">
        <v>594</v>
      </c>
      <c r="TLS2" s="194" t="s">
        <v>595</v>
      </c>
      <c r="TLT2" s="194" t="s">
        <v>596</v>
      </c>
      <c r="TLU2" s="194" t="s">
        <v>597</v>
      </c>
      <c r="TLV2" s="194" t="s">
        <v>598</v>
      </c>
      <c r="TUO2" s="194" t="s">
        <v>569</v>
      </c>
      <c r="TUP2" s="194" t="s">
        <v>570</v>
      </c>
      <c r="TUQ2" s="194" t="s">
        <v>571</v>
      </c>
      <c r="TUR2" s="194" t="s">
        <v>572</v>
      </c>
      <c r="TUS2" s="194" t="s">
        <v>573</v>
      </c>
      <c r="TUT2" s="194" t="s">
        <v>574</v>
      </c>
      <c r="TUU2" s="194" t="s">
        <v>575</v>
      </c>
      <c r="TUV2" s="194" t="s">
        <v>576</v>
      </c>
      <c r="TUW2" s="194" t="s">
        <v>577</v>
      </c>
      <c r="TUX2" s="194" t="s">
        <v>578</v>
      </c>
      <c r="TUY2" s="194" t="s">
        <v>579</v>
      </c>
      <c r="TUZ2" s="194" t="s">
        <v>580</v>
      </c>
      <c r="TVA2" s="194" t="s">
        <v>581</v>
      </c>
      <c r="TVB2" s="194" t="s">
        <v>582</v>
      </c>
      <c r="TVC2" s="194" t="s">
        <v>583</v>
      </c>
      <c r="TVD2" s="194" t="s">
        <v>584</v>
      </c>
      <c r="TVE2" s="194" t="s">
        <v>585</v>
      </c>
      <c r="TVF2" s="194" t="s">
        <v>586</v>
      </c>
      <c r="TVG2" s="194" t="s">
        <v>587</v>
      </c>
      <c r="TVH2" s="194" t="s">
        <v>588</v>
      </c>
      <c r="TVI2" s="194" t="s">
        <v>589</v>
      </c>
      <c r="TVJ2" s="194" t="s">
        <v>590</v>
      </c>
      <c r="TVK2" s="194" t="s">
        <v>591</v>
      </c>
      <c r="TVL2" s="194" t="s">
        <v>592</v>
      </c>
      <c r="TVM2" s="194" t="s">
        <v>593</v>
      </c>
      <c r="TVN2" s="194" t="s">
        <v>594</v>
      </c>
      <c r="TVO2" s="194" t="s">
        <v>595</v>
      </c>
      <c r="TVP2" s="194" t="s">
        <v>596</v>
      </c>
      <c r="TVQ2" s="194" t="s">
        <v>597</v>
      </c>
      <c r="TVR2" s="194" t="s">
        <v>598</v>
      </c>
      <c r="UEK2" s="194" t="s">
        <v>569</v>
      </c>
      <c r="UEL2" s="194" t="s">
        <v>570</v>
      </c>
      <c r="UEM2" s="194" t="s">
        <v>571</v>
      </c>
      <c r="UEN2" s="194" t="s">
        <v>572</v>
      </c>
      <c r="UEO2" s="194" t="s">
        <v>573</v>
      </c>
      <c r="UEP2" s="194" t="s">
        <v>574</v>
      </c>
      <c r="UEQ2" s="194" t="s">
        <v>575</v>
      </c>
      <c r="UER2" s="194" t="s">
        <v>576</v>
      </c>
      <c r="UES2" s="194" t="s">
        <v>577</v>
      </c>
      <c r="UET2" s="194" t="s">
        <v>578</v>
      </c>
      <c r="UEU2" s="194" t="s">
        <v>579</v>
      </c>
      <c r="UEV2" s="194" t="s">
        <v>580</v>
      </c>
      <c r="UEW2" s="194" t="s">
        <v>581</v>
      </c>
      <c r="UEX2" s="194" t="s">
        <v>582</v>
      </c>
      <c r="UEY2" s="194" t="s">
        <v>583</v>
      </c>
      <c r="UEZ2" s="194" t="s">
        <v>584</v>
      </c>
      <c r="UFA2" s="194" t="s">
        <v>585</v>
      </c>
      <c r="UFB2" s="194" t="s">
        <v>586</v>
      </c>
      <c r="UFC2" s="194" t="s">
        <v>587</v>
      </c>
      <c r="UFD2" s="194" t="s">
        <v>588</v>
      </c>
      <c r="UFE2" s="194" t="s">
        <v>589</v>
      </c>
      <c r="UFF2" s="194" t="s">
        <v>590</v>
      </c>
      <c r="UFG2" s="194" t="s">
        <v>591</v>
      </c>
      <c r="UFH2" s="194" t="s">
        <v>592</v>
      </c>
      <c r="UFI2" s="194" t="s">
        <v>593</v>
      </c>
      <c r="UFJ2" s="194" t="s">
        <v>594</v>
      </c>
      <c r="UFK2" s="194" t="s">
        <v>595</v>
      </c>
      <c r="UFL2" s="194" t="s">
        <v>596</v>
      </c>
      <c r="UFM2" s="194" t="s">
        <v>597</v>
      </c>
      <c r="UFN2" s="194" t="s">
        <v>598</v>
      </c>
      <c r="UOG2" s="194" t="s">
        <v>569</v>
      </c>
      <c r="UOH2" s="194" t="s">
        <v>570</v>
      </c>
      <c r="UOI2" s="194" t="s">
        <v>571</v>
      </c>
      <c r="UOJ2" s="194" t="s">
        <v>572</v>
      </c>
      <c r="UOK2" s="194" t="s">
        <v>573</v>
      </c>
      <c r="UOL2" s="194" t="s">
        <v>574</v>
      </c>
      <c r="UOM2" s="194" t="s">
        <v>575</v>
      </c>
      <c r="UON2" s="194" t="s">
        <v>576</v>
      </c>
      <c r="UOO2" s="194" t="s">
        <v>577</v>
      </c>
      <c r="UOP2" s="194" t="s">
        <v>578</v>
      </c>
      <c r="UOQ2" s="194" t="s">
        <v>579</v>
      </c>
      <c r="UOR2" s="194" t="s">
        <v>580</v>
      </c>
      <c r="UOS2" s="194" t="s">
        <v>581</v>
      </c>
      <c r="UOT2" s="194" t="s">
        <v>582</v>
      </c>
      <c r="UOU2" s="194" t="s">
        <v>583</v>
      </c>
      <c r="UOV2" s="194" t="s">
        <v>584</v>
      </c>
      <c r="UOW2" s="194" t="s">
        <v>585</v>
      </c>
      <c r="UOX2" s="194" t="s">
        <v>586</v>
      </c>
      <c r="UOY2" s="194" t="s">
        <v>587</v>
      </c>
      <c r="UOZ2" s="194" t="s">
        <v>588</v>
      </c>
      <c r="UPA2" s="194" t="s">
        <v>589</v>
      </c>
      <c r="UPB2" s="194" t="s">
        <v>590</v>
      </c>
      <c r="UPC2" s="194" t="s">
        <v>591</v>
      </c>
      <c r="UPD2" s="194" t="s">
        <v>592</v>
      </c>
      <c r="UPE2" s="194" t="s">
        <v>593</v>
      </c>
      <c r="UPF2" s="194" t="s">
        <v>594</v>
      </c>
      <c r="UPG2" s="194" t="s">
        <v>595</v>
      </c>
      <c r="UPH2" s="194" t="s">
        <v>596</v>
      </c>
      <c r="UPI2" s="194" t="s">
        <v>597</v>
      </c>
      <c r="UPJ2" s="194" t="s">
        <v>598</v>
      </c>
      <c r="UYC2" s="194" t="s">
        <v>569</v>
      </c>
      <c r="UYD2" s="194" t="s">
        <v>570</v>
      </c>
      <c r="UYE2" s="194" t="s">
        <v>571</v>
      </c>
      <c r="UYF2" s="194" t="s">
        <v>572</v>
      </c>
      <c r="UYG2" s="194" t="s">
        <v>573</v>
      </c>
      <c r="UYH2" s="194" t="s">
        <v>574</v>
      </c>
      <c r="UYI2" s="194" t="s">
        <v>575</v>
      </c>
      <c r="UYJ2" s="194" t="s">
        <v>576</v>
      </c>
      <c r="UYK2" s="194" t="s">
        <v>577</v>
      </c>
      <c r="UYL2" s="194" t="s">
        <v>578</v>
      </c>
      <c r="UYM2" s="194" t="s">
        <v>579</v>
      </c>
      <c r="UYN2" s="194" t="s">
        <v>580</v>
      </c>
      <c r="UYO2" s="194" t="s">
        <v>581</v>
      </c>
      <c r="UYP2" s="194" t="s">
        <v>582</v>
      </c>
      <c r="UYQ2" s="194" t="s">
        <v>583</v>
      </c>
      <c r="UYR2" s="194" t="s">
        <v>584</v>
      </c>
      <c r="UYS2" s="194" t="s">
        <v>585</v>
      </c>
      <c r="UYT2" s="194" t="s">
        <v>586</v>
      </c>
      <c r="UYU2" s="194" t="s">
        <v>587</v>
      </c>
      <c r="UYV2" s="194" t="s">
        <v>588</v>
      </c>
      <c r="UYW2" s="194" t="s">
        <v>589</v>
      </c>
      <c r="UYX2" s="194" t="s">
        <v>590</v>
      </c>
      <c r="UYY2" s="194" t="s">
        <v>591</v>
      </c>
      <c r="UYZ2" s="194" t="s">
        <v>592</v>
      </c>
      <c r="UZA2" s="194" t="s">
        <v>593</v>
      </c>
      <c r="UZB2" s="194" t="s">
        <v>594</v>
      </c>
      <c r="UZC2" s="194" t="s">
        <v>595</v>
      </c>
      <c r="UZD2" s="194" t="s">
        <v>596</v>
      </c>
      <c r="UZE2" s="194" t="s">
        <v>597</v>
      </c>
      <c r="UZF2" s="194" t="s">
        <v>598</v>
      </c>
      <c r="VHY2" s="194" t="s">
        <v>569</v>
      </c>
      <c r="VHZ2" s="194" t="s">
        <v>570</v>
      </c>
      <c r="VIA2" s="194" t="s">
        <v>571</v>
      </c>
      <c r="VIB2" s="194" t="s">
        <v>572</v>
      </c>
      <c r="VIC2" s="194" t="s">
        <v>573</v>
      </c>
      <c r="VID2" s="194" t="s">
        <v>574</v>
      </c>
      <c r="VIE2" s="194" t="s">
        <v>575</v>
      </c>
      <c r="VIF2" s="194" t="s">
        <v>576</v>
      </c>
      <c r="VIG2" s="194" t="s">
        <v>577</v>
      </c>
      <c r="VIH2" s="194" t="s">
        <v>578</v>
      </c>
      <c r="VII2" s="194" t="s">
        <v>579</v>
      </c>
      <c r="VIJ2" s="194" t="s">
        <v>580</v>
      </c>
      <c r="VIK2" s="194" t="s">
        <v>581</v>
      </c>
      <c r="VIL2" s="194" t="s">
        <v>582</v>
      </c>
      <c r="VIM2" s="194" t="s">
        <v>583</v>
      </c>
      <c r="VIN2" s="194" t="s">
        <v>584</v>
      </c>
      <c r="VIO2" s="194" t="s">
        <v>585</v>
      </c>
      <c r="VIP2" s="194" t="s">
        <v>586</v>
      </c>
      <c r="VIQ2" s="194" t="s">
        <v>587</v>
      </c>
      <c r="VIR2" s="194" t="s">
        <v>588</v>
      </c>
      <c r="VIS2" s="194" t="s">
        <v>589</v>
      </c>
      <c r="VIT2" s="194" t="s">
        <v>590</v>
      </c>
      <c r="VIU2" s="194" t="s">
        <v>591</v>
      </c>
      <c r="VIV2" s="194" t="s">
        <v>592</v>
      </c>
      <c r="VIW2" s="194" t="s">
        <v>593</v>
      </c>
      <c r="VIX2" s="194" t="s">
        <v>594</v>
      </c>
      <c r="VIY2" s="194" t="s">
        <v>595</v>
      </c>
      <c r="VIZ2" s="194" t="s">
        <v>596</v>
      </c>
      <c r="VJA2" s="194" t="s">
        <v>597</v>
      </c>
      <c r="VJB2" s="194" t="s">
        <v>598</v>
      </c>
      <c r="VRU2" s="194" t="s">
        <v>569</v>
      </c>
      <c r="VRV2" s="194" t="s">
        <v>570</v>
      </c>
      <c r="VRW2" s="194" t="s">
        <v>571</v>
      </c>
      <c r="VRX2" s="194" t="s">
        <v>572</v>
      </c>
      <c r="VRY2" s="194" t="s">
        <v>573</v>
      </c>
      <c r="VRZ2" s="194" t="s">
        <v>574</v>
      </c>
      <c r="VSA2" s="194" t="s">
        <v>575</v>
      </c>
      <c r="VSB2" s="194" t="s">
        <v>576</v>
      </c>
      <c r="VSC2" s="194" t="s">
        <v>577</v>
      </c>
      <c r="VSD2" s="194" t="s">
        <v>578</v>
      </c>
      <c r="VSE2" s="194" t="s">
        <v>579</v>
      </c>
      <c r="VSF2" s="194" t="s">
        <v>580</v>
      </c>
      <c r="VSG2" s="194" t="s">
        <v>581</v>
      </c>
      <c r="VSH2" s="194" t="s">
        <v>582</v>
      </c>
      <c r="VSI2" s="194" t="s">
        <v>583</v>
      </c>
      <c r="VSJ2" s="194" t="s">
        <v>584</v>
      </c>
      <c r="VSK2" s="194" t="s">
        <v>585</v>
      </c>
      <c r="VSL2" s="194" t="s">
        <v>586</v>
      </c>
      <c r="VSM2" s="194" t="s">
        <v>587</v>
      </c>
      <c r="VSN2" s="194" t="s">
        <v>588</v>
      </c>
      <c r="VSO2" s="194" t="s">
        <v>589</v>
      </c>
      <c r="VSP2" s="194" t="s">
        <v>590</v>
      </c>
      <c r="VSQ2" s="194" t="s">
        <v>591</v>
      </c>
      <c r="VSR2" s="194" t="s">
        <v>592</v>
      </c>
      <c r="VSS2" s="194" t="s">
        <v>593</v>
      </c>
      <c r="VST2" s="194" t="s">
        <v>594</v>
      </c>
      <c r="VSU2" s="194" t="s">
        <v>595</v>
      </c>
      <c r="VSV2" s="194" t="s">
        <v>596</v>
      </c>
      <c r="VSW2" s="194" t="s">
        <v>597</v>
      </c>
      <c r="VSX2" s="194" t="s">
        <v>598</v>
      </c>
      <c r="WBQ2" s="194" t="s">
        <v>569</v>
      </c>
      <c r="WBR2" s="194" t="s">
        <v>570</v>
      </c>
      <c r="WBS2" s="194" t="s">
        <v>571</v>
      </c>
      <c r="WBT2" s="194" t="s">
        <v>572</v>
      </c>
      <c r="WBU2" s="194" t="s">
        <v>573</v>
      </c>
      <c r="WBV2" s="194" t="s">
        <v>574</v>
      </c>
      <c r="WBW2" s="194" t="s">
        <v>575</v>
      </c>
      <c r="WBX2" s="194" t="s">
        <v>576</v>
      </c>
      <c r="WBY2" s="194" t="s">
        <v>577</v>
      </c>
      <c r="WBZ2" s="194" t="s">
        <v>578</v>
      </c>
      <c r="WCA2" s="194" t="s">
        <v>579</v>
      </c>
      <c r="WCB2" s="194" t="s">
        <v>580</v>
      </c>
      <c r="WCC2" s="194" t="s">
        <v>581</v>
      </c>
      <c r="WCD2" s="194" t="s">
        <v>582</v>
      </c>
      <c r="WCE2" s="194" t="s">
        <v>583</v>
      </c>
      <c r="WCF2" s="194" t="s">
        <v>584</v>
      </c>
      <c r="WCG2" s="194" t="s">
        <v>585</v>
      </c>
      <c r="WCH2" s="194" t="s">
        <v>586</v>
      </c>
      <c r="WCI2" s="194" t="s">
        <v>587</v>
      </c>
      <c r="WCJ2" s="194" t="s">
        <v>588</v>
      </c>
      <c r="WCK2" s="194" t="s">
        <v>589</v>
      </c>
      <c r="WCL2" s="194" t="s">
        <v>590</v>
      </c>
      <c r="WCM2" s="194" t="s">
        <v>591</v>
      </c>
      <c r="WCN2" s="194" t="s">
        <v>592</v>
      </c>
      <c r="WCO2" s="194" t="s">
        <v>593</v>
      </c>
      <c r="WCP2" s="194" t="s">
        <v>594</v>
      </c>
      <c r="WCQ2" s="194" t="s">
        <v>595</v>
      </c>
      <c r="WCR2" s="194" t="s">
        <v>596</v>
      </c>
      <c r="WCS2" s="194" t="s">
        <v>597</v>
      </c>
      <c r="WCT2" s="194" t="s">
        <v>598</v>
      </c>
      <c r="WLM2" s="194" t="s">
        <v>569</v>
      </c>
      <c r="WLN2" s="194" t="s">
        <v>570</v>
      </c>
      <c r="WLO2" s="194" t="s">
        <v>571</v>
      </c>
      <c r="WLP2" s="194" t="s">
        <v>572</v>
      </c>
      <c r="WLQ2" s="194" t="s">
        <v>573</v>
      </c>
      <c r="WLR2" s="194" t="s">
        <v>574</v>
      </c>
      <c r="WLS2" s="194" t="s">
        <v>575</v>
      </c>
      <c r="WLT2" s="194" t="s">
        <v>576</v>
      </c>
      <c r="WLU2" s="194" t="s">
        <v>577</v>
      </c>
      <c r="WLV2" s="194" t="s">
        <v>578</v>
      </c>
      <c r="WLW2" s="194" t="s">
        <v>579</v>
      </c>
      <c r="WLX2" s="194" t="s">
        <v>580</v>
      </c>
      <c r="WLY2" s="194" t="s">
        <v>581</v>
      </c>
      <c r="WLZ2" s="194" t="s">
        <v>582</v>
      </c>
      <c r="WMA2" s="194" t="s">
        <v>583</v>
      </c>
      <c r="WMB2" s="194" t="s">
        <v>584</v>
      </c>
      <c r="WMC2" s="194" t="s">
        <v>585</v>
      </c>
      <c r="WMD2" s="194" t="s">
        <v>586</v>
      </c>
      <c r="WME2" s="194" t="s">
        <v>587</v>
      </c>
      <c r="WMF2" s="194" t="s">
        <v>588</v>
      </c>
      <c r="WMG2" s="194" t="s">
        <v>589</v>
      </c>
      <c r="WMH2" s="194" t="s">
        <v>590</v>
      </c>
      <c r="WMI2" s="194" t="s">
        <v>591</v>
      </c>
      <c r="WMJ2" s="194" t="s">
        <v>592</v>
      </c>
      <c r="WMK2" s="194" t="s">
        <v>593</v>
      </c>
      <c r="WML2" s="194" t="s">
        <v>594</v>
      </c>
      <c r="WMM2" s="194" t="s">
        <v>595</v>
      </c>
      <c r="WMN2" s="194" t="s">
        <v>596</v>
      </c>
      <c r="WMO2" s="194" t="s">
        <v>597</v>
      </c>
      <c r="WMP2" s="194" t="s">
        <v>598</v>
      </c>
      <c r="WVI2" s="194" t="s">
        <v>569</v>
      </c>
      <c r="WVJ2" s="194" t="s">
        <v>570</v>
      </c>
      <c r="WVK2" s="194" t="s">
        <v>571</v>
      </c>
      <c r="WVL2" s="194" t="s">
        <v>572</v>
      </c>
      <c r="WVM2" s="194" t="s">
        <v>573</v>
      </c>
      <c r="WVN2" s="194" t="s">
        <v>574</v>
      </c>
      <c r="WVO2" s="194" t="s">
        <v>575</v>
      </c>
      <c r="WVP2" s="194" t="s">
        <v>576</v>
      </c>
      <c r="WVQ2" s="194" t="s">
        <v>577</v>
      </c>
      <c r="WVR2" s="194" t="s">
        <v>578</v>
      </c>
      <c r="WVS2" s="194" t="s">
        <v>579</v>
      </c>
      <c r="WVT2" s="194" t="s">
        <v>580</v>
      </c>
      <c r="WVU2" s="194" t="s">
        <v>581</v>
      </c>
      <c r="WVV2" s="194" t="s">
        <v>582</v>
      </c>
      <c r="WVW2" s="194" t="s">
        <v>583</v>
      </c>
      <c r="WVX2" s="194" t="s">
        <v>584</v>
      </c>
      <c r="WVY2" s="194" t="s">
        <v>585</v>
      </c>
      <c r="WVZ2" s="194" t="s">
        <v>586</v>
      </c>
      <c r="WWA2" s="194" t="s">
        <v>587</v>
      </c>
      <c r="WWB2" s="194" t="s">
        <v>588</v>
      </c>
      <c r="WWC2" s="194" t="s">
        <v>589</v>
      </c>
      <c r="WWD2" s="194" t="s">
        <v>590</v>
      </c>
      <c r="WWE2" s="194" t="s">
        <v>591</v>
      </c>
      <c r="WWF2" s="194" t="s">
        <v>592</v>
      </c>
      <c r="WWG2" s="194" t="s">
        <v>593</v>
      </c>
      <c r="WWH2" s="194" t="s">
        <v>594</v>
      </c>
      <c r="WWI2" s="194" t="s">
        <v>595</v>
      </c>
      <c r="WWJ2" s="194" t="s">
        <v>596</v>
      </c>
      <c r="WWK2" s="194" t="s">
        <v>597</v>
      </c>
      <c r="WWL2" s="194" t="s">
        <v>598</v>
      </c>
    </row>
    <row r="3" spans="1:798 1025:1822 2049:2846 3073:3870 4097:4894 5121:5918 6145:6942 7169:7966 8193:8990 9217:10014 10241:11038 11265:12062 12289:13086 13313:14110 14337:15134 15361:16158" s="90" customFormat="1">
      <c r="A3" s="196" t="s">
        <v>599</v>
      </c>
      <c r="B3" s="196"/>
      <c r="C3" s="196"/>
      <c r="D3" s="37"/>
      <c r="E3" s="13">
        <v>417.9</v>
      </c>
      <c r="F3" s="13">
        <v>373</v>
      </c>
      <c r="G3" s="13">
        <v>0</v>
      </c>
      <c r="H3" s="13">
        <v>0</v>
      </c>
      <c r="I3" s="13">
        <v>2.4740000000000002</v>
      </c>
      <c r="J3" s="13">
        <v>0</v>
      </c>
      <c r="K3" s="13">
        <v>12.673</v>
      </c>
      <c r="L3" s="13">
        <v>3.1680000000000001</v>
      </c>
      <c r="M3" s="13">
        <v>0</v>
      </c>
      <c r="N3" s="13">
        <v>0</v>
      </c>
      <c r="O3" s="13">
        <v>0</v>
      </c>
      <c r="P3" s="13">
        <v>0</v>
      </c>
      <c r="Q3" s="13">
        <v>14.74</v>
      </c>
      <c r="R3" s="13">
        <v>0</v>
      </c>
      <c r="S3" s="13">
        <v>0</v>
      </c>
      <c r="T3" s="13">
        <v>0</v>
      </c>
      <c r="U3" s="13">
        <v>5.1440000000000001</v>
      </c>
      <c r="V3" s="13">
        <v>12.124000000000001</v>
      </c>
      <c r="W3" s="13">
        <v>0</v>
      </c>
      <c r="X3" s="13">
        <v>0</v>
      </c>
      <c r="Y3" s="13">
        <v>0</v>
      </c>
      <c r="Z3" s="13">
        <v>0</v>
      </c>
      <c r="AA3" s="13">
        <v>0</v>
      </c>
      <c r="AB3" s="13">
        <v>1776.201</v>
      </c>
      <c r="AC3" s="13">
        <v>0</v>
      </c>
      <c r="AD3" s="13">
        <v>410.2</v>
      </c>
      <c r="HK3" s="197"/>
      <c r="HL3" s="197"/>
      <c r="HM3" s="197"/>
      <c r="HN3" s="197"/>
      <c r="HO3" s="197"/>
      <c r="HP3" s="197"/>
      <c r="HQ3" s="197"/>
      <c r="HR3" s="197"/>
      <c r="HS3" s="197"/>
      <c r="HT3" s="197"/>
      <c r="HU3" s="197"/>
      <c r="HV3" s="197"/>
      <c r="HW3" s="197"/>
      <c r="HX3" s="197"/>
      <c r="HY3" s="197"/>
      <c r="HZ3" s="197"/>
      <c r="IA3" s="197"/>
      <c r="IB3" s="197"/>
      <c r="IC3" s="197"/>
      <c r="ID3" s="197"/>
      <c r="IE3" s="197"/>
      <c r="IF3" s="197"/>
      <c r="IG3" s="197"/>
      <c r="IH3" s="197"/>
      <c r="II3" s="197"/>
      <c r="IJ3" s="197"/>
      <c r="IK3" s="197"/>
      <c r="IL3" s="197"/>
      <c r="IM3" s="197"/>
      <c r="IN3" s="197"/>
      <c r="IO3" s="197"/>
      <c r="IP3" s="197"/>
      <c r="IQ3" s="197"/>
      <c r="IR3" s="197"/>
      <c r="IS3" s="197"/>
      <c r="IT3" s="197"/>
      <c r="IU3" s="197"/>
      <c r="IV3" s="197"/>
      <c r="IW3" s="90" t="s">
        <v>599</v>
      </c>
      <c r="JA3" s="90">
        <v>417.9</v>
      </c>
      <c r="JB3" s="90">
        <v>373</v>
      </c>
      <c r="JC3" s="90">
        <v>0</v>
      </c>
      <c r="JD3" s="90">
        <v>0</v>
      </c>
      <c r="JE3" s="90">
        <v>2.4740000000000002</v>
      </c>
      <c r="JF3" s="90">
        <v>0</v>
      </c>
      <c r="JG3" s="90">
        <v>12.673</v>
      </c>
      <c r="JH3" s="90">
        <v>3.1680000000000001</v>
      </c>
      <c r="JI3" s="90">
        <v>0</v>
      </c>
      <c r="JJ3" s="90">
        <v>0</v>
      </c>
      <c r="JK3" s="90">
        <v>0</v>
      </c>
      <c r="JL3" s="90">
        <v>0</v>
      </c>
      <c r="JM3" s="90">
        <v>14.74</v>
      </c>
      <c r="JN3" s="90">
        <v>0</v>
      </c>
      <c r="JO3" s="90">
        <v>0</v>
      </c>
      <c r="JP3" s="90">
        <v>0</v>
      </c>
      <c r="JQ3" s="90">
        <v>5.1440000000000001</v>
      </c>
      <c r="JR3" s="90">
        <v>12.124000000000001</v>
      </c>
      <c r="JS3" s="90">
        <v>0</v>
      </c>
      <c r="JT3" s="90">
        <v>0</v>
      </c>
      <c r="JU3" s="90">
        <v>0</v>
      </c>
      <c r="JV3" s="90">
        <v>0</v>
      </c>
      <c r="JW3" s="90">
        <v>0</v>
      </c>
      <c r="JX3" s="90">
        <v>1776.201</v>
      </c>
      <c r="JY3" s="90">
        <v>0</v>
      </c>
      <c r="JZ3" s="90">
        <v>410.2</v>
      </c>
      <c r="SS3" s="90" t="s">
        <v>599</v>
      </c>
      <c r="SW3" s="90">
        <v>417.9</v>
      </c>
      <c r="SX3" s="90">
        <v>373</v>
      </c>
      <c r="SY3" s="90">
        <v>0</v>
      </c>
      <c r="SZ3" s="90">
        <v>0</v>
      </c>
      <c r="TA3" s="90">
        <v>2.4740000000000002</v>
      </c>
      <c r="TB3" s="90">
        <v>0</v>
      </c>
      <c r="TC3" s="90">
        <v>12.673</v>
      </c>
      <c r="TD3" s="90">
        <v>3.1680000000000001</v>
      </c>
      <c r="TE3" s="90">
        <v>0</v>
      </c>
      <c r="TF3" s="90">
        <v>0</v>
      </c>
      <c r="TG3" s="90">
        <v>0</v>
      </c>
      <c r="TH3" s="90">
        <v>0</v>
      </c>
      <c r="TI3" s="90">
        <v>14.74</v>
      </c>
      <c r="TJ3" s="90">
        <v>0</v>
      </c>
      <c r="TK3" s="90">
        <v>0</v>
      </c>
      <c r="TL3" s="90">
        <v>0</v>
      </c>
      <c r="TM3" s="90">
        <v>5.1440000000000001</v>
      </c>
      <c r="TN3" s="90">
        <v>12.124000000000001</v>
      </c>
      <c r="TO3" s="90">
        <v>0</v>
      </c>
      <c r="TP3" s="90">
        <v>0</v>
      </c>
      <c r="TQ3" s="90">
        <v>0</v>
      </c>
      <c r="TR3" s="90">
        <v>0</v>
      </c>
      <c r="TS3" s="90">
        <v>0</v>
      </c>
      <c r="TT3" s="90">
        <v>1776.201</v>
      </c>
      <c r="TU3" s="90">
        <v>0</v>
      </c>
      <c r="TV3" s="90">
        <v>410.2</v>
      </c>
      <c r="ACO3" s="90" t="s">
        <v>599</v>
      </c>
      <c r="ACS3" s="90">
        <v>417.9</v>
      </c>
      <c r="ACT3" s="90">
        <v>373</v>
      </c>
      <c r="ACU3" s="90">
        <v>0</v>
      </c>
      <c r="ACV3" s="90">
        <v>0</v>
      </c>
      <c r="ACW3" s="90">
        <v>2.4740000000000002</v>
      </c>
      <c r="ACX3" s="90">
        <v>0</v>
      </c>
      <c r="ACY3" s="90">
        <v>12.673</v>
      </c>
      <c r="ACZ3" s="90">
        <v>3.1680000000000001</v>
      </c>
      <c r="ADA3" s="90">
        <v>0</v>
      </c>
      <c r="ADB3" s="90">
        <v>0</v>
      </c>
      <c r="ADC3" s="90">
        <v>0</v>
      </c>
      <c r="ADD3" s="90">
        <v>0</v>
      </c>
      <c r="ADE3" s="90">
        <v>14.74</v>
      </c>
      <c r="ADF3" s="90">
        <v>0</v>
      </c>
      <c r="ADG3" s="90">
        <v>0</v>
      </c>
      <c r="ADH3" s="90">
        <v>0</v>
      </c>
      <c r="ADI3" s="90">
        <v>5.1440000000000001</v>
      </c>
      <c r="ADJ3" s="90">
        <v>12.124000000000001</v>
      </c>
      <c r="ADK3" s="90">
        <v>0</v>
      </c>
      <c r="ADL3" s="90">
        <v>0</v>
      </c>
      <c r="ADM3" s="90">
        <v>0</v>
      </c>
      <c r="ADN3" s="90">
        <v>0</v>
      </c>
      <c r="ADO3" s="90">
        <v>0</v>
      </c>
      <c r="ADP3" s="90">
        <v>1776.201</v>
      </c>
      <c r="ADQ3" s="90">
        <v>0</v>
      </c>
      <c r="ADR3" s="90">
        <v>410.2</v>
      </c>
      <c r="AMK3" s="90" t="s">
        <v>599</v>
      </c>
      <c r="AMO3" s="90">
        <v>417.9</v>
      </c>
      <c r="AMP3" s="90">
        <v>373</v>
      </c>
      <c r="AMQ3" s="90">
        <v>0</v>
      </c>
      <c r="AMR3" s="90">
        <v>0</v>
      </c>
      <c r="AMS3" s="90">
        <v>2.4740000000000002</v>
      </c>
      <c r="AMT3" s="90">
        <v>0</v>
      </c>
      <c r="AMU3" s="90">
        <v>12.673</v>
      </c>
      <c r="AMV3" s="90">
        <v>3.1680000000000001</v>
      </c>
      <c r="AMW3" s="90">
        <v>0</v>
      </c>
      <c r="AMX3" s="90">
        <v>0</v>
      </c>
      <c r="AMY3" s="90">
        <v>0</v>
      </c>
      <c r="AMZ3" s="90">
        <v>0</v>
      </c>
      <c r="ANA3" s="90">
        <v>14.74</v>
      </c>
      <c r="ANB3" s="90">
        <v>0</v>
      </c>
      <c r="ANC3" s="90">
        <v>0</v>
      </c>
      <c r="AND3" s="90">
        <v>0</v>
      </c>
      <c r="ANE3" s="90">
        <v>5.1440000000000001</v>
      </c>
      <c r="ANF3" s="90">
        <v>12.124000000000001</v>
      </c>
      <c r="ANG3" s="90">
        <v>0</v>
      </c>
      <c r="ANH3" s="90">
        <v>0</v>
      </c>
      <c r="ANI3" s="90">
        <v>0</v>
      </c>
      <c r="ANJ3" s="90">
        <v>0</v>
      </c>
      <c r="ANK3" s="90">
        <v>0</v>
      </c>
      <c r="ANL3" s="90">
        <v>1776.201</v>
      </c>
      <c r="ANM3" s="90">
        <v>0</v>
      </c>
      <c r="ANN3" s="90">
        <v>410.2</v>
      </c>
      <c r="AWG3" s="90" t="s">
        <v>599</v>
      </c>
      <c r="AWK3" s="90">
        <v>417.9</v>
      </c>
      <c r="AWL3" s="90">
        <v>373</v>
      </c>
      <c r="AWM3" s="90">
        <v>0</v>
      </c>
      <c r="AWN3" s="90">
        <v>0</v>
      </c>
      <c r="AWO3" s="90">
        <v>2.4740000000000002</v>
      </c>
      <c r="AWP3" s="90">
        <v>0</v>
      </c>
      <c r="AWQ3" s="90">
        <v>12.673</v>
      </c>
      <c r="AWR3" s="90">
        <v>3.1680000000000001</v>
      </c>
      <c r="AWS3" s="90">
        <v>0</v>
      </c>
      <c r="AWT3" s="90">
        <v>0</v>
      </c>
      <c r="AWU3" s="90">
        <v>0</v>
      </c>
      <c r="AWV3" s="90">
        <v>0</v>
      </c>
      <c r="AWW3" s="90">
        <v>14.74</v>
      </c>
      <c r="AWX3" s="90">
        <v>0</v>
      </c>
      <c r="AWY3" s="90">
        <v>0</v>
      </c>
      <c r="AWZ3" s="90">
        <v>0</v>
      </c>
      <c r="AXA3" s="90">
        <v>5.1440000000000001</v>
      </c>
      <c r="AXB3" s="90">
        <v>12.124000000000001</v>
      </c>
      <c r="AXC3" s="90">
        <v>0</v>
      </c>
      <c r="AXD3" s="90">
        <v>0</v>
      </c>
      <c r="AXE3" s="90">
        <v>0</v>
      </c>
      <c r="AXF3" s="90">
        <v>0</v>
      </c>
      <c r="AXG3" s="90">
        <v>0</v>
      </c>
      <c r="AXH3" s="90">
        <v>1776.201</v>
      </c>
      <c r="AXI3" s="90">
        <v>0</v>
      </c>
      <c r="AXJ3" s="90">
        <v>410.2</v>
      </c>
      <c r="BGC3" s="90" t="s">
        <v>599</v>
      </c>
      <c r="BGG3" s="90">
        <v>417.9</v>
      </c>
      <c r="BGH3" s="90">
        <v>373</v>
      </c>
      <c r="BGI3" s="90">
        <v>0</v>
      </c>
      <c r="BGJ3" s="90">
        <v>0</v>
      </c>
      <c r="BGK3" s="90">
        <v>2.4740000000000002</v>
      </c>
      <c r="BGL3" s="90">
        <v>0</v>
      </c>
      <c r="BGM3" s="90">
        <v>12.673</v>
      </c>
      <c r="BGN3" s="90">
        <v>3.1680000000000001</v>
      </c>
      <c r="BGO3" s="90">
        <v>0</v>
      </c>
      <c r="BGP3" s="90">
        <v>0</v>
      </c>
      <c r="BGQ3" s="90">
        <v>0</v>
      </c>
      <c r="BGR3" s="90">
        <v>0</v>
      </c>
      <c r="BGS3" s="90">
        <v>14.74</v>
      </c>
      <c r="BGT3" s="90">
        <v>0</v>
      </c>
      <c r="BGU3" s="90">
        <v>0</v>
      </c>
      <c r="BGV3" s="90">
        <v>0</v>
      </c>
      <c r="BGW3" s="90">
        <v>5.1440000000000001</v>
      </c>
      <c r="BGX3" s="90">
        <v>12.124000000000001</v>
      </c>
      <c r="BGY3" s="90">
        <v>0</v>
      </c>
      <c r="BGZ3" s="90">
        <v>0</v>
      </c>
      <c r="BHA3" s="90">
        <v>0</v>
      </c>
      <c r="BHB3" s="90">
        <v>0</v>
      </c>
      <c r="BHC3" s="90">
        <v>0</v>
      </c>
      <c r="BHD3" s="90">
        <v>1776.201</v>
      </c>
      <c r="BHE3" s="90">
        <v>0</v>
      </c>
      <c r="BHF3" s="90">
        <v>410.2</v>
      </c>
      <c r="BPY3" s="90" t="s">
        <v>599</v>
      </c>
      <c r="BQC3" s="90">
        <v>417.9</v>
      </c>
      <c r="BQD3" s="90">
        <v>373</v>
      </c>
      <c r="BQE3" s="90">
        <v>0</v>
      </c>
      <c r="BQF3" s="90">
        <v>0</v>
      </c>
      <c r="BQG3" s="90">
        <v>2.4740000000000002</v>
      </c>
      <c r="BQH3" s="90">
        <v>0</v>
      </c>
      <c r="BQI3" s="90">
        <v>12.673</v>
      </c>
      <c r="BQJ3" s="90">
        <v>3.1680000000000001</v>
      </c>
      <c r="BQK3" s="90">
        <v>0</v>
      </c>
      <c r="BQL3" s="90">
        <v>0</v>
      </c>
      <c r="BQM3" s="90">
        <v>0</v>
      </c>
      <c r="BQN3" s="90">
        <v>0</v>
      </c>
      <c r="BQO3" s="90">
        <v>14.74</v>
      </c>
      <c r="BQP3" s="90">
        <v>0</v>
      </c>
      <c r="BQQ3" s="90">
        <v>0</v>
      </c>
      <c r="BQR3" s="90">
        <v>0</v>
      </c>
      <c r="BQS3" s="90">
        <v>5.1440000000000001</v>
      </c>
      <c r="BQT3" s="90">
        <v>12.124000000000001</v>
      </c>
      <c r="BQU3" s="90">
        <v>0</v>
      </c>
      <c r="BQV3" s="90">
        <v>0</v>
      </c>
      <c r="BQW3" s="90">
        <v>0</v>
      </c>
      <c r="BQX3" s="90">
        <v>0</v>
      </c>
      <c r="BQY3" s="90">
        <v>0</v>
      </c>
      <c r="BQZ3" s="90">
        <v>1776.201</v>
      </c>
      <c r="BRA3" s="90">
        <v>0</v>
      </c>
      <c r="BRB3" s="90">
        <v>410.2</v>
      </c>
      <c r="BZU3" s="90" t="s">
        <v>599</v>
      </c>
      <c r="BZY3" s="90">
        <v>417.9</v>
      </c>
      <c r="BZZ3" s="90">
        <v>373</v>
      </c>
      <c r="CAA3" s="90">
        <v>0</v>
      </c>
      <c r="CAB3" s="90">
        <v>0</v>
      </c>
      <c r="CAC3" s="90">
        <v>2.4740000000000002</v>
      </c>
      <c r="CAD3" s="90">
        <v>0</v>
      </c>
      <c r="CAE3" s="90">
        <v>12.673</v>
      </c>
      <c r="CAF3" s="90">
        <v>3.1680000000000001</v>
      </c>
      <c r="CAG3" s="90">
        <v>0</v>
      </c>
      <c r="CAH3" s="90">
        <v>0</v>
      </c>
      <c r="CAI3" s="90">
        <v>0</v>
      </c>
      <c r="CAJ3" s="90">
        <v>0</v>
      </c>
      <c r="CAK3" s="90">
        <v>14.74</v>
      </c>
      <c r="CAL3" s="90">
        <v>0</v>
      </c>
      <c r="CAM3" s="90">
        <v>0</v>
      </c>
      <c r="CAN3" s="90">
        <v>0</v>
      </c>
      <c r="CAO3" s="90">
        <v>5.1440000000000001</v>
      </c>
      <c r="CAP3" s="90">
        <v>12.124000000000001</v>
      </c>
      <c r="CAQ3" s="90">
        <v>0</v>
      </c>
      <c r="CAR3" s="90">
        <v>0</v>
      </c>
      <c r="CAS3" s="90">
        <v>0</v>
      </c>
      <c r="CAT3" s="90">
        <v>0</v>
      </c>
      <c r="CAU3" s="90">
        <v>0</v>
      </c>
      <c r="CAV3" s="90">
        <v>1776.201</v>
      </c>
      <c r="CAW3" s="90">
        <v>0</v>
      </c>
      <c r="CAX3" s="90">
        <v>410.2</v>
      </c>
      <c r="CJQ3" s="90" t="s">
        <v>599</v>
      </c>
      <c r="CJU3" s="90">
        <v>417.9</v>
      </c>
      <c r="CJV3" s="90">
        <v>373</v>
      </c>
      <c r="CJW3" s="90">
        <v>0</v>
      </c>
      <c r="CJX3" s="90">
        <v>0</v>
      </c>
      <c r="CJY3" s="90">
        <v>2.4740000000000002</v>
      </c>
      <c r="CJZ3" s="90">
        <v>0</v>
      </c>
      <c r="CKA3" s="90">
        <v>12.673</v>
      </c>
      <c r="CKB3" s="90">
        <v>3.1680000000000001</v>
      </c>
      <c r="CKC3" s="90">
        <v>0</v>
      </c>
      <c r="CKD3" s="90">
        <v>0</v>
      </c>
      <c r="CKE3" s="90">
        <v>0</v>
      </c>
      <c r="CKF3" s="90">
        <v>0</v>
      </c>
      <c r="CKG3" s="90">
        <v>14.74</v>
      </c>
      <c r="CKH3" s="90">
        <v>0</v>
      </c>
      <c r="CKI3" s="90">
        <v>0</v>
      </c>
      <c r="CKJ3" s="90">
        <v>0</v>
      </c>
      <c r="CKK3" s="90">
        <v>5.1440000000000001</v>
      </c>
      <c r="CKL3" s="90">
        <v>12.124000000000001</v>
      </c>
      <c r="CKM3" s="90">
        <v>0</v>
      </c>
      <c r="CKN3" s="90">
        <v>0</v>
      </c>
      <c r="CKO3" s="90">
        <v>0</v>
      </c>
      <c r="CKP3" s="90">
        <v>0</v>
      </c>
      <c r="CKQ3" s="90">
        <v>0</v>
      </c>
      <c r="CKR3" s="90">
        <v>1776.201</v>
      </c>
      <c r="CKS3" s="90">
        <v>0</v>
      </c>
      <c r="CKT3" s="90">
        <v>410.2</v>
      </c>
      <c r="CTM3" s="90" t="s">
        <v>599</v>
      </c>
      <c r="CTQ3" s="90">
        <v>417.9</v>
      </c>
      <c r="CTR3" s="90">
        <v>373</v>
      </c>
      <c r="CTS3" s="90">
        <v>0</v>
      </c>
      <c r="CTT3" s="90">
        <v>0</v>
      </c>
      <c r="CTU3" s="90">
        <v>2.4740000000000002</v>
      </c>
      <c r="CTV3" s="90">
        <v>0</v>
      </c>
      <c r="CTW3" s="90">
        <v>12.673</v>
      </c>
      <c r="CTX3" s="90">
        <v>3.1680000000000001</v>
      </c>
      <c r="CTY3" s="90">
        <v>0</v>
      </c>
      <c r="CTZ3" s="90">
        <v>0</v>
      </c>
      <c r="CUA3" s="90">
        <v>0</v>
      </c>
      <c r="CUB3" s="90">
        <v>0</v>
      </c>
      <c r="CUC3" s="90">
        <v>14.74</v>
      </c>
      <c r="CUD3" s="90">
        <v>0</v>
      </c>
      <c r="CUE3" s="90">
        <v>0</v>
      </c>
      <c r="CUF3" s="90">
        <v>0</v>
      </c>
      <c r="CUG3" s="90">
        <v>5.1440000000000001</v>
      </c>
      <c r="CUH3" s="90">
        <v>12.124000000000001</v>
      </c>
      <c r="CUI3" s="90">
        <v>0</v>
      </c>
      <c r="CUJ3" s="90">
        <v>0</v>
      </c>
      <c r="CUK3" s="90">
        <v>0</v>
      </c>
      <c r="CUL3" s="90">
        <v>0</v>
      </c>
      <c r="CUM3" s="90">
        <v>0</v>
      </c>
      <c r="CUN3" s="90">
        <v>1776.201</v>
      </c>
      <c r="CUO3" s="90">
        <v>0</v>
      </c>
      <c r="CUP3" s="90">
        <v>410.2</v>
      </c>
      <c r="DDI3" s="90" t="s">
        <v>599</v>
      </c>
      <c r="DDM3" s="90">
        <v>417.9</v>
      </c>
      <c r="DDN3" s="90">
        <v>373</v>
      </c>
      <c r="DDO3" s="90">
        <v>0</v>
      </c>
      <c r="DDP3" s="90">
        <v>0</v>
      </c>
      <c r="DDQ3" s="90">
        <v>2.4740000000000002</v>
      </c>
      <c r="DDR3" s="90">
        <v>0</v>
      </c>
      <c r="DDS3" s="90">
        <v>12.673</v>
      </c>
      <c r="DDT3" s="90">
        <v>3.1680000000000001</v>
      </c>
      <c r="DDU3" s="90">
        <v>0</v>
      </c>
      <c r="DDV3" s="90">
        <v>0</v>
      </c>
      <c r="DDW3" s="90">
        <v>0</v>
      </c>
      <c r="DDX3" s="90">
        <v>0</v>
      </c>
      <c r="DDY3" s="90">
        <v>14.74</v>
      </c>
      <c r="DDZ3" s="90">
        <v>0</v>
      </c>
      <c r="DEA3" s="90">
        <v>0</v>
      </c>
      <c r="DEB3" s="90">
        <v>0</v>
      </c>
      <c r="DEC3" s="90">
        <v>5.1440000000000001</v>
      </c>
      <c r="DED3" s="90">
        <v>12.124000000000001</v>
      </c>
      <c r="DEE3" s="90">
        <v>0</v>
      </c>
      <c r="DEF3" s="90">
        <v>0</v>
      </c>
      <c r="DEG3" s="90">
        <v>0</v>
      </c>
      <c r="DEH3" s="90">
        <v>0</v>
      </c>
      <c r="DEI3" s="90">
        <v>0</v>
      </c>
      <c r="DEJ3" s="90">
        <v>1776.201</v>
      </c>
      <c r="DEK3" s="90">
        <v>0</v>
      </c>
      <c r="DEL3" s="90">
        <v>410.2</v>
      </c>
      <c r="DNE3" s="90" t="s">
        <v>599</v>
      </c>
      <c r="DNI3" s="90">
        <v>417.9</v>
      </c>
      <c r="DNJ3" s="90">
        <v>373</v>
      </c>
      <c r="DNK3" s="90">
        <v>0</v>
      </c>
      <c r="DNL3" s="90">
        <v>0</v>
      </c>
      <c r="DNM3" s="90">
        <v>2.4740000000000002</v>
      </c>
      <c r="DNN3" s="90">
        <v>0</v>
      </c>
      <c r="DNO3" s="90">
        <v>12.673</v>
      </c>
      <c r="DNP3" s="90">
        <v>3.1680000000000001</v>
      </c>
      <c r="DNQ3" s="90">
        <v>0</v>
      </c>
      <c r="DNR3" s="90">
        <v>0</v>
      </c>
      <c r="DNS3" s="90">
        <v>0</v>
      </c>
      <c r="DNT3" s="90">
        <v>0</v>
      </c>
      <c r="DNU3" s="90">
        <v>14.74</v>
      </c>
      <c r="DNV3" s="90">
        <v>0</v>
      </c>
      <c r="DNW3" s="90">
        <v>0</v>
      </c>
      <c r="DNX3" s="90">
        <v>0</v>
      </c>
      <c r="DNY3" s="90">
        <v>5.1440000000000001</v>
      </c>
      <c r="DNZ3" s="90">
        <v>12.124000000000001</v>
      </c>
      <c r="DOA3" s="90">
        <v>0</v>
      </c>
      <c r="DOB3" s="90">
        <v>0</v>
      </c>
      <c r="DOC3" s="90">
        <v>0</v>
      </c>
      <c r="DOD3" s="90">
        <v>0</v>
      </c>
      <c r="DOE3" s="90">
        <v>0</v>
      </c>
      <c r="DOF3" s="90">
        <v>1776.201</v>
      </c>
      <c r="DOG3" s="90">
        <v>0</v>
      </c>
      <c r="DOH3" s="90">
        <v>410.2</v>
      </c>
      <c r="DXA3" s="90" t="s">
        <v>599</v>
      </c>
      <c r="DXE3" s="90">
        <v>417.9</v>
      </c>
      <c r="DXF3" s="90">
        <v>373</v>
      </c>
      <c r="DXG3" s="90">
        <v>0</v>
      </c>
      <c r="DXH3" s="90">
        <v>0</v>
      </c>
      <c r="DXI3" s="90">
        <v>2.4740000000000002</v>
      </c>
      <c r="DXJ3" s="90">
        <v>0</v>
      </c>
      <c r="DXK3" s="90">
        <v>12.673</v>
      </c>
      <c r="DXL3" s="90">
        <v>3.1680000000000001</v>
      </c>
      <c r="DXM3" s="90">
        <v>0</v>
      </c>
      <c r="DXN3" s="90">
        <v>0</v>
      </c>
      <c r="DXO3" s="90">
        <v>0</v>
      </c>
      <c r="DXP3" s="90">
        <v>0</v>
      </c>
      <c r="DXQ3" s="90">
        <v>14.74</v>
      </c>
      <c r="DXR3" s="90">
        <v>0</v>
      </c>
      <c r="DXS3" s="90">
        <v>0</v>
      </c>
      <c r="DXT3" s="90">
        <v>0</v>
      </c>
      <c r="DXU3" s="90">
        <v>5.1440000000000001</v>
      </c>
      <c r="DXV3" s="90">
        <v>12.124000000000001</v>
      </c>
      <c r="DXW3" s="90">
        <v>0</v>
      </c>
      <c r="DXX3" s="90">
        <v>0</v>
      </c>
      <c r="DXY3" s="90">
        <v>0</v>
      </c>
      <c r="DXZ3" s="90">
        <v>0</v>
      </c>
      <c r="DYA3" s="90">
        <v>0</v>
      </c>
      <c r="DYB3" s="90">
        <v>1776.201</v>
      </c>
      <c r="DYC3" s="90">
        <v>0</v>
      </c>
      <c r="DYD3" s="90">
        <v>410.2</v>
      </c>
      <c r="EGW3" s="90" t="s">
        <v>599</v>
      </c>
      <c r="EHA3" s="90">
        <v>417.9</v>
      </c>
      <c r="EHB3" s="90">
        <v>373</v>
      </c>
      <c r="EHC3" s="90">
        <v>0</v>
      </c>
      <c r="EHD3" s="90">
        <v>0</v>
      </c>
      <c r="EHE3" s="90">
        <v>2.4740000000000002</v>
      </c>
      <c r="EHF3" s="90">
        <v>0</v>
      </c>
      <c r="EHG3" s="90">
        <v>12.673</v>
      </c>
      <c r="EHH3" s="90">
        <v>3.1680000000000001</v>
      </c>
      <c r="EHI3" s="90">
        <v>0</v>
      </c>
      <c r="EHJ3" s="90">
        <v>0</v>
      </c>
      <c r="EHK3" s="90">
        <v>0</v>
      </c>
      <c r="EHL3" s="90">
        <v>0</v>
      </c>
      <c r="EHM3" s="90">
        <v>14.74</v>
      </c>
      <c r="EHN3" s="90">
        <v>0</v>
      </c>
      <c r="EHO3" s="90">
        <v>0</v>
      </c>
      <c r="EHP3" s="90">
        <v>0</v>
      </c>
      <c r="EHQ3" s="90">
        <v>5.1440000000000001</v>
      </c>
      <c r="EHR3" s="90">
        <v>12.124000000000001</v>
      </c>
      <c r="EHS3" s="90">
        <v>0</v>
      </c>
      <c r="EHT3" s="90">
        <v>0</v>
      </c>
      <c r="EHU3" s="90">
        <v>0</v>
      </c>
      <c r="EHV3" s="90">
        <v>0</v>
      </c>
      <c r="EHW3" s="90">
        <v>0</v>
      </c>
      <c r="EHX3" s="90">
        <v>1776.201</v>
      </c>
      <c r="EHY3" s="90">
        <v>0</v>
      </c>
      <c r="EHZ3" s="90">
        <v>410.2</v>
      </c>
      <c r="EQS3" s="90" t="s">
        <v>599</v>
      </c>
      <c r="EQW3" s="90">
        <v>417.9</v>
      </c>
      <c r="EQX3" s="90">
        <v>373</v>
      </c>
      <c r="EQY3" s="90">
        <v>0</v>
      </c>
      <c r="EQZ3" s="90">
        <v>0</v>
      </c>
      <c r="ERA3" s="90">
        <v>2.4740000000000002</v>
      </c>
      <c r="ERB3" s="90">
        <v>0</v>
      </c>
      <c r="ERC3" s="90">
        <v>12.673</v>
      </c>
      <c r="ERD3" s="90">
        <v>3.1680000000000001</v>
      </c>
      <c r="ERE3" s="90">
        <v>0</v>
      </c>
      <c r="ERF3" s="90">
        <v>0</v>
      </c>
      <c r="ERG3" s="90">
        <v>0</v>
      </c>
      <c r="ERH3" s="90">
        <v>0</v>
      </c>
      <c r="ERI3" s="90">
        <v>14.74</v>
      </c>
      <c r="ERJ3" s="90">
        <v>0</v>
      </c>
      <c r="ERK3" s="90">
        <v>0</v>
      </c>
      <c r="ERL3" s="90">
        <v>0</v>
      </c>
      <c r="ERM3" s="90">
        <v>5.1440000000000001</v>
      </c>
      <c r="ERN3" s="90">
        <v>12.124000000000001</v>
      </c>
      <c r="ERO3" s="90">
        <v>0</v>
      </c>
      <c r="ERP3" s="90">
        <v>0</v>
      </c>
      <c r="ERQ3" s="90">
        <v>0</v>
      </c>
      <c r="ERR3" s="90">
        <v>0</v>
      </c>
      <c r="ERS3" s="90">
        <v>0</v>
      </c>
      <c r="ERT3" s="90">
        <v>1776.201</v>
      </c>
      <c r="ERU3" s="90">
        <v>0</v>
      </c>
      <c r="ERV3" s="90">
        <v>410.2</v>
      </c>
      <c r="FAO3" s="90" t="s">
        <v>599</v>
      </c>
      <c r="FAS3" s="90">
        <v>417.9</v>
      </c>
      <c r="FAT3" s="90">
        <v>373</v>
      </c>
      <c r="FAU3" s="90">
        <v>0</v>
      </c>
      <c r="FAV3" s="90">
        <v>0</v>
      </c>
      <c r="FAW3" s="90">
        <v>2.4740000000000002</v>
      </c>
      <c r="FAX3" s="90">
        <v>0</v>
      </c>
      <c r="FAY3" s="90">
        <v>12.673</v>
      </c>
      <c r="FAZ3" s="90">
        <v>3.1680000000000001</v>
      </c>
      <c r="FBA3" s="90">
        <v>0</v>
      </c>
      <c r="FBB3" s="90">
        <v>0</v>
      </c>
      <c r="FBC3" s="90">
        <v>0</v>
      </c>
      <c r="FBD3" s="90">
        <v>0</v>
      </c>
      <c r="FBE3" s="90">
        <v>14.74</v>
      </c>
      <c r="FBF3" s="90">
        <v>0</v>
      </c>
      <c r="FBG3" s="90">
        <v>0</v>
      </c>
      <c r="FBH3" s="90">
        <v>0</v>
      </c>
      <c r="FBI3" s="90">
        <v>5.1440000000000001</v>
      </c>
      <c r="FBJ3" s="90">
        <v>12.124000000000001</v>
      </c>
      <c r="FBK3" s="90">
        <v>0</v>
      </c>
      <c r="FBL3" s="90">
        <v>0</v>
      </c>
      <c r="FBM3" s="90">
        <v>0</v>
      </c>
      <c r="FBN3" s="90">
        <v>0</v>
      </c>
      <c r="FBO3" s="90">
        <v>0</v>
      </c>
      <c r="FBP3" s="90">
        <v>1776.201</v>
      </c>
      <c r="FBQ3" s="90">
        <v>0</v>
      </c>
      <c r="FBR3" s="90">
        <v>410.2</v>
      </c>
      <c r="FKK3" s="90" t="s">
        <v>599</v>
      </c>
      <c r="FKO3" s="90">
        <v>417.9</v>
      </c>
      <c r="FKP3" s="90">
        <v>373</v>
      </c>
      <c r="FKQ3" s="90">
        <v>0</v>
      </c>
      <c r="FKR3" s="90">
        <v>0</v>
      </c>
      <c r="FKS3" s="90">
        <v>2.4740000000000002</v>
      </c>
      <c r="FKT3" s="90">
        <v>0</v>
      </c>
      <c r="FKU3" s="90">
        <v>12.673</v>
      </c>
      <c r="FKV3" s="90">
        <v>3.1680000000000001</v>
      </c>
      <c r="FKW3" s="90">
        <v>0</v>
      </c>
      <c r="FKX3" s="90">
        <v>0</v>
      </c>
      <c r="FKY3" s="90">
        <v>0</v>
      </c>
      <c r="FKZ3" s="90">
        <v>0</v>
      </c>
      <c r="FLA3" s="90">
        <v>14.74</v>
      </c>
      <c r="FLB3" s="90">
        <v>0</v>
      </c>
      <c r="FLC3" s="90">
        <v>0</v>
      </c>
      <c r="FLD3" s="90">
        <v>0</v>
      </c>
      <c r="FLE3" s="90">
        <v>5.1440000000000001</v>
      </c>
      <c r="FLF3" s="90">
        <v>12.124000000000001</v>
      </c>
      <c r="FLG3" s="90">
        <v>0</v>
      </c>
      <c r="FLH3" s="90">
        <v>0</v>
      </c>
      <c r="FLI3" s="90">
        <v>0</v>
      </c>
      <c r="FLJ3" s="90">
        <v>0</v>
      </c>
      <c r="FLK3" s="90">
        <v>0</v>
      </c>
      <c r="FLL3" s="90">
        <v>1776.201</v>
      </c>
      <c r="FLM3" s="90">
        <v>0</v>
      </c>
      <c r="FLN3" s="90">
        <v>410.2</v>
      </c>
      <c r="FUG3" s="90" t="s">
        <v>599</v>
      </c>
      <c r="FUK3" s="90">
        <v>417.9</v>
      </c>
      <c r="FUL3" s="90">
        <v>373</v>
      </c>
      <c r="FUM3" s="90">
        <v>0</v>
      </c>
      <c r="FUN3" s="90">
        <v>0</v>
      </c>
      <c r="FUO3" s="90">
        <v>2.4740000000000002</v>
      </c>
      <c r="FUP3" s="90">
        <v>0</v>
      </c>
      <c r="FUQ3" s="90">
        <v>12.673</v>
      </c>
      <c r="FUR3" s="90">
        <v>3.1680000000000001</v>
      </c>
      <c r="FUS3" s="90">
        <v>0</v>
      </c>
      <c r="FUT3" s="90">
        <v>0</v>
      </c>
      <c r="FUU3" s="90">
        <v>0</v>
      </c>
      <c r="FUV3" s="90">
        <v>0</v>
      </c>
      <c r="FUW3" s="90">
        <v>14.74</v>
      </c>
      <c r="FUX3" s="90">
        <v>0</v>
      </c>
      <c r="FUY3" s="90">
        <v>0</v>
      </c>
      <c r="FUZ3" s="90">
        <v>0</v>
      </c>
      <c r="FVA3" s="90">
        <v>5.1440000000000001</v>
      </c>
      <c r="FVB3" s="90">
        <v>12.124000000000001</v>
      </c>
      <c r="FVC3" s="90">
        <v>0</v>
      </c>
      <c r="FVD3" s="90">
        <v>0</v>
      </c>
      <c r="FVE3" s="90">
        <v>0</v>
      </c>
      <c r="FVF3" s="90">
        <v>0</v>
      </c>
      <c r="FVG3" s="90">
        <v>0</v>
      </c>
      <c r="FVH3" s="90">
        <v>1776.201</v>
      </c>
      <c r="FVI3" s="90">
        <v>0</v>
      </c>
      <c r="FVJ3" s="90">
        <v>410.2</v>
      </c>
      <c r="GEC3" s="90" t="s">
        <v>599</v>
      </c>
      <c r="GEG3" s="90">
        <v>417.9</v>
      </c>
      <c r="GEH3" s="90">
        <v>373</v>
      </c>
      <c r="GEI3" s="90">
        <v>0</v>
      </c>
      <c r="GEJ3" s="90">
        <v>0</v>
      </c>
      <c r="GEK3" s="90">
        <v>2.4740000000000002</v>
      </c>
      <c r="GEL3" s="90">
        <v>0</v>
      </c>
      <c r="GEM3" s="90">
        <v>12.673</v>
      </c>
      <c r="GEN3" s="90">
        <v>3.1680000000000001</v>
      </c>
      <c r="GEO3" s="90">
        <v>0</v>
      </c>
      <c r="GEP3" s="90">
        <v>0</v>
      </c>
      <c r="GEQ3" s="90">
        <v>0</v>
      </c>
      <c r="GER3" s="90">
        <v>0</v>
      </c>
      <c r="GES3" s="90">
        <v>14.74</v>
      </c>
      <c r="GET3" s="90">
        <v>0</v>
      </c>
      <c r="GEU3" s="90">
        <v>0</v>
      </c>
      <c r="GEV3" s="90">
        <v>0</v>
      </c>
      <c r="GEW3" s="90">
        <v>5.1440000000000001</v>
      </c>
      <c r="GEX3" s="90">
        <v>12.124000000000001</v>
      </c>
      <c r="GEY3" s="90">
        <v>0</v>
      </c>
      <c r="GEZ3" s="90">
        <v>0</v>
      </c>
      <c r="GFA3" s="90">
        <v>0</v>
      </c>
      <c r="GFB3" s="90">
        <v>0</v>
      </c>
      <c r="GFC3" s="90">
        <v>0</v>
      </c>
      <c r="GFD3" s="90">
        <v>1776.201</v>
      </c>
      <c r="GFE3" s="90">
        <v>0</v>
      </c>
      <c r="GFF3" s="90">
        <v>410.2</v>
      </c>
      <c r="GNY3" s="90" t="s">
        <v>599</v>
      </c>
      <c r="GOC3" s="90">
        <v>417.9</v>
      </c>
      <c r="GOD3" s="90">
        <v>373</v>
      </c>
      <c r="GOE3" s="90">
        <v>0</v>
      </c>
      <c r="GOF3" s="90">
        <v>0</v>
      </c>
      <c r="GOG3" s="90">
        <v>2.4740000000000002</v>
      </c>
      <c r="GOH3" s="90">
        <v>0</v>
      </c>
      <c r="GOI3" s="90">
        <v>12.673</v>
      </c>
      <c r="GOJ3" s="90">
        <v>3.1680000000000001</v>
      </c>
      <c r="GOK3" s="90">
        <v>0</v>
      </c>
      <c r="GOL3" s="90">
        <v>0</v>
      </c>
      <c r="GOM3" s="90">
        <v>0</v>
      </c>
      <c r="GON3" s="90">
        <v>0</v>
      </c>
      <c r="GOO3" s="90">
        <v>14.74</v>
      </c>
      <c r="GOP3" s="90">
        <v>0</v>
      </c>
      <c r="GOQ3" s="90">
        <v>0</v>
      </c>
      <c r="GOR3" s="90">
        <v>0</v>
      </c>
      <c r="GOS3" s="90">
        <v>5.1440000000000001</v>
      </c>
      <c r="GOT3" s="90">
        <v>12.124000000000001</v>
      </c>
      <c r="GOU3" s="90">
        <v>0</v>
      </c>
      <c r="GOV3" s="90">
        <v>0</v>
      </c>
      <c r="GOW3" s="90">
        <v>0</v>
      </c>
      <c r="GOX3" s="90">
        <v>0</v>
      </c>
      <c r="GOY3" s="90">
        <v>0</v>
      </c>
      <c r="GOZ3" s="90">
        <v>1776.201</v>
      </c>
      <c r="GPA3" s="90">
        <v>0</v>
      </c>
      <c r="GPB3" s="90">
        <v>410.2</v>
      </c>
      <c r="GXU3" s="90" t="s">
        <v>599</v>
      </c>
      <c r="GXY3" s="90">
        <v>417.9</v>
      </c>
      <c r="GXZ3" s="90">
        <v>373</v>
      </c>
      <c r="GYA3" s="90">
        <v>0</v>
      </c>
      <c r="GYB3" s="90">
        <v>0</v>
      </c>
      <c r="GYC3" s="90">
        <v>2.4740000000000002</v>
      </c>
      <c r="GYD3" s="90">
        <v>0</v>
      </c>
      <c r="GYE3" s="90">
        <v>12.673</v>
      </c>
      <c r="GYF3" s="90">
        <v>3.1680000000000001</v>
      </c>
      <c r="GYG3" s="90">
        <v>0</v>
      </c>
      <c r="GYH3" s="90">
        <v>0</v>
      </c>
      <c r="GYI3" s="90">
        <v>0</v>
      </c>
      <c r="GYJ3" s="90">
        <v>0</v>
      </c>
      <c r="GYK3" s="90">
        <v>14.74</v>
      </c>
      <c r="GYL3" s="90">
        <v>0</v>
      </c>
      <c r="GYM3" s="90">
        <v>0</v>
      </c>
      <c r="GYN3" s="90">
        <v>0</v>
      </c>
      <c r="GYO3" s="90">
        <v>5.1440000000000001</v>
      </c>
      <c r="GYP3" s="90">
        <v>12.124000000000001</v>
      </c>
      <c r="GYQ3" s="90">
        <v>0</v>
      </c>
      <c r="GYR3" s="90">
        <v>0</v>
      </c>
      <c r="GYS3" s="90">
        <v>0</v>
      </c>
      <c r="GYT3" s="90">
        <v>0</v>
      </c>
      <c r="GYU3" s="90">
        <v>0</v>
      </c>
      <c r="GYV3" s="90">
        <v>1776.201</v>
      </c>
      <c r="GYW3" s="90">
        <v>0</v>
      </c>
      <c r="GYX3" s="90">
        <v>410.2</v>
      </c>
      <c r="HHQ3" s="90" t="s">
        <v>599</v>
      </c>
      <c r="HHU3" s="90">
        <v>417.9</v>
      </c>
      <c r="HHV3" s="90">
        <v>373</v>
      </c>
      <c r="HHW3" s="90">
        <v>0</v>
      </c>
      <c r="HHX3" s="90">
        <v>0</v>
      </c>
      <c r="HHY3" s="90">
        <v>2.4740000000000002</v>
      </c>
      <c r="HHZ3" s="90">
        <v>0</v>
      </c>
      <c r="HIA3" s="90">
        <v>12.673</v>
      </c>
      <c r="HIB3" s="90">
        <v>3.1680000000000001</v>
      </c>
      <c r="HIC3" s="90">
        <v>0</v>
      </c>
      <c r="HID3" s="90">
        <v>0</v>
      </c>
      <c r="HIE3" s="90">
        <v>0</v>
      </c>
      <c r="HIF3" s="90">
        <v>0</v>
      </c>
      <c r="HIG3" s="90">
        <v>14.74</v>
      </c>
      <c r="HIH3" s="90">
        <v>0</v>
      </c>
      <c r="HII3" s="90">
        <v>0</v>
      </c>
      <c r="HIJ3" s="90">
        <v>0</v>
      </c>
      <c r="HIK3" s="90">
        <v>5.1440000000000001</v>
      </c>
      <c r="HIL3" s="90">
        <v>12.124000000000001</v>
      </c>
      <c r="HIM3" s="90">
        <v>0</v>
      </c>
      <c r="HIN3" s="90">
        <v>0</v>
      </c>
      <c r="HIO3" s="90">
        <v>0</v>
      </c>
      <c r="HIP3" s="90">
        <v>0</v>
      </c>
      <c r="HIQ3" s="90">
        <v>0</v>
      </c>
      <c r="HIR3" s="90">
        <v>1776.201</v>
      </c>
      <c r="HIS3" s="90">
        <v>0</v>
      </c>
      <c r="HIT3" s="90">
        <v>410.2</v>
      </c>
      <c r="HRM3" s="90" t="s">
        <v>599</v>
      </c>
      <c r="HRQ3" s="90">
        <v>417.9</v>
      </c>
      <c r="HRR3" s="90">
        <v>373</v>
      </c>
      <c r="HRS3" s="90">
        <v>0</v>
      </c>
      <c r="HRT3" s="90">
        <v>0</v>
      </c>
      <c r="HRU3" s="90">
        <v>2.4740000000000002</v>
      </c>
      <c r="HRV3" s="90">
        <v>0</v>
      </c>
      <c r="HRW3" s="90">
        <v>12.673</v>
      </c>
      <c r="HRX3" s="90">
        <v>3.1680000000000001</v>
      </c>
      <c r="HRY3" s="90">
        <v>0</v>
      </c>
      <c r="HRZ3" s="90">
        <v>0</v>
      </c>
      <c r="HSA3" s="90">
        <v>0</v>
      </c>
      <c r="HSB3" s="90">
        <v>0</v>
      </c>
      <c r="HSC3" s="90">
        <v>14.74</v>
      </c>
      <c r="HSD3" s="90">
        <v>0</v>
      </c>
      <c r="HSE3" s="90">
        <v>0</v>
      </c>
      <c r="HSF3" s="90">
        <v>0</v>
      </c>
      <c r="HSG3" s="90">
        <v>5.1440000000000001</v>
      </c>
      <c r="HSH3" s="90">
        <v>12.124000000000001</v>
      </c>
      <c r="HSI3" s="90">
        <v>0</v>
      </c>
      <c r="HSJ3" s="90">
        <v>0</v>
      </c>
      <c r="HSK3" s="90">
        <v>0</v>
      </c>
      <c r="HSL3" s="90">
        <v>0</v>
      </c>
      <c r="HSM3" s="90">
        <v>0</v>
      </c>
      <c r="HSN3" s="90">
        <v>1776.201</v>
      </c>
      <c r="HSO3" s="90">
        <v>0</v>
      </c>
      <c r="HSP3" s="90">
        <v>410.2</v>
      </c>
      <c r="IBI3" s="90" t="s">
        <v>599</v>
      </c>
      <c r="IBM3" s="90">
        <v>417.9</v>
      </c>
      <c r="IBN3" s="90">
        <v>373</v>
      </c>
      <c r="IBO3" s="90">
        <v>0</v>
      </c>
      <c r="IBP3" s="90">
        <v>0</v>
      </c>
      <c r="IBQ3" s="90">
        <v>2.4740000000000002</v>
      </c>
      <c r="IBR3" s="90">
        <v>0</v>
      </c>
      <c r="IBS3" s="90">
        <v>12.673</v>
      </c>
      <c r="IBT3" s="90">
        <v>3.1680000000000001</v>
      </c>
      <c r="IBU3" s="90">
        <v>0</v>
      </c>
      <c r="IBV3" s="90">
        <v>0</v>
      </c>
      <c r="IBW3" s="90">
        <v>0</v>
      </c>
      <c r="IBX3" s="90">
        <v>0</v>
      </c>
      <c r="IBY3" s="90">
        <v>14.74</v>
      </c>
      <c r="IBZ3" s="90">
        <v>0</v>
      </c>
      <c r="ICA3" s="90">
        <v>0</v>
      </c>
      <c r="ICB3" s="90">
        <v>0</v>
      </c>
      <c r="ICC3" s="90">
        <v>5.1440000000000001</v>
      </c>
      <c r="ICD3" s="90">
        <v>12.124000000000001</v>
      </c>
      <c r="ICE3" s="90">
        <v>0</v>
      </c>
      <c r="ICF3" s="90">
        <v>0</v>
      </c>
      <c r="ICG3" s="90">
        <v>0</v>
      </c>
      <c r="ICH3" s="90">
        <v>0</v>
      </c>
      <c r="ICI3" s="90">
        <v>0</v>
      </c>
      <c r="ICJ3" s="90">
        <v>1776.201</v>
      </c>
      <c r="ICK3" s="90">
        <v>0</v>
      </c>
      <c r="ICL3" s="90">
        <v>410.2</v>
      </c>
      <c r="ILE3" s="90" t="s">
        <v>599</v>
      </c>
      <c r="ILI3" s="90">
        <v>417.9</v>
      </c>
      <c r="ILJ3" s="90">
        <v>373</v>
      </c>
      <c r="ILK3" s="90">
        <v>0</v>
      </c>
      <c r="ILL3" s="90">
        <v>0</v>
      </c>
      <c r="ILM3" s="90">
        <v>2.4740000000000002</v>
      </c>
      <c r="ILN3" s="90">
        <v>0</v>
      </c>
      <c r="ILO3" s="90">
        <v>12.673</v>
      </c>
      <c r="ILP3" s="90">
        <v>3.1680000000000001</v>
      </c>
      <c r="ILQ3" s="90">
        <v>0</v>
      </c>
      <c r="ILR3" s="90">
        <v>0</v>
      </c>
      <c r="ILS3" s="90">
        <v>0</v>
      </c>
      <c r="ILT3" s="90">
        <v>0</v>
      </c>
      <c r="ILU3" s="90">
        <v>14.74</v>
      </c>
      <c r="ILV3" s="90">
        <v>0</v>
      </c>
      <c r="ILW3" s="90">
        <v>0</v>
      </c>
      <c r="ILX3" s="90">
        <v>0</v>
      </c>
      <c r="ILY3" s="90">
        <v>5.1440000000000001</v>
      </c>
      <c r="ILZ3" s="90">
        <v>12.124000000000001</v>
      </c>
      <c r="IMA3" s="90">
        <v>0</v>
      </c>
      <c r="IMB3" s="90">
        <v>0</v>
      </c>
      <c r="IMC3" s="90">
        <v>0</v>
      </c>
      <c r="IMD3" s="90">
        <v>0</v>
      </c>
      <c r="IME3" s="90">
        <v>0</v>
      </c>
      <c r="IMF3" s="90">
        <v>1776.201</v>
      </c>
      <c r="IMG3" s="90">
        <v>0</v>
      </c>
      <c r="IMH3" s="90">
        <v>410.2</v>
      </c>
      <c r="IVA3" s="90" t="s">
        <v>599</v>
      </c>
      <c r="IVE3" s="90">
        <v>417.9</v>
      </c>
      <c r="IVF3" s="90">
        <v>373</v>
      </c>
      <c r="IVG3" s="90">
        <v>0</v>
      </c>
      <c r="IVH3" s="90">
        <v>0</v>
      </c>
      <c r="IVI3" s="90">
        <v>2.4740000000000002</v>
      </c>
      <c r="IVJ3" s="90">
        <v>0</v>
      </c>
      <c r="IVK3" s="90">
        <v>12.673</v>
      </c>
      <c r="IVL3" s="90">
        <v>3.1680000000000001</v>
      </c>
      <c r="IVM3" s="90">
        <v>0</v>
      </c>
      <c r="IVN3" s="90">
        <v>0</v>
      </c>
      <c r="IVO3" s="90">
        <v>0</v>
      </c>
      <c r="IVP3" s="90">
        <v>0</v>
      </c>
      <c r="IVQ3" s="90">
        <v>14.74</v>
      </c>
      <c r="IVR3" s="90">
        <v>0</v>
      </c>
      <c r="IVS3" s="90">
        <v>0</v>
      </c>
      <c r="IVT3" s="90">
        <v>0</v>
      </c>
      <c r="IVU3" s="90">
        <v>5.1440000000000001</v>
      </c>
      <c r="IVV3" s="90">
        <v>12.124000000000001</v>
      </c>
      <c r="IVW3" s="90">
        <v>0</v>
      </c>
      <c r="IVX3" s="90">
        <v>0</v>
      </c>
      <c r="IVY3" s="90">
        <v>0</v>
      </c>
      <c r="IVZ3" s="90">
        <v>0</v>
      </c>
      <c r="IWA3" s="90">
        <v>0</v>
      </c>
      <c r="IWB3" s="90">
        <v>1776.201</v>
      </c>
      <c r="IWC3" s="90">
        <v>0</v>
      </c>
      <c r="IWD3" s="90">
        <v>410.2</v>
      </c>
      <c r="JEW3" s="90" t="s">
        <v>599</v>
      </c>
      <c r="JFA3" s="90">
        <v>417.9</v>
      </c>
      <c r="JFB3" s="90">
        <v>373</v>
      </c>
      <c r="JFC3" s="90">
        <v>0</v>
      </c>
      <c r="JFD3" s="90">
        <v>0</v>
      </c>
      <c r="JFE3" s="90">
        <v>2.4740000000000002</v>
      </c>
      <c r="JFF3" s="90">
        <v>0</v>
      </c>
      <c r="JFG3" s="90">
        <v>12.673</v>
      </c>
      <c r="JFH3" s="90">
        <v>3.1680000000000001</v>
      </c>
      <c r="JFI3" s="90">
        <v>0</v>
      </c>
      <c r="JFJ3" s="90">
        <v>0</v>
      </c>
      <c r="JFK3" s="90">
        <v>0</v>
      </c>
      <c r="JFL3" s="90">
        <v>0</v>
      </c>
      <c r="JFM3" s="90">
        <v>14.74</v>
      </c>
      <c r="JFN3" s="90">
        <v>0</v>
      </c>
      <c r="JFO3" s="90">
        <v>0</v>
      </c>
      <c r="JFP3" s="90">
        <v>0</v>
      </c>
      <c r="JFQ3" s="90">
        <v>5.1440000000000001</v>
      </c>
      <c r="JFR3" s="90">
        <v>12.124000000000001</v>
      </c>
      <c r="JFS3" s="90">
        <v>0</v>
      </c>
      <c r="JFT3" s="90">
        <v>0</v>
      </c>
      <c r="JFU3" s="90">
        <v>0</v>
      </c>
      <c r="JFV3" s="90">
        <v>0</v>
      </c>
      <c r="JFW3" s="90">
        <v>0</v>
      </c>
      <c r="JFX3" s="90">
        <v>1776.201</v>
      </c>
      <c r="JFY3" s="90">
        <v>0</v>
      </c>
      <c r="JFZ3" s="90">
        <v>410.2</v>
      </c>
      <c r="JOS3" s="90" t="s">
        <v>599</v>
      </c>
      <c r="JOW3" s="90">
        <v>417.9</v>
      </c>
      <c r="JOX3" s="90">
        <v>373</v>
      </c>
      <c r="JOY3" s="90">
        <v>0</v>
      </c>
      <c r="JOZ3" s="90">
        <v>0</v>
      </c>
      <c r="JPA3" s="90">
        <v>2.4740000000000002</v>
      </c>
      <c r="JPB3" s="90">
        <v>0</v>
      </c>
      <c r="JPC3" s="90">
        <v>12.673</v>
      </c>
      <c r="JPD3" s="90">
        <v>3.1680000000000001</v>
      </c>
      <c r="JPE3" s="90">
        <v>0</v>
      </c>
      <c r="JPF3" s="90">
        <v>0</v>
      </c>
      <c r="JPG3" s="90">
        <v>0</v>
      </c>
      <c r="JPH3" s="90">
        <v>0</v>
      </c>
      <c r="JPI3" s="90">
        <v>14.74</v>
      </c>
      <c r="JPJ3" s="90">
        <v>0</v>
      </c>
      <c r="JPK3" s="90">
        <v>0</v>
      </c>
      <c r="JPL3" s="90">
        <v>0</v>
      </c>
      <c r="JPM3" s="90">
        <v>5.1440000000000001</v>
      </c>
      <c r="JPN3" s="90">
        <v>12.124000000000001</v>
      </c>
      <c r="JPO3" s="90">
        <v>0</v>
      </c>
      <c r="JPP3" s="90">
        <v>0</v>
      </c>
      <c r="JPQ3" s="90">
        <v>0</v>
      </c>
      <c r="JPR3" s="90">
        <v>0</v>
      </c>
      <c r="JPS3" s="90">
        <v>0</v>
      </c>
      <c r="JPT3" s="90">
        <v>1776.201</v>
      </c>
      <c r="JPU3" s="90">
        <v>0</v>
      </c>
      <c r="JPV3" s="90">
        <v>410.2</v>
      </c>
      <c r="JYO3" s="90" t="s">
        <v>599</v>
      </c>
      <c r="JYS3" s="90">
        <v>417.9</v>
      </c>
      <c r="JYT3" s="90">
        <v>373</v>
      </c>
      <c r="JYU3" s="90">
        <v>0</v>
      </c>
      <c r="JYV3" s="90">
        <v>0</v>
      </c>
      <c r="JYW3" s="90">
        <v>2.4740000000000002</v>
      </c>
      <c r="JYX3" s="90">
        <v>0</v>
      </c>
      <c r="JYY3" s="90">
        <v>12.673</v>
      </c>
      <c r="JYZ3" s="90">
        <v>3.1680000000000001</v>
      </c>
      <c r="JZA3" s="90">
        <v>0</v>
      </c>
      <c r="JZB3" s="90">
        <v>0</v>
      </c>
      <c r="JZC3" s="90">
        <v>0</v>
      </c>
      <c r="JZD3" s="90">
        <v>0</v>
      </c>
      <c r="JZE3" s="90">
        <v>14.74</v>
      </c>
      <c r="JZF3" s="90">
        <v>0</v>
      </c>
      <c r="JZG3" s="90">
        <v>0</v>
      </c>
      <c r="JZH3" s="90">
        <v>0</v>
      </c>
      <c r="JZI3" s="90">
        <v>5.1440000000000001</v>
      </c>
      <c r="JZJ3" s="90">
        <v>12.124000000000001</v>
      </c>
      <c r="JZK3" s="90">
        <v>0</v>
      </c>
      <c r="JZL3" s="90">
        <v>0</v>
      </c>
      <c r="JZM3" s="90">
        <v>0</v>
      </c>
      <c r="JZN3" s="90">
        <v>0</v>
      </c>
      <c r="JZO3" s="90">
        <v>0</v>
      </c>
      <c r="JZP3" s="90">
        <v>1776.201</v>
      </c>
      <c r="JZQ3" s="90">
        <v>0</v>
      </c>
      <c r="JZR3" s="90">
        <v>410.2</v>
      </c>
      <c r="KIK3" s="90" t="s">
        <v>599</v>
      </c>
      <c r="KIO3" s="90">
        <v>417.9</v>
      </c>
      <c r="KIP3" s="90">
        <v>373</v>
      </c>
      <c r="KIQ3" s="90">
        <v>0</v>
      </c>
      <c r="KIR3" s="90">
        <v>0</v>
      </c>
      <c r="KIS3" s="90">
        <v>2.4740000000000002</v>
      </c>
      <c r="KIT3" s="90">
        <v>0</v>
      </c>
      <c r="KIU3" s="90">
        <v>12.673</v>
      </c>
      <c r="KIV3" s="90">
        <v>3.1680000000000001</v>
      </c>
      <c r="KIW3" s="90">
        <v>0</v>
      </c>
      <c r="KIX3" s="90">
        <v>0</v>
      </c>
      <c r="KIY3" s="90">
        <v>0</v>
      </c>
      <c r="KIZ3" s="90">
        <v>0</v>
      </c>
      <c r="KJA3" s="90">
        <v>14.74</v>
      </c>
      <c r="KJB3" s="90">
        <v>0</v>
      </c>
      <c r="KJC3" s="90">
        <v>0</v>
      </c>
      <c r="KJD3" s="90">
        <v>0</v>
      </c>
      <c r="KJE3" s="90">
        <v>5.1440000000000001</v>
      </c>
      <c r="KJF3" s="90">
        <v>12.124000000000001</v>
      </c>
      <c r="KJG3" s="90">
        <v>0</v>
      </c>
      <c r="KJH3" s="90">
        <v>0</v>
      </c>
      <c r="KJI3" s="90">
        <v>0</v>
      </c>
      <c r="KJJ3" s="90">
        <v>0</v>
      </c>
      <c r="KJK3" s="90">
        <v>0</v>
      </c>
      <c r="KJL3" s="90">
        <v>1776.201</v>
      </c>
      <c r="KJM3" s="90">
        <v>0</v>
      </c>
      <c r="KJN3" s="90">
        <v>410.2</v>
      </c>
      <c r="KSG3" s="90" t="s">
        <v>599</v>
      </c>
      <c r="KSK3" s="90">
        <v>417.9</v>
      </c>
      <c r="KSL3" s="90">
        <v>373</v>
      </c>
      <c r="KSM3" s="90">
        <v>0</v>
      </c>
      <c r="KSN3" s="90">
        <v>0</v>
      </c>
      <c r="KSO3" s="90">
        <v>2.4740000000000002</v>
      </c>
      <c r="KSP3" s="90">
        <v>0</v>
      </c>
      <c r="KSQ3" s="90">
        <v>12.673</v>
      </c>
      <c r="KSR3" s="90">
        <v>3.1680000000000001</v>
      </c>
      <c r="KSS3" s="90">
        <v>0</v>
      </c>
      <c r="KST3" s="90">
        <v>0</v>
      </c>
      <c r="KSU3" s="90">
        <v>0</v>
      </c>
      <c r="KSV3" s="90">
        <v>0</v>
      </c>
      <c r="KSW3" s="90">
        <v>14.74</v>
      </c>
      <c r="KSX3" s="90">
        <v>0</v>
      </c>
      <c r="KSY3" s="90">
        <v>0</v>
      </c>
      <c r="KSZ3" s="90">
        <v>0</v>
      </c>
      <c r="KTA3" s="90">
        <v>5.1440000000000001</v>
      </c>
      <c r="KTB3" s="90">
        <v>12.124000000000001</v>
      </c>
      <c r="KTC3" s="90">
        <v>0</v>
      </c>
      <c r="KTD3" s="90">
        <v>0</v>
      </c>
      <c r="KTE3" s="90">
        <v>0</v>
      </c>
      <c r="KTF3" s="90">
        <v>0</v>
      </c>
      <c r="KTG3" s="90">
        <v>0</v>
      </c>
      <c r="KTH3" s="90">
        <v>1776.201</v>
      </c>
      <c r="KTI3" s="90">
        <v>0</v>
      </c>
      <c r="KTJ3" s="90">
        <v>410.2</v>
      </c>
      <c r="LCC3" s="90" t="s">
        <v>599</v>
      </c>
      <c r="LCG3" s="90">
        <v>417.9</v>
      </c>
      <c r="LCH3" s="90">
        <v>373</v>
      </c>
      <c r="LCI3" s="90">
        <v>0</v>
      </c>
      <c r="LCJ3" s="90">
        <v>0</v>
      </c>
      <c r="LCK3" s="90">
        <v>2.4740000000000002</v>
      </c>
      <c r="LCL3" s="90">
        <v>0</v>
      </c>
      <c r="LCM3" s="90">
        <v>12.673</v>
      </c>
      <c r="LCN3" s="90">
        <v>3.1680000000000001</v>
      </c>
      <c r="LCO3" s="90">
        <v>0</v>
      </c>
      <c r="LCP3" s="90">
        <v>0</v>
      </c>
      <c r="LCQ3" s="90">
        <v>0</v>
      </c>
      <c r="LCR3" s="90">
        <v>0</v>
      </c>
      <c r="LCS3" s="90">
        <v>14.74</v>
      </c>
      <c r="LCT3" s="90">
        <v>0</v>
      </c>
      <c r="LCU3" s="90">
        <v>0</v>
      </c>
      <c r="LCV3" s="90">
        <v>0</v>
      </c>
      <c r="LCW3" s="90">
        <v>5.1440000000000001</v>
      </c>
      <c r="LCX3" s="90">
        <v>12.124000000000001</v>
      </c>
      <c r="LCY3" s="90">
        <v>0</v>
      </c>
      <c r="LCZ3" s="90">
        <v>0</v>
      </c>
      <c r="LDA3" s="90">
        <v>0</v>
      </c>
      <c r="LDB3" s="90">
        <v>0</v>
      </c>
      <c r="LDC3" s="90">
        <v>0</v>
      </c>
      <c r="LDD3" s="90">
        <v>1776.201</v>
      </c>
      <c r="LDE3" s="90">
        <v>0</v>
      </c>
      <c r="LDF3" s="90">
        <v>410.2</v>
      </c>
      <c r="LLY3" s="90" t="s">
        <v>599</v>
      </c>
      <c r="LMC3" s="90">
        <v>417.9</v>
      </c>
      <c r="LMD3" s="90">
        <v>373</v>
      </c>
      <c r="LME3" s="90">
        <v>0</v>
      </c>
      <c r="LMF3" s="90">
        <v>0</v>
      </c>
      <c r="LMG3" s="90">
        <v>2.4740000000000002</v>
      </c>
      <c r="LMH3" s="90">
        <v>0</v>
      </c>
      <c r="LMI3" s="90">
        <v>12.673</v>
      </c>
      <c r="LMJ3" s="90">
        <v>3.1680000000000001</v>
      </c>
      <c r="LMK3" s="90">
        <v>0</v>
      </c>
      <c r="LML3" s="90">
        <v>0</v>
      </c>
      <c r="LMM3" s="90">
        <v>0</v>
      </c>
      <c r="LMN3" s="90">
        <v>0</v>
      </c>
      <c r="LMO3" s="90">
        <v>14.74</v>
      </c>
      <c r="LMP3" s="90">
        <v>0</v>
      </c>
      <c r="LMQ3" s="90">
        <v>0</v>
      </c>
      <c r="LMR3" s="90">
        <v>0</v>
      </c>
      <c r="LMS3" s="90">
        <v>5.1440000000000001</v>
      </c>
      <c r="LMT3" s="90">
        <v>12.124000000000001</v>
      </c>
      <c r="LMU3" s="90">
        <v>0</v>
      </c>
      <c r="LMV3" s="90">
        <v>0</v>
      </c>
      <c r="LMW3" s="90">
        <v>0</v>
      </c>
      <c r="LMX3" s="90">
        <v>0</v>
      </c>
      <c r="LMY3" s="90">
        <v>0</v>
      </c>
      <c r="LMZ3" s="90">
        <v>1776.201</v>
      </c>
      <c r="LNA3" s="90">
        <v>0</v>
      </c>
      <c r="LNB3" s="90">
        <v>410.2</v>
      </c>
      <c r="LVU3" s="90" t="s">
        <v>599</v>
      </c>
      <c r="LVY3" s="90">
        <v>417.9</v>
      </c>
      <c r="LVZ3" s="90">
        <v>373</v>
      </c>
      <c r="LWA3" s="90">
        <v>0</v>
      </c>
      <c r="LWB3" s="90">
        <v>0</v>
      </c>
      <c r="LWC3" s="90">
        <v>2.4740000000000002</v>
      </c>
      <c r="LWD3" s="90">
        <v>0</v>
      </c>
      <c r="LWE3" s="90">
        <v>12.673</v>
      </c>
      <c r="LWF3" s="90">
        <v>3.1680000000000001</v>
      </c>
      <c r="LWG3" s="90">
        <v>0</v>
      </c>
      <c r="LWH3" s="90">
        <v>0</v>
      </c>
      <c r="LWI3" s="90">
        <v>0</v>
      </c>
      <c r="LWJ3" s="90">
        <v>0</v>
      </c>
      <c r="LWK3" s="90">
        <v>14.74</v>
      </c>
      <c r="LWL3" s="90">
        <v>0</v>
      </c>
      <c r="LWM3" s="90">
        <v>0</v>
      </c>
      <c r="LWN3" s="90">
        <v>0</v>
      </c>
      <c r="LWO3" s="90">
        <v>5.1440000000000001</v>
      </c>
      <c r="LWP3" s="90">
        <v>12.124000000000001</v>
      </c>
      <c r="LWQ3" s="90">
        <v>0</v>
      </c>
      <c r="LWR3" s="90">
        <v>0</v>
      </c>
      <c r="LWS3" s="90">
        <v>0</v>
      </c>
      <c r="LWT3" s="90">
        <v>0</v>
      </c>
      <c r="LWU3" s="90">
        <v>0</v>
      </c>
      <c r="LWV3" s="90">
        <v>1776.201</v>
      </c>
      <c r="LWW3" s="90">
        <v>0</v>
      </c>
      <c r="LWX3" s="90">
        <v>410.2</v>
      </c>
      <c r="MFQ3" s="90" t="s">
        <v>599</v>
      </c>
      <c r="MFU3" s="90">
        <v>417.9</v>
      </c>
      <c r="MFV3" s="90">
        <v>373</v>
      </c>
      <c r="MFW3" s="90">
        <v>0</v>
      </c>
      <c r="MFX3" s="90">
        <v>0</v>
      </c>
      <c r="MFY3" s="90">
        <v>2.4740000000000002</v>
      </c>
      <c r="MFZ3" s="90">
        <v>0</v>
      </c>
      <c r="MGA3" s="90">
        <v>12.673</v>
      </c>
      <c r="MGB3" s="90">
        <v>3.1680000000000001</v>
      </c>
      <c r="MGC3" s="90">
        <v>0</v>
      </c>
      <c r="MGD3" s="90">
        <v>0</v>
      </c>
      <c r="MGE3" s="90">
        <v>0</v>
      </c>
      <c r="MGF3" s="90">
        <v>0</v>
      </c>
      <c r="MGG3" s="90">
        <v>14.74</v>
      </c>
      <c r="MGH3" s="90">
        <v>0</v>
      </c>
      <c r="MGI3" s="90">
        <v>0</v>
      </c>
      <c r="MGJ3" s="90">
        <v>0</v>
      </c>
      <c r="MGK3" s="90">
        <v>5.1440000000000001</v>
      </c>
      <c r="MGL3" s="90">
        <v>12.124000000000001</v>
      </c>
      <c r="MGM3" s="90">
        <v>0</v>
      </c>
      <c r="MGN3" s="90">
        <v>0</v>
      </c>
      <c r="MGO3" s="90">
        <v>0</v>
      </c>
      <c r="MGP3" s="90">
        <v>0</v>
      </c>
      <c r="MGQ3" s="90">
        <v>0</v>
      </c>
      <c r="MGR3" s="90">
        <v>1776.201</v>
      </c>
      <c r="MGS3" s="90">
        <v>0</v>
      </c>
      <c r="MGT3" s="90">
        <v>410.2</v>
      </c>
      <c r="MPM3" s="90" t="s">
        <v>599</v>
      </c>
      <c r="MPQ3" s="90">
        <v>417.9</v>
      </c>
      <c r="MPR3" s="90">
        <v>373</v>
      </c>
      <c r="MPS3" s="90">
        <v>0</v>
      </c>
      <c r="MPT3" s="90">
        <v>0</v>
      </c>
      <c r="MPU3" s="90">
        <v>2.4740000000000002</v>
      </c>
      <c r="MPV3" s="90">
        <v>0</v>
      </c>
      <c r="MPW3" s="90">
        <v>12.673</v>
      </c>
      <c r="MPX3" s="90">
        <v>3.1680000000000001</v>
      </c>
      <c r="MPY3" s="90">
        <v>0</v>
      </c>
      <c r="MPZ3" s="90">
        <v>0</v>
      </c>
      <c r="MQA3" s="90">
        <v>0</v>
      </c>
      <c r="MQB3" s="90">
        <v>0</v>
      </c>
      <c r="MQC3" s="90">
        <v>14.74</v>
      </c>
      <c r="MQD3" s="90">
        <v>0</v>
      </c>
      <c r="MQE3" s="90">
        <v>0</v>
      </c>
      <c r="MQF3" s="90">
        <v>0</v>
      </c>
      <c r="MQG3" s="90">
        <v>5.1440000000000001</v>
      </c>
      <c r="MQH3" s="90">
        <v>12.124000000000001</v>
      </c>
      <c r="MQI3" s="90">
        <v>0</v>
      </c>
      <c r="MQJ3" s="90">
        <v>0</v>
      </c>
      <c r="MQK3" s="90">
        <v>0</v>
      </c>
      <c r="MQL3" s="90">
        <v>0</v>
      </c>
      <c r="MQM3" s="90">
        <v>0</v>
      </c>
      <c r="MQN3" s="90">
        <v>1776.201</v>
      </c>
      <c r="MQO3" s="90">
        <v>0</v>
      </c>
      <c r="MQP3" s="90">
        <v>410.2</v>
      </c>
      <c r="MZI3" s="90" t="s">
        <v>599</v>
      </c>
      <c r="MZM3" s="90">
        <v>417.9</v>
      </c>
      <c r="MZN3" s="90">
        <v>373</v>
      </c>
      <c r="MZO3" s="90">
        <v>0</v>
      </c>
      <c r="MZP3" s="90">
        <v>0</v>
      </c>
      <c r="MZQ3" s="90">
        <v>2.4740000000000002</v>
      </c>
      <c r="MZR3" s="90">
        <v>0</v>
      </c>
      <c r="MZS3" s="90">
        <v>12.673</v>
      </c>
      <c r="MZT3" s="90">
        <v>3.1680000000000001</v>
      </c>
      <c r="MZU3" s="90">
        <v>0</v>
      </c>
      <c r="MZV3" s="90">
        <v>0</v>
      </c>
      <c r="MZW3" s="90">
        <v>0</v>
      </c>
      <c r="MZX3" s="90">
        <v>0</v>
      </c>
      <c r="MZY3" s="90">
        <v>14.74</v>
      </c>
      <c r="MZZ3" s="90">
        <v>0</v>
      </c>
      <c r="NAA3" s="90">
        <v>0</v>
      </c>
      <c r="NAB3" s="90">
        <v>0</v>
      </c>
      <c r="NAC3" s="90">
        <v>5.1440000000000001</v>
      </c>
      <c r="NAD3" s="90">
        <v>12.124000000000001</v>
      </c>
      <c r="NAE3" s="90">
        <v>0</v>
      </c>
      <c r="NAF3" s="90">
        <v>0</v>
      </c>
      <c r="NAG3" s="90">
        <v>0</v>
      </c>
      <c r="NAH3" s="90">
        <v>0</v>
      </c>
      <c r="NAI3" s="90">
        <v>0</v>
      </c>
      <c r="NAJ3" s="90">
        <v>1776.201</v>
      </c>
      <c r="NAK3" s="90">
        <v>0</v>
      </c>
      <c r="NAL3" s="90">
        <v>410.2</v>
      </c>
      <c r="NJE3" s="90" t="s">
        <v>599</v>
      </c>
      <c r="NJI3" s="90">
        <v>417.9</v>
      </c>
      <c r="NJJ3" s="90">
        <v>373</v>
      </c>
      <c r="NJK3" s="90">
        <v>0</v>
      </c>
      <c r="NJL3" s="90">
        <v>0</v>
      </c>
      <c r="NJM3" s="90">
        <v>2.4740000000000002</v>
      </c>
      <c r="NJN3" s="90">
        <v>0</v>
      </c>
      <c r="NJO3" s="90">
        <v>12.673</v>
      </c>
      <c r="NJP3" s="90">
        <v>3.1680000000000001</v>
      </c>
      <c r="NJQ3" s="90">
        <v>0</v>
      </c>
      <c r="NJR3" s="90">
        <v>0</v>
      </c>
      <c r="NJS3" s="90">
        <v>0</v>
      </c>
      <c r="NJT3" s="90">
        <v>0</v>
      </c>
      <c r="NJU3" s="90">
        <v>14.74</v>
      </c>
      <c r="NJV3" s="90">
        <v>0</v>
      </c>
      <c r="NJW3" s="90">
        <v>0</v>
      </c>
      <c r="NJX3" s="90">
        <v>0</v>
      </c>
      <c r="NJY3" s="90">
        <v>5.1440000000000001</v>
      </c>
      <c r="NJZ3" s="90">
        <v>12.124000000000001</v>
      </c>
      <c r="NKA3" s="90">
        <v>0</v>
      </c>
      <c r="NKB3" s="90">
        <v>0</v>
      </c>
      <c r="NKC3" s="90">
        <v>0</v>
      </c>
      <c r="NKD3" s="90">
        <v>0</v>
      </c>
      <c r="NKE3" s="90">
        <v>0</v>
      </c>
      <c r="NKF3" s="90">
        <v>1776.201</v>
      </c>
      <c r="NKG3" s="90">
        <v>0</v>
      </c>
      <c r="NKH3" s="90">
        <v>410.2</v>
      </c>
      <c r="NTA3" s="90" t="s">
        <v>599</v>
      </c>
      <c r="NTE3" s="90">
        <v>417.9</v>
      </c>
      <c r="NTF3" s="90">
        <v>373</v>
      </c>
      <c r="NTG3" s="90">
        <v>0</v>
      </c>
      <c r="NTH3" s="90">
        <v>0</v>
      </c>
      <c r="NTI3" s="90">
        <v>2.4740000000000002</v>
      </c>
      <c r="NTJ3" s="90">
        <v>0</v>
      </c>
      <c r="NTK3" s="90">
        <v>12.673</v>
      </c>
      <c r="NTL3" s="90">
        <v>3.1680000000000001</v>
      </c>
      <c r="NTM3" s="90">
        <v>0</v>
      </c>
      <c r="NTN3" s="90">
        <v>0</v>
      </c>
      <c r="NTO3" s="90">
        <v>0</v>
      </c>
      <c r="NTP3" s="90">
        <v>0</v>
      </c>
      <c r="NTQ3" s="90">
        <v>14.74</v>
      </c>
      <c r="NTR3" s="90">
        <v>0</v>
      </c>
      <c r="NTS3" s="90">
        <v>0</v>
      </c>
      <c r="NTT3" s="90">
        <v>0</v>
      </c>
      <c r="NTU3" s="90">
        <v>5.1440000000000001</v>
      </c>
      <c r="NTV3" s="90">
        <v>12.124000000000001</v>
      </c>
      <c r="NTW3" s="90">
        <v>0</v>
      </c>
      <c r="NTX3" s="90">
        <v>0</v>
      </c>
      <c r="NTY3" s="90">
        <v>0</v>
      </c>
      <c r="NTZ3" s="90">
        <v>0</v>
      </c>
      <c r="NUA3" s="90">
        <v>0</v>
      </c>
      <c r="NUB3" s="90">
        <v>1776.201</v>
      </c>
      <c r="NUC3" s="90">
        <v>0</v>
      </c>
      <c r="NUD3" s="90">
        <v>410.2</v>
      </c>
      <c r="OCW3" s="90" t="s">
        <v>599</v>
      </c>
      <c r="ODA3" s="90">
        <v>417.9</v>
      </c>
      <c r="ODB3" s="90">
        <v>373</v>
      </c>
      <c r="ODC3" s="90">
        <v>0</v>
      </c>
      <c r="ODD3" s="90">
        <v>0</v>
      </c>
      <c r="ODE3" s="90">
        <v>2.4740000000000002</v>
      </c>
      <c r="ODF3" s="90">
        <v>0</v>
      </c>
      <c r="ODG3" s="90">
        <v>12.673</v>
      </c>
      <c r="ODH3" s="90">
        <v>3.1680000000000001</v>
      </c>
      <c r="ODI3" s="90">
        <v>0</v>
      </c>
      <c r="ODJ3" s="90">
        <v>0</v>
      </c>
      <c r="ODK3" s="90">
        <v>0</v>
      </c>
      <c r="ODL3" s="90">
        <v>0</v>
      </c>
      <c r="ODM3" s="90">
        <v>14.74</v>
      </c>
      <c r="ODN3" s="90">
        <v>0</v>
      </c>
      <c r="ODO3" s="90">
        <v>0</v>
      </c>
      <c r="ODP3" s="90">
        <v>0</v>
      </c>
      <c r="ODQ3" s="90">
        <v>5.1440000000000001</v>
      </c>
      <c r="ODR3" s="90">
        <v>12.124000000000001</v>
      </c>
      <c r="ODS3" s="90">
        <v>0</v>
      </c>
      <c r="ODT3" s="90">
        <v>0</v>
      </c>
      <c r="ODU3" s="90">
        <v>0</v>
      </c>
      <c r="ODV3" s="90">
        <v>0</v>
      </c>
      <c r="ODW3" s="90">
        <v>0</v>
      </c>
      <c r="ODX3" s="90">
        <v>1776.201</v>
      </c>
      <c r="ODY3" s="90">
        <v>0</v>
      </c>
      <c r="ODZ3" s="90">
        <v>410.2</v>
      </c>
      <c r="OMS3" s="90" t="s">
        <v>599</v>
      </c>
      <c r="OMW3" s="90">
        <v>417.9</v>
      </c>
      <c r="OMX3" s="90">
        <v>373</v>
      </c>
      <c r="OMY3" s="90">
        <v>0</v>
      </c>
      <c r="OMZ3" s="90">
        <v>0</v>
      </c>
      <c r="ONA3" s="90">
        <v>2.4740000000000002</v>
      </c>
      <c r="ONB3" s="90">
        <v>0</v>
      </c>
      <c r="ONC3" s="90">
        <v>12.673</v>
      </c>
      <c r="OND3" s="90">
        <v>3.1680000000000001</v>
      </c>
      <c r="ONE3" s="90">
        <v>0</v>
      </c>
      <c r="ONF3" s="90">
        <v>0</v>
      </c>
      <c r="ONG3" s="90">
        <v>0</v>
      </c>
      <c r="ONH3" s="90">
        <v>0</v>
      </c>
      <c r="ONI3" s="90">
        <v>14.74</v>
      </c>
      <c r="ONJ3" s="90">
        <v>0</v>
      </c>
      <c r="ONK3" s="90">
        <v>0</v>
      </c>
      <c r="ONL3" s="90">
        <v>0</v>
      </c>
      <c r="ONM3" s="90">
        <v>5.1440000000000001</v>
      </c>
      <c r="ONN3" s="90">
        <v>12.124000000000001</v>
      </c>
      <c r="ONO3" s="90">
        <v>0</v>
      </c>
      <c r="ONP3" s="90">
        <v>0</v>
      </c>
      <c r="ONQ3" s="90">
        <v>0</v>
      </c>
      <c r="ONR3" s="90">
        <v>0</v>
      </c>
      <c r="ONS3" s="90">
        <v>0</v>
      </c>
      <c r="ONT3" s="90">
        <v>1776.201</v>
      </c>
      <c r="ONU3" s="90">
        <v>0</v>
      </c>
      <c r="ONV3" s="90">
        <v>410.2</v>
      </c>
      <c r="OWO3" s="90" t="s">
        <v>599</v>
      </c>
      <c r="OWS3" s="90">
        <v>417.9</v>
      </c>
      <c r="OWT3" s="90">
        <v>373</v>
      </c>
      <c r="OWU3" s="90">
        <v>0</v>
      </c>
      <c r="OWV3" s="90">
        <v>0</v>
      </c>
      <c r="OWW3" s="90">
        <v>2.4740000000000002</v>
      </c>
      <c r="OWX3" s="90">
        <v>0</v>
      </c>
      <c r="OWY3" s="90">
        <v>12.673</v>
      </c>
      <c r="OWZ3" s="90">
        <v>3.1680000000000001</v>
      </c>
      <c r="OXA3" s="90">
        <v>0</v>
      </c>
      <c r="OXB3" s="90">
        <v>0</v>
      </c>
      <c r="OXC3" s="90">
        <v>0</v>
      </c>
      <c r="OXD3" s="90">
        <v>0</v>
      </c>
      <c r="OXE3" s="90">
        <v>14.74</v>
      </c>
      <c r="OXF3" s="90">
        <v>0</v>
      </c>
      <c r="OXG3" s="90">
        <v>0</v>
      </c>
      <c r="OXH3" s="90">
        <v>0</v>
      </c>
      <c r="OXI3" s="90">
        <v>5.1440000000000001</v>
      </c>
      <c r="OXJ3" s="90">
        <v>12.124000000000001</v>
      </c>
      <c r="OXK3" s="90">
        <v>0</v>
      </c>
      <c r="OXL3" s="90">
        <v>0</v>
      </c>
      <c r="OXM3" s="90">
        <v>0</v>
      </c>
      <c r="OXN3" s="90">
        <v>0</v>
      </c>
      <c r="OXO3" s="90">
        <v>0</v>
      </c>
      <c r="OXP3" s="90">
        <v>1776.201</v>
      </c>
      <c r="OXQ3" s="90">
        <v>0</v>
      </c>
      <c r="OXR3" s="90">
        <v>410.2</v>
      </c>
      <c r="PGK3" s="90" t="s">
        <v>599</v>
      </c>
      <c r="PGO3" s="90">
        <v>417.9</v>
      </c>
      <c r="PGP3" s="90">
        <v>373</v>
      </c>
      <c r="PGQ3" s="90">
        <v>0</v>
      </c>
      <c r="PGR3" s="90">
        <v>0</v>
      </c>
      <c r="PGS3" s="90">
        <v>2.4740000000000002</v>
      </c>
      <c r="PGT3" s="90">
        <v>0</v>
      </c>
      <c r="PGU3" s="90">
        <v>12.673</v>
      </c>
      <c r="PGV3" s="90">
        <v>3.1680000000000001</v>
      </c>
      <c r="PGW3" s="90">
        <v>0</v>
      </c>
      <c r="PGX3" s="90">
        <v>0</v>
      </c>
      <c r="PGY3" s="90">
        <v>0</v>
      </c>
      <c r="PGZ3" s="90">
        <v>0</v>
      </c>
      <c r="PHA3" s="90">
        <v>14.74</v>
      </c>
      <c r="PHB3" s="90">
        <v>0</v>
      </c>
      <c r="PHC3" s="90">
        <v>0</v>
      </c>
      <c r="PHD3" s="90">
        <v>0</v>
      </c>
      <c r="PHE3" s="90">
        <v>5.1440000000000001</v>
      </c>
      <c r="PHF3" s="90">
        <v>12.124000000000001</v>
      </c>
      <c r="PHG3" s="90">
        <v>0</v>
      </c>
      <c r="PHH3" s="90">
        <v>0</v>
      </c>
      <c r="PHI3" s="90">
        <v>0</v>
      </c>
      <c r="PHJ3" s="90">
        <v>0</v>
      </c>
      <c r="PHK3" s="90">
        <v>0</v>
      </c>
      <c r="PHL3" s="90">
        <v>1776.201</v>
      </c>
      <c r="PHM3" s="90">
        <v>0</v>
      </c>
      <c r="PHN3" s="90">
        <v>410.2</v>
      </c>
      <c r="PQG3" s="90" t="s">
        <v>599</v>
      </c>
      <c r="PQK3" s="90">
        <v>417.9</v>
      </c>
      <c r="PQL3" s="90">
        <v>373</v>
      </c>
      <c r="PQM3" s="90">
        <v>0</v>
      </c>
      <c r="PQN3" s="90">
        <v>0</v>
      </c>
      <c r="PQO3" s="90">
        <v>2.4740000000000002</v>
      </c>
      <c r="PQP3" s="90">
        <v>0</v>
      </c>
      <c r="PQQ3" s="90">
        <v>12.673</v>
      </c>
      <c r="PQR3" s="90">
        <v>3.1680000000000001</v>
      </c>
      <c r="PQS3" s="90">
        <v>0</v>
      </c>
      <c r="PQT3" s="90">
        <v>0</v>
      </c>
      <c r="PQU3" s="90">
        <v>0</v>
      </c>
      <c r="PQV3" s="90">
        <v>0</v>
      </c>
      <c r="PQW3" s="90">
        <v>14.74</v>
      </c>
      <c r="PQX3" s="90">
        <v>0</v>
      </c>
      <c r="PQY3" s="90">
        <v>0</v>
      </c>
      <c r="PQZ3" s="90">
        <v>0</v>
      </c>
      <c r="PRA3" s="90">
        <v>5.1440000000000001</v>
      </c>
      <c r="PRB3" s="90">
        <v>12.124000000000001</v>
      </c>
      <c r="PRC3" s="90">
        <v>0</v>
      </c>
      <c r="PRD3" s="90">
        <v>0</v>
      </c>
      <c r="PRE3" s="90">
        <v>0</v>
      </c>
      <c r="PRF3" s="90">
        <v>0</v>
      </c>
      <c r="PRG3" s="90">
        <v>0</v>
      </c>
      <c r="PRH3" s="90">
        <v>1776.201</v>
      </c>
      <c r="PRI3" s="90">
        <v>0</v>
      </c>
      <c r="PRJ3" s="90">
        <v>410.2</v>
      </c>
      <c r="QAC3" s="90" t="s">
        <v>599</v>
      </c>
      <c r="QAG3" s="90">
        <v>417.9</v>
      </c>
      <c r="QAH3" s="90">
        <v>373</v>
      </c>
      <c r="QAI3" s="90">
        <v>0</v>
      </c>
      <c r="QAJ3" s="90">
        <v>0</v>
      </c>
      <c r="QAK3" s="90">
        <v>2.4740000000000002</v>
      </c>
      <c r="QAL3" s="90">
        <v>0</v>
      </c>
      <c r="QAM3" s="90">
        <v>12.673</v>
      </c>
      <c r="QAN3" s="90">
        <v>3.1680000000000001</v>
      </c>
      <c r="QAO3" s="90">
        <v>0</v>
      </c>
      <c r="QAP3" s="90">
        <v>0</v>
      </c>
      <c r="QAQ3" s="90">
        <v>0</v>
      </c>
      <c r="QAR3" s="90">
        <v>0</v>
      </c>
      <c r="QAS3" s="90">
        <v>14.74</v>
      </c>
      <c r="QAT3" s="90">
        <v>0</v>
      </c>
      <c r="QAU3" s="90">
        <v>0</v>
      </c>
      <c r="QAV3" s="90">
        <v>0</v>
      </c>
      <c r="QAW3" s="90">
        <v>5.1440000000000001</v>
      </c>
      <c r="QAX3" s="90">
        <v>12.124000000000001</v>
      </c>
      <c r="QAY3" s="90">
        <v>0</v>
      </c>
      <c r="QAZ3" s="90">
        <v>0</v>
      </c>
      <c r="QBA3" s="90">
        <v>0</v>
      </c>
      <c r="QBB3" s="90">
        <v>0</v>
      </c>
      <c r="QBC3" s="90">
        <v>0</v>
      </c>
      <c r="QBD3" s="90">
        <v>1776.201</v>
      </c>
      <c r="QBE3" s="90">
        <v>0</v>
      </c>
      <c r="QBF3" s="90">
        <v>410.2</v>
      </c>
      <c r="QJY3" s="90" t="s">
        <v>599</v>
      </c>
      <c r="QKC3" s="90">
        <v>417.9</v>
      </c>
      <c r="QKD3" s="90">
        <v>373</v>
      </c>
      <c r="QKE3" s="90">
        <v>0</v>
      </c>
      <c r="QKF3" s="90">
        <v>0</v>
      </c>
      <c r="QKG3" s="90">
        <v>2.4740000000000002</v>
      </c>
      <c r="QKH3" s="90">
        <v>0</v>
      </c>
      <c r="QKI3" s="90">
        <v>12.673</v>
      </c>
      <c r="QKJ3" s="90">
        <v>3.1680000000000001</v>
      </c>
      <c r="QKK3" s="90">
        <v>0</v>
      </c>
      <c r="QKL3" s="90">
        <v>0</v>
      </c>
      <c r="QKM3" s="90">
        <v>0</v>
      </c>
      <c r="QKN3" s="90">
        <v>0</v>
      </c>
      <c r="QKO3" s="90">
        <v>14.74</v>
      </c>
      <c r="QKP3" s="90">
        <v>0</v>
      </c>
      <c r="QKQ3" s="90">
        <v>0</v>
      </c>
      <c r="QKR3" s="90">
        <v>0</v>
      </c>
      <c r="QKS3" s="90">
        <v>5.1440000000000001</v>
      </c>
      <c r="QKT3" s="90">
        <v>12.124000000000001</v>
      </c>
      <c r="QKU3" s="90">
        <v>0</v>
      </c>
      <c r="QKV3" s="90">
        <v>0</v>
      </c>
      <c r="QKW3" s="90">
        <v>0</v>
      </c>
      <c r="QKX3" s="90">
        <v>0</v>
      </c>
      <c r="QKY3" s="90">
        <v>0</v>
      </c>
      <c r="QKZ3" s="90">
        <v>1776.201</v>
      </c>
      <c r="QLA3" s="90">
        <v>0</v>
      </c>
      <c r="QLB3" s="90">
        <v>410.2</v>
      </c>
      <c r="QTU3" s="90" t="s">
        <v>599</v>
      </c>
      <c r="QTY3" s="90">
        <v>417.9</v>
      </c>
      <c r="QTZ3" s="90">
        <v>373</v>
      </c>
      <c r="QUA3" s="90">
        <v>0</v>
      </c>
      <c r="QUB3" s="90">
        <v>0</v>
      </c>
      <c r="QUC3" s="90">
        <v>2.4740000000000002</v>
      </c>
      <c r="QUD3" s="90">
        <v>0</v>
      </c>
      <c r="QUE3" s="90">
        <v>12.673</v>
      </c>
      <c r="QUF3" s="90">
        <v>3.1680000000000001</v>
      </c>
      <c r="QUG3" s="90">
        <v>0</v>
      </c>
      <c r="QUH3" s="90">
        <v>0</v>
      </c>
      <c r="QUI3" s="90">
        <v>0</v>
      </c>
      <c r="QUJ3" s="90">
        <v>0</v>
      </c>
      <c r="QUK3" s="90">
        <v>14.74</v>
      </c>
      <c r="QUL3" s="90">
        <v>0</v>
      </c>
      <c r="QUM3" s="90">
        <v>0</v>
      </c>
      <c r="QUN3" s="90">
        <v>0</v>
      </c>
      <c r="QUO3" s="90">
        <v>5.1440000000000001</v>
      </c>
      <c r="QUP3" s="90">
        <v>12.124000000000001</v>
      </c>
      <c r="QUQ3" s="90">
        <v>0</v>
      </c>
      <c r="QUR3" s="90">
        <v>0</v>
      </c>
      <c r="QUS3" s="90">
        <v>0</v>
      </c>
      <c r="QUT3" s="90">
        <v>0</v>
      </c>
      <c r="QUU3" s="90">
        <v>0</v>
      </c>
      <c r="QUV3" s="90">
        <v>1776.201</v>
      </c>
      <c r="QUW3" s="90">
        <v>0</v>
      </c>
      <c r="QUX3" s="90">
        <v>410.2</v>
      </c>
      <c r="RDQ3" s="90" t="s">
        <v>599</v>
      </c>
      <c r="RDU3" s="90">
        <v>417.9</v>
      </c>
      <c r="RDV3" s="90">
        <v>373</v>
      </c>
      <c r="RDW3" s="90">
        <v>0</v>
      </c>
      <c r="RDX3" s="90">
        <v>0</v>
      </c>
      <c r="RDY3" s="90">
        <v>2.4740000000000002</v>
      </c>
      <c r="RDZ3" s="90">
        <v>0</v>
      </c>
      <c r="REA3" s="90">
        <v>12.673</v>
      </c>
      <c r="REB3" s="90">
        <v>3.1680000000000001</v>
      </c>
      <c r="REC3" s="90">
        <v>0</v>
      </c>
      <c r="RED3" s="90">
        <v>0</v>
      </c>
      <c r="REE3" s="90">
        <v>0</v>
      </c>
      <c r="REF3" s="90">
        <v>0</v>
      </c>
      <c r="REG3" s="90">
        <v>14.74</v>
      </c>
      <c r="REH3" s="90">
        <v>0</v>
      </c>
      <c r="REI3" s="90">
        <v>0</v>
      </c>
      <c r="REJ3" s="90">
        <v>0</v>
      </c>
      <c r="REK3" s="90">
        <v>5.1440000000000001</v>
      </c>
      <c r="REL3" s="90">
        <v>12.124000000000001</v>
      </c>
      <c r="REM3" s="90">
        <v>0</v>
      </c>
      <c r="REN3" s="90">
        <v>0</v>
      </c>
      <c r="REO3" s="90">
        <v>0</v>
      </c>
      <c r="REP3" s="90">
        <v>0</v>
      </c>
      <c r="REQ3" s="90">
        <v>0</v>
      </c>
      <c r="RER3" s="90">
        <v>1776.201</v>
      </c>
      <c r="RES3" s="90">
        <v>0</v>
      </c>
      <c r="RET3" s="90">
        <v>410.2</v>
      </c>
      <c r="RNM3" s="90" t="s">
        <v>599</v>
      </c>
      <c r="RNQ3" s="90">
        <v>417.9</v>
      </c>
      <c r="RNR3" s="90">
        <v>373</v>
      </c>
      <c r="RNS3" s="90">
        <v>0</v>
      </c>
      <c r="RNT3" s="90">
        <v>0</v>
      </c>
      <c r="RNU3" s="90">
        <v>2.4740000000000002</v>
      </c>
      <c r="RNV3" s="90">
        <v>0</v>
      </c>
      <c r="RNW3" s="90">
        <v>12.673</v>
      </c>
      <c r="RNX3" s="90">
        <v>3.1680000000000001</v>
      </c>
      <c r="RNY3" s="90">
        <v>0</v>
      </c>
      <c r="RNZ3" s="90">
        <v>0</v>
      </c>
      <c r="ROA3" s="90">
        <v>0</v>
      </c>
      <c r="ROB3" s="90">
        <v>0</v>
      </c>
      <c r="ROC3" s="90">
        <v>14.74</v>
      </c>
      <c r="ROD3" s="90">
        <v>0</v>
      </c>
      <c r="ROE3" s="90">
        <v>0</v>
      </c>
      <c r="ROF3" s="90">
        <v>0</v>
      </c>
      <c r="ROG3" s="90">
        <v>5.1440000000000001</v>
      </c>
      <c r="ROH3" s="90">
        <v>12.124000000000001</v>
      </c>
      <c r="ROI3" s="90">
        <v>0</v>
      </c>
      <c r="ROJ3" s="90">
        <v>0</v>
      </c>
      <c r="ROK3" s="90">
        <v>0</v>
      </c>
      <c r="ROL3" s="90">
        <v>0</v>
      </c>
      <c r="ROM3" s="90">
        <v>0</v>
      </c>
      <c r="RON3" s="90">
        <v>1776.201</v>
      </c>
      <c r="ROO3" s="90">
        <v>0</v>
      </c>
      <c r="ROP3" s="90">
        <v>410.2</v>
      </c>
      <c r="RXI3" s="90" t="s">
        <v>599</v>
      </c>
      <c r="RXM3" s="90">
        <v>417.9</v>
      </c>
      <c r="RXN3" s="90">
        <v>373</v>
      </c>
      <c r="RXO3" s="90">
        <v>0</v>
      </c>
      <c r="RXP3" s="90">
        <v>0</v>
      </c>
      <c r="RXQ3" s="90">
        <v>2.4740000000000002</v>
      </c>
      <c r="RXR3" s="90">
        <v>0</v>
      </c>
      <c r="RXS3" s="90">
        <v>12.673</v>
      </c>
      <c r="RXT3" s="90">
        <v>3.1680000000000001</v>
      </c>
      <c r="RXU3" s="90">
        <v>0</v>
      </c>
      <c r="RXV3" s="90">
        <v>0</v>
      </c>
      <c r="RXW3" s="90">
        <v>0</v>
      </c>
      <c r="RXX3" s="90">
        <v>0</v>
      </c>
      <c r="RXY3" s="90">
        <v>14.74</v>
      </c>
      <c r="RXZ3" s="90">
        <v>0</v>
      </c>
      <c r="RYA3" s="90">
        <v>0</v>
      </c>
      <c r="RYB3" s="90">
        <v>0</v>
      </c>
      <c r="RYC3" s="90">
        <v>5.1440000000000001</v>
      </c>
      <c r="RYD3" s="90">
        <v>12.124000000000001</v>
      </c>
      <c r="RYE3" s="90">
        <v>0</v>
      </c>
      <c r="RYF3" s="90">
        <v>0</v>
      </c>
      <c r="RYG3" s="90">
        <v>0</v>
      </c>
      <c r="RYH3" s="90">
        <v>0</v>
      </c>
      <c r="RYI3" s="90">
        <v>0</v>
      </c>
      <c r="RYJ3" s="90">
        <v>1776.201</v>
      </c>
      <c r="RYK3" s="90">
        <v>0</v>
      </c>
      <c r="RYL3" s="90">
        <v>410.2</v>
      </c>
      <c r="SHE3" s="90" t="s">
        <v>599</v>
      </c>
      <c r="SHI3" s="90">
        <v>417.9</v>
      </c>
      <c r="SHJ3" s="90">
        <v>373</v>
      </c>
      <c r="SHK3" s="90">
        <v>0</v>
      </c>
      <c r="SHL3" s="90">
        <v>0</v>
      </c>
      <c r="SHM3" s="90">
        <v>2.4740000000000002</v>
      </c>
      <c r="SHN3" s="90">
        <v>0</v>
      </c>
      <c r="SHO3" s="90">
        <v>12.673</v>
      </c>
      <c r="SHP3" s="90">
        <v>3.1680000000000001</v>
      </c>
      <c r="SHQ3" s="90">
        <v>0</v>
      </c>
      <c r="SHR3" s="90">
        <v>0</v>
      </c>
      <c r="SHS3" s="90">
        <v>0</v>
      </c>
      <c r="SHT3" s="90">
        <v>0</v>
      </c>
      <c r="SHU3" s="90">
        <v>14.74</v>
      </c>
      <c r="SHV3" s="90">
        <v>0</v>
      </c>
      <c r="SHW3" s="90">
        <v>0</v>
      </c>
      <c r="SHX3" s="90">
        <v>0</v>
      </c>
      <c r="SHY3" s="90">
        <v>5.1440000000000001</v>
      </c>
      <c r="SHZ3" s="90">
        <v>12.124000000000001</v>
      </c>
      <c r="SIA3" s="90">
        <v>0</v>
      </c>
      <c r="SIB3" s="90">
        <v>0</v>
      </c>
      <c r="SIC3" s="90">
        <v>0</v>
      </c>
      <c r="SID3" s="90">
        <v>0</v>
      </c>
      <c r="SIE3" s="90">
        <v>0</v>
      </c>
      <c r="SIF3" s="90">
        <v>1776.201</v>
      </c>
      <c r="SIG3" s="90">
        <v>0</v>
      </c>
      <c r="SIH3" s="90">
        <v>410.2</v>
      </c>
      <c r="SRA3" s="90" t="s">
        <v>599</v>
      </c>
      <c r="SRE3" s="90">
        <v>417.9</v>
      </c>
      <c r="SRF3" s="90">
        <v>373</v>
      </c>
      <c r="SRG3" s="90">
        <v>0</v>
      </c>
      <c r="SRH3" s="90">
        <v>0</v>
      </c>
      <c r="SRI3" s="90">
        <v>2.4740000000000002</v>
      </c>
      <c r="SRJ3" s="90">
        <v>0</v>
      </c>
      <c r="SRK3" s="90">
        <v>12.673</v>
      </c>
      <c r="SRL3" s="90">
        <v>3.1680000000000001</v>
      </c>
      <c r="SRM3" s="90">
        <v>0</v>
      </c>
      <c r="SRN3" s="90">
        <v>0</v>
      </c>
      <c r="SRO3" s="90">
        <v>0</v>
      </c>
      <c r="SRP3" s="90">
        <v>0</v>
      </c>
      <c r="SRQ3" s="90">
        <v>14.74</v>
      </c>
      <c r="SRR3" s="90">
        <v>0</v>
      </c>
      <c r="SRS3" s="90">
        <v>0</v>
      </c>
      <c r="SRT3" s="90">
        <v>0</v>
      </c>
      <c r="SRU3" s="90">
        <v>5.1440000000000001</v>
      </c>
      <c r="SRV3" s="90">
        <v>12.124000000000001</v>
      </c>
      <c r="SRW3" s="90">
        <v>0</v>
      </c>
      <c r="SRX3" s="90">
        <v>0</v>
      </c>
      <c r="SRY3" s="90">
        <v>0</v>
      </c>
      <c r="SRZ3" s="90">
        <v>0</v>
      </c>
      <c r="SSA3" s="90">
        <v>0</v>
      </c>
      <c r="SSB3" s="90">
        <v>1776.201</v>
      </c>
      <c r="SSC3" s="90">
        <v>0</v>
      </c>
      <c r="SSD3" s="90">
        <v>410.2</v>
      </c>
      <c r="TAW3" s="90" t="s">
        <v>599</v>
      </c>
      <c r="TBA3" s="90">
        <v>417.9</v>
      </c>
      <c r="TBB3" s="90">
        <v>373</v>
      </c>
      <c r="TBC3" s="90">
        <v>0</v>
      </c>
      <c r="TBD3" s="90">
        <v>0</v>
      </c>
      <c r="TBE3" s="90">
        <v>2.4740000000000002</v>
      </c>
      <c r="TBF3" s="90">
        <v>0</v>
      </c>
      <c r="TBG3" s="90">
        <v>12.673</v>
      </c>
      <c r="TBH3" s="90">
        <v>3.1680000000000001</v>
      </c>
      <c r="TBI3" s="90">
        <v>0</v>
      </c>
      <c r="TBJ3" s="90">
        <v>0</v>
      </c>
      <c r="TBK3" s="90">
        <v>0</v>
      </c>
      <c r="TBL3" s="90">
        <v>0</v>
      </c>
      <c r="TBM3" s="90">
        <v>14.74</v>
      </c>
      <c r="TBN3" s="90">
        <v>0</v>
      </c>
      <c r="TBO3" s="90">
        <v>0</v>
      </c>
      <c r="TBP3" s="90">
        <v>0</v>
      </c>
      <c r="TBQ3" s="90">
        <v>5.1440000000000001</v>
      </c>
      <c r="TBR3" s="90">
        <v>12.124000000000001</v>
      </c>
      <c r="TBS3" s="90">
        <v>0</v>
      </c>
      <c r="TBT3" s="90">
        <v>0</v>
      </c>
      <c r="TBU3" s="90">
        <v>0</v>
      </c>
      <c r="TBV3" s="90">
        <v>0</v>
      </c>
      <c r="TBW3" s="90">
        <v>0</v>
      </c>
      <c r="TBX3" s="90">
        <v>1776.201</v>
      </c>
      <c r="TBY3" s="90">
        <v>0</v>
      </c>
      <c r="TBZ3" s="90">
        <v>410.2</v>
      </c>
      <c r="TKS3" s="90" t="s">
        <v>599</v>
      </c>
      <c r="TKW3" s="90">
        <v>417.9</v>
      </c>
      <c r="TKX3" s="90">
        <v>373</v>
      </c>
      <c r="TKY3" s="90">
        <v>0</v>
      </c>
      <c r="TKZ3" s="90">
        <v>0</v>
      </c>
      <c r="TLA3" s="90">
        <v>2.4740000000000002</v>
      </c>
      <c r="TLB3" s="90">
        <v>0</v>
      </c>
      <c r="TLC3" s="90">
        <v>12.673</v>
      </c>
      <c r="TLD3" s="90">
        <v>3.1680000000000001</v>
      </c>
      <c r="TLE3" s="90">
        <v>0</v>
      </c>
      <c r="TLF3" s="90">
        <v>0</v>
      </c>
      <c r="TLG3" s="90">
        <v>0</v>
      </c>
      <c r="TLH3" s="90">
        <v>0</v>
      </c>
      <c r="TLI3" s="90">
        <v>14.74</v>
      </c>
      <c r="TLJ3" s="90">
        <v>0</v>
      </c>
      <c r="TLK3" s="90">
        <v>0</v>
      </c>
      <c r="TLL3" s="90">
        <v>0</v>
      </c>
      <c r="TLM3" s="90">
        <v>5.1440000000000001</v>
      </c>
      <c r="TLN3" s="90">
        <v>12.124000000000001</v>
      </c>
      <c r="TLO3" s="90">
        <v>0</v>
      </c>
      <c r="TLP3" s="90">
        <v>0</v>
      </c>
      <c r="TLQ3" s="90">
        <v>0</v>
      </c>
      <c r="TLR3" s="90">
        <v>0</v>
      </c>
      <c r="TLS3" s="90">
        <v>0</v>
      </c>
      <c r="TLT3" s="90">
        <v>1776.201</v>
      </c>
      <c r="TLU3" s="90">
        <v>0</v>
      </c>
      <c r="TLV3" s="90">
        <v>410.2</v>
      </c>
      <c r="TUO3" s="90" t="s">
        <v>599</v>
      </c>
      <c r="TUS3" s="90">
        <v>417.9</v>
      </c>
      <c r="TUT3" s="90">
        <v>373</v>
      </c>
      <c r="TUU3" s="90">
        <v>0</v>
      </c>
      <c r="TUV3" s="90">
        <v>0</v>
      </c>
      <c r="TUW3" s="90">
        <v>2.4740000000000002</v>
      </c>
      <c r="TUX3" s="90">
        <v>0</v>
      </c>
      <c r="TUY3" s="90">
        <v>12.673</v>
      </c>
      <c r="TUZ3" s="90">
        <v>3.1680000000000001</v>
      </c>
      <c r="TVA3" s="90">
        <v>0</v>
      </c>
      <c r="TVB3" s="90">
        <v>0</v>
      </c>
      <c r="TVC3" s="90">
        <v>0</v>
      </c>
      <c r="TVD3" s="90">
        <v>0</v>
      </c>
      <c r="TVE3" s="90">
        <v>14.74</v>
      </c>
      <c r="TVF3" s="90">
        <v>0</v>
      </c>
      <c r="TVG3" s="90">
        <v>0</v>
      </c>
      <c r="TVH3" s="90">
        <v>0</v>
      </c>
      <c r="TVI3" s="90">
        <v>5.1440000000000001</v>
      </c>
      <c r="TVJ3" s="90">
        <v>12.124000000000001</v>
      </c>
      <c r="TVK3" s="90">
        <v>0</v>
      </c>
      <c r="TVL3" s="90">
        <v>0</v>
      </c>
      <c r="TVM3" s="90">
        <v>0</v>
      </c>
      <c r="TVN3" s="90">
        <v>0</v>
      </c>
      <c r="TVO3" s="90">
        <v>0</v>
      </c>
      <c r="TVP3" s="90">
        <v>1776.201</v>
      </c>
      <c r="TVQ3" s="90">
        <v>0</v>
      </c>
      <c r="TVR3" s="90">
        <v>410.2</v>
      </c>
      <c r="UEK3" s="90" t="s">
        <v>599</v>
      </c>
      <c r="UEO3" s="90">
        <v>417.9</v>
      </c>
      <c r="UEP3" s="90">
        <v>373</v>
      </c>
      <c r="UEQ3" s="90">
        <v>0</v>
      </c>
      <c r="UER3" s="90">
        <v>0</v>
      </c>
      <c r="UES3" s="90">
        <v>2.4740000000000002</v>
      </c>
      <c r="UET3" s="90">
        <v>0</v>
      </c>
      <c r="UEU3" s="90">
        <v>12.673</v>
      </c>
      <c r="UEV3" s="90">
        <v>3.1680000000000001</v>
      </c>
      <c r="UEW3" s="90">
        <v>0</v>
      </c>
      <c r="UEX3" s="90">
        <v>0</v>
      </c>
      <c r="UEY3" s="90">
        <v>0</v>
      </c>
      <c r="UEZ3" s="90">
        <v>0</v>
      </c>
      <c r="UFA3" s="90">
        <v>14.74</v>
      </c>
      <c r="UFB3" s="90">
        <v>0</v>
      </c>
      <c r="UFC3" s="90">
        <v>0</v>
      </c>
      <c r="UFD3" s="90">
        <v>0</v>
      </c>
      <c r="UFE3" s="90">
        <v>5.1440000000000001</v>
      </c>
      <c r="UFF3" s="90">
        <v>12.124000000000001</v>
      </c>
      <c r="UFG3" s="90">
        <v>0</v>
      </c>
      <c r="UFH3" s="90">
        <v>0</v>
      </c>
      <c r="UFI3" s="90">
        <v>0</v>
      </c>
      <c r="UFJ3" s="90">
        <v>0</v>
      </c>
      <c r="UFK3" s="90">
        <v>0</v>
      </c>
      <c r="UFL3" s="90">
        <v>1776.201</v>
      </c>
      <c r="UFM3" s="90">
        <v>0</v>
      </c>
      <c r="UFN3" s="90">
        <v>410.2</v>
      </c>
      <c r="UOG3" s="90" t="s">
        <v>599</v>
      </c>
      <c r="UOK3" s="90">
        <v>417.9</v>
      </c>
      <c r="UOL3" s="90">
        <v>373</v>
      </c>
      <c r="UOM3" s="90">
        <v>0</v>
      </c>
      <c r="UON3" s="90">
        <v>0</v>
      </c>
      <c r="UOO3" s="90">
        <v>2.4740000000000002</v>
      </c>
      <c r="UOP3" s="90">
        <v>0</v>
      </c>
      <c r="UOQ3" s="90">
        <v>12.673</v>
      </c>
      <c r="UOR3" s="90">
        <v>3.1680000000000001</v>
      </c>
      <c r="UOS3" s="90">
        <v>0</v>
      </c>
      <c r="UOT3" s="90">
        <v>0</v>
      </c>
      <c r="UOU3" s="90">
        <v>0</v>
      </c>
      <c r="UOV3" s="90">
        <v>0</v>
      </c>
      <c r="UOW3" s="90">
        <v>14.74</v>
      </c>
      <c r="UOX3" s="90">
        <v>0</v>
      </c>
      <c r="UOY3" s="90">
        <v>0</v>
      </c>
      <c r="UOZ3" s="90">
        <v>0</v>
      </c>
      <c r="UPA3" s="90">
        <v>5.1440000000000001</v>
      </c>
      <c r="UPB3" s="90">
        <v>12.124000000000001</v>
      </c>
      <c r="UPC3" s="90">
        <v>0</v>
      </c>
      <c r="UPD3" s="90">
        <v>0</v>
      </c>
      <c r="UPE3" s="90">
        <v>0</v>
      </c>
      <c r="UPF3" s="90">
        <v>0</v>
      </c>
      <c r="UPG3" s="90">
        <v>0</v>
      </c>
      <c r="UPH3" s="90">
        <v>1776.201</v>
      </c>
      <c r="UPI3" s="90">
        <v>0</v>
      </c>
      <c r="UPJ3" s="90">
        <v>410.2</v>
      </c>
      <c r="UYC3" s="90" t="s">
        <v>599</v>
      </c>
      <c r="UYG3" s="90">
        <v>417.9</v>
      </c>
      <c r="UYH3" s="90">
        <v>373</v>
      </c>
      <c r="UYI3" s="90">
        <v>0</v>
      </c>
      <c r="UYJ3" s="90">
        <v>0</v>
      </c>
      <c r="UYK3" s="90">
        <v>2.4740000000000002</v>
      </c>
      <c r="UYL3" s="90">
        <v>0</v>
      </c>
      <c r="UYM3" s="90">
        <v>12.673</v>
      </c>
      <c r="UYN3" s="90">
        <v>3.1680000000000001</v>
      </c>
      <c r="UYO3" s="90">
        <v>0</v>
      </c>
      <c r="UYP3" s="90">
        <v>0</v>
      </c>
      <c r="UYQ3" s="90">
        <v>0</v>
      </c>
      <c r="UYR3" s="90">
        <v>0</v>
      </c>
      <c r="UYS3" s="90">
        <v>14.74</v>
      </c>
      <c r="UYT3" s="90">
        <v>0</v>
      </c>
      <c r="UYU3" s="90">
        <v>0</v>
      </c>
      <c r="UYV3" s="90">
        <v>0</v>
      </c>
      <c r="UYW3" s="90">
        <v>5.1440000000000001</v>
      </c>
      <c r="UYX3" s="90">
        <v>12.124000000000001</v>
      </c>
      <c r="UYY3" s="90">
        <v>0</v>
      </c>
      <c r="UYZ3" s="90">
        <v>0</v>
      </c>
      <c r="UZA3" s="90">
        <v>0</v>
      </c>
      <c r="UZB3" s="90">
        <v>0</v>
      </c>
      <c r="UZC3" s="90">
        <v>0</v>
      </c>
      <c r="UZD3" s="90">
        <v>1776.201</v>
      </c>
      <c r="UZE3" s="90">
        <v>0</v>
      </c>
      <c r="UZF3" s="90">
        <v>410.2</v>
      </c>
      <c r="VHY3" s="90" t="s">
        <v>599</v>
      </c>
      <c r="VIC3" s="90">
        <v>417.9</v>
      </c>
      <c r="VID3" s="90">
        <v>373</v>
      </c>
      <c r="VIE3" s="90">
        <v>0</v>
      </c>
      <c r="VIF3" s="90">
        <v>0</v>
      </c>
      <c r="VIG3" s="90">
        <v>2.4740000000000002</v>
      </c>
      <c r="VIH3" s="90">
        <v>0</v>
      </c>
      <c r="VII3" s="90">
        <v>12.673</v>
      </c>
      <c r="VIJ3" s="90">
        <v>3.1680000000000001</v>
      </c>
      <c r="VIK3" s="90">
        <v>0</v>
      </c>
      <c r="VIL3" s="90">
        <v>0</v>
      </c>
      <c r="VIM3" s="90">
        <v>0</v>
      </c>
      <c r="VIN3" s="90">
        <v>0</v>
      </c>
      <c r="VIO3" s="90">
        <v>14.74</v>
      </c>
      <c r="VIP3" s="90">
        <v>0</v>
      </c>
      <c r="VIQ3" s="90">
        <v>0</v>
      </c>
      <c r="VIR3" s="90">
        <v>0</v>
      </c>
      <c r="VIS3" s="90">
        <v>5.1440000000000001</v>
      </c>
      <c r="VIT3" s="90">
        <v>12.124000000000001</v>
      </c>
      <c r="VIU3" s="90">
        <v>0</v>
      </c>
      <c r="VIV3" s="90">
        <v>0</v>
      </c>
      <c r="VIW3" s="90">
        <v>0</v>
      </c>
      <c r="VIX3" s="90">
        <v>0</v>
      </c>
      <c r="VIY3" s="90">
        <v>0</v>
      </c>
      <c r="VIZ3" s="90">
        <v>1776.201</v>
      </c>
      <c r="VJA3" s="90">
        <v>0</v>
      </c>
      <c r="VJB3" s="90">
        <v>410.2</v>
      </c>
      <c r="VRU3" s="90" t="s">
        <v>599</v>
      </c>
      <c r="VRY3" s="90">
        <v>417.9</v>
      </c>
      <c r="VRZ3" s="90">
        <v>373</v>
      </c>
      <c r="VSA3" s="90">
        <v>0</v>
      </c>
      <c r="VSB3" s="90">
        <v>0</v>
      </c>
      <c r="VSC3" s="90">
        <v>2.4740000000000002</v>
      </c>
      <c r="VSD3" s="90">
        <v>0</v>
      </c>
      <c r="VSE3" s="90">
        <v>12.673</v>
      </c>
      <c r="VSF3" s="90">
        <v>3.1680000000000001</v>
      </c>
      <c r="VSG3" s="90">
        <v>0</v>
      </c>
      <c r="VSH3" s="90">
        <v>0</v>
      </c>
      <c r="VSI3" s="90">
        <v>0</v>
      </c>
      <c r="VSJ3" s="90">
        <v>0</v>
      </c>
      <c r="VSK3" s="90">
        <v>14.74</v>
      </c>
      <c r="VSL3" s="90">
        <v>0</v>
      </c>
      <c r="VSM3" s="90">
        <v>0</v>
      </c>
      <c r="VSN3" s="90">
        <v>0</v>
      </c>
      <c r="VSO3" s="90">
        <v>5.1440000000000001</v>
      </c>
      <c r="VSP3" s="90">
        <v>12.124000000000001</v>
      </c>
      <c r="VSQ3" s="90">
        <v>0</v>
      </c>
      <c r="VSR3" s="90">
        <v>0</v>
      </c>
      <c r="VSS3" s="90">
        <v>0</v>
      </c>
      <c r="VST3" s="90">
        <v>0</v>
      </c>
      <c r="VSU3" s="90">
        <v>0</v>
      </c>
      <c r="VSV3" s="90">
        <v>1776.201</v>
      </c>
      <c r="VSW3" s="90">
        <v>0</v>
      </c>
      <c r="VSX3" s="90">
        <v>410.2</v>
      </c>
      <c r="WBQ3" s="90" t="s">
        <v>599</v>
      </c>
      <c r="WBU3" s="90">
        <v>417.9</v>
      </c>
      <c r="WBV3" s="90">
        <v>373</v>
      </c>
      <c r="WBW3" s="90">
        <v>0</v>
      </c>
      <c r="WBX3" s="90">
        <v>0</v>
      </c>
      <c r="WBY3" s="90">
        <v>2.4740000000000002</v>
      </c>
      <c r="WBZ3" s="90">
        <v>0</v>
      </c>
      <c r="WCA3" s="90">
        <v>12.673</v>
      </c>
      <c r="WCB3" s="90">
        <v>3.1680000000000001</v>
      </c>
      <c r="WCC3" s="90">
        <v>0</v>
      </c>
      <c r="WCD3" s="90">
        <v>0</v>
      </c>
      <c r="WCE3" s="90">
        <v>0</v>
      </c>
      <c r="WCF3" s="90">
        <v>0</v>
      </c>
      <c r="WCG3" s="90">
        <v>14.74</v>
      </c>
      <c r="WCH3" s="90">
        <v>0</v>
      </c>
      <c r="WCI3" s="90">
        <v>0</v>
      </c>
      <c r="WCJ3" s="90">
        <v>0</v>
      </c>
      <c r="WCK3" s="90">
        <v>5.1440000000000001</v>
      </c>
      <c r="WCL3" s="90">
        <v>12.124000000000001</v>
      </c>
      <c r="WCM3" s="90">
        <v>0</v>
      </c>
      <c r="WCN3" s="90">
        <v>0</v>
      </c>
      <c r="WCO3" s="90">
        <v>0</v>
      </c>
      <c r="WCP3" s="90">
        <v>0</v>
      </c>
      <c r="WCQ3" s="90">
        <v>0</v>
      </c>
      <c r="WCR3" s="90">
        <v>1776.201</v>
      </c>
      <c r="WCS3" s="90">
        <v>0</v>
      </c>
      <c r="WCT3" s="90">
        <v>410.2</v>
      </c>
      <c r="WLM3" s="90" t="s">
        <v>599</v>
      </c>
      <c r="WLQ3" s="90">
        <v>417.9</v>
      </c>
      <c r="WLR3" s="90">
        <v>373</v>
      </c>
      <c r="WLS3" s="90">
        <v>0</v>
      </c>
      <c r="WLT3" s="90">
        <v>0</v>
      </c>
      <c r="WLU3" s="90">
        <v>2.4740000000000002</v>
      </c>
      <c r="WLV3" s="90">
        <v>0</v>
      </c>
      <c r="WLW3" s="90">
        <v>12.673</v>
      </c>
      <c r="WLX3" s="90">
        <v>3.1680000000000001</v>
      </c>
      <c r="WLY3" s="90">
        <v>0</v>
      </c>
      <c r="WLZ3" s="90">
        <v>0</v>
      </c>
      <c r="WMA3" s="90">
        <v>0</v>
      </c>
      <c r="WMB3" s="90">
        <v>0</v>
      </c>
      <c r="WMC3" s="90">
        <v>14.74</v>
      </c>
      <c r="WMD3" s="90">
        <v>0</v>
      </c>
      <c r="WME3" s="90">
        <v>0</v>
      </c>
      <c r="WMF3" s="90">
        <v>0</v>
      </c>
      <c r="WMG3" s="90">
        <v>5.1440000000000001</v>
      </c>
      <c r="WMH3" s="90">
        <v>12.124000000000001</v>
      </c>
      <c r="WMI3" s="90">
        <v>0</v>
      </c>
      <c r="WMJ3" s="90">
        <v>0</v>
      </c>
      <c r="WMK3" s="90">
        <v>0</v>
      </c>
      <c r="WML3" s="90">
        <v>0</v>
      </c>
      <c r="WMM3" s="90">
        <v>0</v>
      </c>
      <c r="WMN3" s="90">
        <v>1776.201</v>
      </c>
      <c r="WMO3" s="90">
        <v>0</v>
      </c>
      <c r="WMP3" s="90">
        <v>410.2</v>
      </c>
      <c r="WVI3" s="90" t="s">
        <v>599</v>
      </c>
      <c r="WVM3" s="90">
        <v>417.9</v>
      </c>
      <c r="WVN3" s="90">
        <v>373</v>
      </c>
      <c r="WVO3" s="90">
        <v>0</v>
      </c>
      <c r="WVP3" s="90">
        <v>0</v>
      </c>
      <c r="WVQ3" s="90">
        <v>2.4740000000000002</v>
      </c>
      <c r="WVR3" s="90">
        <v>0</v>
      </c>
      <c r="WVS3" s="90">
        <v>12.673</v>
      </c>
      <c r="WVT3" s="90">
        <v>3.1680000000000001</v>
      </c>
      <c r="WVU3" s="90">
        <v>0</v>
      </c>
      <c r="WVV3" s="90">
        <v>0</v>
      </c>
      <c r="WVW3" s="90">
        <v>0</v>
      </c>
      <c r="WVX3" s="90">
        <v>0</v>
      </c>
      <c r="WVY3" s="90">
        <v>14.74</v>
      </c>
      <c r="WVZ3" s="90">
        <v>0</v>
      </c>
      <c r="WWA3" s="90">
        <v>0</v>
      </c>
      <c r="WWB3" s="90">
        <v>0</v>
      </c>
      <c r="WWC3" s="90">
        <v>5.1440000000000001</v>
      </c>
      <c r="WWD3" s="90">
        <v>12.124000000000001</v>
      </c>
      <c r="WWE3" s="90">
        <v>0</v>
      </c>
      <c r="WWF3" s="90">
        <v>0</v>
      </c>
      <c r="WWG3" s="90">
        <v>0</v>
      </c>
      <c r="WWH3" s="90">
        <v>0</v>
      </c>
      <c r="WWI3" s="90">
        <v>0</v>
      </c>
      <c r="WWJ3" s="90">
        <v>1776.201</v>
      </c>
      <c r="WWK3" s="90">
        <v>0</v>
      </c>
      <c r="WWL3" s="90">
        <v>410.2</v>
      </c>
    </row>
    <row r="4" spans="1:798 1025:1822 2049:2846 3073:3870 4097:4894 5121:5918 6145:6942 7169:7966 8193:8990 9217:10014 10241:11038 11265:12062 12289:13086 13313:14110 14337:15134 15361:16158" s="90" customFormat="1">
      <c r="A4" s="196" t="s">
        <v>600</v>
      </c>
      <c r="B4" s="196"/>
      <c r="C4" s="196"/>
      <c r="D4" s="37"/>
      <c r="E4" s="13">
        <v>416.5</v>
      </c>
      <c r="F4" s="13">
        <v>373.1</v>
      </c>
      <c r="G4" s="13">
        <v>0</v>
      </c>
      <c r="H4" s="13">
        <v>0</v>
      </c>
      <c r="I4" s="13">
        <v>0</v>
      </c>
      <c r="J4" s="13">
        <v>0</v>
      </c>
      <c r="K4" s="13">
        <v>8.2560000000000002</v>
      </c>
      <c r="L4" s="13">
        <v>0.72399999999999998</v>
      </c>
      <c r="M4" s="13">
        <v>4.6710000000000003</v>
      </c>
      <c r="N4" s="13">
        <v>0</v>
      </c>
      <c r="O4" s="13">
        <v>0</v>
      </c>
      <c r="P4" s="13">
        <v>0</v>
      </c>
      <c r="Q4" s="13">
        <v>3.258</v>
      </c>
      <c r="R4" s="13">
        <v>0</v>
      </c>
      <c r="S4" s="13">
        <v>0</v>
      </c>
      <c r="T4" s="13">
        <v>0</v>
      </c>
      <c r="U4" s="13">
        <v>0.41899999999999998</v>
      </c>
      <c r="V4" s="13">
        <v>22.164000000000001</v>
      </c>
      <c r="W4" s="13">
        <v>0</v>
      </c>
      <c r="X4" s="13">
        <v>0</v>
      </c>
      <c r="Y4" s="13">
        <v>0</v>
      </c>
      <c r="Z4" s="13">
        <v>0</v>
      </c>
      <c r="AA4" s="13">
        <v>0</v>
      </c>
      <c r="AB4" s="13">
        <v>9.5519999999999996</v>
      </c>
      <c r="AC4" s="13">
        <v>0</v>
      </c>
      <c r="AD4" s="13">
        <v>0</v>
      </c>
      <c r="HK4" s="197"/>
      <c r="HL4" s="197"/>
      <c r="HM4" s="197"/>
      <c r="HN4" s="197"/>
      <c r="HO4" s="197"/>
      <c r="HP4" s="197"/>
      <c r="HQ4" s="197"/>
      <c r="HR4" s="197"/>
      <c r="HS4" s="197"/>
      <c r="HT4" s="197"/>
      <c r="HU4" s="197"/>
      <c r="HV4" s="197"/>
      <c r="HW4" s="197"/>
      <c r="HX4" s="197"/>
      <c r="HY4" s="197"/>
      <c r="HZ4" s="197"/>
      <c r="IA4" s="197"/>
      <c r="IB4" s="197"/>
      <c r="IC4" s="197"/>
      <c r="ID4" s="197"/>
      <c r="IE4" s="197"/>
      <c r="IF4" s="197"/>
      <c r="IG4" s="197"/>
      <c r="IH4" s="197"/>
      <c r="II4" s="197"/>
      <c r="IJ4" s="197"/>
      <c r="IK4" s="197"/>
      <c r="IL4" s="197"/>
      <c r="IM4" s="197"/>
      <c r="IN4" s="197"/>
      <c r="IO4" s="197"/>
      <c r="IP4" s="197"/>
      <c r="IQ4" s="197"/>
      <c r="IR4" s="197"/>
      <c r="IS4" s="197"/>
      <c r="IT4" s="197"/>
      <c r="IU4" s="197"/>
      <c r="IV4" s="197"/>
      <c r="IW4" s="90" t="s">
        <v>600</v>
      </c>
      <c r="JA4" s="90">
        <v>416.5</v>
      </c>
      <c r="JB4" s="90">
        <v>373.1</v>
      </c>
      <c r="JC4" s="90">
        <v>0</v>
      </c>
      <c r="JD4" s="90">
        <v>0</v>
      </c>
      <c r="JE4" s="90">
        <v>0</v>
      </c>
      <c r="JF4" s="90">
        <v>0</v>
      </c>
      <c r="JG4" s="90">
        <v>8.2560000000000002</v>
      </c>
      <c r="JH4" s="90">
        <v>0.72399999999999998</v>
      </c>
      <c r="JI4" s="90">
        <v>4.6710000000000003</v>
      </c>
      <c r="JJ4" s="90">
        <v>0</v>
      </c>
      <c r="JK4" s="90">
        <v>0</v>
      </c>
      <c r="JL4" s="90">
        <v>0</v>
      </c>
      <c r="JM4" s="90">
        <v>3.258</v>
      </c>
      <c r="JN4" s="90">
        <v>0</v>
      </c>
      <c r="JO4" s="90">
        <v>0</v>
      </c>
      <c r="JP4" s="90">
        <v>0</v>
      </c>
      <c r="JQ4" s="90">
        <v>0.41899999999999998</v>
      </c>
      <c r="JR4" s="90">
        <v>22.164000000000001</v>
      </c>
      <c r="JS4" s="90">
        <v>0</v>
      </c>
      <c r="JT4" s="90">
        <v>0</v>
      </c>
      <c r="JU4" s="90">
        <v>0</v>
      </c>
      <c r="JV4" s="90">
        <v>0</v>
      </c>
      <c r="JW4" s="90">
        <v>0</v>
      </c>
      <c r="JX4" s="90">
        <v>9.5519999999999996</v>
      </c>
      <c r="JY4" s="90">
        <v>0</v>
      </c>
      <c r="JZ4" s="90">
        <v>0</v>
      </c>
      <c r="SS4" s="90" t="s">
        <v>600</v>
      </c>
      <c r="SW4" s="90">
        <v>416.5</v>
      </c>
      <c r="SX4" s="90">
        <v>373.1</v>
      </c>
      <c r="SY4" s="90">
        <v>0</v>
      </c>
      <c r="SZ4" s="90">
        <v>0</v>
      </c>
      <c r="TA4" s="90">
        <v>0</v>
      </c>
      <c r="TB4" s="90">
        <v>0</v>
      </c>
      <c r="TC4" s="90">
        <v>8.2560000000000002</v>
      </c>
      <c r="TD4" s="90">
        <v>0.72399999999999998</v>
      </c>
      <c r="TE4" s="90">
        <v>4.6710000000000003</v>
      </c>
      <c r="TF4" s="90">
        <v>0</v>
      </c>
      <c r="TG4" s="90">
        <v>0</v>
      </c>
      <c r="TH4" s="90">
        <v>0</v>
      </c>
      <c r="TI4" s="90">
        <v>3.258</v>
      </c>
      <c r="TJ4" s="90">
        <v>0</v>
      </c>
      <c r="TK4" s="90">
        <v>0</v>
      </c>
      <c r="TL4" s="90">
        <v>0</v>
      </c>
      <c r="TM4" s="90">
        <v>0.41899999999999998</v>
      </c>
      <c r="TN4" s="90">
        <v>22.164000000000001</v>
      </c>
      <c r="TO4" s="90">
        <v>0</v>
      </c>
      <c r="TP4" s="90">
        <v>0</v>
      </c>
      <c r="TQ4" s="90">
        <v>0</v>
      </c>
      <c r="TR4" s="90">
        <v>0</v>
      </c>
      <c r="TS4" s="90">
        <v>0</v>
      </c>
      <c r="TT4" s="90">
        <v>9.5519999999999996</v>
      </c>
      <c r="TU4" s="90">
        <v>0</v>
      </c>
      <c r="TV4" s="90">
        <v>0</v>
      </c>
      <c r="ACO4" s="90" t="s">
        <v>600</v>
      </c>
      <c r="ACS4" s="90">
        <v>416.5</v>
      </c>
      <c r="ACT4" s="90">
        <v>373.1</v>
      </c>
      <c r="ACU4" s="90">
        <v>0</v>
      </c>
      <c r="ACV4" s="90">
        <v>0</v>
      </c>
      <c r="ACW4" s="90">
        <v>0</v>
      </c>
      <c r="ACX4" s="90">
        <v>0</v>
      </c>
      <c r="ACY4" s="90">
        <v>8.2560000000000002</v>
      </c>
      <c r="ACZ4" s="90">
        <v>0.72399999999999998</v>
      </c>
      <c r="ADA4" s="90">
        <v>4.6710000000000003</v>
      </c>
      <c r="ADB4" s="90">
        <v>0</v>
      </c>
      <c r="ADC4" s="90">
        <v>0</v>
      </c>
      <c r="ADD4" s="90">
        <v>0</v>
      </c>
      <c r="ADE4" s="90">
        <v>3.258</v>
      </c>
      <c r="ADF4" s="90">
        <v>0</v>
      </c>
      <c r="ADG4" s="90">
        <v>0</v>
      </c>
      <c r="ADH4" s="90">
        <v>0</v>
      </c>
      <c r="ADI4" s="90">
        <v>0.41899999999999998</v>
      </c>
      <c r="ADJ4" s="90">
        <v>22.164000000000001</v>
      </c>
      <c r="ADK4" s="90">
        <v>0</v>
      </c>
      <c r="ADL4" s="90">
        <v>0</v>
      </c>
      <c r="ADM4" s="90">
        <v>0</v>
      </c>
      <c r="ADN4" s="90">
        <v>0</v>
      </c>
      <c r="ADO4" s="90">
        <v>0</v>
      </c>
      <c r="ADP4" s="90">
        <v>9.5519999999999996</v>
      </c>
      <c r="ADQ4" s="90">
        <v>0</v>
      </c>
      <c r="ADR4" s="90">
        <v>0</v>
      </c>
      <c r="AMK4" s="90" t="s">
        <v>600</v>
      </c>
      <c r="AMO4" s="90">
        <v>416.5</v>
      </c>
      <c r="AMP4" s="90">
        <v>373.1</v>
      </c>
      <c r="AMQ4" s="90">
        <v>0</v>
      </c>
      <c r="AMR4" s="90">
        <v>0</v>
      </c>
      <c r="AMS4" s="90">
        <v>0</v>
      </c>
      <c r="AMT4" s="90">
        <v>0</v>
      </c>
      <c r="AMU4" s="90">
        <v>8.2560000000000002</v>
      </c>
      <c r="AMV4" s="90">
        <v>0.72399999999999998</v>
      </c>
      <c r="AMW4" s="90">
        <v>4.6710000000000003</v>
      </c>
      <c r="AMX4" s="90">
        <v>0</v>
      </c>
      <c r="AMY4" s="90">
        <v>0</v>
      </c>
      <c r="AMZ4" s="90">
        <v>0</v>
      </c>
      <c r="ANA4" s="90">
        <v>3.258</v>
      </c>
      <c r="ANB4" s="90">
        <v>0</v>
      </c>
      <c r="ANC4" s="90">
        <v>0</v>
      </c>
      <c r="AND4" s="90">
        <v>0</v>
      </c>
      <c r="ANE4" s="90">
        <v>0.41899999999999998</v>
      </c>
      <c r="ANF4" s="90">
        <v>22.164000000000001</v>
      </c>
      <c r="ANG4" s="90">
        <v>0</v>
      </c>
      <c r="ANH4" s="90">
        <v>0</v>
      </c>
      <c r="ANI4" s="90">
        <v>0</v>
      </c>
      <c r="ANJ4" s="90">
        <v>0</v>
      </c>
      <c r="ANK4" s="90">
        <v>0</v>
      </c>
      <c r="ANL4" s="90">
        <v>9.5519999999999996</v>
      </c>
      <c r="ANM4" s="90">
        <v>0</v>
      </c>
      <c r="ANN4" s="90">
        <v>0</v>
      </c>
      <c r="AWG4" s="90" t="s">
        <v>600</v>
      </c>
      <c r="AWK4" s="90">
        <v>416.5</v>
      </c>
      <c r="AWL4" s="90">
        <v>373.1</v>
      </c>
      <c r="AWM4" s="90">
        <v>0</v>
      </c>
      <c r="AWN4" s="90">
        <v>0</v>
      </c>
      <c r="AWO4" s="90">
        <v>0</v>
      </c>
      <c r="AWP4" s="90">
        <v>0</v>
      </c>
      <c r="AWQ4" s="90">
        <v>8.2560000000000002</v>
      </c>
      <c r="AWR4" s="90">
        <v>0.72399999999999998</v>
      </c>
      <c r="AWS4" s="90">
        <v>4.6710000000000003</v>
      </c>
      <c r="AWT4" s="90">
        <v>0</v>
      </c>
      <c r="AWU4" s="90">
        <v>0</v>
      </c>
      <c r="AWV4" s="90">
        <v>0</v>
      </c>
      <c r="AWW4" s="90">
        <v>3.258</v>
      </c>
      <c r="AWX4" s="90">
        <v>0</v>
      </c>
      <c r="AWY4" s="90">
        <v>0</v>
      </c>
      <c r="AWZ4" s="90">
        <v>0</v>
      </c>
      <c r="AXA4" s="90">
        <v>0.41899999999999998</v>
      </c>
      <c r="AXB4" s="90">
        <v>22.164000000000001</v>
      </c>
      <c r="AXC4" s="90">
        <v>0</v>
      </c>
      <c r="AXD4" s="90">
        <v>0</v>
      </c>
      <c r="AXE4" s="90">
        <v>0</v>
      </c>
      <c r="AXF4" s="90">
        <v>0</v>
      </c>
      <c r="AXG4" s="90">
        <v>0</v>
      </c>
      <c r="AXH4" s="90">
        <v>9.5519999999999996</v>
      </c>
      <c r="AXI4" s="90">
        <v>0</v>
      </c>
      <c r="AXJ4" s="90">
        <v>0</v>
      </c>
      <c r="BGC4" s="90" t="s">
        <v>600</v>
      </c>
      <c r="BGG4" s="90">
        <v>416.5</v>
      </c>
      <c r="BGH4" s="90">
        <v>373.1</v>
      </c>
      <c r="BGI4" s="90">
        <v>0</v>
      </c>
      <c r="BGJ4" s="90">
        <v>0</v>
      </c>
      <c r="BGK4" s="90">
        <v>0</v>
      </c>
      <c r="BGL4" s="90">
        <v>0</v>
      </c>
      <c r="BGM4" s="90">
        <v>8.2560000000000002</v>
      </c>
      <c r="BGN4" s="90">
        <v>0.72399999999999998</v>
      </c>
      <c r="BGO4" s="90">
        <v>4.6710000000000003</v>
      </c>
      <c r="BGP4" s="90">
        <v>0</v>
      </c>
      <c r="BGQ4" s="90">
        <v>0</v>
      </c>
      <c r="BGR4" s="90">
        <v>0</v>
      </c>
      <c r="BGS4" s="90">
        <v>3.258</v>
      </c>
      <c r="BGT4" s="90">
        <v>0</v>
      </c>
      <c r="BGU4" s="90">
        <v>0</v>
      </c>
      <c r="BGV4" s="90">
        <v>0</v>
      </c>
      <c r="BGW4" s="90">
        <v>0.41899999999999998</v>
      </c>
      <c r="BGX4" s="90">
        <v>22.164000000000001</v>
      </c>
      <c r="BGY4" s="90">
        <v>0</v>
      </c>
      <c r="BGZ4" s="90">
        <v>0</v>
      </c>
      <c r="BHA4" s="90">
        <v>0</v>
      </c>
      <c r="BHB4" s="90">
        <v>0</v>
      </c>
      <c r="BHC4" s="90">
        <v>0</v>
      </c>
      <c r="BHD4" s="90">
        <v>9.5519999999999996</v>
      </c>
      <c r="BHE4" s="90">
        <v>0</v>
      </c>
      <c r="BHF4" s="90">
        <v>0</v>
      </c>
      <c r="BPY4" s="90" t="s">
        <v>600</v>
      </c>
      <c r="BQC4" s="90">
        <v>416.5</v>
      </c>
      <c r="BQD4" s="90">
        <v>373.1</v>
      </c>
      <c r="BQE4" s="90">
        <v>0</v>
      </c>
      <c r="BQF4" s="90">
        <v>0</v>
      </c>
      <c r="BQG4" s="90">
        <v>0</v>
      </c>
      <c r="BQH4" s="90">
        <v>0</v>
      </c>
      <c r="BQI4" s="90">
        <v>8.2560000000000002</v>
      </c>
      <c r="BQJ4" s="90">
        <v>0.72399999999999998</v>
      </c>
      <c r="BQK4" s="90">
        <v>4.6710000000000003</v>
      </c>
      <c r="BQL4" s="90">
        <v>0</v>
      </c>
      <c r="BQM4" s="90">
        <v>0</v>
      </c>
      <c r="BQN4" s="90">
        <v>0</v>
      </c>
      <c r="BQO4" s="90">
        <v>3.258</v>
      </c>
      <c r="BQP4" s="90">
        <v>0</v>
      </c>
      <c r="BQQ4" s="90">
        <v>0</v>
      </c>
      <c r="BQR4" s="90">
        <v>0</v>
      </c>
      <c r="BQS4" s="90">
        <v>0.41899999999999998</v>
      </c>
      <c r="BQT4" s="90">
        <v>22.164000000000001</v>
      </c>
      <c r="BQU4" s="90">
        <v>0</v>
      </c>
      <c r="BQV4" s="90">
        <v>0</v>
      </c>
      <c r="BQW4" s="90">
        <v>0</v>
      </c>
      <c r="BQX4" s="90">
        <v>0</v>
      </c>
      <c r="BQY4" s="90">
        <v>0</v>
      </c>
      <c r="BQZ4" s="90">
        <v>9.5519999999999996</v>
      </c>
      <c r="BRA4" s="90">
        <v>0</v>
      </c>
      <c r="BRB4" s="90">
        <v>0</v>
      </c>
      <c r="BZU4" s="90" t="s">
        <v>600</v>
      </c>
      <c r="BZY4" s="90">
        <v>416.5</v>
      </c>
      <c r="BZZ4" s="90">
        <v>373.1</v>
      </c>
      <c r="CAA4" s="90">
        <v>0</v>
      </c>
      <c r="CAB4" s="90">
        <v>0</v>
      </c>
      <c r="CAC4" s="90">
        <v>0</v>
      </c>
      <c r="CAD4" s="90">
        <v>0</v>
      </c>
      <c r="CAE4" s="90">
        <v>8.2560000000000002</v>
      </c>
      <c r="CAF4" s="90">
        <v>0.72399999999999998</v>
      </c>
      <c r="CAG4" s="90">
        <v>4.6710000000000003</v>
      </c>
      <c r="CAH4" s="90">
        <v>0</v>
      </c>
      <c r="CAI4" s="90">
        <v>0</v>
      </c>
      <c r="CAJ4" s="90">
        <v>0</v>
      </c>
      <c r="CAK4" s="90">
        <v>3.258</v>
      </c>
      <c r="CAL4" s="90">
        <v>0</v>
      </c>
      <c r="CAM4" s="90">
        <v>0</v>
      </c>
      <c r="CAN4" s="90">
        <v>0</v>
      </c>
      <c r="CAO4" s="90">
        <v>0.41899999999999998</v>
      </c>
      <c r="CAP4" s="90">
        <v>22.164000000000001</v>
      </c>
      <c r="CAQ4" s="90">
        <v>0</v>
      </c>
      <c r="CAR4" s="90">
        <v>0</v>
      </c>
      <c r="CAS4" s="90">
        <v>0</v>
      </c>
      <c r="CAT4" s="90">
        <v>0</v>
      </c>
      <c r="CAU4" s="90">
        <v>0</v>
      </c>
      <c r="CAV4" s="90">
        <v>9.5519999999999996</v>
      </c>
      <c r="CAW4" s="90">
        <v>0</v>
      </c>
      <c r="CAX4" s="90">
        <v>0</v>
      </c>
      <c r="CJQ4" s="90" t="s">
        <v>600</v>
      </c>
      <c r="CJU4" s="90">
        <v>416.5</v>
      </c>
      <c r="CJV4" s="90">
        <v>373.1</v>
      </c>
      <c r="CJW4" s="90">
        <v>0</v>
      </c>
      <c r="CJX4" s="90">
        <v>0</v>
      </c>
      <c r="CJY4" s="90">
        <v>0</v>
      </c>
      <c r="CJZ4" s="90">
        <v>0</v>
      </c>
      <c r="CKA4" s="90">
        <v>8.2560000000000002</v>
      </c>
      <c r="CKB4" s="90">
        <v>0.72399999999999998</v>
      </c>
      <c r="CKC4" s="90">
        <v>4.6710000000000003</v>
      </c>
      <c r="CKD4" s="90">
        <v>0</v>
      </c>
      <c r="CKE4" s="90">
        <v>0</v>
      </c>
      <c r="CKF4" s="90">
        <v>0</v>
      </c>
      <c r="CKG4" s="90">
        <v>3.258</v>
      </c>
      <c r="CKH4" s="90">
        <v>0</v>
      </c>
      <c r="CKI4" s="90">
        <v>0</v>
      </c>
      <c r="CKJ4" s="90">
        <v>0</v>
      </c>
      <c r="CKK4" s="90">
        <v>0.41899999999999998</v>
      </c>
      <c r="CKL4" s="90">
        <v>22.164000000000001</v>
      </c>
      <c r="CKM4" s="90">
        <v>0</v>
      </c>
      <c r="CKN4" s="90">
        <v>0</v>
      </c>
      <c r="CKO4" s="90">
        <v>0</v>
      </c>
      <c r="CKP4" s="90">
        <v>0</v>
      </c>
      <c r="CKQ4" s="90">
        <v>0</v>
      </c>
      <c r="CKR4" s="90">
        <v>9.5519999999999996</v>
      </c>
      <c r="CKS4" s="90">
        <v>0</v>
      </c>
      <c r="CKT4" s="90">
        <v>0</v>
      </c>
      <c r="CTM4" s="90" t="s">
        <v>600</v>
      </c>
      <c r="CTQ4" s="90">
        <v>416.5</v>
      </c>
      <c r="CTR4" s="90">
        <v>373.1</v>
      </c>
      <c r="CTS4" s="90">
        <v>0</v>
      </c>
      <c r="CTT4" s="90">
        <v>0</v>
      </c>
      <c r="CTU4" s="90">
        <v>0</v>
      </c>
      <c r="CTV4" s="90">
        <v>0</v>
      </c>
      <c r="CTW4" s="90">
        <v>8.2560000000000002</v>
      </c>
      <c r="CTX4" s="90">
        <v>0.72399999999999998</v>
      </c>
      <c r="CTY4" s="90">
        <v>4.6710000000000003</v>
      </c>
      <c r="CTZ4" s="90">
        <v>0</v>
      </c>
      <c r="CUA4" s="90">
        <v>0</v>
      </c>
      <c r="CUB4" s="90">
        <v>0</v>
      </c>
      <c r="CUC4" s="90">
        <v>3.258</v>
      </c>
      <c r="CUD4" s="90">
        <v>0</v>
      </c>
      <c r="CUE4" s="90">
        <v>0</v>
      </c>
      <c r="CUF4" s="90">
        <v>0</v>
      </c>
      <c r="CUG4" s="90">
        <v>0.41899999999999998</v>
      </c>
      <c r="CUH4" s="90">
        <v>22.164000000000001</v>
      </c>
      <c r="CUI4" s="90">
        <v>0</v>
      </c>
      <c r="CUJ4" s="90">
        <v>0</v>
      </c>
      <c r="CUK4" s="90">
        <v>0</v>
      </c>
      <c r="CUL4" s="90">
        <v>0</v>
      </c>
      <c r="CUM4" s="90">
        <v>0</v>
      </c>
      <c r="CUN4" s="90">
        <v>9.5519999999999996</v>
      </c>
      <c r="CUO4" s="90">
        <v>0</v>
      </c>
      <c r="CUP4" s="90">
        <v>0</v>
      </c>
      <c r="DDI4" s="90" t="s">
        <v>600</v>
      </c>
      <c r="DDM4" s="90">
        <v>416.5</v>
      </c>
      <c r="DDN4" s="90">
        <v>373.1</v>
      </c>
      <c r="DDO4" s="90">
        <v>0</v>
      </c>
      <c r="DDP4" s="90">
        <v>0</v>
      </c>
      <c r="DDQ4" s="90">
        <v>0</v>
      </c>
      <c r="DDR4" s="90">
        <v>0</v>
      </c>
      <c r="DDS4" s="90">
        <v>8.2560000000000002</v>
      </c>
      <c r="DDT4" s="90">
        <v>0.72399999999999998</v>
      </c>
      <c r="DDU4" s="90">
        <v>4.6710000000000003</v>
      </c>
      <c r="DDV4" s="90">
        <v>0</v>
      </c>
      <c r="DDW4" s="90">
        <v>0</v>
      </c>
      <c r="DDX4" s="90">
        <v>0</v>
      </c>
      <c r="DDY4" s="90">
        <v>3.258</v>
      </c>
      <c r="DDZ4" s="90">
        <v>0</v>
      </c>
      <c r="DEA4" s="90">
        <v>0</v>
      </c>
      <c r="DEB4" s="90">
        <v>0</v>
      </c>
      <c r="DEC4" s="90">
        <v>0.41899999999999998</v>
      </c>
      <c r="DED4" s="90">
        <v>22.164000000000001</v>
      </c>
      <c r="DEE4" s="90">
        <v>0</v>
      </c>
      <c r="DEF4" s="90">
        <v>0</v>
      </c>
      <c r="DEG4" s="90">
        <v>0</v>
      </c>
      <c r="DEH4" s="90">
        <v>0</v>
      </c>
      <c r="DEI4" s="90">
        <v>0</v>
      </c>
      <c r="DEJ4" s="90">
        <v>9.5519999999999996</v>
      </c>
      <c r="DEK4" s="90">
        <v>0</v>
      </c>
      <c r="DEL4" s="90">
        <v>0</v>
      </c>
      <c r="DNE4" s="90" t="s">
        <v>600</v>
      </c>
      <c r="DNI4" s="90">
        <v>416.5</v>
      </c>
      <c r="DNJ4" s="90">
        <v>373.1</v>
      </c>
      <c r="DNK4" s="90">
        <v>0</v>
      </c>
      <c r="DNL4" s="90">
        <v>0</v>
      </c>
      <c r="DNM4" s="90">
        <v>0</v>
      </c>
      <c r="DNN4" s="90">
        <v>0</v>
      </c>
      <c r="DNO4" s="90">
        <v>8.2560000000000002</v>
      </c>
      <c r="DNP4" s="90">
        <v>0.72399999999999998</v>
      </c>
      <c r="DNQ4" s="90">
        <v>4.6710000000000003</v>
      </c>
      <c r="DNR4" s="90">
        <v>0</v>
      </c>
      <c r="DNS4" s="90">
        <v>0</v>
      </c>
      <c r="DNT4" s="90">
        <v>0</v>
      </c>
      <c r="DNU4" s="90">
        <v>3.258</v>
      </c>
      <c r="DNV4" s="90">
        <v>0</v>
      </c>
      <c r="DNW4" s="90">
        <v>0</v>
      </c>
      <c r="DNX4" s="90">
        <v>0</v>
      </c>
      <c r="DNY4" s="90">
        <v>0.41899999999999998</v>
      </c>
      <c r="DNZ4" s="90">
        <v>22.164000000000001</v>
      </c>
      <c r="DOA4" s="90">
        <v>0</v>
      </c>
      <c r="DOB4" s="90">
        <v>0</v>
      </c>
      <c r="DOC4" s="90">
        <v>0</v>
      </c>
      <c r="DOD4" s="90">
        <v>0</v>
      </c>
      <c r="DOE4" s="90">
        <v>0</v>
      </c>
      <c r="DOF4" s="90">
        <v>9.5519999999999996</v>
      </c>
      <c r="DOG4" s="90">
        <v>0</v>
      </c>
      <c r="DOH4" s="90">
        <v>0</v>
      </c>
      <c r="DXA4" s="90" t="s">
        <v>600</v>
      </c>
      <c r="DXE4" s="90">
        <v>416.5</v>
      </c>
      <c r="DXF4" s="90">
        <v>373.1</v>
      </c>
      <c r="DXG4" s="90">
        <v>0</v>
      </c>
      <c r="DXH4" s="90">
        <v>0</v>
      </c>
      <c r="DXI4" s="90">
        <v>0</v>
      </c>
      <c r="DXJ4" s="90">
        <v>0</v>
      </c>
      <c r="DXK4" s="90">
        <v>8.2560000000000002</v>
      </c>
      <c r="DXL4" s="90">
        <v>0.72399999999999998</v>
      </c>
      <c r="DXM4" s="90">
        <v>4.6710000000000003</v>
      </c>
      <c r="DXN4" s="90">
        <v>0</v>
      </c>
      <c r="DXO4" s="90">
        <v>0</v>
      </c>
      <c r="DXP4" s="90">
        <v>0</v>
      </c>
      <c r="DXQ4" s="90">
        <v>3.258</v>
      </c>
      <c r="DXR4" s="90">
        <v>0</v>
      </c>
      <c r="DXS4" s="90">
        <v>0</v>
      </c>
      <c r="DXT4" s="90">
        <v>0</v>
      </c>
      <c r="DXU4" s="90">
        <v>0.41899999999999998</v>
      </c>
      <c r="DXV4" s="90">
        <v>22.164000000000001</v>
      </c>
      <c r="DXW4" s="90">
        <v>0</v>
      </c>
      <c r="DXX4" s="90">
        <v>0</v>
      </c>
      <c r="DXY4" s="90">
        <v>0</v>
      </c>
      <c r="DXZ4" s="90">
        <v>0</v>
      </c>
      <c r="DYA4" s="90">
        <v>0</v>
      </c>
      <c r="DYB4" s="90">
        <v>9.5519999999999996</v>
      </c>
      <c r="DYC4" s="90">
        <v>0</v>
      </c>
      <c r="DYD4" s="90">
        <v>0</v>
      </c>
      <c r="EGW4" s="90" t="s">
        <v>600</v>
      </c>
      <c r="EHA4" s="90">
        <v>416.5</v>
      </c>
      <c r="EHB4" s="90">
        <v>373.1</v>
      </c>
      <c r="EHC4" s="90">
        <v>0</v>
      </c>
      <c r="EHD4" s="90">
        <v>0</v>
      </c>
      <c r="EHE4" s="90">
        <v>0</v>
      </c>
      <c r="EHF4" s="90">
        <v>0</v>
      </c>
      <c r="EHG4" s="90">
        <v>8.2560000000000002</v>
      </c>
      <c r="EHH4" s="90">
        <v>0.72399999999999998</v>
      </c>
      <c r="EHI4" s="90">
        <v>4.6710000000000003</v>
      </c>
      <c r="EHJ4" s="90">
        <v>0</v>
      </c>
      <c r="EHK4" s="90">
        <v>0</v>
      </c>
      <c r="EHL4" s="90">
        <v>0</v>
      </c>
      <c r="EHM4" s="90">
        <v>3.258</v>
      </c>
      <c r="EHN4" s="90">
        <v>0</v>
      </c>
      <c r="EHO4" s="90">
        <v>0</v>
      </c>
      <c r="EHP4" s="90">
        <v>0</v>
      </c>
      <c r="EHQ4" s="90">
        <v>0.41899999999999998</v>
      </c>
      <c r="EHR4" s="90">
        <v>22.164000000000001</v>
      </c>
      <c r="EHS4" s="90">
        <v>0</v>
      </c>
      <c r="EHT4" s="90">
        <v>0</v>
      </c>
      <c r="EHU4" s="90">
        <v>0</v>
      </c>
      <c r="EHV4" s="90">
        <v>0</v>
      </c>
      <c r="EHW4" s="90">
        <v>0</v>
      </c>
      <c r="EHX4" s="90">
        <v>9.5519999999999996</v>
      </c>
      <c r="EHY4" s="90">
        <v>0</v>
      </c>
      <c r="EHZ4" s="90">
        <v>0</v>
      </c>
      <c r="EQS4" s="90" t="s">
        <v>600</v>
      </c>
      <c r="EQW4" s="90">
        <v>416.5</v>
      </c>
      <c r="EQX4" s="90">
        <v>373.1</v>
      </c>
      <c r="EQY4" s="90">
        <v>0</v>
      </c>
      <c r="EQZ4" s="90">
        <v>0</v>
      </c>
      <c r="ERA4" s="90">
        <v>0</v>
      </c>
      <c r="ERB4" s="90">
        <v>0</v>
      </c>
      <c r="ERC4" s="90">
        <v>8.2560000000000002</v>
      </c>
      <c r="ERD4" s="90">
        <v>0.72399999999999998</v>
      </c>
      <c r="ERE4" s="90">
        <v>4.6710000000000003</v>
      </c>
      <c r="ERF4" s="90">
        <v>0</v>
      </c>
      <c r="ERG4" s="90">
        <v>0</v>
      </c>
      <c r="ERH4" s="90">
        <v>0</v>
      </c>
      <c r="ERI4" s="90">
        <v>3.258</v>
      </c>
      <c r="ERJ4" s="90">
        <v>0</v>
      </c>
      <c r="ERK4" s="90">
        <v>0</v>
      </c>
      <c r="ERL4" s="90">
        <v>0</v>
      </c>
      <c r="ERM4" s="90">
        <v>0.41899999999999998</v>
      </c>
      <c r="ERN4" s="90">
        <v>22.164000000000001</v>
      </c>
      <c r="ERO4" s="90">
        <v>0</v>
      </c>
      <c r="ERP4" s="90">
        <v>0</v>
      </c>
      <c r="ERQ4" s="90">
        <v>0</v>
      </c>
      <c r="ERR4" s="90">
        <v>0</v>
      </c>
      <c r="ERS4" s="90">
        <v>0</v>
      </c>
      <c r="ERT4" s="90">
        <v>9.5519999999999996</v>
      </c>
      <c r="ERU4" s="90">
        <v>0</v>
      </c>
      <c r="ERV4" s="90">
        <v>0</v>
      </c>
      <c r="FAO4" s="90" t="s">
        <v>600</v>
      </c>
      <c r="FAS4" s="90">
        <v>416.5</v>
      </c>
      <c r="FAT4" s="90">
        <v>373.1</v>
      </c>
      <c r="FAU4" s="90">
        <v>0</v>
      </c>
      <c r="FAV4" s="90">
        <v>0</v>
      </c>
      <c r="FAW4" s="90">
        <v>0</v>
      </c>
      <c r="FAX4" s="90">
        <v>0</v>
      </c>
      <c r="FAY4" s="90">
        <v>8.2560000000000002</v>
      </c>
      <c r="FAZ4" s="90">
        <v>0.72399999999999998</v>
      </c>
      <c r="FBA4" s="90">
        <v>4.6710000000000003</v>
      </c>
      <c r="FBB4" s="90">
        <v>0</v>
      </c>
      <c r="FBC4" s="90">
        <v>0</v>
      </c>
      <c r="FBD4" s="90">
        <v>0</v>
      </c>
      <c r="FBE4" s="90">
        <v>3.258</v>
      </c>
      <c r="FBF4" s="90">
        <v>0</v>
      </c>
      <c r="FBG4" s="90">
        <v>0</v>
      </c>
      <c r="FBH4" s="90">
        <v>0</v>
      </c>
      <c r="FBI4" s="90">
        <v>0.41899999999999998</v>
      </c>
      <c r="FBJ4" s="90">
        <v>22.164000000000001</v>
      </c>
      <c r="FBK4" s="90">
        <v>0</v>
      </c>
      <c r="FBL4" s="90">
        <v>0</v>
      </c>
      <c r="FBM4" s="90">
        <v>0</v>
      </c>
      <c r="FBN4" s="90">
        <v>0</v>
      </c>
      <c r="FBO4" s="90">
        <v>0</v>
      </c>
      <c r="FBP4" s="90">
        <v>9.5519999999999996</v>
      </c>
      <c r="FBQ4" s="90">
        <v>0</v>
      </c>
      <c r="FBR4" s="90">
        <v>0</v>
      </c>
      <c r="FKK4" s="90" t="s">
        <v>600</v>
      </c>
      <c r="FKO4" s="90">
        <v>416.5</v>
      </c>
      <c r="FKP4" s="90">
        <v>373.1</v>
      </c>
      <c r="FKQ4" s="90">
        <v>0</v>
      </c>
      <c r="FKR4" s="90">
        <v>0</v>
      </c>
      <c r="FKS4" s="90">
        <v>0</v>
      </c>
      <c r="FKT4" s="90">
        <v>0</v>
      </c>
      <c r="FKU4" s="90">
        <v>8.2560000000000002</v>
      </c>
      <c r="FKV4" s="90">
        <v>0.72399999999999998</v>
      </c>
      <c r="FKW4" s="90">
        <v>4.6710000000000003</v>
      </c>
      <c r="FKX4" s="90">
        <v>0</v>
      </c>
      <c r="FKY4" s="90">
        <v>0</v>
      </c>
      <c r="FKZ4" s="90">
        <v>0</v>
      </c>
      <c r="FLA4" s="90">
        <v>3.258</v>
      </c>
      <c r="FLB4" s="90">
        <v>0</v>
      </c>
      <c r="FLC4" s="90">
        <v>0</v>
      </c>
      <c r="FLD4" s="90">
        <v>0</v>
      </c>
      <c r="FLE4" s="90">
        <v>0.41899999999999998</v>
      </c>
      <c r="FLF4" s="90">
        <v>22.164000000000001</v>
      </c>
      <c r="FLG4" s="90">
        <v>0</v>
      </c>
      <c r="FLH4" s="90">
        <v>0</v>
      </c>
      <c r="FLI4" s="90">
        <v>0</v>
      </c>
      <c r="FLJ4" s="90">
        <v>0</v>
      </c>
      <c r="FLK4" s="90">
        <v>0</v>
      </c>
      <c r="FLL4" s="90">
        <v>9.5519999999999996</v>
      </c>
      <c r="FLM4" s="90">
        <v>0</v>
      </c>
      <c r="FLN4" s="90">
        <v>0</v>
      </c>
      <c r="FUG4" s="90" t="s">
        <v>600</v>
      </c>
      <c r="FUK4" s="90">
        <v>416.5</v>
      </c>
      <c r="FUL4" s="90">
        <v>373.1</v>
      </c>
      <c r="FUM4" s="90">
        <v>0</v>
      </c>
      <c r="FUN4" s="90">
        <v>0</v>
      </c>
      <c r="FUO4" s="90">
        <v>0</v>
      </c>
      <c r="FUP4" s="90">
        <v>0</v>
      </c>
      <c r="FUQ4" s="90">
        <v>8.2560000000000002</v>
      </c>
      <c r="FUR4" s="90">
        <v>0.72399999999999998</v>
      </c>
      <c r="FUS4" s="90">
        <v>4.6710000000000003</v>
      </c>
      <c r="FUT4" s="90">
        <v>0</v>
      </c>
      <c r="FUU4" s="90">
        <v>0</v>
      </c>
      <c r="FUV4" s="90">
        <v>0</v>
      </c>
      <c r="FUW4" s="90">
        <v>3.258</v>
      </c>
      <c r="FUX4" s="90">
        <v>0</v>
      </c>
      <c r="FUY4" s="90">
        <v>0</v>
      </c>
      <c r="FUZ4" s="90">
        <v>0</v>
      </c>
      <c r="FVA4" s="90">
        <v>0.41899999999999998</v>
      </c>
      <c r="FVB4" s="90">
        <v>22.164000000000001</v>
      </c>
      <c r="FVC4" s="90">
        <v>0</v>
      </c>
      <c r="FVD4" s="90">
        <v>0</v>
      </c>
      <c r="FVE4" s="90">
        <v>0</v>
      </c>
      <c r="FVF4" s="90">
        <v>0</v>
      </c>
      <c r="FVG4" s="90">
        <v>0</v>
      </c>
      <c r="FVH4" s="90">
        <v>9.5519999999999996</v>
      </c>
      <c r="FVI4" s="90">
        <v>0</v>
      </c>
      <c r="FVJ4" s="90">
        <v>0</v>
      </c>
      <c r="GEC4" s="90" t="s">
        <v>600</v>
      </c>
      <c r="GEG4" s="90">
        <v>416.5</v>
      </c>
      <c r="GEH4" s="90">
        <v>373.1</v>
      </c>
      <c r="GEI4" s="90">
        <v>0</v>
      </c>
      <c r="GEJ4" s="90">
        <v>0</v>
      </c>
      <c r="GEK4" s="90">
        <v>0</v>
      </c>
      <c r="GEL4" s="90">
        <v>0</v>
      </c>
      <c r="GEM4" s="90">
        <v>8.2560000000000002</v>
      </c>
      <c r="GEN4" s="90">
        <v>0.72399999999999998</v>
      </c>
      <c r="GEO4" s="90">
        <v>4.6710000000000003</v>
      </c>
      <c r="GEP4" s="90">
        <v>0</v>
      </c>
      <c r="GEQ4" s="90">
        <v>0</v>
      </c>
      <c r="GER4" s="90">
        <v>0</v>
      </c>
      <c r="GES4" s="90">
        <v>3.258</v>
      </c>
      <c r="GET4" s="90">
        <v>0</v>
      </c>
      <c r="GEU4" s="90">
        <v>0</v>
      </c>
      <c r="GEV4" s="90">
        <v>0</v>
      </c>
      <c r="GEW4" s="90">
        <v>0.41899999999999998</v>
      </c>
      <c r="GEX4" s="90">
        <v>22.164000000000001</v>
      </c>
      <c r="GEY4" s="90">
        <v>0</v>
      </c>
      <c r="GEZ4" s="90">
        <v>0</v>
      </c>
      <c r="GFA4" s="90">
        <v>0</v>
      </c>
      <c r="GFB4" s="90">
        <v>0</v>
      </c>
      <c r="GFC4" s="90">
        <v>0</v>
      </c>
      <c r="GFD4" s="90">
        <v>9.5519999999999996</v>
      </c>
      <c r="GFE4" s="90">
        <v>0</v>
      </c>
      <c r="GFF4" s="90">
        <v>0</v>
      </c>
      <c r="GNY4" s="90" t="s">
        <v>600</v>
      </c>
      <c r="GOC4" s="90">
        <v>416.5</v>
      </c>
      <c r="GOD4" s="90">
        <v>373.1</v>
      </c>
      <c r="GOE4" s="90">
        <v>0</v>
      </c>
      <c r="GOF4" s="90">
        <v>0</v>
      </c>
      <c r="GOG4" s="90">
        <v>0</v>
      </c>
      <c r="GOH4" s="90">
        <v>0</v>
      </c>
      <c r="GOI4" s="90">
        <v>8.2560000000000002</v>
      </c>
      <c r="GOJ4" s="90">
        <v>0.72399999999999998</v>
      </c>
      <c r="GOK4" s="90">
        <v>4.6710000000000003</v>
      </c>
      <c r="GOL4" s="90">
        <v>0</v>
      </c>
      <c r="GOM4" s="90">
        <v>0</v>
      </c>
      <c r="GON4" s="90">
        <v>0</v>
      </c>
      <c r="GOO4" s="90">
        <v>3.258</v>
      </c>
      <c r="GOP4" s="90">
        <v>0</v>
      </c>
      <c r="GOQ4" s="90">
        <v>0</v>
      </c>
      <c r="GOR4" s="90">
        <v>0</v>
      </c>
      <c r="GOS4" s="90">
        <v>0.41899999999999998</v>
      </c>
      <c r="GOT4" s="90">
        <v>22.164000000000001</v>
      </c>
      <c r="GOU4" s="90">
        <v>0</v>
      </c>
      <c r="GOV4" s="90">
        <v>0</v>
      </c>
      <c r="GOW4" s="90">
        <v>0</v>
      </c>
      <c r="GOX4" s="90">
        <v>0</v>
      </c>
      <c r="GOY4" s="90">
        <v>0</v>
      </c>
      <c r="GOZ4" s="90">
        <v>9.5519999999999996</v>
      </c>
      <c r="GPA4" s="90">
        <v>0</v>
      </c>
      <c r="GPB4" s="90">
        <v>0</v>
      </c>
      <c r="GXU4" s="90" t="s">
        <v>600</v>
      </c>
      <c r="GXY4" s="90">
        <v>416.5</v>
      </c>
      <c r="GXZ4" s="90">
        <v>373.1</v>
      </c>
      <c r="GYA4" s="90">
        <v>0</v>
      </c>
      <c r="GYB4" s="90">
        <v>0</v>
      </c>
      <c r="GYC4" s="90">
        <v>0</v>
      </c>
      <c r="GYD4" s="90">
        <v>0</v>
      </c>
      <c r="GYE4" s="90">
        <v>8.2560000000000002</v>
      </c>
      <c r="GYF4" s="90">
        <v>0.72399999999999998</v>
      </c>
      <c r="GYG4" s="90">
        <v>4.6710000000000003</v>
      </c>
      <c r="GYH4" s="90">
        <v>0</v>
      </c>
      <c r="GYI4" s="90">
        <v>0</v>
      </c>
      <c r="GYJ4" s="90">
        <v>0</v>
      </c>
      <c r="GYK4" s="90">
        <v>3.258</v>
      </c>
      <c r="GYL4" s="90">
        <v>0</v>
      </c>
      <c r="GYM4" s="90">
        <v>0</v>
      </c>
      <c r="GYN4" s="90">
        <v>0</v>
      </c>
      <c r="GYO4" s="90">
        <v>0.41899999999999998</v>
      </c>
      <c r="GYP4" s="90">
        <v>22.164000000000001</v>
      </c>
      <c r="GYQ4" s="90">
        <v>0</v>
      </c>
      <c r="GYR4" s="90">
        <v>0</v>
      </c>
      <c r="GYS4" s="90">
        <v>0</v>
      </c>
      <c r="GYT4" s="90">
        <v>0</v>
      </c>
      <c r="GYU4" s="90">
        <v>0</v>
      </c>
      <c r="GYV4" s="90">
        <v>9.5519999999999996</v>
      </c>
      <c r="GYW4" s="90">
        <v>0</v>
      </c>
      <c r="GYX4" s="90">
        <v>0</v>
      </c>
      <c r="HHQ4" s="90" t="s">
        <v>600</v>
      </c>
      <c r="HHU4" s="90">
        <v>416.5</v>
      </c>
      <c r="HHV4" s="90">
        <v>373.1</v>
      </c>
      <c r="HHW4" s="90">
        <v>0</v>
      </c>
      <c r="HHX4" s="90">
        <v>0</v>
      </c>
      <c r="HHY4" s="90">
        <v>0</v>
      </c>
      <c r="HHZ4" s="90">
        <v>0</v>
      </c>
      <c r="HIA4" s="90">
        <v>8.2560000000000002</v>
      </c>
      <c r="HIB4" s="90">
        <v>0.72399999999999998</v>
      </c>
      <c r="HIC4" s="90">
        <v>4.6710000000000003</v>
      </c>
      <c r="HID4" s="90">
        <v>0</v>
      </c>
      <c r="HIE4" s="90">
        <v>0</v>
      </c>
      <c r="HIF4" s="90">
        <v>0</v>
      </c>
      <c r="HIG4" s="90">
        <v>3.258</v>
      </c>
      <c r="HIH4" s="90">
        <v>0</v>
      </c>
      <c r="HII4" s="90">
        <v>0</v>
      </c>
      <c r="HIJ4" s="90">
        <v>0</v>
      </c>
      <c r="HIK4" s="90">
        <v>0.41899999999999998</v>
      </c>
      <c r="HIL4" s="90">
        <v>22.164000000000001</v>
      </c>
      <c r="HIM4" s="90">
        <v>0</v>
      </c>
      <c r="HIN4" s="90">
        <v>0</v>
      </c>
      <c r="HIO4" s="90">
        <v>0</v>
      </c>
      <c r="HIP4" s="90">
        <v>0</v>
      </c>
      <c r="HIQ4" s="90">
        <v>0</v>
      </c>
      <c r="HIR4" s="90">
        <v>9.5519999999999996</v>
      </c>
      <c r="HIS4" s="90">
        <v>0</v>
      </c>
      <c r="HIT4" s="90">
        <v>0</v>
      </c>
      <c r="HRM4" s="90" t="s">
        <v>600</v>
      </c>
      <c r="HRQ4" s="90">
        <v>416.5</v>
      </c>
      <c r="HRR4" s="90">
        <v>373.1</v>
      </c>
      <c r="HRS4" s="90">
        <v>0</v>
      </c>
      <c r="HRT4" s="90">
        <v>0</v>
      </c>
      <c r="HRU4" s="90">
        <v>0</v>
      </c>
      <c r="HRV4" s="90">
        <v>0</v>
      </c>
      <c r="HRW4" s="90">
        <v>8.2560000000000002</v>
      </c>
      <c r="HRX4" s="90">
        <v>0.72399999999999998</v>
      </c>
      <c r="HRY4" s="90">
        <v>4.6710000000000003</v>
      </c>
      <c r="HRZ4" s="90">
        <v>0</v>
      </c>
      <c r="HSA4" s="90">
        <v>0</v>
      </c>
      <c r="HSB4" s="90">
        <v>0</v>
      </c>
      <c r="HSC4" s="90">
        <v>3.258</v>
      </c>
      <c r="HSD4" s="90">
        <v>0</v>
      </c>
      <c r="HSE4" s="90">
        <v>0</v>
      </c>
      <c r="HSF4" s="90">
        <v>0</v>
      </c>
      <c r="HSG4" s="90">
        <v>0.41899999999999998</v>
      </c>
      <c r="HSH4" s="90">
        <v>22.164000000000001</v>
      </c>
      <c r="HSI4" s="90">
        <v>0</v>
      </c>
      <c r="HSJ4" s="90">
        <v>0</v>
      </c>
      <c r="HSK4" s="90">
        <v>0</v>
      </c>
      <c r="HSL4" s="90">
        <v>0</v>
      </c>
      <c r="HSM4" s="90">
        <v>0</v>
      </c>
      <c r="HSN4" s="90">
        <v>9.5519999999999996</v>
      </c>
      <c r="HSO4" s="90">
        <v>0</v>
      </c>
      <c r="HSP4" s="90">
        <v>0</v>
      </c>
      <c r="IBI4" s="90" t="s">
        <v>600</v>
      </c>
      <c r="IBM4" s="90">
        <v>416.5</v>
      </c>
      <c r="IBN4" s="90">
        <v>373.1</v>
      </c>
      <c r="IBO4" s="90">
        <v>0</v>
      </c>
      <c r="IBP4" s="90">
        <v>0</v>
      </c>
      <c r="IBQ4" s="90">
        <v>0</v>
      </c>
      <c r="IBR4" s="90">
        <v>0</v>
      </c>
      <c r="IBS4" s="90">
        <v>8.2560000000000002</v>
      </c>
      <c r="IBT4" s="90">
        <v>0.72399999999999998</v>
      </c>
      <c r="IBU4" s="90">
        <v>4.6710000000000003</v>
      </c>
      <c r="IBV4" s="90">
        <v>0</v>
      </c>
      <c r="IBW4" s="90">
        <v>0</v>
      </c>
      <c r="IBX4" s="90">
        <v>0</v>
      </c>
      <c r="IBY4" s="90">
        <v>3.258</v>
      </c>
      <c r="IBZ4" s="90">
        <v>0</v>
      </c>
      <c r="ICA4" s="90">
        <v>0</v>
      </c>
      <c r="ICB4" s="90">
        <v>0</v>
      </c>
      <c r="ICC4" s="90">
        <v>0.41899999999999998</v>
      </c>
      <c r="ICD4" s="90">
        <v>22.164000000000001</v>
      </c>
      <c r="ICE4" s="90">
        <v>0</v>
      </c>
      <c r="ICF4" s="90">
        <v>0</v>
      </c>
      <c r="ICG4" s="90">
        <v>0</v>
      </c>
      <c r="ICH4" s="90">
        <v>0</v>
      </c>
      <c r="ICI4" s="90">
        <v>0</v>
      </c>
      <c r="ICJ4" s="90">
        <v>9.5519999999999996</v>
      </c>
      <c r="ICK4" s="90">
        <v>0</v>
      </c>
      <c r="ICL4" s="90">
        <v>0</v>
      </c>
      <c r="ILE4" s="90" t="s">
        <v>600</v>
      </c>
      <c r="ILI4" s="90">
        <v>416.5</v>
      </c>
      <c r="ILJ4" s="90">
        <v>373.1</v>
      </c>
      <c r="ILK4" s="90">
        <v>0</v>
      </c>
      <c r="ILL4" s="90">
        <v>0</v>
      </c>
      <c r="ILM4" s="90">
        <v>0</v>
      </c>
      <c r="ILN4" s="90">
        <v>0</v>
      </c>
      <c r="ILO4" s="90">
        <v>8.2560000000000002</v>
      </c>
      <c r="ILP4" s="90">
        <v>0.72399999999999998</v>
      </c>
      <c r="ILQ4" s="90">
        <v>4.6710000000000003</v>
      </c>
      <c r="ILR4" s="90">
        <v>0</v>
      </c>
      <c r="ILS4" s="90">
        <v>0</v>
      </c>
      <c r="ILT4" s="90">
        <v>0</v>
      </c>
      <c r="ILU4" s="90">
        <v>3.258</v>
      </c>
      <c r="ILV4" s="90">
        <v>0</v>
      </c>
      <c r="ILW4" s="90">
        <v>0</v>
      </c>
      <c r="ILX4" s="90">
        <v>0</v>
      </c>
      <c r="ILY4" s="90">
        <v>0.41899999999999998</v>
      </c>
      <c r="ILZ4" s="90">
        <v>22.164000000000001</v>
      </c>
      <c r="IMA4" s="90">
        <v>0</v>
      </c>
      <c r="IMB4" s="90">
        <v>0</v>
      </c>
      <c r="IMC4" s="90">
        <v>0</v>
      </c>
      <c r="IMD4" s="90">
        <v>0</v>
      </c>
      <c r="IME4" s="90">
        <v>0</v>
      </c>
      <c r="IMF4" s="90">
        <v>9.5519999999999996</v>
      </c>
      <c r="IMG4" s="90">
        <v>0</v>
      </c>
      <c r="IMH4" s="90">
        <v>0</v>
      </c>
      <c r="IVA4" s="90" t="s">
        <v>600</v>
      </c>
      <c r="IVE4" s="90">
        <v>416.5</v>
      </c>
      <c r="IVF4" s="90">
        <v>373.1</v>
      </c>
      <c r="IVG4" s="90">
        <v>0</v>
      </c>
      <c r="IVH4" s="90">
        <v>0</v>
      </c>
      <c r="IVI4" s="90">
        <v>0</v>
      </c>
      <c r="IVJ4" s="90">
        <v>0</v>
      </c>
      <c r="IVK4" s="90">
        <v>8.2560000000000002</v>
      </c>
      <c r="IVL4" s="90">
        <v>0.72399999999999998</v>
      </c>
      <c r="IVM4" s="90">
        <v>4.6710000000000003</v>
      </c>
      <c r="IVN4" s="90">
        <v>0</v>
      </c>
      <c r="IVO4" s="90">
        <v>0</v>
      </c>
      <c r="IVP4" s="90">
        <v>0</v>
      </c>
      <c r="IVQ4" s="90">
        <v>3.258</v>
      </c>
      <c r="IVR4" s="90">
        <v>0</v>
      </c>
      <c r="IVS4" s="90">
        <v>0</v>
      </c>
      <c r="IVT4" s="90">
        <v>0</v>
      </c>
      <c r="IVU4" s="90">
        <v>0.41899999999999998</v>
      </c>
      <c r="IVV4" s="90">
        <v>22.164000000000001</v>
      </c>
      <c r="IVW4" s="90">
        <v>0</v>
      </c>
      <c r="IVX4" s="90">
        <v>0</v>
      </c>
      <c r="IVY4" s="90">
        <v>0</v>
      </c>
      <c r="IVZ4" s="90">
        <v>0</v>
      </c>
      <c r="IWA4" s="90">
        <v>0</v>
      </c>
      <c r="IWB4" s="90">
        <v>9.5519999999999996</v>
      </c>
      <c r="IWC4" s="90">
        <v>0</v>
      </c>
      <c r="IWD4" s="90">
        <v>0</v>
      </c>
      <c r="JEW4" s="90" t="s">
        <v>600</v>
      </c>
      <c r="JFA4" s="90">
        <v>416.5</v>
      </c>
      <c r="JFB4" s="90">
        <v>373.1</v>
      </c>
      <c r="JFC4" s="90">
        <v>0</v>
      </c>
      <c r="JFD4" s="90">
        <v>0</v>
      </c>
      <c r="JFE4" s="90">
        <v>0</v>
      </c>
      <c r="JFF4" s="90">
        <v>0</v>
      </c>
      <c r="JFG4" s="90">
        <v>8.2560000000000002</v>
      </c>
      <c r="JFH4" s="90">
        <v>0.72399999999999998</v>
      </c>
      <c r="JFI4" s="90">
        <v>4.6710000000000003</v>
      </c>
      <c r="JFJ4" s="90">
        <v>0</v>
      </c>
      <c r="JFK4" s="90">
        <v>0</v>
      </c>
      <c r="JFL4" s="90">
        <v>0</v>
      </c>
      <c r="JFM4" s="90">
        <v>3.258</v>
      </c>
      <c r="JFN4" s="90">
        <v>0</v>
      </c>
      <c r="JFO4" s="90">
        <v>0</v>
      </c>
      <c r="JFP4" s="90">
        <v>0</v>
      </c>
      <c r="JFQ4" s="90">
        <v>0.41899999999999998</v>
      </c>
      <c r="JFR4" s="90">
        <v>22.164000000000001</v>
      </c>
      <c r="JFS4" s="90">
        <v>0</v>
      </c>
      <c r="JFT4" s="90">
        <v>0</v>
      </c>
      <c r="JFU4" s="90">
        <v>0</v>
      </c>
      <c r="JFV4" s="90">
        <v>0</v>
      </c>
      <c r="JFW4" s="90">
        <v>0</v>
      </c>
      <c r="JFX4" s="90">
        <v>9.5519999999999996</v>
      </c>
      <c r="JFY4" s="90">
        <v>0</v>
      </c>
      <c r="JFZ4" s="90">
        <v>0</v>
      </c>
      <c r="JOS4" s="90" t="s">
        <v>600</v>
      </c>
      <c r="JOW4" s="90">
        <v>416.5</v>
      </c>
      <c r="JOX4" s="90">
        <v>373.1</v>
      </c>
      <c r="JOY4" s="90">
        <v>0</v>
      </c>
      <c r="JOZ4" s="90">
        <v>0</v>
      </c>
      <c r="JPA4" s="90">
        <v>0</v>
      </c>
      <c r="JPB4" s="90">
        <v>0</v>
      </c>
      <c r="JPC4" s="90">
        <v>8.2560000000000002</v>
      </c>
      <c r="JPD4" s="90">
        <v>0.72399999999999998</v>
      </c>
      <c r="JPE4" s="90">
        <v>4.6710000000000003</v>
      </c>
      <c r="JPF4" s="90">
        <v>0</v>
      </c>
      <c r="JPG4" s="90">
        <v>0</v>
      </c>
      <c r="JPH4" s="90">
        <v>0</v>
      </c>
      <c r="JPI4" s="90">
        <v>3.258</v>
      </c>
      <c r="JPJ4" s="90">
        <v>0</v>
      </c>
      <c r="JPK4" s="90">
        <v>0</v>
      </c>
      <c r="JPL4" s="90">
        <v>0</v>
      </c>
      <c r="JPM4" s="90">
        <v>0.41899999999999998</v>
      </c>
      <c r="JPN4" s="90">
        <v>22.164000000000001</v>
      </c>
      <c r="JPO4" s="90">
        <v>0</v>
      </c>
      <c r="JPP4" s="90">
        <v>0</v>
      </c>
      <c r="JPQ4" s="90">
        <v>0</v>
      </c>
      <c r="JPR4" s="90">
        <v>0</v>
      </c>
      <c r="JPS4" s="90">
        <v>0</v>
      </c>
      <c r="JPT4" s="90">
        <v>9.5519999999999996</v>
      </c>
      <c r="JPU4" s="90">
        <v>0</v>
      </c>
      <c r="JPV4" s="90">
        <v>0</v>
      </c>
      <c r="JYO4" s="90" t="s">
        <v>600</v>
      </c>
      <c r="JYS4" s="90">
        <v>416.5</v>
      </c>
      <c r="JYT4" s="90">
        <v>373.1</v>
      </c>
      <c r="JYU4" s="90">
        <v>0</v>
      </c>
      <c r="JYV4" s="90">
        <v>0</v>
      </c>
      <c r="JYW4" s="90">
        <v>0</v>
      </c>
      <c r="JYX4" s="90">
        <v>0</v>
      </c>
      <c r="JYY4" s="90">
        <v>8.2560000000000002</v>
      </c>
      <c r="JYZ4" s="90">
        <v>0.72399999999999998</v>
      </c>
      <c r="JZA4" s="90">
        <v>4.6710000000000003</v>
      </c>
      <c r="JZB4" s="90">
        <v>0</v>
      </c>
      <c r="JZC4" s="90">
        <v>0</v>
      </c>
      <c r="JZD4" s="90">
        <v>0</v>
      </c>
      <c r="JZE4" s="90">
        <v>3.258</v>
      </c>
      <c r="JZF4" s="90">
        <v>0</v>
      </c>
      <c r="JZG4" s="90">
        <v>0</v>
      </c>
      <c r="JZH4" s="90">
        <v>0</v>
      </c>
      <c r="JZI4" s="90">
        <v>0.41899999999999998</v>
      </c>
      <c r="JZJ4" s="90">
        <v>22.164000000000001</v>
      </c>
      <c r="JZK4" s="90">
        <v>0</v>
      </c>
      <c r="JZL4" s="90">
        <v>0</v>
      </c>
      <c r="JZM4" s="90">
        <v>0</v>
      </c>
      <c r="JZN4" s="90">
        <v>0</v>
      </c>
      <c r="JZO4" s="90">
        <v>0</v>
      </c>
      <c r="JZP4" s="90">
        <v>9.5519999999999996</v>
      </c>
      <c r="JZQ4" s="90">
        <v>0</v>
      </c>
      <c r="JZR4" s="90">
        <v>0</v>
      </c>
      <c r="KIK4" s="90" t="s">
        <v>600</v>
      </c>
      <c r="KIO4" s="90">
        <v>416.5</v>
      </c>
      <c r="KIP4" s="90">
        <v>373.1</v>
      </c>
      <c r="KIQ4" s="90">
        <v>0</v>
      </c>
      <c r="KIR4" s="90">
        <v>0</v>
      </c>
      <c r="KIS4" s="90">
        <v>0</v>
      </c>
      <c r="KIT4" s="90">
        <v>0</v>
      </c>
      <c r="KIU4" s="90">
        <v>8.2560000000000002</v>
      </c>
      <c r="KIV4" s="90">
        <v>0.72399999999999998</v>
      </c>
      <c r="KIW4" s="90">
        <v>4.6710000000000003</v>
      </c>
      <c r="KIX4" s="90">
        <v>0</v>
      </c>
      <c r="KIY4" s="90">
        <v>0</v>
      </c>
      <c r="KIZ4" s="90">
        <v>0</v>
      </c>
      <c r="KJA4" s="90">
        <v>3.258</v>
      </c>
      <c r="KJB4" s="90">
        <v>0</v>
      </c>
      <c r="KJC4" s="90">
        <v>0</v>
      </c>
      <c r="KJD4" s="90">
        <v>0</v>
      </c>
      <c r="KJE4" s="90">
        <v>0.41899999999999998</v>
      </c>
      <c r="KJF4" s="90">
        <v>22.164000000000001</v>
      </c>
      <c r="KJG4" s="90">
        <v>0</v>
      </c>
      <c r="KJH4" s="90">
        <v>0</v>
      </c>
      <c r="KJI4" s="90">
        <v>0</v>
      </c>
      <c r="KJJ4" s="90">
        <v>0</v>
      </c>
      <c r="KJK4" s="90">
        <v>0</v>
      </c>
      <c r="KJL4" s="90">
        <v>9.5519999999999996</v>
      </c>
      <c r="KJM4" s="90">
        <v>0</v>
      </c>
      <c r="KJN4" s="90">
        <v>0</v>
      </c>
      <c r="KSG4" s="90" t="s">
        <v>600</v>
      </c>
      <c r="KSK4" s="90">
        <v>416.5</v>
      </c>
      <c r="KSL4" s="90">
        <v>373.1</v>
      </c>
      <c r="KSM4" s="90">
        <v>0</v>
      </c>
      <c r="KSN4" s="90">
        <v>0</v>
      </c>
      <c r="KSO4" s="90">
        <v>0</v>
      </c>
      <c r="KSP4" s="90">
        <v>0</v>
      </c>
      <c r="KSQ4" s="90">
        <v>8.2560000000000002</v>
      </c>
      <c r="KSR4" s="90">
        <v>0.72399999999999998</v>
      </c>
      <c r="KSS4" s="90">
        <v>4.6710000000000003</v>
      </c>
      <c r="KST4" s="90">
        <v>0</v>
      </c>
      <c r="KSU4" s="90">
        <v>0</v>
      </c>
      <c r="KSV4" s="90">
        <v>0</v>
      </c>
      <c r="KSW4" s="90">
        <v>3.258</v>
      </c>
      <c r="KSX4" s="90">
        <v>0</v>
      </c>
      <c r="KSY4" s="90">
        <v>0</v>
      </c>
      <c r="KSZ4" s="90">
        <v>0</v>
      </c>
      <c r="KTA4" s="90">
        <v>0.41899999999999998</v>
      </c>
      <c r="KTB4" s="90">
        <v>22.164000000000001</v>
      </c>
      <c r="KTC4" s="90">
        <v>0</v>
      </c>
      <c r="KTD4" s="90">
        <v>0</v>
      </c>
      <c r="KTE4" s="90">
        <v>0</v>
      </c>
      <c r="KTF4" s="90">
        <v>0</v>
      </c>
      <c r="KTG4" s="90">
        <v>0</v>
      </c>
      <c r="KTH4" s="90">
        <v>9.5519999999999996</v>
      </c>
      <c r="KTI4" s="90">
        <v>0</v>
      </c>
      <c r="KTJ4" s="90">
        <v>0</v>
      </c>
      <c r="LCC4" s="90" t="s">
        <v>600</v>
      </c>
      <c r="LCG4" s="90">
        <v>416.5</v>
      </c>
      <c r="LCH4" s="90">
        <v>373.1</v>
      </c>
      <c r="LCI4" s="90">
        <v>0</v>
      </c>
      <c r="LCJ4" s="90">
        <v>0</v>
      </c>
      <c r="LCK4" s="90">
        <v>0</v>
      </c>
      <c r="LCL4" s="90">
        <v>0</v>
      </c>
      <c r="LCM4" s="90">
        <v>8.2560000000000002</v>
      </c>
      <c r="LCN4" s="90">
        <v>0.72399999999999998</v>
      </c>
      <c r="LCO4" s="90">
        <v>4.6710000000000003</v>
      </c>
      <c r="LCP4" s="90">
        <v>0</v>
      </c>
      <c r="LCQ4" s="90">
        <v>0</v>
      </c>
      <c r="LCR4" s="90">
        <v>0</v>
      </c>
      <c r="LCS4" s="90">
        <v>3.258</v>
      </c>
      <c r="LCT4" s="90">
        <v>0</v>
      </c>
      <c r="LCU4" s="90">
        <v>0</v>
      </c>
      <c r="LCV4" s="90">
        <v>0</v>
      </c>
      <c r="LCW4" s="90">
        <v>0.41899999999999998</v>
      </c>
      <c r="LCX4" s="90">
        <v>22.164000000000001</v>
      </c>
      <c r="LCY4" s="90">
        <v>0</v>
      </c>
      <c r="LCZ4" s="90">
        <v>0</v>
      </c>
      <c r="LDA4" s="90">
        <v>0</v>
      </c>
      <c r="LDB4" s="90">
        <v>0</v>
      </c>
      <c r="LDC4" s="90">
        <v>0</v>
      </c>
      <c r="LDD4" s="90">
        <v>9.5519999999999996</v>
      </c>
      <c r="LDE4" s="90">
        <v>0</v>
      </c>
      <c r="LDF4" s="90">
        <v>0</v>
      </c>
      <c r="LLY4" s="90" t="s">
        <v>600</v>
      </c>
      <c r="LMC4" s="90">
        <v>416.5</v>
      </c>
      <c r="LMD4" s="90">
        <v>373.1</v>
      </c>
      <c r="LME4" s="90">
        <v>0</v>
      </c>
      <c r="LMF4" s="90">
        <v>0</v>
      </c>
      <c r="LMG4" s="90">
        <v>0</v>
      </c>
      <c r="LMH4" s="90">
        <v>0</v>
      </c>
      <c r="LMI4" s="90">
        <v>8.2560000000000002</v>
      </c>
      <c r="LMJ4" s="90">
        <v>0.72399999999999998</v>
      </c>
      <c r="LMK4" s="90">
        <v>4.6710000000000003</v>
      </c>
      <c r="LML4" s="90">
        <v>0</v>
      </c>
      <c r="LMM4" s="90">
        <v>0</v>
      </c>
      <c r="LMN4" s="90">
        <v>0</v>
      </c>
      <c r="LMO4" s="90">
        <v>3.258</v>
      </c>
      <c r="LMP4" s="90">
        <v>0</v>
      </c>
      <c r="LMQ4" s="90">
        <v>0</v>
      </c>
      <c r="LMR4" s="90">
        <v>0</v>
      </c>
      <c r="LMS4" s="90">
        <v>0.41899999999999998</v>
      </c>
      <c r="LMT4" s="90">
        <v>22.164000000000001</v>
      </c>
      <c r="LMU4" s="90">
        <v>0</v>
      </c>
      <c r="LMV4" s="90">
        <v>0</v>
      </c>
      <c r="LMW4" s="90">
        <v>0</v>
      </c>
      <c r="LMX4" s="90">
        <v>0</v>
      </c>
      <c r="LMY4" s="90">
        <v>0</v>
      </c>
      <c r="LMZ4" s="90">
        <v>9.5519999999999996</v>
      </c>
      <c r="LNA4" s="90">
        <v>0</v>
      </c>
      <c r="LNB4" s="90">
        <v>0</v>
      </c>
      <c r="LVU4" s="90" t="s">
        <v>600</v>
      </c>
      <c r="LVY4" s="90">
        <v>416.5</v>
      </c>
      <c r="LVZ4" s="90">
        <v>373.1</v>
      </c>
      <c r="LWA4" s="90">
        <v>0</v>
      </c>
      <c r="LWB4" s="90">
        <v>0</v>
      </c>
      <c r="LWC4" s="90">
        <v>0</v>
      </c>
      <c r="LWD4" s="90">
        <v>0</v>
      </c>
      <c r="LWE4" s="90">
        <v>8.2560000000000002</v>
      </c>
      <c r="LWF4" s="90">
        <v>0.72399999999999998</v>
      </c>
      <c r="LWG4" s="90">
        <v>4.6710000000000003</v>
      </c>
      <c r="LWH4" s="90">
        <v>0</v>
      </c>
      <c r="LWI4" s="90">
        <v>0</v>
      </c>
      <c r="LWJ4" s="90">
        <v>0</v>
      </c>
      <c r="LWK4" s="90">
        <v>3.258</v>
      </c>
      <c r="LWL4" s="90">
        <v>0</v>
      </c>
      <c r="LWM4" s="90">
        <v>0</v>
      </c>
      <c r="LWN4" s="90">
        <v>0</v>
      </c>
      <c r="LWO4" s="90">
        <v>0.41899999999999998</v>
      </c>
      <c r="LWP4" s="90">
        <v>22.164000000000001</v>
      </c>
      <c r="LWQ4" s="90">
        <v>0</v>
      </c>
      <c r="LWR4" s="90">
        <v>0</v>
      </c>
      <c r="LWS4" s="90">
        <v>0</v>
      </c>
      <c r="LWT4" s="90">
        <v>0</v>
      </c>
      <c r="LWU4" s="90">
        <v>0</v>
      </c>
      <c r="LWV4" s="90">
        <v>9.5519999999999996</v>
      </c>
      <c r="LWW4" s="90">
        <v>0</v>
      </c>
      <c r="LWX4" s="90">
        <v>0</v>
      </c>
      <c r="MFQ4" s="90" t="s">
        <v>600</v>
      </c>
      <c r="MFU4" s="90">
        <v>416.5</v>
      </c>
      <c r="MFV4" s="90">
        <v>373.1</v>
      </c>
      <c r="MFW4" s="90">
        <v>0</v>
      </c>
      <c r="MFX4" s="90">
        <v>0</v>
      </c>
      <c r="MFY4" s="90">
        <v>0</v>
      </c>
      <c r="MFZ4" s="90">
        <v>0</v>
      </c>
      <c r="MGA4" s="90">
        <v>8.2560000000000002</v>
      </c>
      <c r="MGB4" s="90">
        <v>0.72399999999999998</v>
      </c>
      <c r="MGC4" s="90">
        <v>4.6710000000000003</v>
      </c>
      <c r="MGD4" s="90">
        <v>0</v>
      </c>
      <c r="MGE4" s="90">
        <v>0</v>
      </c>
      <c r="MGF4" s="90">
        <v>0</v>
      </c>
      <c r="MGG4" s="90">
        <v>3.258</v>
      </c>
      <c r="MGH4" s="90">
        <v>0</v>
      </c>
      <c r="MGI4" s="90">
        <v>0</v>
      </c>
      <c r="MGJ4" s="90">
        <v>0</v>
      </c>
      <c r="MGK4" s="90">
        <v>0.41899999999999998</v>
      </c>
      <c r="MGL4" s="90">
        <v>22.164000000000001</v>
      </c>
      <c r="MGM4" s="90">
        <v>0</v>
      </c>
      <c r="MGN4" s="90">
        <v>0</v>
      </c>
      <c r="MGO4" s="90">
        <v>0</v>
      </c>
      <c r="MGP4" s="90">
        <v>0</v>
      </c>
      <c r="MGQ4" s="90">
        <v>0</v>
      </c>
      <c r="MGR4" s="90">
        <v>9.5519999999999996</v>
      </c>
      <c r="MGS4" s="90">
        <v>0</v>
      </c>
      <c r="MGT4" s="90">
        <v>0</v>
      </c>
      <c r="MPM4" s="90" t="s">
        <v>600</v>
      </c>
      <c r="MPQ4" s="90">
        <v>416.5</v>
      </c>
      <c r="MPR4" s="90">
        <v>373.1</v>
      </c>
      <c r="MPS4" s="90">
        <v>0</v>
      </c>
      <c r="MPT4" s="90">
        <v>0</v>
      </c>
      <c r="MPU4" s="90">
        <v>0</v>
      </c>
      <c r="MPV4" s="90">
        <v>0</v>
      </c>
      <c r="MPW4" s="90">
        <v>8.2560000000000002</v>
      </c>
      <c r="MPX4" s="90">
        <v>0.72399999999999998</v>
      </c>
      <c r="MPY4" s="90">
        <v>4.6710000000000003</v>
      </c>
      <c r="MPZ4" s="90">
        <v>0</v>
      </c>
      <c r="MQA4" s="90">
        <v>0</v>
      </c>
      <c r="MQB4" s="90">
        <v>0</v>
      </c>
      <c r="MQC4" s="90">
        <v>3.258</v>
      </c>
      <c r="MQD4" s="90">
        <v>0</v>
      </c>
      <c r="MQE4" s="90">
        <v>0</v>
      </c>
      <c r="MQF4" s="90">
        <v>0</v>
      </c>
      <c r="MQG4" s="90">
        <v>0.41899999999999998</v>
      </c>
      <c r="MQH4" s="90">
        <v>22.164000000000001</v>
      </c>
      <c r="MQI4" s="90">
        <v>0</v>
      </c>
      <c r="MQJ4" s="90">
        <v>0</v>
      </c>
      <c r="MQK4" s="90">
        <v>0</v>
      </c>
      <c r="MQL4" s="90">
        <v>0</v>
      </c>
      <c r="MQM4" s="90">
        <v>0</v>
      </c>
      <c r="MQN4" s="90">
        <v>9.5519999999999996</v>
      </c>
      <c r="MQO4" s="90">
        <v>0</v>
      </c>
      <c r="MQP4" s="90">
        <v>0</v>
      </c>
      <c r="MZI4" s="90" t="s">
        <v>600</v>
      </c>
      <c r="MZM4" s="90">
        <v>416.5</v>
      </c>
      <c r="MZN4" s="90">
        <v>373.1</v>
      </c>
      <c r="MZO4" s="90">
        <v>0</v>
      </c>
      <c r="MZP4" s="90">
        <v>0</v>
      </c>
      <c r="MZQ4" s="90">
        <v>0</v>
      </c>
      <c r="MZR4" s="90">
        <v>0</v>
      </c>
      <c r="MZS4" s="90">
        <v>8.2560000000000002</v>
      </c>
      <c r="MZT4" s="90">
        <v>0.72399999999999998</v>
      </c>
      <c r="MZU4" s="90">
        <v>4.6710000000000003</v>
      </c>
      <c r="MZV4" s="90">
        <v>0</v>
      </c>
      <c r="MZW4" s="90">
        <v>0</v>
      </c>
      <c r="MZX4" s="90">
        <v>0</v>
      </c>
      <c r="MZY4" s="90">
        <v>3.258</v>
      </c>
      <c r="MZZ4" s="90">
        <v>0</v>
      </c>
      <c r="NAA4" s="90">
        <v>0</v>
      </c>
      <c r="NAB4" s="90">
        <v>0</v>
      </c>
      <c r="NAC4" s="90">
        <v>0.41899999999999998</v>
      </c>
      <c r="NAD4" s="90">
        <v>22.164000000000001</v>
      </c>
      <c r="NAE4" s="90">
        <v>0</v>
      </c>
      <c r="NAF4" s="90">
        <v>0</v>
      </c>
      <c r="NAG4" s="90">
        <v>0</v>
      </c>
      <c r="NAH4" s="90">
        <v>0</v>
      </c>
      <c r="NAI4" s="90">
        <v>0</v>
      </c>
      <c r="NAJ4" s="90">
        <v>9.5519999999999996</v>
      </c>
      <c r="NAK4" s="90">
        <v>0</v>
      </c>
      <c r="NAL4" s="90">
        <v>0</v>
      </c>
      <c r="NJE4" s="90" t="s">
        <v>600</v>
      </c>
      <c r="NJI4" s="90">
        <v>416.5</v>
      </c>
      <c r="NJJ4" s="90">
        <v>373.1</v>
      </c>
      <c r="NJK4" s="90">
        <v>0</v>
      </c>
      <c r="NJL4" s="90">
        <v>0</v>
      </c>
      <c r="NJM4" s="90">
        <v>0</v>
      </c>
      <c r="NJN4" s="90">
        <v>0</v>
      </c>
      <c r="NJO4" s="90">
        <v>8.2560000000000002</v>
      </c>
      <c r="NJP4" s="90">
        <v>0.72399999999999998</v>
      </c>
      <c r="NJQ4" s="90">
        <v>4.6710000000000003</v>
      </c>
      <c r="NJR4" s="90">
        <v>0</v>
      </c>
      <c r="NJS4" s="90">
        <v>0</v>
      </c>
      <c r="NJT4" s="90">
        <v>0</v>
      </c>
      <c r="NJU4" s="90">
        <v>3.258</v>
      </c>
      <c r="NJV4" s="90">
        <v>0</v>
      </c>
      <c r="NJW4" s="90">
        <v>0</v>
      </c>
      <c r="NJX4" s="90">
        <v>0</v>
      </c>
      <c r="NJY4" s="90">
        <v>0.41899999999999998</v>
      </c>
      <c r="NJZ4" s="90">
        <v>22.164000000000001</v>
      </c>
      <c r="NKA4" s="90">
        <v>0</v>
      </c>
      <c r="NKB4" s="90">
        <v>0</v>
      </c>
      <c r="NKC4" s="90">
        <v>0</v>
      </c>
      <c r="NKD4" s="90">
        <v>0</v>
      </c>
      <c r="NKE4" s="90">
        <v>0</v>
      </c>
      <c r="NKF4" s="90">
        <v>9.5519999999999996</v>
      </c>
      <c r="NKG4" s="90">
        <v>0</v>
      </c>
      <c r="NKH4" s="90">
        <v>0</v>
      </c>
      <c r="NTA4" s="90" t="s">
        <v>600</v>
      </c>
      <c r="NTE4" s="90">
        <v>416.5</v>
      </c>
      <c r="NTF4" s="90">
        <v>373.1</v>
      </c>
      <c r="NTG4" s="90">
        <v>0</v>
      </c>
      <c r="NTH4" s="90">
        <v>0</v>
      </c>
      <c r="NTI4" s="90">
        <v>0</v>
      </c>
      <c r="NTJ4" s="90">
        <v>0</v>
      </c>
      <c r="NTK4" s="90">
        <v>8.2560000000000002</v>
      </c>
      <c r="NTL4" s="90">
        <v>0.72399999999999998</v>
      </c>
      <c r="NTM4" s="90">
        <v>4.6710000000000003</v>
      </c>
      <c r="NTN4" s="90">
        <v>0</v>
      </c>
      <c r="NTO4" s="90">
        <v>0</v>
      </c>
      <c r="NTP4" s="90">
        <v>0</v>
      </c>
      <c r="NTQ4" s="90">
        <v>3.258</v>
      </c>
      <c r="NTR4" s="90">
        <v>0</v>
      </c>
      <c r="NTS4" s="90">
        <v>0</v>
      </c>
      <c r="NTT4" s="90">
        <v>0</v>
      </c>
      <c r="NTU4" s="90">
        <v>0.41899999999999998</v>
      </c>
      <c r="NTV4" s="90">
        <v>22.164000000000001</v>
      </c>
      <c r="NTW4" s="90">
        <v>0</v>
      </c>
      <c r="NTX4" s="90">
        <v>0</v>
      </c>
      <c r="NTY4" s="90">
        <v>0</v>
      </c>
      <c r="NTZ4" s="90">
        <v>0</v>
      </c>
      <c r="NUA4" s="90">
        <v>0</v>
      </c>
      <c r="NUB4" s="90">
        <v>9.5519999999999996</v>
      </c>
      <c r="NUC4" s="90">
        <v>0</v>
      </c>
      <c r="NUD4" s="90">
        <v>0</v>
      </c>
      <c r="OCW4" s="90" t="s">
        <v>600</v>
      </c>
      <c r="ODA4" s="90">
        <v>416.5</v>
      </c>
      <c r="ODB4" s="90">
        <v>373.1</v>
      </c>
      <c r="ODC4" s="90">
        <v>0</v>
      </c>
      <c r="ODD4" s="90">
        <v>0</v>
      </c>
      <c r="ODE4" s="90">
        <v>0</v>
      </c>
      <c r="ODF4" s="90">
        <v>0</v>
      </c>
      <c r="ODG4" s="90">
        <v>8.2560000000000002</v>
      </c>
      <c r="ODH4" s="90">
        <v>0.72399999999999998</v>
      </c>
      <c r="ODI4" s="90">
        <v>4.6710000000000003</v>
      </c>
      <c r="ODJ4" s="90">
        <v>0</v>
      </c>
      <c r="ODK4" s="90">
        <v>0</v>
      </c>
      <c r="ODL4" s="90">
        <v>0</v>
      </c>
      <c r="ODM4" s="90">
        <v>3.258</v>
      </c>
      <c r="ODN4" s="90">
        <v>0</v>
      </c>
      <c r="ODO4" s="90">
        <v>0</v>
      </c>
      <c r="ODP4" s="90">
        <v>0</v>
      </c>
      <c r="ODQ4" s="90">
        <v>0.41899999999999998</v>
      </c>
      <c r="ODR4" s="90">
        <v>22.164000000000001</v>
      </c>
      <c r="ODS4" s="90">
        <v>0</v>
      </c>
      <c r="ODT4" s="90">
        <v>0</v>
      </c>
      <c r="ODU4" s="90">
        <v>0</v>
      </c>
      <c r="ODV4" s="90">
        <v>0</v>
      </c>
      <c r="ODW4" s="90">
        <v>0</v>
      </c>
      <c r="ODX4" s="90">
        <v>9.5519999999999996</v>
      </c>
      <c r="ODY4" s="90">
        <v>0</v>
      </c>
      <c r="ODZ4" s="90">
        <v>0</v>
      </c>
      <c r="OMS4" s="90" t="s">
        <v>600</v>
      </c>
      <c r="OMW4" s="90">
        <v>416.5</v>
      </c>
      <c r="OMX4" s="90">
        <v>373.1</v>
      </c>
      <c r="OMY4" s="90">
        <v>0</v>
      </c>
      <c r="OMZ4" s="90">
        <v>0</v>
      </c>
      <c r="ONA4" s="90">
        <v>0</v>
      </c>
      <c r="ONB4" s="90">
        <v>0</v>
      </c>
      <c r="ONC4" s="90">
        <v>8.2560000000000002</v>
      </c>
      <c r="OND4" s="90">
        <v>0.72399999999999998</v>
      </c>
      <c r="ONE4" s="90">
        <v>4.6710000000000003</v>
      </c>
      <c r="ONF4" s="90">
        <v>0</v>
      </c>
      <c r="ONG4" s="90">
        <v>0</v>
      </c>
      <c r="ONH4" s="90">
        <v>0</v>
      </c>
      <c r="ONI4" s="90">
        <v>3.258</v>
      </c>
      <c r="ONJ4" s="90">
        <v>0</v>
      </c>
      <c r="ONK4" s="90">
        <v>0</v>
      </c>
      <c r="ONL4" s="90">
        <v>0</v>
      </c>
      <c r="ONM4" s="90">
        <v>0.41899999999999998</v>
      </c>
      <c r="ONN4" s="90">
        <v>22.164000000000001</v>
      </c>
      <c r="ONO4" s="90">
        <v>0</v>
      </c>
      <c r="ONP4" s="90">
        <v>0</v>
      </c>
      <c r="ONQ4" s="90">
        <v>0</v>
      </c>
      <c r="ONR4" s="90">
        <v>0</v>
      </c>
      <c r="ONS4" s="90">
        <v>0</v>
      </c>
      <c r="ONT4" s="90">
        <v>9.5519999999999996</v>
      </c>
      <c r="ONU4" s="90">
        <v>0</v>
      </c>
      <c r="ONV4" s="90">
        <v>0</v>
      </c>
      <c r="OWO4" s="90" t="s">
        <v>600</v>
      </c>
      <c r="OWS4" s="90">
        <v>416.5</v>
      </c>
      <c r="OWT4" s="90">
        <v>373.1</v>
      </c>
      <c r="OWU4" s="90">
        <v>0</v>
      </c>
      <c r="OWV4" s="90">
        <v>0</v>
      </c>
      <c r="OWW4" s="90">
        <v>0</v>
      </c>
      <c r="OWX4" s="90">
        <v>0</v>
      </c>
      <c r="OWY4" s="90">
        <v>8.2560000000000002</v>
      </c>
      <c r="OWZ4" s="90">
        <v>0.72399999999999998</v>
      </c>
      <c r="OXA4" s="90">
        <v>4.6710000000000003</v>
      </c>
      <c r="OXB4" s="90">
        <v>0</v>
      </c>
      <c r="OXC4" s="90">
        <v>0</v>
      </c>
      <c r="OXD4" s="90">
        <v>0</v>
      </c>
      <c r="OXE4" s="90">
        <v>3.258</v>
      </c>
      <c r="OXF4" s="90">
        <v>0</v>
      </c>
      <c r="OXG4" s="90">
        <v>0</v>
      </c>
      <c r="OXH4" s="90">
        <v>0</v>
      </c>
      <c r="OXI4" s="90">
        <v>0.41899999999999998</v>
      </c>
      <c r="OXJ4" s="90">
        <v>22.164000000000001</v>
      </c>
      <c r="OXK4" s="90">
        <v>0</v>
      </c>
      <c r="OXL4" s="90">
        <v>0</v>
      </c>
      <c r="OXM4" s="90">
        <v>0</v>
      </c>
      <c r="OXN4" s="90">
        <v>0</v>
      </c>
      <c r="OXO4" s="90">
        <v>0</v>
      </c>
      <c r="OXP4" s="90">
        <v>9.5519999999999996</v>
      </c>
      <c r="OXQ4" s="90">
        <v>0</v>
      </c>
      <c r="OXR4" s="90">
        <v>0</v>
      </c>
      <c r="PGK4" s="90" t="s">
        <v>600</v>
      </c>
      <c r="PGO4" s="90">
        <v>416.5</v>
      </c>
      <c r="PGP4" s="90">
        <v>373.1</v>
      </c>
      <c r="PGQ4" s="90">
        <v>0</v>
      </c>
      <c r="PGR4" s="90">
        <v>0</v>
      </c>
      <c r="PGS4" s="90">
        <v>0</v>
      </c>
      <c r="PGT4" s="90">
        <v>0</v>
      </c>
      <c r="PGU4" s="90">
        <v>8.2560000000000002</v>
      </c>
      <c r="PGV4" s="90">
        <v>0.72399999999999998</v>
      </c>
      <c r="PGW4" s="90">
        <v>4.6710000000000003</v>
      </c>
      <c r="PGX4" s="90">
        <v>0</v>
      </c>
      <c r="PGY4" s="90">
        <v>0</v>
      </c>
      <c r="PGZ4" s="90">
        <v>0</v>
      </c>
      <c r="PHA4" s="90">
        <v>3.258</v>
      </c>
      <c r="PHB4" s="90">
        <v>0</v>
      </c>
      <c r="PHC4" s="90">
        <v>0</v>
      </c>
      <c r="PHD4" s="90">
        <v>0</v>
      </c>
      <c r="PHE4" s="90">
        <v>0.41899999999999998</v>
      </c>
      <c r="PHF4" s="90">
        <v>22.164000000000001</v>
      </c>
      <c r="PHG4" s="90">
        <v>0</v>
      </c>
      <c r="PHH4" s="90">
        <v>0</v>
      </c>
      <c r="PHI4" s="90">
        <v>0</v>
      </c>
      <c r="PHJ4" s="90">
        <v>0</v>
      </c>
      <c r="PHK4" s="90">
        <v>0</v>
      </c>
      <c r="PHL4" s="90">
        <v>9.5519999999999996</v>
      </c>
      <c r="PHM4" s="90">
        <v>0</v>
      </c>
      <c r="PHN4" s="90">
        <v>0</v>
      </c>
      <c r="PQG4" s="90" t="s">
        <v>600</v>
      </c>
      <c r="PQK4" s="90">
        <v>416.5</v>
      </c>
      <c r="PQL4" s="90">
        <v>373.1</v>
      </c>
      <c r="PQM4" s="90">
        <v>0</v>
      </c>
      <c r="PQN4" s="90">
        <v>0</v>
      </c>
      <c r="PQO4" s="90">
        <v>0</v>
      </c>
      <c r="PQP4" s="90">
        <v>0</v>
      </c>
      <c r="PQQ4" s="90">
        <v>8.2560000000000002</v>
      </c>
      <c r="PQR4" s="90">
        <v>0.72399999999999998</v>
      </c>
      <c r="PQS4" s="90">
        <v>4.6710000000000003</v>
      </c>
      <c r="PQT4" s="90">
        <v>0</v>
      </c>
      <c r="PQU4" s="90">
        <v>0</v>
      </c>
      <c r="PQV4" s="90">
        <v>0</v>
      </c>
      <c r="PQW4" s="90">
        <v>3.258</v>
      </c>
      <c r="PQX4" s="90">
        <v>0</v>
      </c>
      <c r="PQY4" s="90">
        <v>0</v>
      </c>
      <c r="PQZ4" s="90">
        <v>0</v>
      </c>
      <c r="PRA4" s="90">
        <v>0.41899999999999998</v>
      </c>
      <c r="PRB4" s="90">
        <v>22.164000000000001</v>
      </c>
      <c r="PRC4" s="90">
        <v>0</v>
      </c>
      <c r="PRD4" s="90">
        <v>0</v>
      </c>
      <c r="PRE4" s="90">
        <v>0</v>
      </c>
      <c r="PRF4" s="90">
        <v>0</v>
      </c>
      <c r="PRG4" s="90">
        <v>0</v>
      </c>
      <c r="PRH4" s="90">
        <v>9.5519999999999996</v>
      </c>
      <c r="PRI4" s="90">
        <v>0</v>
      </c>
      <c r="PRJ4" s="90">
        <v>0</v>
      </c>
      <c r="QAC4" s="90" t="s">
        <v>600</v>
      </c>
      <c r="QAG4" s="90">
        <v>416.5</v>
      </c>
      <c r="QAH4" s="90">
        <v>373.1</v>
      </c>
      <c r="QAI4" s="90">
        <v>0</v>
      </c>
      <c r="QAJ4" s="90">
        <v>0</v>
      </c>
      <c r="QAK4" s="90">
        <v>0</v>
      </c>
      <c r="QAL4" s="90">
        <v>0</v>
      </c>
      <c r="QAM4" s="90">
        <v>8.2560000000000002</v>
      </c>
      <c r="QAN4" s="90">
        <v>0.72399999999999998</v>
      </c>
      <c r="QAO4" s="90">
        <v>4.6710000000000003</v>
      </c>
      <c r="QAP4" s="90">
        <v>0</v>
      </c>
      <c r="QAQ4" s="90">
        <v>0</v>
      </c>
      <c r="QAR4" s="90">
        <v>0</v>
      </c>
      <c r="QAS4" s="90">
        <v>3.258</v>
      </c>
      <c r="QAT4" s="90">
        <v>0</v>
      </c>
      <c r="QAU4" s="90">
        <v>0</v>
      </c>
      <c r="QAV4" s="90">
        <v>0</v>
      </c>
      <c r="QAW4" s="90">
        <v>0.41899999999999998</v>
      </c>
      <c r="QAX4" s="90">
        <v>22.164000000000001</v>
      </c>
      <c r="QAY4" s="90">
        <v>0</v>
      </c>
      <c r="QAZ4" s="90">
        <v>0</v>
      </c>
      <c r="QBA4" s="90">
        <v>0</v>
      </c>
      <c r="QBB4" s="90">
        <v>0</v>
      </c>
      <c r="QBC4" s="90">
        <v>0</v>
      </c>
      <c r="QBD4" s="90">
        <v>9.5519999999999996</v>
      </c>
      <c r="QBE4" s="90">
        <v>0</v>
      </c>
      <c r="QBF4" s="90">
        <v>0</v>
      </c>
      <c r="QJY4" s="90" t="s">
        <v>600</v>
      </c>
      <c r="QKC4" s="90">
        <v>416.5</v>
      </c>
      <c r="QKD4" s="90">
        <v>373.1</v>
      </c>
      <c r="QKE4" s="90">
        <v>0</v>
      </c>
      <c r="QKF4" s="90">
        <v>0</v>
      </c>
      <c r="QKG4" s="90">
        <v>0</v>
      </c>
      <c r="QKH4" s="90">
        <v>0</v>
      </c>
      <c r="QKI4" s="90">
        <v>8.2560000000000002</v>
      </c>
      <c r="QKJ4" s="90">
        <v>0.72399999999999998</v>
      </c>
      <c r="QKK4" s="90">
        <v>4.6710000000000003</v>
      </c>
      <c r="QKL4" s="90">
        <v>0</v>
      </c>
      <c r="QKM4" s="90">
        <v>0</v>
      </c>
      <c r="QKN4" s="90">
        <v>0</v>
      </c>
      <c r="QKO4" s="90">
        <v>3.258</v>
      </c>
      <c r="QKP4" s="90">
        <v>0</v>
      </c>
      <c r="QKQ4" s="90">
        <v>0</v>
      </c>
      <c r="QKR4" s="90">
        <v>0</v>
      </c>
      <c r="QKS4" s="90">
        <v>0.41899999999999998</v>
      </c>
      <c r="QKT4" s="90">
        <v>22.164000000000001</v>
      </c>
      <c r="QKU4" s="90">
        <v>0</v>
      </c>
      <c r="QKV4" s="90">
        <v>0</v>
      </c>
      <c r="QKW4" s="90">
        <v>0</v>
      </c>
      <c r="QKX4" s="90">
        <v>0</v>
      </c>
      <c r="QKY4" s="90">
        <v>0</v>
      </c>
      <c r="QKZ4" s="90">
        <v>9.5519999999999996</v>
      </c>
      <c r="QLA4" s="90">
        <v>0</v>
      </c>
      <c r="QLB4" s="90">
        <v>0</v>
      </c>
      <c r="QTU4" s="90" t="s">
        <v>600</v>
      </c>
      <c r="QTY4" s="90">
        <v>416.5</v>
      </c>
      <c r="QTZ4" s="90">
        <v>373.1</v>
      </c>
      <c r="QUA4" s="90">
        <v>0</v>
      </c>
      <c r="QUB4" s="90">
        <v>0</v>
      </c>
      <c r="QUC4" s="90">
        <v>0</v>
      </c>
      <c r="QUD4" s="90">
        <v>0</v>
      </c>
      <c r="QUE4" s="90">
        <v>8.2560000000000002</v>
      </c>
      <c r="QUF4" s="90">
        <v>0.72399999999999998</v>
      </c>
      <c r="QUG4" s="90">
        <v>4.6710000000000003</v>
      </c>
      <c r="QUH4" s="90">
        <v>0</v>
      </c>
      <c r="QUI4" s="90">
        <v>0</v>
      </c>
      <c r="QUJ4" s="90">
        <v>0</v>
      </c>
      <c r="QUK4" s="90">
        <v>3.258</v>
      </c>
      <c r="QUL4" s="90">
        <v>0</v>
      </c>
      <c r="QUM4" s="90">
        <v>0</v>
      </c>
      <c r="QUN4" s="90">
        <v>0</v>
      </c>
      <c r="QUO4" s="90">
        <v>0.41899999999999998</v>
      </c>
      <c r="QUP4" s="90">
        <v>22.164000000000001</v>
      </c>
      <c r="QUQ4" s="90">
        <v>0</v>
      </c>
      <c r="QUR4" s="90">
        <v>0</v>
      </c>
      <c r="QUS4" s="90">
        <v>0</v>
      </c>
      <c r="QUT4" s="90">
        <v>0</v>
      </c>
      <c r="QUU4" s="90">
        <v>0</v>
      </c>
      <c r="QUV4" s="90">
        <v>9.5519999999999996</v>
      </c>
      <c r="QUW4" s="90">
        <v>0</v>
      </c>
      <c r="QUX4" s="90">
        <v>0</v>
      </c>
      <c r="RDQ4" s="90" t="s">
        <v>600</v>
      </c>
      <c r="RDU4" s="90">
        <v>416.5</v>
      </c>
      <c r="RDV4" s="90">
        <v>373.1</v>
      </c>
      <c r="RDW4" s="90">
        <v>0</v>
      </c>
      <c r="RDX4" s="90">
        <v>0</v>
      </c>
      <c r="RDY4" s="90">
        <v>0</v>
      </c>
      <c r="RDZ4" s="90">
        <v>0</v>
      </c>
      <c r="REA4" s="90">
        <v>8.2560000000000002</v>
      </c>
      <c r="REB4" s="90">
        <v>0.72399999999999998</v>
      </c>
      <c r="REC4" s="90">
        <v>4.6710000000000003</v>
      </c>
      <c r="RED4" s="90">
        <v>0</v>
      </c>
      <c r="REE4" s="90">
        <v>0</v>
      </c>
      <c r="REF4" s="90">
        <v>0</v>
      </c>
      <c r="REG4" s="90">
        <v>3.258</v>
      </c>
      <c r="REH4" s="90">
        <v>0</v>
      </c>
      <c r="REI4" s="90">
        <v>0</v>
      </c>
      <c r="REJ4" s="90">
        <v>0</v>
      </c>
      <c r="REK4" s="90">
        <v>0.41899999999999998</v>
      </c>
      <c r="REL4" s="90">
        <v>22.164000000000001</v>
      </c>
      <c r="REM4" s="90">
        <v>0</v>
      </c>
      <c r="REN4" s="90">
        <v>0</v>
      </c>
      <c r="REO4" s="90">
        <v>0</v>
      </c>
      <c r="REP4" s="90">
        <v>0</v>
      </c>
      <c r="REQ4" s="90">
        <v>0</v>
      </c>
      <c r="RER4" s="90">
        <v>9.5519999999999996</v>
      </c>
      <c r="RES4" s="90">
        <v>0</v>
      </c>
      <c r="RET4" s="90">
        <v>0</v>
      </c>
      <c r="RNM4" s="90" t="s">
        <v>600</v>
      </c>
      <c r="RNQ4" s="90">
        <v>416.5</v>
      </c>
      <c r="RNR4" s="90">
        <v>373.1</v>
      </c>
      <c r="RNS4" s="90">
        <v>0</v>
      </c>
      <c r="RNT4" s="90">
        <v>0</v>
      </c>
      <c r="RNU4" s="90">
        <v>0</v>
      </c>
      <c r="RNV4" s="90">
        <v>0</v>
      </c>
      <c r="RNW4" s="90">
        <v>8.2560000000000002</v>
      </c>
      <c r="RNX4" s="90">
        <v>0.72399999999999998</v>
      </c>
      <c r="RNY4" s="90">
        <v>4.6710000000000003</v>
      </c>
      <c r="RNZ4" s="90">
        <v>0</v>
      </c>
      <c r="ROA4" s="90">
        <v>0</v>
      </c>
      <c r="ROB4" s="90">
        <v>0</v>
      </c>
      <c r="ROC4" s="90">
        <v>3.258</v>
      </c>
      <c r="ROD4" s="90">
        <v>0</v>
      </c>
      <c r="ROE4" s="90">
        <v>0</v>
      </c>
      <c r="ROF4" s="90">
        <v>0</v>
      </c>
      <c r="ROG4" s="90">
        <v>0.41899999999999998</v>
      </c>
      <c r="ROH4" s="90">
        <v>22.164000000000001</v>
      </c>
      <c r="ROI4" s="90">
        <v>0</v>
      </c>
      <c r="ROJ4" s="90">
        <v>0</v>
      </c>
      <c r="ROK4" s="90">
        <v>0</v>
      </c>
      <c r="ROL4" s="90">
        <v>0</v>
      </c>
      <c r="ROM4" s="90">
        <v>0</v>
      </c>
      <c r="RON4" s="90">
        <v>9.5519999999999996</v>
      </c>
      <c r="ROO4" s="90">
        <v>0</v>
      </c>
      <c r="ROP4" s="90">
        <v>0</v>
      </c>
      <c r="RXI4" s="90" t="s">
        <v>600</v>
      </c>
      <c r="RXM4" s="90">
        <v>416.5</v>
      </c>
      <c r="RXN4" s="90">
        <v>373.1</v>
      </c>
      <c r="RXO4" s="90">
        <v>0</v>
      </c>
      <c r="RXP4" s="90">
        <v>0</v>
      </c>
      <c r="RXQ4" s="90">
        <v>0</v>
      </c>
      <c r="RXR4" s="90">
        <v>0</v>
      </c>
      <c r="RXS4" s="90">
        <v>8.2560000000000002</v>
      </c>
      <c r="RXT4" s="90">
        <v>0.72399999999999998</v>
      </c>
      <c r="RXU4" s="90">
        <v>4.6710000000000003</v>
      </c>
      <c r="RXV4" s="90">
        <v>0</v>
      </c>
      <c r="RXW4" s="90">
        <v>0</v>
      </c>
      <c r="RXX4" s="90">
        <v>0</v>
      </c>
      <c r="RXY4" s="90">
        <v>3.258</v>
      </c>
      <c r="RXZ4" s="90">
        <v>0</v>
      </c>
      <c r="RYA4" s="90">
        <v>0</v>
      </c>
      <c r="RYB4" s="90">
        <v>0</v>
      </c>
      <c r="RYC4" s="90">
        <v>0.41899999999999998</v>
      </c>
      <c r="RYD4" s="90">
        <v>22.164000000000001</v>
      </c>
      <c r="RYE4" s="90">
        <v>0</v>
      </c>
      <c r="RYF4" s="90">
        <v>0</v>
      </c>
      <c r="RYG4" s="90">
        <v>0</v>
      </c>
      <c r="RYH4" s="90">
        <v>0</v>
      </c>
      <c r="RYI4" s="90">
        <v>0</v>
      </c>
      <c r="RYJ4" s="90">
        <v>9.5519999999999996</v>
      </c>
      <c r="RYK4" s="90">
        <v>0</v>
      </c>
      <c r="RYL4" s="90">
        <v>0</v>
      </c>
      <c r="SHE4" s="90" t="s">
        <v>600</v>
      </c>
      <c r="SHI4" s="90">
        <v>416.5</v>
      </c>
      <c r="SHJ4" s="90">
        <v>373.1</v>
      </c>
      <c r="SHK4" s="90">
        <v>0</v>
      </c>
      <c r="SHL4" s="90">
        <v>0</v>
      </c>
      <c r="SHM4" s="90">
        <v>0</v>
      </c>
      <c r="SHN4" s="90">
        <v>0</v>
      </c>
      <c r="SHO4" s="90">
        <v>8.2560000000000002</v>
      </c>
      <c r="SHP4" s="90">
        <v>0.72399999999999998</v>
      </c>
      <c r="SHQ4" s="90">
        <v>4.6710000000000003</v>
      </c>
      <c r="SHR4" s="90">
        <v>0</v>
      </c>
      <c r="SHS4" s="90">
        <v>0</v>
      </c>
      <c r="SHT4" s="90">
        <v>0</v>
      </c>
      <c r="SHU4" s="90">
        <v>3.258</v>
      </c>
      <c r="SHV4" s="90">
        <v>0</v>
      </c>
      <c r="SHW4" s="90">
        <v>0</v>
      </c>
      <c r="SHX4" s="90">
        <v>0</v>
      </c>
      <c r="SHY4" s="90">
        <v>0.41899999999999998</v>
      </c>
      <c r="SHZ4" s="90">
        <v>22.164000000000001</v>
      </c>
      <c r="SIA4" s="90">
        <v>0</v>
      </c>
      <c r="SIB4" s="90">
        <v>0</v>
      </c>
      <c r="SIC4" s="90">
        <v>0</v>
      </c>
      <c r="SID4" s="90">
        <v>0</v>
      </c>
      <c r="SIE4" s="90">
        <v>0</v>
      </c>
      <c r="SIF4" s="90">
        <v>9.5519999999999996</v>
      </c>
      <c r="SIG4" s="90">
        <v>0</v>
      </c>
      <c r="SIH4" s="90">
        <v>0</v>
      </c>
      <c r="SRA4" s="90" t="s">
        <v>600</v>
      </c>
      <c r="SRE4" s="90">
        <v>416.5</v>
      </c>
      <c r="SRF4" s="90">
        <v>373.1</v>
      </c>
      <c r="SRG4" s="90">
        <v>0</v>
      </c>
      <c r="SRH4" s="90">
        <v>0</v>
      </c>
      <c r="SRI4" s="90">
        <v>0</v>
      </c>
      <c r="SRJ4" s="90">
        <v>0</v>
      </c>
      <c r="SRK4" s="90">
        <v>8.2560000000000002</v>
      </c>
      <c r="SRL4" s="90">
        <v>0.72399999999999998</v>
      </c>
      <c r="SRM4" s="90">
        <v>4.6710000000000003</v>
      </c>
      <c r="SRN4" s="90">
        <v>0</v>
      </c>
      <c r="SRO4" s="90">
        <v>0</v>
      </c>
      <c r="SRP4" s="90">
        <v>0</v>
      </c>
      <c r="SRQ4" s="90">
        <v>3.258</v>
      </c>
      <c r="SRR4" s="90">
        <v>0</v>
      </c>
      <c r="SRS4" s="90">
        <v>0</v>
      </c>
      <c r="SRT4" s="90">
        <v>0</v>
      </c>
      <c r="SRU4" s="90">
        <v>0.41899999999999998</v>
      </c>
      <c r="SRV4" s="90">
        <v>22.164000000000001</v>
      </c>
      <c r="SRW4" s="90">
        <v>0</v>
      </c>
      <c r="SRX4" s="90">
        <v>0</v>
      </c>
      <c r="SRY4" s="90">
        <v>0</v>
      </c>
      <c r="SRZ4" s="90">
        <v>0</v>
      </c>
      <c r="SSA4" s="90">
        <v>0</v>
      </c>
      <c r="SSB4" s="90">
        <v>9.5519999999999996</v>
      </c>
      <c r="SSC4" s="90">
        <v>0</v>
      </c>
      <c r="SSD4" s="90">
        <v>0</v>
      </c>
      <c r="TAW4" s="90" t="s">
        <v>600</v>
      </c>
      <c r="TBA4" s="90">
        <v>416.5</v>
      </c>
      <c r="TBB4" s="90">
        <v>373.1</v>
      </c>
      <c r="TBC4" s="90">
        <v>0</v>
      </c>
      <c r="TBD4" s="90">
        <v>0</v>
      </c>
      <c r="TBE4" s="90">
        <v>0</v>
      </c>
      <c r="TBF4" s="90">
        <v>0</v>
      </c>
      <c r="TBG4" s="90">
        <v>8.2560000000000002</v>
      </c>
      <c r="TBH4" s="90">
        <v>0.72399999999999998</v>
      </c>
      <c r="TBI4" s="90">
        <v>4.6710000000000003</v>
      </c>
      <c r="TBJ4" s="90">
        <v>0</v>
      </c>
      <c r="TBK4" s="90">
        <v>0</v>
      </c>
      <c r="TBL4" s="90">
        <v>0</v>
      </c>
      <c r="TBM4" s="90">
        <v>3.258</v>
      </c>
      <c r="TBN4" s="90">
        <v>0</v>
      </c>
      <c r="TBO4" s="90">
        <v>0</v>
      </c>
      <c r="TBP4" s="90">
        <v>0</v>
      </c>
      <c r="TBQ4" s="90">
        <v>0.41899999999999998</v>
      </c>
      <c r="TBR4" s="90">
        <v>22.164000000000001</v>
      </c>
      <c r="TBS4" s="90">
        <v>0</v>
      </c>
      <c r="TBT4" s="90">
        <v>0</v>
      </c>
      <c r="TBU4" s="90">
        <v>0</v>
      </c>
      <c r="TBV4" s="90">
        <v>0</v>
      </c>
      <c r="TBW4" s="90">
        <v>0</v>
      </c>
      <c r="TBX4" s="90">
        <v>9.5519999999999996</v>
      </c>
      <c r="TBY4" s="90">
        <v>0</v>
      </c>
      <c r="TBZ4" s="90">
        <v>0</v>
      </c>
      <c r="TKS4" s="90" t="s">
        <v>600</v>
      </c>
      <c r="TKW4" s="90">
        <v>416.5</v>
      </c>
      <c r="TKX4" s="90">
        <v>373.1</v>
      </c>
      <c r="TKY4" s="90">
        <v>0</v>
      </c>
      <c r="TKZ4" s="90">
        <v>0</v>
      </c>
      <c r="TLA4" s="90">
        <v>0</v>
      </c>
      <c r="TLB4" s="90">
        <v>0</v>
      </c>
      <c r="TLC4" s="90">
        <v>8.2560000000000002</v>
      </c>
      <c r="TLD4" s="90">
        <v>0.72399999999999998</v>
      </c>
      <c r="TLE4" s="90">
        <v>4.6710000000000003</v>
      </c>
      <c r="TLF4" s="90">
        <v>0</v>
      </c>
      <c r="TLG4" s="90">
        <v>0</v>
      </c>
      <c r="TLH4" s="90">
        <v>0</v>
      </c>
      <c r="TLI4" s="90">
        <v>3.258</v>
      </c>
      <c r="TLJ4" s="90">
        <v>0</v>
      </c>
      <c r="TLK4" s="90">
        <v>0</v>
      </c>
      <c r="TLL4" s="90">
        <v>0</v>
      </c>
      <c r="TLM4" s="90">
        <v>0.41899999999999998</v>
      </c>
      <c r="TLN4" s="90">
        <v>22.164000000000001</v>
      </c>
      <c r="TLO4" s="90">
        <v>0</v>
      </c>
      <c r="TLP4" s="90">
        <v>0</v>
      </c>
      <c r="TLQ4" s="90">
        <v>0</v>
      </c>
      <c r="TLR4" s="90">
        <v>0</v>
      </c>
      <c r="TLS4" s="90">
        <v>0</v>
      </c>
      <c r="TLT4" s="90">
        <v>9.5519999999999996</v>
      </c>
      <c r="TLU4" s="90">
        <v>0</v>
      </c>
      <c r="TLV4" s="90">
        <v>0</v>
      </c>
      <c r="TUO4" s="90" t="s">
        <v>600</v>
      </c>
      <c r="TUS4" s="90">
        <v>416.5</v>
      </c>
      <c r="TUT4" s="90">
        <v>373.1</v>
      </c>
      <c r="TUU4" s="90">
        <v>0</v>
      </c>
      <c r="TUV4" s="90">
        <v>0</v>
      </c>
      <c r="TUW4" s="90">
        <v>0</v>
      </c>
      <c r="TUX4" s="90">
        <v>0</v>
      </c>
      <c r="TUY4" s="90">
        <v>8.2560000000000002</v>
      </c>
      <c r="TUZ4" s="90">
        <v>0.72399999999999998</v>
      </c>
      <c r="TVA4" s="90">
        <v>4.6710000000000003</v>
      </c>
      <c r="TVB4" s="90">
        <v>0</v>
      </c>
      <c r="TVC4" s="90">
        <v>0</v>
      </c>
      <c r="TVD4" s="90">
        <v>0</v>
      </c>
      <c r="TVE4" s="90">
        <v>3.258</v>
      </c>
      <c r="TVF4" s="90">
        <v>0</v>
      </c>
      <c r="TVG4" s="90">
        <v>0</v>
      </c>
      <c r="TVH4" s="90">
        <v>0</v>
      </c>
      <c r="TVI4" s="90">
        <v>0.41899999999999998</v>
      </c>
      <c r="TVJ4" s="90">
        <v>22.164000000000001</v>
      </c>
      <c r="TVK4" s="90">
        <v>0</v>
      </c>
      <c r="TVL4" s="90">
        <v>0</v>
      </c>
      <c r="TVM4" s="90">
        <v>0</v>
      </c>
      <c r="TVN4" s="90">
        <v>0</v>
      </c>
      <c r="TVO4" s="90">
        <v>0</v>
      </c>
      <c r="TVP4" s="90">
        <v>9.5519999999999996</v>
      </c>
      <c r="TVQ4" s="90">
        <v>0</v>
      </c>
      <c r="TVR4" s="90">
        <v>0</v>
      </c>
      <c r="UEK4" s="90" t="s">
        <v>600</v>
      </c>
      <c r="UEO4" s="90">
        <v>416.5</v>
      </c>
      <c r="UEP4" s="90">
        <v>373.1</v>
      </c>
      <c r="UEQ4" s="90">
        <v>0</v>
      </c>
      <c r="UER4" s="90">
        <v>0</v>
      </c>
      <c r="UES4" s="90">
        <v>0</v>
      </c>
      <c r="UET4" s="90">
        <v>0</v>
      </c>
      <c r="UEU4" s="90">
        <v>8.2560000000000002</v>
      </c>
      <c r="UEV4" s="90">
        <v>0.72399999999999998</v>
      </c>
      <c r="UEW4" s="90">
        <v>4.6710000000000003</v>
      </c>
      <c r="UEX4" s="90">
        <v>0</v>
      </c>
      <c r="UEY4" s="90">
        <v>0</v>
      </c>
      <c r="UEZ4" s="90">
        <v>0</v>
      </c>
      <c r="UFA4" s="90">
        <v>3.258</v>
      </c>
      <c r="UFB4" s="90">
        <v>0</v>
      </c>
      <c r="UFC4" s="90">
        <v>0</v>
      </c>
      <c r="UFD4" s="90">
        <v>0</v>
      </c>
      <c r="UFE4" s="90">
        <v>0.41899999999999998</v>
      </c>
      <c r="UFF4" s="90">
        <v>22.164000000000001</v>
      </c>
      <c r="UFG4" s="90">
        <v>0</v>
      </c>
      <c r="UFH4" s="90">
        <v>0</v>
      </c>
      <c r="UFI4" s="90">
        <v>0</v>
      </c>
      <c r="UFJ4" s="90">
        <v>0</v>
      </c>
      <c r="UFK4" s="90">
        <v>0</v>
      </c>
      <c r="UFL4" s="90">
        <v>9.5519999999999996</v>
      </c>
      <c r="UFM4" s="90">
        <v>0</v>
      </c>
      <c r="UFN4" s="90">
        <v>0</v>
      </c>
      <c r="UOG4" s="90" t="s">
        <v>600</v>
      </c>
      <c r="UOK4" s="90">
        <v>416.5</v>
      </c>
      <c r="UOL4" s="90">
        <v>373.1</v>
      </c>
      <c r="UOM4" s="90">
        <v>0</v>
      </c>
      <c r="UON4" s="90">
        <v>0</v>
      </c>
      <c r="UOO4" s="90">
        <v>0</v>
      </c>
      <c r="UOP4" s="90">
        <v>0</v>
      </c>
      <c r="UOQ4" s="90">
        <v>8.2560000000000002</v>
      </c>
      <c r="UOR4" s="90">
        <v>0.72399999999999998</v>
      </c>
      <c r="UOS4" s="90">
        <v>4.6710000000000003</v>
      </c>
      <c r="UOT4" s="90">
        <v>0</v>
      </c>
      <c r="UOU4" s="90">
        <v>0</v>
      </c>
      <c r="UOV4" s="90">
        <v>0</v>
      </c>
      <c r="UOW4" s="90">
        <v>3.258</v>
      </c>
      <c r="UOX4" s="90">
        <v>0</v>
      </c>
      <c r="UOY4" s="90">
        <v>0</v>
      </c>
      <c r="UOZ4" s="90">
        <v>0</v>
      </c>
      <c r="UPA4" s="90">
        <v>0.41899999999999998</v>
      </c>
      <c r="UPB4" s="90">
        <v>22.164000000000001</v>
      </c>
      <c r="UPC4" s="90">
        <v>0</v>
      </c>
      <c r="UPD4" s="90">
        <v>0</v>
      </c>
      <c r="UPE4" s="90">
        <v>0</v>
      </c>
      <c r="UPF4" s="90">
        <v>0</v>
      </c>
      <c r="UPG4" s="90">
        <v>0</v>
      </c>
      <c r="UPH4" s="90">
        <v>9.5519999999999996</v>
      </c>
      <c r="UPI4" s="90">
        <v>0</v>
      </c>
      <c r="UPJ4" s="90">
        <v>0</v>
      </c>
      <c r="UYC4" s="90" t="s">
        <v>600</v>
      </c>
      <c r="UYG4" s="90">
        <v>416.5</v>
      </c>
      <c r="UYH4" s="90">
        <v>373.1</v>
      </c>
      <c r="UYI4" s="90">
        <v>0</v>
      </c>
      <c r="UYJ4" s="90">
        <v>0</v>
      </c>
      <c r="UYK4" s="90">
        <v>0</v>
      </c>
      <c r="UYL4" s="90">
        <v>0</v>
      </c>
      <c r="UYM4" s="90">
        <v>8.2560000000000002</v>
      </c>
      <c r="UYN4" s="90">
        <v>0.72399999999999998</v>
      </c>
      <c r="UYO4" s="90">
        <v>4.6710000000000003</v>
      </c>
      <c r="UYP4" s="90">
        <v>0</v>
      </c>
      <c r="UYQ4" s="90">
        <v>0</v>
      </c>
      <c r="UYR4" s="90">
        <v>0</v>
      </c>
      <c r="UYS4" s="90">
        <v>3.258</v>
      </c>
      <c r="UYT4" s="90">
        <v>0</v>
      </c>
      <c r="UYU4" s="90">
        <v>0</v>
      </c>
      <c r="UYV4" s="90">
        <v>0</v>
      </c>
      <c r="UYW4" s="90">
        <v>0.41899999999999998</v>
      </c>
      <c r="UYX4" s="90">
        <v>22.164000000000001</v>
      </c>
      <c r="UYY4" s="90">
        <v>0</v>
      </c>
      <c r="UYZ4" s="90">
        <v>0</v>
      </c>
      <c r="UZA4" s="90">
        <v>0</v>
      </c>
      <c r="UZB4" s="90">
        <v>0</v>
      </c>
      <c r="UZC4" s="90">
        <v>0</v>
      </c>
      <c r="UZD4" s="90">
        <v>9.5519999999999996</v>
      </c>
      <c r="UZE4" s="90">
        <v>0</v>
      </c>
      <c r="UZF4" s="90">
        <v>0</v>
      </c>
      <c r="VHY4" s="90" t="s">
        <v>600</v>
      </c>
      <c r="VIC4" s="90">
        <v>416.5</v>
      </c>
      <c r="VID4" s="90">
        <v>373.1</v>
      </c>
      <c r="VIE4" s="90">
        <v>0</v>
      </c>
      <c r="VIF4" s="90">
        <v>0</v>
      </c>
      <c r="VIG4" s="90">
        <v>0</v>
      </c>
      <c r="VIH4" s="90">
        <v>0</v>
      </c>
      <c r="VII4" s="90">
        <v>8.2560000000000002</v>
      </c>
      <c r="VIJ4" s="90">
        <v>0.72399999999999998</v>
      </c>
      <c r="VIK4" s="90">
        <v>4.6710000000000003</v>
      </c>
      <c r="VIL4" s="90">
        <v>0</v>
      </c>
      <c r="VIM4" s="90">
        <v>0</v>
      </c>
      <c r="VIN4" s="90">
        <v>0</v>
      </c>
      <c r="VIO4" s="90">
        <v>3.258</v>
      </c>
      <c r="VIP4" s="90">
        <v>0</v>
      </c>
      <c r="VIQ4" s="90">
        <v>0</v>
      </c>
      <c r="VIR4" s="90">
        <v>0</v>
      </c>
      <c r="VIS4" s="90">
        <v>0.41899999999999998</v>
      </c>
      <c r="VIT4" s="90">
        <v>22.164000000000001</v>
      </c>
      <c r="VIU4" s="90">
        <v>0</v>
      </c>
      <c r="VIV4" s="90">
        <v>0</v>
      </c>
      <c r="VIW4" s="90">
        <v>0</v>
      </c>
      <c r="VIX4" s="90">
        <v>0</v>
      </c>
      <c r="VIY4" s="90">
        <v>0</v>
      </c>
      <c r="VIZ4" s="90">
        <v>9.5519999999999996</v>
      </c>
      <c r="VJA4" s="90">
        <v>0</v>
      </c>
      <c r="VJB4" s="90">
        <v>0</v>
      </c>
      <c r="VRU4" s="90" t="s">
        <v>600</v>
      </c>
      <c r="VRY4" s="90">
        <v>416.5</v>
      </c>
      <c r="VRZ4" s="90">
        <v>373.1</v>
      </c>
      <c r="VSA4" s="90">
        <v>0</v>
      </c>
      <c r="VSB4" s="90">
        <v>0</v>
      </c>
      <c r="VSC4" s="90">
        <v>0</v>
      </c>
      <c r="VSD4" s="90">
        <v>0</v>
      </c>
      <c r="VSE4" s="90">
        <v>8.2560000000000002</v>
      </c>
      <c r="VSF4" s="90">
        <v>0.72399999999999998</v>
      </c>
      <c r="VSG4" s="90">
        <v>4.6710000000000003</v>
      </c>
      <c r="VSH4" s="90">
        <v>0</v>
      </c>
      <c r="VSI4" s="90">
        <v>0</v>
      </c>
      <c r="VSJ4" s="90">
        <v>0</v>
      </c>
      <c r="VSK4" s="90">
        <v>3.258</v>
      </c>
      <c r="VSL4" s="90">
        <v>0</v>
      </c>
      <c r="VSM4" s="90">
        <v>0</v>
      </c>
      <c r="VSN4" s="90">
        <v>0</v>
      </c>
      <c r="VSO4" s="90">
        <v>0.41899999999999998</v>
      </c>
      <c r="VSP4" s="90">
        <v>22.164000000000001</v>
      </c>
      <c r="VSQ4" s="90">
        <v>0</v>
      </c>
      <c r="VSR4" s="90">
        <v>0</v>
      </c>
      <c r="VSS4" s="90">
        <v>0</v>
      </c>
      <c r="VST4" s="90">
        <v>0</v>
      </c>
      <c r="VSU4" s="90">
        <v>0</v>
      </c>
      <c r="VSV4" s="90">
        <v>9.5519999999999996</v>
      </c>
      <c r="VSW4" s="90">
        <v>0</v>
      </c>
      <c r="VSX4" s="90">
        <v>0</v>
      </c>
      <c r="WBQ4" s="90" t="s">
        <v>600</v>
      </c>
      <c r="WBU4" s="90">
        <v>416.5</v>
      </c>
      <c r="WBV4" s="90">
        <v>373.1</v>
      </c>
      <c r="WBW4" s="90">
        <v>0</v>
      </c>
      <c r="WBX4" s="90">
        <v>0</v>
      </c>
      <c r="WBY4" s="90">
        <v>0</v>
      </c>
      <c r="WBZ4" s="90">
        <v>0</v>
      </c>
      <c r="WCA4" s="90">
        <v>8.2560000000000002</v>
      </c>
      <c r="WCB4" s="90">
        <v>0.72399999999999998</v>
      </c>
      <c r="WCC4" s="90">
        <v>4.6710000000000003</v>
      </c>
      <c r="WCD4" s="90">
        <v>0</v>
      </c>
      <c r="WCE4" s="90">
        <v>0</v>
      </c>
      <c r="WCF4" s="90">
        <v>0</v>
      </c>
      <c r="WCG4" s="90">
        <v>3.258</v>
      </c>
      <c r="WCH4" s="90">
        <v>0</v>
      </c>
      <c r="WCI4" s="90">
        <v>0</v>
      </c>
      <c r="WCJ4" s="90">
        <v>0</v>
      </c>
      <c r="WCK4" s="90">
        <v>0.41899999999999998</v>
      </c>
      <c r="WCL4" s="90">
        <v>22.164000000000001</v>
      </c>
      <c r="WCM4" s="90">
        <v>0</v>
      </c>
      <c r="WCN4" s="90">
        <v>0</v>
      </c>
      <c r="WCO4" s="90">
        <v>0</v>
      </c>
      <c r="WCP4" s="90">
        <v>0</v>
      </c>
      <c r="WCQ4" s="90">
        <v>0</v>
      </c>
      <c r="WCR4" s="90">
        <v>9.5519999999999996</v>
      </c>
      <c r="WCS4" s="90">
        <v>0</v>
      </c>
      <c r="WCT4" s="90">
        <v>0</v>
      </c>
      <c r="WLM4" s="90" t="s">
        <v>600</v>
      </c>
      <c r="WLQ4" s="90">
        <v>416.5</v>
      </c>
      <c r="WLR4" s="90">
        <v>373.1</v>
      </c>
      <c r="WLS4" s="90">
        <v>0</v>
      </c>
      <c r="WLT4" s="90">
        <v>0</v>
      </c>
      <c r="WLU4" s="90">
        <v>0</v>
      </c>
      <c r="WLV4" s="90">
        <v>0</v>
      </c>
      <c r="WLW4" s="90">
        <v>8.2560000000000002</v>
      </c>
      <c r="WLX4" s="90">
        <v>0.72399999999999998</v>
      </c>
      <c r="WLY4" s="90">
        <v>4.6710000000000003</v>
      </c>
      <c r="WLZ4" s="90">
        <v>0</v>
      </c>
      <c r="WMA4" s="90">
        <v>0</v>
      </c>
      <c r="WMB4" s="90">
        <v>0</v>
      </c>
      <c r="WMC4" s="90">
        <v>3.258</v>
      </c>
      <c r="WMD4" s="90">
        <v>0</v>
      </c>
      <c r="WME4" s="90">
        <v>0</v>
      </c>
      <c r="WMF4" s="90">
        <v>0</v>
      </c>
      <c r="WMG4" s="90">
        <v>0.41899999999999998</v>
      </c>
      <c r="WMH4" s="90">
        <v>22.164000000000001</v>
      </c>
      <c r="WMI4" s="90">
        <v>0</v>
      </c>
      <c r="WMJ4" s="90">
        <v>0</v>
      </c>
      <c r="WMK4" s="90">
        <v>0</v>
      </c>
      <c r="WML4" s="90">
        <v>0</v>
      </c>
      <c r="WMM4" s="90">
        <v>0</v>
      </c>
      <c r="WMN4" s="90">
        <v>9.5519999999999996</v>
      </c>
      <c r="WMO4" s="90">
        <v>0</v>
      </c>
      <c r="WMP4" s="90">
        <v>0</v>
      </c>
      <c r="WVI4" s="90" t="s">
        <v>600</v>
      </c>
      <c r="WVM4" s="90">
        <v>416.5</v>
      </c>
      <c r="WVN4" s="90">
        <v>373.1</v>
      </c>
      <c r="WVO4" s="90">
        <v>0</v>
      </c>
      <c r="WVP4" s="90">
        <v>0</v>
      </c>
      <c r="WVQ4" s="90">
        <v>0</v>
      </c>
      <c r="WVR4" s="90">
        <v>0</v>
      </c>
      <c r="WVS4" s="90">
        <v>8.2560000000000002</v>
      </c>
      <c r="WVT4" s="90">
        <v>0.72399999999999998</v>
      </c>
      <c r="WVU4" s="90">
        <v>4.6710000000000003</v>
      </c>
      <c r="WVV4" s="90">
        <v>0</v>
      </c>
      <c r="WVW4" s="90">
        <v>0</v>
      </c>
      <c r="WVX4" s="90">
        <v>0</v>
      </c>
      <c r="WVY4" s="90">
        <v>3.258</v>
      </c>
      <c r="WVZ4" s="90">
        <v>0</v>
      </c>
      <c r="WWA4" s="90">
        <v>0</v>
      </c>
      <c r="WWB4" s="90">
        <v>0</v>
      </c>
      <c r="WWC4" s="90">
        <v>0.41899999999999998</v>
      </c>
      <c r="WWD4" s="90">
        <v>22.164000000000001</v>
      </c>
      <c r="WWE4" s="90">
        <v>0</v>
      </c>
      <c r="WWF4" s="90">
        <v>0</v>
      </c>
      <c r="WWG4" s="90">
        <v>0</v>
      </c>
      <c r="WWH4" s="90">
        <v>0</v>
      </c>
      <c r="WWI4" s="90">
        <v>0</v>
      </c>
      <c r="WWJ4" s="90">
        <v>9.5519999999999996</v>
      </c>
      <c r="WWK4" s="90">
        <v>0</v>
      </c>
      <c r="WWL4" s="90">
        <v>0</v>
      </c>
    </row>
    <row r="5" spans="1:798 1025:1822 2049:2846 3073:3870 4097:4894 5121:5918 6145:6942 7169:7966 8193:8990 9217:10014 10241:11038 11265:12062 12289:13086 13313:14110 14337:15134 15361:16158" s="90" customFormat="1">
      <c r="A5" s="196"/>
      <c r="B5" s="196"/>
      <c r="C5" s="196"/>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row>
  </sheetData>
  <mergeCells count="2">
    <mergeCell ref="G1:J1"/>
    <mergeCell ref="B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71DC-9060-4E49-8486-F6AA8ADA936B}">
  <dimension ref="A1:AG449"/>
  <sheetViews>
    <sheetView topLeftCell="N1" workbookViewId="0">
      <selection activeCell="S5" sqref="S5"/>
    </sheetView>
  </sheetViews>
  <sheetFormatPr defaultRowHeight="14.45"/>
  <cols>
    <col min="1" max="11" width="8.5703125" style="7"/>
    <col min="12" max="12" width="13.5703125" customWidth="1"/>
    <col min="13" max="13" width="13.5703125" style="58" customWidth="1"/>
    <col min="14" max="14" width="12.42578125" style="57" customWidth="1"/>
    <col min="19" max="19" width="12" customWidth="1"/>
    <col min="20" max="20" width="15.5703125" bestFit="1" customWidth="1"/>
    <col min="21" max="21" width="14.28515625" bestFit="1" customWidth="1"/>
    <col min="22" max="22" width="19.42578125" bestFit="1" customWidth="1"/>
    <col min="23" max="28" width="10.7109375" bestFit="1" customWidth="1"/>
    <col min="29" max="30" width="9.7109375" bestFit="1" customWidth="1"/>
    <col min="31" max="33" width="10.7109375" bestFit="1" customWidth="1"/>
    <col min="34" max="34" width="7" bestFit="1" customWidth="1"/>
    <col min="35" max="35" width="10.7109375" bestFit="1" customWidth="1"/>
    <col min="36" max="40" width="41.140625" bestFit="1" customWidth="1"/>
    <col min="41" max="41" width="46" bestFit="1" customWidth="1"/>
    <col min="42" max="42" width="23.5703125" bestFit="1" customWidth="1"/>
    <col min="43" max="44" width="3" bestFit="1" customWidth="1"/>
    <col min="45" max="45" width="6" bestFit="1" customWidth="1"/>
    <col min="46" max="48" width="3" bestFit="1" customWidth="1"/>
    <col min="49" max="49" width="6" bestFit="1" customWidth="1"/>
    <col min="50" max="52" width="3" bestFit="1" customWidth="1"/>
    <col min="53" max="53" width="6" bestFit="1" customWidth="1"/>
    <col min="54" max="56" width="3" bestFit="1" customWidth="1"/>
    <col min="57" max="57" width="11.42578125" bestFit="1" customWidth="1"/>
    <col min="58" max="59" width="3" bestFit="1" customWidth="1"/>
    <col min="60" max="60" width="11.42578125" bestFit="1" customWidth="1"/>
  </cols>
  <sheetData>
    <row r="1" spans="1:33" ht="71.099999999999994" customHeight="1">
      <c r="A1" s="85" t="s">
        <v>49</v>
      </c>
      <c r="B1" s="85" t="s">
        <v>50</v>
      </c>
      <c r="C1" s="85" t="s">
        <v>51</v>
      </c>
      <c r="D1" s="85" t="s">
        <v>52</v>
      </c>
      <c r="E1" s="85" t="s">
        <v>53</v>
      </c>
      <c r="F1" s="85" t="s">
        <v>54</v>
      </c>
      <c r="G1" s="85" t="s">
        <v>55</v>
      </c>
      <c r="H1" s="85" t="s">
        <v>56</v>
      </c>
      <c r="I1" s="85" t="s">
        <v>57</v>
      </c>
      <c r="J1" s="85" t="s">
        <v>58</v>
      </c>
      <c r="K1" s="85" t="s">
        <v>59</v>
      </c>
      <c r="L1" s="85" t="s">
        <v>601</v>
      </c>
      <c r="M1" s="97" t="s">
        <v>602</v>
      </c>
      <c r="N1" s="55" t="s">
        <v>603</v>
      </c>
    </row>
    <row r="2" spans="1:33">
      <c r="A2" s="7" t="s">
        <v>29</v>
      </c>
      <c r="B2" s="7" t="s">
        <v>30</v>
      </c>
      <c r="C2" s="7">
        <v>1</v>
      </c>
      <c r="D2" s="7" t="s">
        <v>37</v>
      </c>
      <c r="E2" s="7">
        <v>2018</v>
      </c>
      <c r="F2" s="7">
        <v>1</v>
      </c>
      <c r="G2" s="7">
        <v>1</v>
      </c>
      <c r="H2" s="7">
        <v>2</v>
      </c>
      <c r="I2" s="7">
        <v>8</v>
      </c>
      <c r="J2" s="7">
        <v>2</v>
      </c>
      <c r="K2" s="7">
        <v>102</v>
      </c>
      <c r="L2" s="7">
        <v>1</v>
      </c>
      <c r="M2" s="58">
        <v>45770</v>
      </c>
      <c r="N2" s="86">
        <v>19</v>
      </c>
      <c r="O2" s="119"/>
    </row>
    <row r="3" spans="1:33">
      <c r="A3" s="7" t="s">
        <v>29</v>
      </c>
      <c r="B3" s="7" t="s">
        <v>30</v>
      </c>
      <c r="C3" s="7">
        <v>1</v>
      </c>
      <c r="D3" s="7" t="s">
        <v>36</v>
      </c>
      <c r="E3" s="7">
        <v>2016</v>
      </c>
      <c r="F3" s="7">
        <v>1</v>
      </c>
      <c r="G3" s="7">
        <v>1</v>
      </c>
      <c r="H3" s="7">
        <v>4</v>
      </c>
      <c r="I3" s="7">
        <v>16</v>
      </c>
      <c r="J3" s="7">
        <v>4</v>
      </c>
      <c r="K3" s="7">
        <v>104</v>
      </c>
      <c r="L3" s="7">
        <v>1</v>
      </c>
      <c r="M3" s="58">
        <v>45770</v>
      </c>
      <c r="N3" s="57">
        <v>10</v>
      </c>
      <c r="O3" s="119"/>
    </row>
    <row r="4" spans="1:33">
      <c r="A4" s="7" t="s">
        <v>29</v>
      </c>
      <c r="B4" s="7" t="s">
        <v>30</v>
      </c>
      <c r="C4" s="7">
        <v>3</v>
      </c>
      <c r="D4" s="7" t="s">
        <v>32</v>
      </c>
      <c r="E4" s="7">
        <v>1985</v>
      </c>
      <c r="F4" s="7">
        <v>2</v>
      </c>
      <c r="G4" s="7">
        <v>1</v>
      </c>
      <c r="H4" s="7">
        <v>10</v>
      </c>
      <c r="I4" s="7">
        <v>40</v>
      </c>
      <c r="J4" s="7">
        <v>10</v>
      </c>
      <c r="K4" s="7">
        <v>110</v>
      </c>
      <c r="L4" s="7">
        <v>1</v>
      </c>
      <c r="M4" s="58">
        <v>45770</v>
      </c>
      <c r="N4" s="57">
        <v>3</v>
      </c>
      <c r="O4" s="119"/>
    </row>
    <row r="5" spans="1:33">
      <c r="A5" s="7" t="s">
        <v>29</v>
      </c>
      <c r="B5" s="7" t="s">
        <v>30</v>
      </c>
      <c r="C5" s="7">
        <v>3</v>
      </c>
      <c r="D5" s="7" t="s">
        <v>35</v>
      </c>
      <c r="E5" s="7">
        <v>2002</v>
      </c>
      <c r="F5" s="7">
        <v>2</v>
      </c>
      <c r="G5" s="7">
        <v>1</v>
      </c>
      <c r="H5" s="7">
        <v>12</v>
      </c>
      <c r="I5" s="7">
        <v>48</v>
      </c>
      <c r="J5" s="7">
        <v>12</v>
      </c>
      <c r="K5" s="7">
        <v>112</v>
      </c>
      <c r="L5" s="7">
        <v>1</v>
      </c>
      <c r="M5" s="58">
        <v>45770</v>
      </c>
      <c r="N5" s="57">
        <v>14</v>
      </c>
      <c r="O5" s="119"/>
      <c r="S5" s="29" t="s">
        <v>604</v>
      </c>
      <c r="V5" s="29" t="s">
        <v>602</v>
      </c>
    </row>
    <row r="6" spans="1:33">
      <c r="A6" s="7" t="s">
        <v>29</v>
      </c>
      <c r="B6" s="7" t="s">
        <v>30</v>
      </c>
      <c r="C6" s="7">
        <v>5</v>
      </c>
      <c r="D6" s="7" t="s">
        <v>33</v>
      </c>
      <c r="E6" s="7">
        <v>1998</v>
      </c>
      <c r="F6" s="7">
        <v>3</v>
      </c>
      <c r="G6" s="7">
        <v>1</v>
      </c>
      <c r="H6" s="7">
        <v>18</v>
      </c>
      <c r="I6" s="7">
        <v>72</v>
      </c>
      <c r="J6" s="7">
        <v>18</v>
      </c>
      <c r="K6" s="7">
        <v>118</v>
      </c>
      <c r="L6" s="7">
        <v>1</v>
      </c>
      <c r="M6" s="58">
        <v>45770</v>
      </c>
      <c r="N6" s="57">
        <v>9</v>
      </c>
      <c r="O6" s="119"/>
      <c r="S6" s="29" t="s">
        <v>49</v>
      </c>
      <c r="T6" s="29" t="s">
        <v>53</v>
      </c>
      <c r="U6" s="29" t="s">
        <v>52</v>
      </c>
      <c r="V6" t="s">
        <v>605</v>
      </c>
      <c r="W6" s="20">
        <v>45425</v>
      </c>
      <c r="X6" s="20">
        <v>45770</v>
      </c>
      <c r="Y6" s="20">
        <v>45772</v>
      </c>
      <c r="Z6" s="20">
        <v>45775</v>
      </c>
      <c r="AA6" s="20">
        <v>45805</v>
      </c>
      <c r="AB6" s="20">
        <v>45807</v>
      </c>
      <c r="AC6" s="20">
        <v>45810</v>
      </c>
      <c r="AD6" s="20">
        <v>45813</v>
      </c>
      <c r="AE6" s="20">
        <v>45819</v>
      </c>
      <c r="AF6" s="20">
        <v>45821</v>
      </c>
      <c r="AG6" s="20">
        <v>45825</v>
      </c>
    </row>
    <row r="7" spans="1:33">
      <c r="A7" s="7" t="s">
        <v>29</v>
      </c>
      <c r="B7" s="7" t="s">
        <v>30</v>
      </c>
      <c r="C7" s="7">
        <v>5</v>
      </c>
      <c r="D7" s="7" t="s">
        <v>38</v>
      </c>
      <c r="E7" s="7">
        <v>2023</v>
      </c>
      <c r="F7" s="7">
        <v>3</v>
      </c>
      <c r="G7" s="7">
        <v>1</v>
      </c>
      <c r="H7" s="7">
        <v>20</v>
      </c>
      <c r="I7" s="7">
        <v>80</v>
      </c>
      <c r="J7" s="7">
        <v>20</v>
      </c>
      <c r="K7" s="7">
        <v>120</v>
      </c>
      <c r="L7" s="7">
        <v>1</v>
      </c>
      <c r="M7" s="58">
        <v>45770</v>
      </c>
      <c r="N7" s="57">
        <v>11</v>
      </c>
      <c r="O7" s="119"/>
      <c r="S7" s="30" t="s">
        <v>39</v>
      </c>
      <c r="T7" s="30">
        <v>1984</v>
      </c>
      <c r="U7" s="30" t="s">
        <v>41</v>
      </c>
      <c r="V7" s="30"/>
      <c r="W7" s="30"/>
      <c r="X7" s="30"/>
      <c r="Y7" s="30"/>
      <c r="Z7" s="30"/>
      <c r="AA7" s="30">
        <v>21.25</v>
      </c>
      <c r="AB7" s="30">
        <v>31.25</v>
      </c>
      <c r="AC7" s="30">
        <v>35.5</v>
      </c>
      <c r="AD7" s="30">
        <v>37.5</v>
      </c>
      <c r="AE7" s="30">
        <v>38.75</v>
      </c>
      <c r="AF7" s="30">
        <v>39.5</v>
      </c>
      <c r="AG7" s="30">
        <v>38.5</v>
      </c>
    </row>
    <row r="8" spans="1:33">
      <c r="A8" s="7" t="s">
        <v>29</v>
      </c>
      <c r="B8" s="7" t="s">
        <v>30</v>
      </c>
      <c r="C8" s="7">
        <v>7</v>
      </c>
      <c r="D8" s="7" t="s">
        <v>34</v>
      </c>
      <c r="E8" s="7">
        <v>1999</v>
      </c>
      <c r="F8" s="7">
        <v>4</v>
      </c>
      <c r="G8" s="7">
        <v>1</v>
      </c>
      <c r="H8" s="7">
        <v>26</v>
      </c>
      <c r="I8" s="7">
        <v>104</v>
      </c>
      <c r="J8" s="7">
        <v>26</v>
      </c>
      <c r="K8" s="7">
        <v>126</v>
      </c>
      <c r="L8" s="7">
        <v>1</v>
      </c>
      <c r="M8" s="58">
        <v>45770</v>
      </c>
      <c r="N8" s="57">
        <v>18</v>
      </c>
      <c r="O8" s="119"/>
      <c r="S8" s="30"/>
      <c r="T8" s="30">
        <v>1989</v>
      </c>
      <c r="U8" s="30" t="s">
        <v>42</v>
      </c>
      <c r="V8" s="30"/>
      <c r="W8" s="30"/>
      <c r="X8" s="30"/>
      <c r="Y8" s="30"/>
      <c r="Z8" s="30"/>
      <c r="AA8" s="30">
        <v>9.75</v>
      </c>
      <c r="AB8" s="30">
        <v>17</v>
      </c>
      <c r="AC8" s="30">
        <v>25.25</v>
      </c>
      <c r="AD8" s="30">
        <v>28.75</v>
      </c>
      <c r="AE8" s="30">
        <v>29.5</v>
      </c>
      <c r="AF8" s="30">
        <v>29.25</v>
      </c>
      <c r="AG8" s="30">
        <v>29.5</v>
      </c>
    </row>
    <row r="9" spans="1:33">
      <c r="A9" s="7" t="s">
        <v>29</v>
      </c>
      <c r="B9" s="7" t="s">
        <v>30</v>
      </c>
      <c r="C9" s="7">
        <v>7</v>
      </c>
      <c r="D9" s="7" t="s">
        <v>31</v>
      </c>
      <c r="E9" s="7">
        <v>1983</v>
      </c>
      <c r="F9" s="7">
        <v>4</v>
      </c>
      <c r="G9" s="7">
        <v>1</v>
      </c>
      <c r="H9" s="7">
        <v>28</v>
      </c>
      <c r="I9" s="7">
        <v>112</v>
      </c>
      <c r="J9" s="7">
        <v>28</v>
      </c>
      <c r="K9" s="7">
        <v>128</v>
      </c>
      <c r="L9" s="7">
        <v>1</v>
      </c>
      <c r="M9" s="58">
        <v>45770</v>
      </c>
      <c r="N9" s="57">
        <v>21</v>
      </c>
      <c r="O9" s="119"/>
      <c r="S9" s="30"/>
      <c r="T9" s="30">
        <v>1999</v>
      </c>
      <c r="U9" s="30" t="s">
        <v>43</v>
      </c>
      <c r="V9" s="30"/>
      <c r="W9" s="30"/>
      <c r="X9" s="30"/>
      <c r="Y9" s="30"/>
      <c r="Z9" s="30"/>
      <c r="AA9" s="30">
        <v>28.75</v>
      </c>
      <c r="AB9" s="30">
        <v>35.5</v>
      </c>
      <c r="AC9" s="30">
        <v>39</v>
      </c>
      <c r="AD9" s="30">
        <v>39.75</v>
      </c>
      <c r="AE9" s="30">
        <v>40.25</v>
      </c>
      <c r="AF9" s="30">
        <v>40.5</v>
      </c>
      <c r="AG9" s="30">
        <v>39.75</v>
      </c>
    </row>
    <row r="10" spans="1:33">
      <c r="A10" s="7" t="s">
        <v>29</v>
      </c>
      <c r="B10" s="7" t="s">
        <v>30</v>
      </c>
      <c r="C10" s="7">
        <v>1</v>
      </c>
      <c r="D10" s="7" t="s">
        <v>32</v>
      </c>
      <c r="E10" s="7">
        <v>1985</v>
      </c>
      <c r="F10" s="7">
        <v>1</v>
      </c>
      <c r="G10" s="7">
        <v>2</v>
      </c>
      <c r="H10" s="7">
        <v>2</v>
      </c>
      <c r="I10" s="7">
        <v>7</v>
      </c>
      <c r="J10" s="7">
        <v>63</v>
      </c>
      <c r="K10" s="7">
        <v>202</v>
      </c>
      <c r="L10" s="7">
        <v>1</v>
      </c>
      <c r="M10" s="58">
        <v>45770</v>
      </c>
      <c r="N10" s="57">
        <v>16</v>
      </c>
      <c r="O10" s="119"/>
      <c r="S10" s="30"/>
      <c r="T10" s="30">
        <v>2001</v>
      </c>
      <c r="U10" s="30" t="s">
        <v>44</v>
      </c>
      <c r="V10" s="30"/>
      <c r="W10" s="30"/>
      <c r="X10" s="30"/>
      <c r="Y10" s="30"/>
      <c r="Z10" s="30"/>
      <c r="AA10" s="30">
        <v>15.75</v>
      </c>
      <c r="AB10" s="30">
        <v>21</v>
      </c>
      <c r="AC10" s="30">
        <v>24</v>
      </c>
      <c r="AD10" s="30">
        <v>25</v>
      </c>
      <c r="AE10" s="30">
        <v>26.5</v>
      </c>
      <c r="AF10" s="30">
        <v>26.75</v>
      </c>
      <c r="AG10" s="30">
        <v>26.25</v>
      </c>
    </row>
    <row r="11" spans="1:33">
      <c r="A11" s="7" t="s">
        <v>29</v>
      </c>
      <c r="B11" s="7" t="s">
        <v>30</v>
      </c>
      <c r="C11" s="7">
        <v>1</v>
      </c>
      <c r="D11" s="7" t="s">
        <v>33</v>
      </c>
      <c r="E11" s="7">
        <v>1998</v>
      </c>
      <c r="F11" s="7">
        <v>1</v>
      </c>
      <c r="G11" s="7">
        <v>2</v>
      </c>
      <c r="H11" s="7">
        <v>4</v>
      </c>
      <c r="I11" s="7">
        <v>15</v>
      </c>
      <c r="J11" s="7">
        <v>61</v>
      </c>
      <c r="K11" s="7">
        <v>204</v>
      </c>
      <c r="L11" s="7">
        <v>1</v>
      </c>
      <c r="M11" s="58">
        <v>45770</v>
      </c>
      <c r="N11" s="57">
        <v>23</v>
      </c>
      <c r="O11" s="119"/>
      <c r="S11" s="30"/>
      <c r="T11" s="30">
        <v>2004</v>
      </c>
      <c r="U11" s="30" t="s">
        <v>45</v>
      </c>
      <c r="V11" s="30"/>
      <c r="W11" s="30"/>
      <c r="X11" s="30"/>
      <c r="Y11" s="30"/>
      <c r="Z11" s="30"/>
      <c r="AA11" s="30">
        <v>16.5</v>
      </c>
      <c r="AB11" s="30">
        <v>24.25</v>
      </c>
      <c r="AC11" s="30">
        <v>29.75</v>
      </c>
      <c r="AD11" s="30">
        <v>32</v>
      </c>
      <c r="AE11" s="30">
        <v>32.5</v>
      </c>
      <c r="AF11" s="30">
        <v>32.75</v>
      </c>
      <c r="AG11" s="30">
        <v>33.5</v>
      </c>
    </row>
    <row r="12" spans="1:33">
      <c r="A12" s="7" t="s">
        <v>29</v>
      </c>
      <c r="B12" s="7" t="s">
        <v>30</v>
      </c>
      <c r="C12" s="7">
        <v>3</v>
      </c>
      <c r="D12" s="7" t="s">
        <v>38</v>
      </c>
      <c r="E12" s="7">
        <v>2023</v>
      </c>
      <c r="F12" s="7">
        <v>2</v>
      </c>
      <c r="G12" s="7">
        <v>2</v>
      </c>
      <c r="H12" s="7">
        <v>10</v>
      </c>
      <c r="I12" s="7">
        <v>39</v>
      </c>
      <c r="J12" s="7">
        <v>55</v>
      </c>
      <c r="K12" s="7">
        <v>210</v>
      </c>
      <c r="L12" s="7">
        <v>1</v>
      </c>
      <c r="M12" s="58">
        <v>45770</v>
      </c>
      <c r="N12" s="57">
        <v>16</v>
      </c>
      <c r="O12" s="119"/>
      <c r="S12" s="30"/>
      <c r="T12" s="30">
        <v>2008</v>
      </c>
      <c r="U12" s="30" t="s">
        <v>46</v>
      </c>
      <c r="V12" s="30"/>
      <c r="W12" s="30"/>
      <c r="X12" s="30"/>
      <c r="Y12" s="30"/>
      <c r="Z12" s="30"/>
      <c r="AA12" s="30">
        <v>18.25</v>
      </c>
      <c r="AB12" s="30">
        <v>26.25</v>
      </c>
      <c r="AC12" s="30">
        <v>33.5</v>
      </c>
      <c r="AD12" s="30">
        <v>35</v>
      </c>
      <c r="AE12" s="30">
        <v>35.75</v>
      </c>
      <c r="AF12" s="30">
        <v>35.5</v>
      </c>
      <c r="AG12" s="30">
        <v>35.5</v>
      </c>
    </row>
    <row r="13" spans="1:33">
      <c r="A13" s="7" t="s">
        <v>29</v>
      </c>
      <c r="B13" s="7" t="s">
        <v>30</v>
      </c>
      <c r="C13" s="7">
        <v>3</v>
      </c>
      <c r="D13" s="7" t="s">
        <v>34</v>
      </c>
      <c r="E13" s="7">
        <v>1999</v>
      </c>
      <c r="F13" s="7">
        <v>2</v>
      </c>
      <c r="G13" s="7">
        <v>2</v>
      </c>
      <c r="H13" s="7">
        <v>12</v>
      </c>
      <c r="I13" s="7">
        <v>47</v>
      </c>
      <c r="J13" s="7">
        <v>53</v>
      </c>
      <c r="K13" s="7">
        <v>212</v>
      </c>
      <c r="L13" s="7">
        <v>1</v>
      </c>
      <c r="M13" s="58">
        <v>45770</v>
      </c>
      <c r="N13" s="57">
        <v>20</v>
      </c>
      <c r="O13" s="119"/>
      <c r="S13" s="30"/>
      <c r="T13" s="30">
        <v>2016</v>
      </c>
      <c r="U13" s="30" t="s">
        <v>47</v>
      </c>
      <c r="V13" s="30"/>
      <c r="W13" s="30"/>
      <c r="X13" s="30"/>
      <c r="Y13" s="30"/>
      <c r="Z13" s="30"/>
      <c r="AA13" s="30">
        <v>19.25</v>
      </c>
      <c r="AB13" s="30">
        <v>23.75</v>
      </c>
      <c r="AC13" s="30">
        <v>30</v>
      </c>
      <c r="AD13" s="30">
        <v>30.25</v>
      </c>
      <c r="AE13" s="30">
        <v>31.25</v>
      </c>
      <c r="AF13" s="30">
        <v>30</v>
      </c>
      <c r="AG13" s="30">
        <v>31.25</v>
      </c>
    </row>
    <row r="14" spans="1:33">
      <c r="A14" s="7" t="s">
        <v>29</v>
      </c>
      <c r="B14" s="7" t="s">
        <v>30</v>
      </c>
      <c r="C14" s="7">
        <v>5</v>
      </c>
      <c r="D14" s="7" t="s">
        <v>31</v>
      </c>
      <c r="E14" s="7">
        <v>1983</v>
      </c>
      <c r="F14" s="7">
        <v>3</v>
      </c>
      <c r="G14" s="7">
        <v>2</v>
      </c>
      <c r="H14" s="7">
        <v>18</v>
      </c>
      <c r="I14" s="7">
        <v>71</v>
      </c>
      <c r="J14" s="7">
        <v>47</v>
      </c>
      <c r="K14" s="7">
        <v>218</v>
      </c>
      <c r="L14" s="7">
        <v>1</v>
      </c>
      <c r="M14" s="58">
        <v>45770</v>
      </c>
      <c r="N14" s="57">
        <v>13</v>
      </c>
      <c r="O14" s="119"/>
      <c r="S14" s="30"/>
      <c r="T14" s="30">
        <v>2020</v>
      </c>
      <c r="U14" s="30" t="s">
        <v>48</v>
      </c>
      <c r="V14" s="30"/>
      <c r="W14" s="30"/>
      <c r="X14" s="30"/>
      <c r="Y14" s="30"/>
      <c r="Z14" s="30"/>
      <c r="AA14" s="30">
        <v>15.75</v>
      </c>
      <c r="AB14" s="30">
        <v>21.25</v>
      </c>
      <c r="AC14" s="30">
        <v>26</v>
      </c>
      <c r="AD14" s="30">
        <v>27.5</v>
      </c>
      <c r="AE14" s="30">
        <v>27.75</v>
      </c>
      <c r="AF14" s="30">
        <v>28</v>
      </c>
      <c r="AG14" s="30">
        <v>28</v>
      </c>
    </row>
    <row r="15" spans="1:33">
      <c r="A15" s="7" t="s">
        <v>29</v>
      </c>
      <c r="B15" s="7" t="s">
        <v>30</v>
      </c>
      <c r="C15" s="7">
        <v>5</v>
      </c>
      <c r="D15" s="7" t="s">
        <v>36</v>
      </c>
      <c r="E15" s="7">
        <v>2016</v>
      </c>
      <c r="F15" s="7">
        <v>3</v>
      </c>
      <c r="G15" s="7">
        <v>2</v>
      </c>
      <c r="H15" s="7">
        <v>20</v>
      </c>
      <c r="I15" s="7">
        <v>79</v>
      </c>
      <c r="J15" s="7">
        <v>45</v>
      </c>
      <c r="K15" s="7">
        <v>220</v>
      </c>
      <c r="L15" s="7">
        <v>1</v>
      </c>
      <c r="M15" s="58">
        <v>45770</v>
      </c>
      <c r="N15" s="57">
        <v>14</v>
      </c>
      <c r="O15" s="119"/>
      <c r="S15" s="30" t="s">
        <v>606</v>
      </c>
      <c r="T15" s="30"/>
      <c r="U15" s="30"/>
      <c r="V15" s="30"/>
      <c r="W15" s="30"/>
      <c r="X15" s="30"/>
      <c r="Y15" s="30"/>
      <c r="Z15" s="30"/>
      <c r="AA15" s="30">
        <v>18.15625</v>
      </c>
      <c r="AB15" s="30">
        <v>25.03125</v>
      </c>
      <c r="AC15" s="30">
        <v>30.375</v>
      </c>
      <c r="AD15" s="30">
        <v>31.96875</v>
      </c>
      <c r="AE15" s="30">
        <v>32.78125</v>
      </c>
      <c r="AF15" s="30">
        <v>32.78125</v>
      </c>
      <c r="AG15" s="30">
        <v>32.78125</v>
      </c>
    </row>
    <row r="16" spans="1:33">
      <c r="A16" s="7" t="s">
        <v>29</v>
      </c>
      <c r="B16" s="7" t="s">
        <v>30</v>
      </c>
      <c r="C16" s="7">
        <v>7</v>
      </c>
      <c r="D16" s="7" t="s">
        <v>35</v>
      </c>
      <c r="E16" s="7">
        <v>2002</v>
      </c>
      <c r="F16" s="7">
        <v>4</v>
      </c>
      <c r="G16" s="7">
        <v>2</v>
      </c>
      <c r="H16" s="7">
        <v>26</v>
      </c>
      <c r="I16" s="7">
        <v>103</v>
      </c>
      <c r="J16" s="7">
        <v>39</v>
      </c>
      <c r="K16" s="7">
        <v>226</v>
      </c>
      <c r="L16" s="7">
        <v>1</v>
      </c>
      <c r="M16" s="58">
        <v>45770</v>
      </c>
      <c r="N16" s="57">
        <v>32</v>
      </c>
      <c r="O16" s="119"/>
      <c r="S16" s="30" t="s">
        <v>29</v>
      </c>
      <c r="T16" s="30">
        <v>1983</v>
      </c>
      <c r="U16" s="30" t="s">
        <v>31</v>
      </c>
      <c r="V16" s="30">
        <v>31.25</v>
      </c>
      <c r="W16" s="30">
        <v>30.75</v>
      </c>
      <c r="X16" s="30">
        <v>17.75</v>
      </c>
      <c r="Y16" s="30">
        <v>31.5</v>
      </c>
      <c r="Z16" s="30">
        <v>32.75</v>
      </c>
      <c r="AA16" s="30"/>
      <c r="AB16" s="30"/>
      <c r="AC16" s="30"/>
      <c r="AD16" s="30"/>
      <c r="AE16" s="30"/>
      <c r="AF16" s="30"/>
      <c r="AG16" s="30"/>
    </row>
    <row r="17" spans="1:33">
      <c r="A17" s="7" t="s">
        <v>29</v>
      </c>
      <c r="B17" s="7" t="s">
        <v>30</v>
      </c>
      <c r="C17" s="7">
        <v>7</v>
      </c>
      <c r="D17" s="7" t="s">
        <v>37</v>
      </c>
      <c r="E17" s="7">
        <v>2018</v>
      </c>
      <c r="F17" s="7">
        <v>4</v>
      </c>
      <c r="G17" s="7">
        <v>2</v>
      </c>
      <c r="H17" s="7">
        <v>28</v>
      </c>
      <c r="I17" s="7">
        <v>111</v>
      </c>
      <c r="J17" s="7">
        <v>37</v>
      </c>
      <c r="K17" s="7">
        <v>228</v>
      </c>
      <c r="L17" s="7">
        <v>1</v>
      </c>
      <c r="M17" s="58">
        <v>45770</v>
      </c>
      <c r="N17" s="57">
        <v>27</v>
      </c>
      <c r="O17" s="119"/>
      <c r="S17" s="30"/>
      <c r="T17" s="30">
        <v>1985</v>
      </c>
      <c r="U17" s="30" t="s">
        <v>32</v>
      </c>
      <c r="V17" s="30">
        <v>37</v>
      </c>
      <c r="W17" s="30">
        <v>37</v>
      </c>
      <c r="X17" s="30">
        <v>13</v>
      </c>
      <c r="Y17" s="30">
        <v>34.25</v>
      </c>
      <c r="Z17" s="30">
        <v>38.75</v>
      </c>
      <c r="AA17" s="30"/>
      <c r="AB17" s="30"/>
      <c r="AC17" s="30"/>
      <c r="AD17" s="30"/>
      <c r="AE17" s="30"/>
      <c r="AF17" s="30"/>
      <c r="AG17" s="30"/>
    </row>
    <row r="18" spans="1:33">
      <c r="A18" s="7" t="s">
        <v>29</v>
      </c>
      <c r="B18" s="7" t="s">
        <v>30</v>
      </c>
      <c r="C18" s="7">
        <v>1</v>
      </c>
      <c r="D18" s="7" t="s">
        <v>31</v>
      </c>
      <c r="E18" s="7">
        <v>1983</v>
      </c>
      <c r="F18" s="7">
        <v>1</v>
      </c>
      <c r="G18" s="7">
        <v>3</v>
      </c>
      <c r="H18" s="7">
        <v>2</v>
      </c>
      <c r="I18" s="7">
        <v>6</v>
      </c>
      <c r="J18" s="7">
        <v>66</v>
      </c>
      <c r="K18" s="7">
        <v>302</v>
      </c>
      <c r="L18" s="7">
        <v>1</v>
      </c>
      <c r="M18" s="58">
        <v>45770</v>
      </c>
      <c r="N18" s="57">
        <v>13</v>
      </c>
      <c r="O18" s="119"/>
      <c r="S18" s="30"/>
      <c r="T18" s="30">
        <v>1998</v>
      </c>
      <c r="U18" s="30" t="s">
        <v>33</v>
      </c>
      <c r="V18" s="30">
        <v>36</v>
      </c>
      <c r="W18" s="30">
        <v>38.25</v>
      </c>
      <c r="X18" s="30">
        <v>16.25</v>
      </c>
      <c r="Y18" s="30">
        <v>31</v>
      </c>
      <c r="Z18" s="30">
        <v>37.75</v>
      </c>
      <c r="AA18" s="30"/>
      <c r="AB18" s="30"/>
      <c r="AC18" s="30"/>
      <c r="AD18" s="30"/>
      <c r="AE18" s="30"/>
      <c r="AF18" s="30"/>
      <c r="AG18" s="30"/>
    </row>
    <row r="19" spans="1:33">
      <c r="A19" s="7" t="s">
        <v>29</v>
      </c>
      <c r="B19" s="7" t="s">
        <v>30</v>
      </c>
      <c r="C19" s="7">
        <v>1</v>
      </c>
      <c r="D19" s="7" t="s">
        <v>38</v>
      </c>
      <c r="E19" s="7">
        <v>2023</v>
      </c>
      <c r="F19" s="7">
        <v>1</v>
      </c>
      <c r="G19" s="7">
        <v>3</v>
      </c>
      <c r="H19" s="7">
        <v>4</v>
      </c>
      <c r="I19" s="7">
        <v>14</v>
      </c>
      <c r="J19" s="7">
        <v>68</v>
      </c>
      <c r="K19" s="7">
        <v>304</v>
      </c>
      <c r="L19" s="7">
        <v>1</v>
      </c>
      <c r="M19" s="58">
        <v>45770</v>
      </c>
      <c r="N19" s="57">
        <v>8</v>
      </c>
      <c r="O19" s="119"/>
      <c r="S19" s="30"/>
      <c r="T19" s="30">
        <v>1999</v>
      </c>
      <c r="U19" s="30" t="s">
        <v>34</v>
      </c>
      <c r="V19" s="30">
        <v>35.25</v>
      </c>
      <c r="W19" s="30">
        <v>40</v>
      </c>
      <c r="X19" s="30">
        <v>12.5</v>
      </c>
      <c r="Y19" s="30">
        <v>27.75</v>
      </c>
      <c r="Z19" s="30">
        <v>37</v>
      </c>
      <c r="AA19" s="30"/>
      <c r="AB19" s="30"/>
      <c r="AC19" s="30"/>
      <c r="AD19" s="30"/>
      <c r="AE19" s="30"/>
      <c r="AF19" s="30"/>
      <c r="AG19" s="30"/>
    </row>
    <row r="20" spans="1:33">
      <c r="A20" s="7" t="s">
        <v>29</v>
      </c>
      <c r="B20" s="7" t="s">
        <v>30</v>
      </c>
      <c r="C20" s="7">
        <v>3</v>
      </c>
      <c r="D20" s="7" t="s">
        <v>36</v>
      </c>
      <c r="E20" s="7">
        <v>2016</v>
      </c>
      <c r="F20" s="7">
        <v>2</v>
      </c>
      <c r="G20" s="7">
        <v>3</v>
      </c>
      <c r="H20" s="7">
        <v>10</v>
      </c>
      <c r="I20" s="7">
        <v>38</v>
      </c>
      <c r="J20" s="7">
        <v>74</v>
      </c>
      <c r="K20" s="7">
        <v>310</v>
      </c>
      <c r="L20" s="7">
        <v>1</v>
      </c>
      <c r="M20" s="58">
        <v>45770</v>
      </c>
      <c r="N20" s="57">
        <v>15</v>
      </c>
      <c r="O20" s="119"/>
      <c r="S20" s="30"/>
      <c r="T20" s="30">
        <v>2002</v>
      </c>
      <c r="U20" s="30" t="s">
        <v>35</v>
      </c>
      <c r="V20" s="30">
        <v>27.25</v>
      </c>
      <c r="W20" s="30">
        <v>27.25</v>
      </c>
      <c r="X20" s="30">
        <v>14.25</v>
      </c>
      <c r="Y20" s="30">
        <v>26.75</v>
      </c>
      <c r="Z20" s="30">
        <v>30.25</v>
      </c>
      <c r="AA20" s="30"/>
      <c r="AB20" s="30"/>
      <c r="AC20" s="30"/>
      <c r="AD20" s="30"/>
      <c r="AE20" s="30"/>
      <c r="AF20" s="30"/>
      <c r="AG20" s="30"/>
    </row>
    <row r="21" spans="1:33">
      <c r="A21" s="7" t="s">
        <v>29</v>
      </c>
      <c r="B21" s="7" t="s">
        <v>30</v>
      </c>
      <c r="C21" s="7">
        <v>3</v>
      </c>
      <c r="D21" s="7" t="s">
        <v>37</v>
      </c>
      <c r="E21" s="7">
        <v>2018</v>
      </c>
      <c r="F21" s="7">
        <v>2</v>
      </c>
      <c r="G21" s="7">
        <v>3</v>
      </c>
      <c r="H21" s="7">
        <v>12</v>
      </c>
      <c r="I21" s="7">
        <v>46</v>
      </c>
      <c r="J21" s="7">
        <v>76</v>
      </c>
      <c r="K21" s="7">
        <v>312</v>
      </c>
      <c r="L21" s="7">
        <v>1</v>
      </c>
      <c r="M21" s="58">
        <v>45770</v>
      </c>
      <c r="N21" s="57">
        <v>10</v>
      </c>
      <c r="O21" s="119"/>
      <c r="S21" s="30"/>
      <c r="T21" s="30">
        <v>2016</v>
      </c>
      <c r="U21" s="30" t="s">
        <v>36</v>
      </c>
      <c r="V21" s="30">
        <v>25.5</v>
      </c>
      <c r="W21" s="30">
        <v>26.75</v>
      </c>
      <c r="X21" s="30">
        <v>12.25</v>
      </c>
      <c r="Y21" s="30">
        <v>26</v>
      </c>
      <c r="Z21" s="30">
        <v>27</v>
      </c>
      <c r="AA21" s="30"/>
      <c r="AB21" s="30"/>
      <c r="AC21" s="30"/>
      <c r="AD21" s="30"/>
      <c r="AE21" s="30"/>
      <c r="AF21" s="30"/>
      <c r="AG21" s="30"/>
    </row>
    <row r="22" spans="1:33">
      <c r="A22" s="7" t="s">
        <v>29</v>
      </c>
      <c r="B22" s="7" t="s">
        <v>30</v>
      </c>
      <c r="C22" s="7">
        <v>5</v>
      </c>
      <c r="D22" s="7" t="s">
        <v>34</v>
      </c>
      <c r="E22" s="7">
        <v>1999</v>
      </c>
      <c r="F22" s="7">
        <v>3</v>
      </c>
      <c r="G22" s="7">
        <v>3</v>
      </c>
      <c r="H22" s="7">
        <v>18</v>
      </c>
      <c r="I22" s="7">
        <v>70</v>
      </c>
      <c r="J22" s="7">
        <v>82</v>
      </c>
      <c r="K22" s="7">
        <v>318</v>
      </c>
      <c r="L22" s="7">
        <v>1</v>
      </c>
      <c r="M22" s="58">
        <v>45770</v>
      </c>
      <c r="N22" s="57">
        <v>2</v>
      </c>
      <c r="O22" s="119"/>
      <c r="S22" s="30"/>
      <c r="T22" s="30">
        <v>2018</v>
      </c>
      <c r="U22" s="30" t="s">
        <v>37</v>
      </c>
      <c r="V22" s="30">
        <v>37</v>
      </c>
      <c r="W22" s="30">
        <v>38</v>
      </c>
      <c r="X22" s="30">
        <v>18.5</v>
      </c>
      <c r="Y22" s="30">
        <v>33.25</v>
      </c>
      <c r="Z22" s="30">
        <v>37.75</v>
      </c>
      <c r="AA22" s="30"/>
      <c r="AB22" s="30"/>
      <c r="AC22" s="30"/>
      <c r="AD22" s="30"/>
      <c r="AE22" s="30"/>
      <c r="AF22" s="30"/>
      <c r="AG22" s="30"/>
    </row>
    <row r="23" spans="1:33">
      <c r="A23" s="7" t="s">
        <v>29</v>
      </c>
      <c r="B23" s="7" t="s">
        <v>30</v>
      </c>
      <c r="C23" s="7">
        <v>5</v>
      </c>
      <c r="D23" s="7" t="s">
        <v>35</v>
      </c>
      <c r="E23" s="7">
        <v>2002</v>
      </c>
      <c r="F23" s="7">
        <v>3</v>
      </c>
      <c r="G23" s="7">
        <v>3</v>
      </c>
      <c r="H23" s="7">
        <v>20</v>
      </c>
      <c r="I23" s="7">
        <v>78</v>
      </c>
      <c r="J23" s="7">
        <v>84</v>
      </c>
      <c r="K23" s="7">
        <v>320</v>
      </c>
      <c r="L23" s="7">
        <v>1</v>
      </c>
      <c r="M23" s="58">
        <v>45770</v>
      </c>
      <c r="N23" s="57">
        <v>4</v>
      </c>
      <c r="O23" s="119"/>
      <c r="S23" s="30"/>
      <c r="T23" s="30">
        <v>2023</v>
      </c>
      <c r="U23" s="30" t="s">
        <v>38</v>
      </c>
      <c r="V23" s="30">
        <v>37.5</v>
      </c>
      <c r="W23" s="30">
        <v>38.75</v>
      </c>
      <c r="X23" s="30">
        <v>11.5</v>
      </c>
      <c r="Y23" s="30">
        <v>35</v>
      </c>
      <c r="Z23" s="30">
        <v>39.5</v>
      </c>
      <c r="AA23" s="30"/>
      <c r="AB23" s="30"/>
      <c r="AC23" s="30"/>
      <c r="AD23" s="30"/>
      <c r="AE23" s="30"/>
      <c r="AF23" s="30"/>
      <c r="AG23" s="30"/>
    </row>
    <row r="24" spans="1:33">
      <c r="A24" s="7" t="s">
        <v>29</v>
      </c>
      <c r="B24" s="7" t="s">
        <v>30</v>
      </c>
      <c r="C24" s="7">
        <v>7</v>
      </c>
      <c r="D24" s="7" t="s">
        <v>32</v>
      </c>
      <c r="E24" s="7">
        <v>1985</v>
      </c>
      <c r="F24" s="7">
        <v>4</v>
      </c>
      <c r="G24" s="7">
        <v>3</v>
      </c>
      <c r="H24" s="7">
        <v>26</v>
      </c>
      <c r="I24" s="7">
        <v>102</v>
      </c>
      <c r="J24" s="7">
        <v>90</v>
      </c>
      <c r="K24" s="7">
        <v>326</v>
      </c>
      <c r="L24" s="7">
        <v>1</v>
      </c>
      <c r="M24" s="58">
        <v>45770</v>
      </c>
      <c r="N24" s="57">
        <v>9</v>
      </c>
      <c r="O24" s="119"/>
      <c r="S24" s="30" t="s">
        <v>607</v>
      </c>
      <c r="T24" s="30"/>
      <c r="U24" s="30"/>
      <c r="V24" s="30">
        <v>33.34375</v>
      </c>
      <c r="W24" s="30">
        <v>34.59375</v>
      </c>
      <c r="X24" s="30">
        <v>14.5</v>
      </c>
      <c r="Y24" s="30">
        <v>30.6875</v>
      </c>
      <c r="Z24" s="30">
        <v>35.09375</v>
      </c>
      <c r="AA24" s="30"/>
      <c r="AB24" s="30"/>
      <c r="AC24" s="30"/>
      <c r="AD24" s="30"/>
      <c r="AE24" s="30"/>
      <c r="AF24" s="30"/>
      <c r="AG24" s="30"/>
    </row>
    <row r="25" spans="1:33">
      <c r="A25" s="7" t="s">
        <v>29</v>
      </c>
      <c r="B25" s="7" t="s">
        <v>30</v>
      </c>
      <c r="C25" s="7">
        <v>7</v>
      </c>
      <c r="D25" s="7" t="s">
        <v>33</v>
      </c>
      <c r="E25" s="7">
        <v>1998</v>
      </c>
      <c r="F25" s="7">
        <v>4</v>
      </c>
      <c r="G25" s="7">
        <v>3</v>
      </c>
      <c r="H25" s="7">
        <v>28</v>
      </c>
      <c r="I25" s="7">
        <v>110</v>
      </c>
      <c r="J25" s="7">
        <v>92</v>
      </c>
      <c r="K25" s="7">
        <v>328</v>
      </c>
      <c r="L25" s="7">
        <v>1</v>
      </c>
      <c r="M25" s="58">
        <v>45770</v>
      </c>
      <c r="N25" s="57">
        <v>20</v>
      </c>
      <c r="O25" s="119"/>
    </row>
    <row r="26" spans="1:33">
      <c r="A26" s="7" t="s">
        <v>29</v>
      </c>
      <c r="B26" s="7" t="s">
        <v>30</v>
      </c>
      <c r="C26" s="7">
        <v>1</v>
      </c>
      <c r="D26" s="7" t="s">
        <v>34</v>
      </c>
      <c r="E26" s="7">
        <v>1999</v>
      </c>
      <c r="F26" s="7">
        <v>1</v>
      </c>
      <c r="G26" s="7">
        <v>4</v>
      </c>
      <c r="H26" s="7">
        <v>2</v>
      </c>
      <c r="I26" s="7">
        <v>5</v>
      </c>
      <c r="J26" s="7">
        <v>127</v>
      </c>
      <c r="K26" s="7">
        <v>402</v>
      </c>
      <c r="L26" s="7">
        <v>1</v>
      </c>
      <c r="M26" s="58">
        <v>45770</v>
      </c>
      <c r="N26" s="57">
        <v>10</v>
      </c>
      <c r="O26" s="119"/>
    </row>
    <row r="27" spans="1:33">
      <c r="A27" s="7" t="s">
        <v>29</v>
      </c>
      <c r="B27" s="7" t="s">
        <v>30</v>
      </c>
      <c r="C27" s="7">
        <v>1</v>
      </c>
      <c r="D27" s="7" t="s">
        <v>35</v>
      </c>
      <c r="E27" s="7">
        <v>2002</v>
      </c>
      <c r="F27" s="7">
        <v>1</v>
      </c>
      <c r="G27" s="7">
        <v>4</v>
      </c>
      <c r="H27" s="7">
        <v>4</v>
      </c>
      <c r="I27" s="7">
        <v>13</v>
      </c>
      <c r="J27" s="7">
        <v>125</v>
      </c>
      <c r="K27" s="7">
        <v>404</v>
      </c>
      <c r="L27" s="7">
        <v>1</v>
      </c>
      <c r="M27" s="58">
        <v>45770</v>
      </c>
      <c r="N27" s="57">
        <v>7</v>
      </c>
      <c r="O27" s="119"/>
    </row>
    <row r="28" spans="1:33">
      <c r="A28" s="7" t="s">
        <v>29</v>
      </c>
      <c r="B28" s="7" t="s">
        <v>30</v>
      </c>
      <c r="C28" s="7">
        <v>3</v>
      </c>
      <c r="D28" s="7" t="s">
        <v>33</v>
      </c>
      <c r="E28" s="7">
        <v>1998</v>
      </c>
      <c r="F28" s="7">
        <v>2</v>
      </c>
      <c r="G28" s="7">
        <v>4</v>
      </c>
      <c r="H28" s="7">
        <v>10</v>
      </c>
      <c r="I28" s="7">
        <v>37</v>
      </c>
      <c r="J28" s="7">
        <v>119</v>
      </c>
      <c r="K28" s="7">
        <v>410</v>
      </c>
      <c r="L28" s="7">
        <v>1</v>
      </c>
      <c r="M28" s="58">
        <v>45770</v>
      </c>
      <c r="N28" s="57">
        <v>13</v>
      </c>
      <c r="O28" s="119"/>
    </row>
    <row r="29" spans="1:33">
      <c r="A29" s="7" t="s">
        <v>29</v>
      </c>
      <c r="B29" s="7" t="s">
        <v>30</v>
      </c>
      <c r="C29" s="7">
        <v>3</v>
      </c>
      <c r="D29" s="7" t="s">
        <v>31</v>
      </c>
      <c r="E29" s="7">
        <v>1983</v>
      </c>
      <c r="F29" s="7">
        <v>2</v>
      </c>
      <c r="G29" s="7">
        <v>4</v>
      </c>
      <c r="H29" s="7">
        <v>12</v>
      </c>
      <c r="I29" s="7">
        <v>45</v>
      </c>
      <c r="J29" s="7">
        <v>117</v>
      </c>
      <c r="K29" s="7">
        <v>412</v>
      </c>
      <c r="L29" s="7">
        <v>1</v>
      </c>
      <c r="M29" s="58">
        <v>45770</v>
      </c>
      <c r="N29" s="57">
        <v>24</v>
      </c>
      <c r="O29" s="119"/>
    </row>
    <row r="30" spans="1:33">
      <c r="A30" s="7" t="s">
        <v>29</v>
      </c>
      <c r="B30" s="7" t="s">
        <v>30</v>
      </c>
      <c r="C30" s="7">
        <v>5</v>
      </c>
      <c r="D30" s="7" t="s">
        <v>37</v>
      </c>
      <c r="E30" s="7">
        <v>2018</v>
      </c>
      <c r="F30" s="7">
        <v>3</v>
      </c>
      <c r="G30" s="7">
        <v>4</v>
      </c>
      <c r="H30" s="7">
        <v>18</v>
      </c>
      <c r="I30" s="7">
        <v>69</v>
      </c>
      <c r="J30" s="7">
        <v>111</v>
      </c>
      <c r="K30" s="7">
        <v>418</v>
      </c>
      <c r="L30" s="7">
        <v>1</v>
      </c>
      <c r="M30" s="58">
        <v>45770</v>
      </c>
      <c r="N30" s="57">
        <v>18</v>
      </c>
      <c r="O30" s="119"/>
    </row>
    <row r="31" spans="1:33">
      <c r="A31" s="7" t="s">
        <v>29</v>
      </c>
      <c r="B31" s="7" t="s">
        <v>30</v>
      </c>
      <c r="C31" s="7">
        <v>5</v>
      </c>
      <c r="D31" s="7" t="s">
        <v>32</v>
      </c>
      <c r="E31" s="7">
        <v>1985</v>
      </c>
      <c r="F31" s="7">
        <v>3</v>
      </c>
      <c r="G31" s="7">
        <v>4</v>
      </c>
      <c r="H31" s="7">
        <v>20</v>
      </c>
      <c r="I31" s="7">
        <v>77</v>
      </c>
      <c r="J31" s="7">
        <v>109</v>
      </c>
      <c r="K31" s="7">
        <v>420</v>
      </c>
      <c r="L31" s="7">
        <v>1</v>
      </c>
      <c r="M31" s="58">
        <v>45770</v>
      </c>
      <c r="N31" s="57">
        <v>24</v>
      </c>
      <c r="O31" s="119"/>
    </row>
    <row r="32" spans="1:33">
      <c r="A32" s="7" t="s">
        <v>29</v>
      </c>
      <c r="B32" s="7" t="s">
        <v>30</v>
      </c>
      <c r="C32" s="7">
        <v>7</v>
      </c>
      <c r="D32" s="7" t="s">
        <v>38</v>
      </c>
      <c r="E32" s="7">
        <v>2023</v>
      </c>
      <c r="F32" s="7">
        <v>4</v>
      </c>
      <c r="G32" s="7">
        <v>4</v>
      </c>
      <c r="H32" s="7">
        <v>26</v>
      </c>
      <c r="I32" s="7">
        <v>101</v>
      </c>
      <c r="J32" s="7">
        <v>103</v>
      </c>
      <c r="K32" s="7">
        <v>426</v>
      </c>
      <c r="L32" s="7">
        <v>1</v>
      </c>
      <c r="M32" s="58">
        <v>45770</v>
      </c>
      <c r="N32" s="57">
        <v>11</v>
      </c>
      <c r="O32" s="119"/>
    </row>
    <row r="33" spans="1:15">
      <c r="A33" s="7" t="s">
        <v>29</v>
      </c>
      <c r="B33" s="7" t="s">
        <v>30</v>
      </c>
      <c r="C33" s="7">
        <v>7</v>
      </c>
      <c r="D33" s="7" t="s">
        <v>36</v>
      </c>
      <c r="E33" s="7">
        <v>2016</v>
      </c>
      <c r="F33" s="7">
        <v>4</v>
      </c>
      <c r="G33" s="7">
        <v>4</v>
      </c>
      <c r="H33" s="7">
        <v>28</v>
      </c>
      <c r="I33" s="7">
        <v>109</v>
      </c>
      <c r="J33" s="7">
        <v>101</v>
      </c>
      <c r="K33" s="7">
        <v>428</v>
      </c>
      <c r="L33" s="7">
        <v>1</v>
      </c>
      <c r="M33" s="58">
        <v>45770</v>
      </c>
      <c r="N33" s="57">
        <v>10</v>
      </c>
      <c r="O33" s="119"/>
    </row>
    <row r="34" spans="1:15">
      <c r="A34" s="7" t="s">
        <v>39</v>
      </c>
      <c r="B34" s="7" t="s">
        <v>40</v>
      </c>
      <c r="C34" s="7">
        <v>2</v>
      </c>
      <c r="D34" s="7" t="s">
        <v>41</v>
      </c>
      <c r="E34" s="7">
        <v>1984</v>
      </c>
      <c r="F34" s="7">
        <v>1</v>
      </c>
      <c r="G34" s="7">
        <v>1</v>
      </c>
      <c r="H34" s="7">
        <v>6</v>
      </c>
      <c r="I34" s="7">
        <v>24</v>
      </c>
      <c r="J34" s="7">
        <v>6</v>
      </c>
      <c r="K34" s="7">
        <v>106</v>
      </c>
      <c r="L34" s="7">
        <v>1</v>
      </c>
      <c r="M34" s="58">
        <v>45805</v>
      </c>
      <c r="N34" s="57">
        <v>10</v>
      </c>
      <c r="O34" s="119"/>
    </row>
    <row r="35" spans="1:15">
      <c r="A35" s="7" t="s">
        <v>39</v>
      </c>
      <c r="B35" s="7" t="s">
        <v>40</v>
      </c>
      <c r="C35" s="7">
        <v>2</v>
      </c>
      <c r="D35" s="7" t="s">
        <v>47</v>
      </c>
      <c r="E35" s="7">
        <v>2016</v>
      </c>
      <c r="F35" s="7">
        <v>1</v>
      </c>
      <c r="G35" s="7">
        <v>1</v>
      </c>
      <c r="H35" s="7">
        <v>8</v>
      </c>
      <c r="I35" s="7">
        <v>32</v>
      </c>
      <c r="J35" s="7">
        <v>8</v>
      </c>
      <c r="K35" s="7">
        <v>108</v>
      </c>
      <c r="L35" s="7">
        <v>1</v>
      </c>
      <c r="M35" s="58">
        <v>45805</v>
      </c>
      <c r="N35" s="57">
        <v>16</v>
      </c>
      <c r="O35" s="119"/>
    </row>
    <row r="36" spans="1:15">
      <c r="A36" s="86" t="s">
        <v>39</v>
      </c>
      <c r="B36" s="86" t="s">
        <v>40</v>
      </c>
      <c r="C36" s="87">
        <v>4</v>
      </c>
      <c r="D36" s="86" t="s">
        <v>42</v>
      </c>
      <c r="E36" s="86">
        <v>1989</v>
      </c>
      <c r="F36" s="87">
        <v>2</v>
      </c>
      <c r="G36" s="87">
        <v>1</v>
      </c>
      <c r="H36" s="87">
        <v>14</v>
      </c>
      <c r="I36" s="88">
        <v>56</v>
      </c>
      <c r="J36" s="88">
        <v>14</v>
      </c>
      <c r="K36" s="87">
        <v>114</v>
      </c>
      <c r="L36" s="7">
        <v>1</v>
      </c>
      <c r="M36" s="58">
        <v>45805</v>
      </c>
      <c r="N36" s="57">
        <v>18</v>
      </c>
      <c r="O36" s="119"/>
    </row>
    <row r="37" spans="1:15">
      <c r="A37" s="7" t="s">
        <v>39</v>
      </c>
      <c r="B37" s="7" t="s">
        <v>40</v>
      </c>
      <c r="C37" s="7">
        <v>4</v>
      </c>
      <c r="D37" s="7" t="s">
        <v>48</v>
      </c>
      <c r="E37" s="7">
        <v>2020</v>
      </c>
      <c r="F37" s="7">
        <v>2</v>
      </c>
      <c r="G37" s="7">
        <v>1</v>
      </c>
      <c r="H37" s="7">
        <v>16</v>
      </c>
      <c r="I37" s="7">
        <v>64</v>
      </c>
      <c r="J37" s="7">
        <v>16</v>
      </c>
      <c r="K37" s="7">
        <v>116</v>
      </c>
      <c r="L37" s="7">
        <v>1</v>
      </c>
      <c r="M37" s="58">
        <v>45805</v>
      </c>
      <c r="N37" s="57">
        <v>14</v>
      </c>
      <c r="O37" s="119"/>
    </row>
    <row r="38" spans="1:15">
      <c r="A38" s="7" t="s">
        <v>39</v>
      </c>
      <c r="B38" s="7" t="s">
        <v>40</v>
      </c>
      <c r="C38" s="7">
        <v>6</v>
      </c>
      <c r="D38" s="7" t="s">
        <v>44</v>
      </c>
      <c r="E38" s="7">
        <v>2001</v>
      </c>
      <c r="F38" s="7">
        <v>3</v>
      </c>
      <c r="G38" s="7">
        <v>1</v>
      </c>
      <c r="H38" s="7">
        <v>22</v>
      </c>
      <c r="I38" s="7">
        <v>88</v>
      </c>
      <c r="J38" s="7">
        <v>22</v>
      </c>
      <c r="K38" s="7">
        <v>122</v>
      </c>
      <c r="L38" s="7">
        <v>1</v>
      </c>
      <c r="M38" s="58">
        <v>45805</v>
      </c>
      <c r="N38" s="57">
        <v>11</v>
      </c>
      <c r="O38" s="119"/>
    </row>
    <row r="39" spans="1:15">
      <c r="A39" s="7" t="s">
        <v>39</v>
      </c>
      <c r="B39" s="7" t="s">
        <v>40</v>
      </c>
      <c r="C39" s="7">
        <v>6</v>
      </c>
      <c r="D39" s="7" t="s">
        <v>45</v>
      </c>
      <c r="E39" s="7">
        <v>2004</v>
      </c>
      <c r="F39" s="7">
        <v>3</v>
      </c>
      <c r="G39" s="7">
        <v>1</v>
      </c>
      <c r="H39" s="7">
        <v>24</v>
      </c>
      <c r="I39" s="7">
        <v>96</v>
      </c>
      <c r="J39" s="7">
        <v>24</v>
      </c>
      <c r="K39" s="7">
        <v>124</v>
      </c>
      <c r="L39" s="7">
        <v>1</v>
      </c>
      <c r="M39" s="58">
        <v>45805</v>
      </c>
      <c r="N39" s="57">
        <v>21</v>
      </c>
      <c r="O39" s="119"/>
    </row>
    <row r="40" spans="1:15">
      <c r="A40" s="7" t="s">
        <v>39</v>
      </c>
      <c r="B40" s="7" t="s">
        <v>40</v>
      </c>
      <c r="C40" s="7">
        <v>8</v>
      </c>
      <c r="D40" s="7" t="s">
        <v>43</v>
      </c>
      <c r="E40" s="7">
        <v>1999</v>
      </c>
      <c r="F40" s="7">
        <v>4</v>
      </c>
      <c r="G40" s="7">
        <v>1</v>
      </c>
      <c r="H40" s="7">
        <v>30</v>
      </c>
      <c r="I40" s="7">
        <v>120</v>
      </c>
      <c r="J40" s="7">
        <v>30</v>
      </c>
      <c r="K40" s="7">
        <v>130</v>
      </c>
      <c r="L40" s="7">
        <v>1</v>
      </c>
      <c r="M40" s="58">
        <v>45805</v>
      </c>
      <c r="N40" s="57">
        <v>39</v>
      </c>
      <c r="O40" s="119"/>
    </row>
    <row r="41" spans="1:15">
      <c r="A41" s="7" t="s">
        <v>39</v>
      </c>
      <c r="B41" s="7" t="s">
        <v>40</v>
      </c>
      <c r="C41" s="7">
        <v>8</v>
      </c>
      <c r="D41" s="7" t="s">
        <v>46</v>
      </c>
      <c r="E41" s="7">
        <v>2008</v>
      </c>
      <c r="F41" s="7">
        <v>4</v>
      </c>
      <c r="G41" s="7">
        <v>1</v>
      </c>
      <c r="H41" s="7">
        <v>32</v>
      </c>
      <c r="I41" s="7">
        <v>128</v>
      </c>
      <c r="J41" s="7">
        <v>32</v>
      </c>
      <c r="K41" s="7">
        <v>132</v>
      </c>
      <c r="L41" s="7">
        <v>1</v>
      </c>
      <c r="M41" s="58">
        <v>45805</v>
      </c>
      <c r="N41" s="57">
        <v>37</v>
      </c>
      <c r="O41" s="119"/>
    </row>
    <row r="42" spans="1:15">
      <c r="A42" s="7" t="s">
        <v>39</v>
      </c>
      <c r="B42" s="7" t="s">
        <v>40</v>
      </c>
      <c r="C42" s="7">
        <v>2</v>
      </c>
      <c r="D42" s="7" t="s">
        <v>42</v>
      </c>
      <c r="E42" s="7">
        <v>1989</v>
      </c>
      <c r="F42" s="7">
        <v>1</v>
      </c>
      <c r="G42" s="7">
        <v>2</v>
      </c>
      <c r="H42" s="7">
        <v>6</v>
      </c>
      <c r="I42" s="7">
        <v>23</v>
      </c>
      <c r="J42" s="7">
        <v>59</v>
      </c>
      <c r="K42" s="7">
        <v>206</v>
      </c>
      <c r="L42" s="7">
        <v>1</v>
      </c>
      <c r="M42" s="58">
        <v>45805</v>
      </c>
      <c r="N42" s="57">
        <v>11</v>
      </c>
      <c r="O42" s="119"/>
    </row>
    <row r="43" spans="1:15">
      <c r="A43" s="7" t="s">
        <v>39</v>
      </c>
      <c r="B43" s="7" t="s">
        <v>40</v>
      </c>
      <c r="C43" s="7">
        <v>2</v>
      </c>
      <c r="D43" s="7" t="s">
        <v>44</v>
      </c>
      <c r="E43" s="7">
        <v>2001</v>
      </c>
      <c r="F43" s="7">
        <v>1</v>
      </c>
      <c r="G43" s="7">
        <v>2</v>
      </c>
      <c r="H43" s="7">
        <v>8</v>
      </c>
      <c r="I43" s="7">
        <v>31</v>
      </c>
      <c r="J43" s="7">
        <v>57</v>
      </c>
      <c r="K43" s="7">
        <v>208</v>
      </c>
      <c r="L43" s="7">
        <v>1</v>
      </c>
      <c r="M43" s="58">
        <v>45805</v>
      </c>
      <c r="N43" s="57">
        <v>26</v>
      </c>
      <c r="O43" s="119"/>
    </row>
    <row r="44" spans="1:15">
      <c r="A44" s="7" t="s">
        <v>39</v>
      </c>
      <c r="B44" s="7" t="s">
        <v>40</v>
      </c>
      <c r="C44" s="7">
        <v>4</v>
      </c>
      <c r="D44" s="7" t="s">
        <v>45</v>
      </c>
      <c r="E44" s="7">
        <v>2004</v>
      </c>
      <c r="F44" s="7">
        <v>2</v>
      </c>
      <c r="G44" s="7">
        <v>2</v>
      </c>
      <c r="H44" s="7">
        <v>14</v>
      </c>
      <c r="I44" s="7">
        <v>55</v>
      </c>
      <c r="J44" s="7">
        <v>51</v>
      </c>
      <c r="K44" s="7">
        <v>214</v>
      </c>
      <c r="L44" s="7">
        <v>1</v>
      </c>
      <c r="M44" s="58">
        <v>45805</v>
      </c>
      <c r="N44" s="57">
        <v>20</v>
      </c>
      <c r="O44" s="119"/>
    </row>
    <row r="45" spans="1:15">
      <c r="A45" s="7" t="s">
        <v>39</v>
      </c>
      <c r="B45" s="7" t="s">
        <v>40</v>
      </c>
      <c r="C45" s="7">
        <v>4</v>
      </c>
      <c r="D45" s="7" t="s">
        <v>46</v>
      </c>
      <c r="E45" s="7">
        <v>2008</v>
      </c>
      <c r="F45" s="7">
        <v>2</v>
      </c>
      <c r="G45" s="7">
        <v>2</v>
      </c>
      <c r="H45" s="7">
        <v>16</v>
      </c>
      <c r="I45" s="7">
        <v>63</v>
      </c>
      <c r="J45" s="7">
        <v>49</v>
      </c>
      <c r="K45" s="7">
        <v>216</v>
      </c>
      <c r="L45" s="7">
        <v>1</v>
      </c>
      <c r="M45" s="58">
        <v>45805</v>
      </c>
      <c r="N45" s="57">
        <v>26</v>
      </c>
      <c r="O45" s="119"/>
    </row>
    <row r="46" spans="1:15">
      <c r="A46" s="7" t="s">
        <v>39</v>
      </c>
      <c r="B46" s="7" t="s">
        <v>40</v>
      </c>
      <c r="C46" s="7">
        <v>6</v>
      </c>
      <c r="D46" s="7" t="s">
        <v>47</v>
      </c>
      <c r="E46" s="7">
        <v>2016</v>
      </c>
      <c r="F46" s="7">
        <v>3</v>
      </c>
      <c r="G46" s="7">
        <v>2</v>
      </c>
      <c r="H46" s="7">
        <v>22</v>
      </c>
      <c r="I46" s="7">
        <v>87</v>
      </c>
      <c r="J46" s="7">
        <v>43</v>
      </c>
      <c r="K46" s="7">
        <v>222</v>
      </c>
      <c r="L46" s="7">
        <v>1</v>
      </c>
      <c r="M46" s="58">
        <v>45805</v>
      </c>
      <c r="N46" s="57">
        <v>23</v>
      </c>
      <c r="O46" s="119"/>
    </row>
    <row r="47" spans="1:15">
      <c r="A47" s="7" t="s">
        <v>39</v>
      </c>
      <c r="B47" s="7" t="s">
        <v>40</v>
      </c>
      <c r="C47" s="7">
        <v>6</v>
      </c>
      <c r="D47" s="7" t="s">
        <v>43</v>
      </c>
      <c r="E47" s="7">
        <v>1999</v>
      </c>
      <c r="F47" s="7">
        <v>3</v>
      </c>
      <c r="G47" s="7">
        <v>2</v>
      </c>
      <c r="H47" s="7">
        <v>24</v>
      </c>
      <c r="I47" s="7">
        <v>95</v>
      </c>
      <c r="J47" s="7">
        <v>41</v>
      </c>
      <c r="K47" s="7">
        <v>224</v>
      </c>
      <c r="L47" s="7">
        <v>1</v>
      </c>
      <c r="M47" s="58">
        <v>45805</v>
      </c>
      <c r="N47" s="57">
        <v>28</v>
      </c>
      <c r="O47" s="119"/>
    </row>
    <row r="48" spans="1:15">
      <c r="A48" s="7" t="s">
        <v>39</v>
      </c>
      <c r="B48" s="7" t="s">
        <v>40</v>
      </c>
      <c r="C48" s="7">
        <v>8</v>
      </c>
      <c r="D48" s="7" t="s">
        <v>48</v>
      </c>
      <c r="E48" s="7">
        <v>2020</v>
      </c>
      <c r="F48" s="7">
        <v>4</v>
      </c>
      <c r="G48" s="7">
        <v>2</v>
      </c>
      <c r="H48" s="7">
        <v>30</v>
      </c>
      <c r="I48" s="7">
        <v>119</v>
      </c>
      <c r="J48" s="7">
        <v>35</v>
      </c>
      <c r="K48" s="7">
        <v>230</v>
      </c>
      <c r="L48" s="7">
        <v>1</v>
      </c>
      <c r="M48" s="58">
        <v>45805</v>
      </c>
      <c r="N48" s="57">
        <v>22</v>
      </c>
      <c r="O48" s="119"/>
    </row>
    <row r="49" spans="1:15">
      <c r="A49" s="7" t="s">
        <v>39</v>
      </c>
      <c r="B49" s="7" t="s">
        <v>40</v>
      </c>
      <c r="C49" s="7">
        <v>8</v>
      </c>
      <c r="D49" s="7" t="s">
        <v>41</v>
      </c>
      <c r="E49" s="7">
        <v>1984</v>
      </c>
      <c r="F49" s="7">
        <v>4</v>
      </c>
      <c r="G49" s="7">
        <v>2</v>
      </c>
      <c r="H49" s="7">
        <v>32</v>
      </c>
      <c r="I49" s="7">
        <v>127</v>
      </c>
      <c r="J49" s="7">
        <v>33</v>
      </c>
      <c r="K49" s="7">
        <v>232</v>
      </c>
      <c r="L49" s="7">
        <v>1</v>
      </c>
      <c r="M49" s="58">
        <v>45805</v>
      </c>
      <c r="N49" s="57">
        <v>39</v>
      </c>
      <c r="O49" s="119"/>
    </row>
    <row r="50" spans="1:15">
      <c r="A50" s="7" t="s">
        <v>39</v>
      </c>
      <c r="B50" s="7" t="s">
        <v>40</v>
      </c>
      <c r="C50" s="7">
        <v>2</v>
      </c>
      <c r="D50" s="7" t="s">
        <v>45</v>
      </c>
      <c r="E50" s="7">
        <v>2004</v>
      </c>
      <c r="F50" s="7">
        <v>1</v>
      </c>
      <c r="G50" s="7">
        <v>3</v>
      </c>
      <c r="H50" s="7">
        <v>6</v>
      </c>
      <c r="I50" s="7">
        <v>22</v>
      </c>
      <c r="J50" s="7">
        <v>70</v>
      </c>
      <c r="K50" s="7">
        <v>306</v>
      </c>
      <c r="L50" s="7">
        <v>1</v>
      </c>
      <c r="M50" s="58">
        <v>45805</v>
      </c>
      <c r="N50" s="57">
        <v>16</v>
      </c>
      <c r="O50" s="119"/>
    </row>
    <row r="51" spans="1:15">
      <c r="A51" s="7" t="s">
        <v>39</v>
      </c>
      <c r="B51" s="7" t="s">
        <v>40</v>
      </c>
      <c r="C51" s="7">
        <v>2</v>
      </c>
      <c r="D51" s="7" t="s">
        <v>48</v>
      </c>
      <c r="E51" s="7">
        <v>2020</v>
      </c>
      <c r="F51" s="7">
        <v>1</v>
      </c>
      <c r="G51" s="7">
        <v>3</v>
      </c>
      <c r="H51" s="7">
        <v>8</v>
      </c>
      <c r="I51" s="7">
        <v>30</v>
      </c>
      <c r="J51" s="7">
        <v>72</v>
      </c>
      <c r="K51" s="7">
        <v>308</v>
      </c>
      <c r="L51" s="7">
        <v>1</v>
      </c>
      <c r="M51" s="58">
        <v>45805</v>
      </c>
      <c r="N51" s="57">
        <v>11</v>
      </c>
      <c r="O51" s="119"/>
    </row>
    <row r="52" spans="1:15">
      <c r="A52" s="7" t="s">
        <v>39</v>
      </c>
      <c r="B52" s="7" t="s">
        <v>40</v>
      </c>
      <c r="C52" s="7">
        <v>4</v>
      </c>
      <c r="D52" s="7" t="s">
        <v>41</v>
      </c>
      <c r="E52" s="7">
        <v>1984</v>
      </c>
      <c r="F52" s="7">
        <v>2</v>
      </c>
      <c r="G52" s="7">
        <v>3</v>
      </c>
      <c r="H52" s="7">
        <v>14</v>
      </c>
      <c r="I52" s="7">
        <v>54</v>
      </c>
      <c r="J52" s="7">
        <v>78</v>
      </c>
      <c r="K52" s="7">
        <v>314</v>
      </c>
      <c r="L52" s="7">
        <v>1</v>
      </c>
      <c r="M52" s="58">
        <v>45805</v>
      </c>
      <c r="N52" s="57">
        <v>19</v>
      </c>
      <c r="O52" s="119"/>
    </row>
    <row r="53" spans="1:15">
      <c r="A53" s="7" t="s">
        <v>39</v>
      </c>
      <c r="B53" s="7" t="s">
        <v>40</v>
      </c>
      <c r="C53" s="7">
        <v>4</v>
      </c>
      <c r="D53" s="7" t="s">
        <v>43</v>
      </c>
      <c r="E53" s="7">
        <v>1999</v>
      </c>
      <c r="F53" s="7">
        <v>2</v>
      </c>
      <c r="G53" s="7">
        <v>3</v>
      </c>
      <c r="H53" s="7">
        <v>16</v>
      </c>
      <c r="I53" s="7">
        <v>62</v>
      </c>
      <c r="J53" s="7">
        <v>80</v>
      </c>
      <c r="K53" s="7">
        <v>316</v>
      </c>
      <c r="L53" s="7">
        <v>1</v>
      </c>
      <c r="M53" s="58">
        <v>45805</v>
      </c>
      <c r="N53" s="57">
        <v>24</v>
      </c>
      <c r="O53" s="119"/>
    </row>
    <row r="54" spans="1:15">
      <c r="A54" s="7" t="s">
        <v>39</v>
      </c>
      <c r="B54" s="7" t="s">
        <v>40</v>
      </c>
      <c r="C54" s="7">
        <v>6</v>
      </c>
      <c r="D54" s="7" t="s">
        <v>42</v>
      </c>
      <c r="E54" s="7">
        <v>1989</v>
      </c>
      <c r="F54" s="7">
        <v>3</v>
      </c>
      <c r="G54" s="7">
        <v>3</v>
      </c>
      <c r="H54" s="7">
        <v>22</v>
      </c>
      <c r="I54" s="7">
        <v>86</v>
      </c>
      <c r="J54" s="7">
        <v>86</v>
      </c>
      <c r="K54" s="7">
        <v>322</v>
      </c>
      <c r="L54" s="7">
        <v>1</v>
      </c>
      <c r="M54" s="58">
        <v>45805</v>
      </c>
      <c r="N54" s="57">
        <v>0</v>
      </c>
      <c r="O54" s="119"/>
    </row>
    <row r="55" spans="1:15">
      <c r="A55" s="7" t="s">
        <v>39</v>
      </c>
      <c r="B55" s="7" t="s">
        <v>40</v>
      </c>
      <c r="C55" s="7">
        <v>6</v>
      </c>
      <c r="D55" s="7" t="s">
        <v>46</v>
      </c>
      <c r="E55" s="7">
        <v>2008</v>
      </c>
      <c r="F55" s="7">
        <v>3</v>
      </c>
      <c r="G55" s="7">
        <v>3</v>
      </c>
      <c r="H55" s="7">
        <v>24</v>
      </c>
      <c r="I55" s="7">
        <v>94</v>
      </c>
      <c r="J55" s="7">
        <v>88</v>
      </c>
      <c r="K55" s="7">
        <v>324</v>
      </c>
      <c r="L55" s="7">
        <v>1</v>
      </c>
      <c r="M55" s="58">
        <v>45805</v>
      </c>
      <c r="N55" s="57">
        <v>1</v>
      </c>
      <c r="O55" s="119"/>
    </row>
    <row r="56" spans="1:15">
      <c r="A56" s="7" t="s">
        <v>39</v>
      </c>
      <c r="B56" s="7" t="s">
        <v>40</v>
      </c>
      <c r="C56" s="7">
        <v>8</v>
      </c>
      <c r="D56" s="7" t="s">
        <v>44</v>
      </c>
      <c r="E56" s="7">
        <v>2001</v>
      </c>
      <c r="F56" s="7">
        <v>4</v>
      </c>
      <c r="G56" s="7">
        <v>3</v>
      </c>
      <c r="H56" s="7">
        <v>30</v>
      </c>
      <c r="I56" s="7">
        <v>118</v>
      </c>
      <c r="J56" s="7">
        <v>94</v>
      </c>
      <c r="K56" s="7">
        <v>330</v>
      </c>
      <c r="L56" s="7">
        <v>1</v>
      </c>
      <c r="M56" s="58">
        <v>45805</v>
      </c>
      <c r="N56" s="57">
        <v>7</v>
      </c>
      <c r="O56" s="119"/>
    </row>
    <row r="57" spans="1:15">
      <c r="A57" s="7" t="s">
        <v>39</v>
      </c>
      <c r="B57" s="7" t="s">
        <v>40</v>
      </c>
      <c r="C57" s="7">
        <v>8</v>
      </c>
      <c r="D57" s="7" t="s">
        <v>47</v>
      </c>
      <c r="E57" s="7">
        <v>2016</v>
      </c>
      <c r="F57" s="7">
        <v>4</v>
      </c>
      <c r="G57" s="7">
        <v>3</v>
      </c>
      <c r="H57" s="7">
        <v>32</v>
      </c>
      <c r="I57" s="7">
        <v>126</v>
      </c>
      <c r="J57" s="7">
        <v>96</v>
      </c>
      <c r="K57" s="7">
        <v>332</v>
      </c>
      <c r="L57" s="7">
        <v>1</v>
      </c>
      <c r="M57" s="58">
        <v>45805</v>
      </c>
      <c r="N57" s="57">
        <v>23</v>
      </c>
      <c r="O57" s="119"/>
    </row>
    <row r="58" spans="1:15">
      <c r="A58" s="7" t="s">
        <v>39</v>
      </c>
      <c r="B58" s="7" t="s">
        <v>40</v>
      </c>
      <c r="C58" s="7">
        <v>2</v>
      </c>
      <c r="D58" s="7" t="s">
        <v>43</v>
      </c>
      <c r="E58" s="7">
        <v>1999</v>
      </c>
      <c r="F58" s="7">
        <v>1</v>
      </c>
      <c r="G58" s="7">
        <v>4</v>
      </c>
      <c r="H58" s="7">
        <v>6</v>
      </c>
      <c r="I58" s="7">
        <v>21</v>
      </c>
      <c r="J58" s="7">
        <v>123</v>
      </c>
      <c r="K58" s="7">
        <v>406</v>
      </c>
      <c r="L58" s="7">
        <v>1</v>
      </c>
      <c r="M58" s="58">
        <v>45805</v>
      </c>
      <c r="N58" s="57">
        <v>24</v>
      </c>
      <c r="O58" s="119"/>
    </row>
    <row r="59" spans="1:15">
      <c r="A59" s="7" t="s">
        <v>39</v>
      </c>
      <c r="B59" s="7" t="s">
        <v>40</v>
      </c>
      <c r="C59" s="7">
        <v>2</v>
      </c>
      <c r="D59" s="7" t="s">
        <v>46</v>
      </c>
      <c r="E59" s="7">
        <v>2008</v>
      </c>
      <c r="F59" s="7">
        <v>1</v>
      </c>
      <c r="G59" s="7">
        <v>4</v>
      </c>
      <c r="H59" s="7">
        <v>8</v>
      </c>
      <c r="I59" s="7">
        <v>29</v>
      </c>
      <c r="J59" s="7">
        <v>121</v>
      </c>
      <c r="K59" s="7">
        <v>408</v>
      </c>
      <c r="L59" s="7">
        <v>1</v>
      </c>
      <c r="M59" s="58">
        <v>45805</v>
      </c>
      <c r="N59" s="57">
        <v>9</v>
      </c>
      <c r="O59" s="119"/>
    </row>
    <row r="60" spans="1:15">
      <c r="A60" s="7" t="s">
        <v>39</v>
      </c>
      <c r="B60" s="7" t="s">
        <v>40</v>
      </c>
      <c r="C60" s="7">
        <v>4</v>
      </c>
      <c r="D60" s="7" t="s">
        <v>47</v>
      </c>
      <c r="E60" s="7">
        <v>2016</v>
      </c>
      <c r="F60" s="7">
        <v>2</v>
      </c>
      <c r="G60" s="7">
        <v>4</v>
      </c>
      <c r="H60" s="7">
        <v>14</v>
      </c>
      <c r="I60" s="7">
        <v>53</v>
      </c>
      <c r="J60" s="7">
        <v>115</v>
      </c>
      <c r="K60" s="7">
        <v>414</v>
      </c>
      <c r="L60" s="7">
        <v>1</v>
      </c>
      <c r="M60" s="58">
        <v>45805</v>
      </c>
      <c r="N60" s="57">
        <v>15</v>
      </c>
      <c r="O60" s="119"/>
    </row>
    <row r="61" spans="1:15">
      <c r="A61" s="7" t="s">
        <v>39</v>
      </c>
      <c r="B61" s="7" t="s">
        <v>40</v>
      </c>
      <c r="C61" s="7">
        <v>4</v>
      </c>
      <c r="D61" s="7" t="s">
        <v>44</v>
      </c>
      <c r="E61" s="7">
        <v>2001</v>
      </c>
      <c r="F61" s="7">
        <v>2</v>
      </c>
      <c r="G61" s="7">
        <v>4</v>
      </c>
      <c r="H61" s="7">
        <v>16</v>
      </c>
      <c r="I61" s="7">
        <v>61</v>
      </c>
      <c r="J61" s="7">
        <v>113</v>
      </c>
      <c r="K61" s="7">
        <v>416</v>
      </c>
      <c r="L61" s="7">
        <v>1</v>
      </c>
      <c r="M61" s="58">
        <v>45805</v>
      </c>
      <c r="N61" s="57">
        <v>19</v>
      </c>
      <c r="O61" s="119"/>
    </row>
    <row r="62" spans="1:15">
      <c r="A62" s="7" t="s">
        <v>39</v>
      </c>
      <c r="B62" s="7" t="s">
        <v>40</v>
      </c>
      <c r="C62" s="7">
        <v>6</v>
      </c>
      <c r="D62" s="7" t="s">
        <v>48</v>
      </c>
      <c r="E62" s="7">
        <v>2020</v>
      </c>
      <c r="F62" s="7">
        <v>3</v>
      </c>
      <c r="G62" s="7">
        <v>4</v>
      </c>
      <c r="H62" s="7">
        <v>22</v>
      </c>
      <c r="I62" s="7">
        <v>85</v>
      </c>
      <c r="J62" s="7">
        <v>107</v>
      </c>
      <c r="K62" s="7">
        <v>422</v>
      </c>
      <c r="L62" s="7">
        <v>1</v>
      </c>
      <c r="M62" s="58">
        <v>45805</v>
      </c>
      <c r="N62" s="57">
        <v>16</v>
      </c>
      <c r="O62" s="119"/>
    </row>
    <row r="63" spans="1:15">
      <c r="A63" s="7" t="s">
        <v>39</v>
      </c>
      <c r="B63" s="7" t="s">
        <v>40</v>
      </c>
      <c r="C63" s="7">
        <v>6</v>
      </c>
      <c r="D63" s="7" t="s">
        <v>41</v>
      </c>
      <c r="E63" s="7">
        <v>1984</v>
      </c>
      <c r="F63" s="7">
        <v>3</v>
      </c>
      <c r="G63" s="7">
        <v>4</v>
      </c>
      <c r="H63" s="7">
        <v>24</v>
      </c>
      <c r="I63" s="7">
        <v>93</v>
      </c>
      <c r="J63" s="7">
        <v>105</v>
      </c>
      <c r="K63" s="7">
        <v>424</v>
      </c>
      <c r="L63" s="7">
        <v>1</v>
      </c>
      <c r="M63" s="58">
        <v>45805</v>
      </c>
      <c r="N63" s="57">
        <v>17</v>
      </c>
      <c r="O63" s="119"/>
    </row>
    <row r="64" spans="1:15">
      <c r="A64" s="7" t="s">
        <v>39</v>
      </c>
      <c r="B64" s="7" t="s">
        <v>40</v>
      </c>
      <c r="C64" s="7">
        <v>8</v>
      </c>
      <c r="D64" s="7" t="s">
        <v>45</v>
      </c>
      <c r="E64" s="7">
        <v>2004</v>
      </c>
      <c r="F64" s="7">
        <v>4</v>
      </c>
      <c r="G64" s="7">
        <v>4</v>
      </c>
      <c r="H64" s="7">
        <v>30</v>
      </c>
      <c r="I64" s="7">
        <v>117</v>
      </c>
      <c r="J64" s="7">
        <v>99</v>
      </c>
      <c r="K64" s="7">
        <v>430</v>
      </c>
      <c r="L64" s="7">
        <v>1</v>
      </c>
      <c r="M64" s="58">
        <v>45805</v>
      </c>
      <c r="N64" s="57">
        <v>9</v>
      </c>
      <c r="O64" s="119"/>
    </row>
    <row r="65" spans="1:15">
      <c r="A65" s="7" t="s">
        <v>39</v>
      </c>
      <c r="B65" s="7" t="s">
        <v>40</v>
      </c>
      <c r="C65" s="7">
        <v>8</v>
      </c>
      <c r="D65" s="7" t="s">
        <v>42</v>
      </c>
      <c r="E65" s="7">
        <v>1989</v>
      </c>
      <c r="F65" s="7">
        <v>4</v>
      </c>
      <c r="G65" s="7">
        <v>4</v>
      </c>
      <c r="H65" s="7">
        <v>32</v>
      </c>
      <c r="I65" s="7">
        <v>125</v>
      </c>
      <c r="J65" s="7">
        <v>97</v>
      </c>
      <c r="K65" s="7">
        <v>432</v>
      </c>
      <c r="L65" s="7">
        <v>1</v>
      </c>
      <c r="M65" s="58">
        <v>45805</v>
      </c>
      <c r="N65" s="57">
        <v>10</v>
      </c>
      <c r="O65" s="119"/>
    </row>
    <row r="66" spans="1:15">
      <c r="A66" s="7" t="s">
        <v>29</v>
      </c>
      <c r="B66" s="7" t="s">
        <v>30</v>
      </c>
      <c r="C66" s="7">
        <v>1</v>
      </c>
      <c r="D66" s="7" t="s">
        <v>37</v>
      </c>
      <c r="E66" s="7">
        <v>2018</v>
      </c>
      <c r="F66" s="7">
        <v>1</v>
      </c>
      <c r="G66" s="7">
        <v>1</v>
      </c>
      <c r="H66" s="7">
        <v>2</v>
      </c>
      <c r="I66" s="7">
        <v>8</v>
      </c>
      <c r="J66" s="7">
        <v>2</v>
      </c>
      <c r="K66" s="7">
        <v>102</v>
      </c>
      <c r="L66" s="7">
        <v>2</v>
      </c>
      <c r="M66" s="98">
        <v>45772</v>
      </c>
      <c r="N66" s="86">
        <v>39</v>
      </c>
      <c r="O66" s="119"/>
    </row>
    <row r="67" spans="1:15">
      <c r="A67" s="7" t="s">
        <v>29</v>
      </c>
      <c r="B67" s="7" t="s">
        <v>30</v>
      </c>
      <c r="C67" s="7">
        <v>1</v>
      </c>
      <c r="D67" s="7" t="s">
        <v>36</v>
      </c>
      <c r="E67" s="7">
        <v>2016</v>
      </c>
      <c r="F67" s="7">
        <v>1</v>
      </c>
      <c r="G67" s="7">
        <v>1</v>
      </c>
      <c r="H67" s="7">
        <v>4</v>
      </c>
      <c r="I67" s="7">
        <v>16</v>
      </c>
      <c r="J67" s="7">
        <v>4</v>
      </c>
      <c r="K67" s="7">
        <v>104</v>
      </c>
      <c r="L67" s="7">
        <v>2</v>
      </c>
      <c r="M67" s="98">
        <v>45772</v>
      </c>
      <c r="N67" s="86">
        <v>27</v>
      </c>
      <c r="O67" s="119"/>
    </row>
    <row r="68" spans="1:15">
      <c r="A68" s="7" t="s">
        <v>29</v>
      </c>
      <c r="B68" s="7" t="s">
        <v>30</v>
      </c>
      <c r="C68" s="7">
        <v>3</v>
      </c>
      <c r="D68" s="7" t="s">
        <v>32</v>
      </c>
      <c r="E68" s="7">
        <v>1985</v>
      </c>
      <c r="F68" s="7">
        <v>2</v>
      </c>
      <c r="G68" s="7">
        <v>1</v>
      </c>
      <c r="H68" s="7">
        <v>10</v>
      </c>
      <c r="I68" s="7">
        <v>40</v>
      </c>
      <c r="J68" s="7">
        <v>10</v>
      </c>
      <c r="K68" s="7">
        <v>110</v>
      </c>
      <c r="L68" s="7">
        <v>2</v>
      </c>
      <c r="M68" s="98">
        <v>45772</v>
      </c>
      <c r="N68" s="86">
        <v>30</v>
      </c>
      <c r="O68" s="119"/>
    </row>
    <row r="69" spans="1:15">
      <c r="A69" s="7" t="s">
        <v>29</v>
      </c>
      <c r="B69" s="7" t="s">
        <v>30</v>
      </c>
      <c r="C69" s="7">
        <v>3</v>
      </c>
      <c r="D69" s="7" t="s">
        <v>35</v>
      </c>
      <c r="E69" s="7">
        <v>2002</v>
      </c>
      <c r="F69" s="7">
        <v>2</v>
      </c>
      <c r="G69" s="7">
        <v>1</v>
      </c>
      <c r="H69" s="7">
        <v>12</v>
      </c>
      <c r="I69" s="7">
        <v>48</v>
      </c>
      <c r="J69" s="7">
        <v>12</v>
      </c>
      <c r="K69" s="7">
        <v>112</v>
      </c>
      <c r="L69" s="7">
        <v>2</v>
      </c>
      <c r="M69" s="98">
        <v>45772</v>
      </c>
      <c r="N69" s="86">
        <v>32</v>
      </c>
      <c r="O69" s="119"/>
    </row>
    <row r="70" spans="1:15">
      <c r="A70" s="7" t="s">
        <v>29</v>
      </c>
      <c r="B70" s="7" t="s">
        <v>30</v>
      </c>
      <c r="C70" s="7">
        <v>5</v>
      </c>
      <c r="D70" s="7" t="s">
        <v>33</v>
      </c>
      <c r="E70" s="7">
        <v>1998</v>
      </c>
      <c r="F70" s="7">
        <v>3</v>
      </c>
      <c r="G70" s="7">
        <v>1</v>
      </c>
      <c r="H70" s="7">
        <v>18</v>
      </c>
      <c r="I70" s="7">
        <v>72</v>
      </c>
      <c r="J70" s="7">
        <v>18</v>
      </c>
      <c r="K70" s="7">
        <v>118</v>
      </c>
      <c r="L70" s="7">
        <v>2</v>
      </c>
      <c r="M70" s="98">
        <v>45772</v>
      </c>
      <c r="N70" s="86">
        <v>28</v>
      </c>
      <c r="O70" s="119"/>
    </row>
    <row r="71" spans="1:15">
      <c r="A71" s="7" t="s">
        <v>29</v>
      </c>
      <c r="B71" s="7" t="s">
        <v>30</v>
      </c>
      <c r="C71" s="7">
        <v>5</v>
      </c>
      <c r="D71" s="7" t="s">
        <v>38</v>
      </c>
      <c r="E71" s="7">
        <v>2023</v>
      </c>
      <c r="F71" s="7">
        <v>3</v>
      </c>
      <c r="G71" s="7">
        <v>1</v>
      </c>
      <c r="H71" s="7">
        <v>20</v>
      </c>
      <c r="I71" s="7">
        <v>80</v>
      </c>
      <c r="J71" s="7">
        <v>20</v>
      </c>
      <c r="K71" s="7">
        <v>120</v>
      </c>
      <c r="L71" s="7">
        <v>2</v>
      </c>
      <c r="M71" s="98">
        <v>45772</v>
      </c>
      <c r="N71" s="86">
        <v>34</v>
      </c>
      <c r="O71" s="119"/>
    </row>
    <row r="72" spans="1:15">
      <c r="A72" s="7" t="s">
        <v>29</v>
      </c>
      <c r="B72" s="7" t="s">
        <v>30</v>
      </c>
      <c r="C72" s="7">
        <v>7</v>
      </c>
      <c r="D72" s="7" t="s">
        <v>34</v>
      </c>
      <c r="E72" s="7">
        <v>1999</v>
      </c>
      <c r="F72" s="7">
        <v>4</v>
      </c>
      <c r="G72" s="7">
        <v>1</v>
      </c>
      <c r="H72" s="7">
        <v>26</v>
      </c>
      <c r="I72" s="7">
        <v>104</v>
      </c>
      <c r="J72" s="7">
        <v>26</v>
      </c>
      <c r="K72" s="7">
        <v>126</v>
      </c>
      <c r="L72" s="7">
        <v>2</v>
      </c>
      <c r="M72" s="98">
        <v>45772</v>
      </c>
      <c r="N72" s="86">
        <v>37</v>
      </c>
      <c r="O72" s="119"/>
    </row>
    <row r="73" spans="1:15">
      <c r="A73" s="7" t="s">
        <v>29</v>
      </c>
      <c r="B73" s="7" t="s">
        <v>30</v>
      </c>
      <c r="C73" s="7">
        <v>7</v>
      </c>
      <c r="D73" s="7" t="s">
        <v>31</v>
      </c>
      <c r="E73" s="7">
        <v>1983</v>
      </c>
      <c r="F73" s="7">
        <v>4</v>
      </c>
      <c r="G73" s="7">
        <v>1</v>
      </c>
      <c r="H73" s="7">
        <v>28</v>
      </c>
      <c r="I73" s="7">
        <v>112</v>
      </c>
      <c r="J73" s="7">
        <v>28</v>
      </c>
      <c r="K73" s="7">
        <v>128</v>
      </c>
      <c r="L73" s="7">
        <v>2</v>
      </c>
      <c r="M73" s="98">
        <v>45772</v>
      </c>
      <c r="N73" s="86">
        <v>30</v>
      </c>
      <c r="O73" s="119"/>
    </row>
    <row r="74" spans="1:15">
      <c r="A74" s="7" t="s">
        <v>29</v>
      </c>
      <c r="B74" s="7" t="s">
        <v>30</v>
      </c>
      <c r="C74" s="7">
        <v>1</v>
      </c>
      <c r="D74" s="7" t="s">
        <v>32</v>
      </c>
      <c r="E74" s="7">
        <v>1985</v>
      </c>
      <c r="F74" s="7">
        <v>1</v>
      </c>
      <c r="G74" s="7">
        <v>2</v>
      </c>
      <c r="H74" s="7">
        <v>2</v>
      </c>
      <c r="I74" s="7">
        <v>7</v>
      </c>
      <c r="J74" s="7">
        <v>63</v>
      </c>
      <c r="K74" s="7">
        <v>202</v>
      </c>
      <c r="L74" s="7">
        <v>2</v>
      </c>
      <c r="M74" s="98">
        <v>45772</v>
      </c>
      <c r="N74" s="86">
        <v>31</v>
      </c>
      <c r="O74" s="119"/>
    </row>
    <row r="75" spans="1:15">
      <c r="A75" s="7" t="s">
        <v>29</v>
      </c>
      <c r="B75" s="7" t="s">
        <v>30</v>
      </c>
      <c r="C75" s="7">
        <v>1</v>
      </c>
      <c r="D75" s="7" t="s">
        <v>33</v>
      </c>
      <c r="E75" s="7">
        <v>1998</v>
      </c>
      <c r="F75" s="7">
        <v>1</v>
      </c>
      <c r="G75" s="7">
        <v>2</v>
      </c>
      <c r="H75" s="7">
        <v>4</v>
      </c>
      <c r="I75" s="7">
        <v>15</v>
      </c>
      <c r="J75" s="7">
        <v>61</v>
      </c>
      <c r="K75" s="7">
        <v>204</v>
      </c>
      <c r="L75" s="7">
        <v>2</v>
      </c>
      <c r="M75" s="98">
        <v>45772</v>
      </c>
      <c r="N75" s="86">
        <v>39</v>
      </c>
      <c r="O75" s="119"/>
    </row>
    <row r="76" spans="1:15">
      <c r="A76" s="7" t="s">
        <v>29</v>
      </c>
      <c r="B76" s="7" t="s">
        <v>30</v>
      </c>
      <c r="C76" s="7">
        <v>3</v>
      </c>
      <c r="D76" s="7" t="s">
        <v>38</v>
      </c>
      <c r="E76" s="7">
        <v>2023</v>
      </c>
      <c r="F76" s="7">
        <v>2</v>
      </c>
      <c r="G76" s="7">
        <v>2</v>
      </c>
      <c r="H76" s="7">
        <v>10</v>
      </c>
      <c r="I76" s="7">
        <v>39</v>
      </c>
      <c r="J76" s="7">
        <v>55</v>
      </c>
      <c r="K76" s="7">
        <v>210</v>
      </c>
      <c r="L76" s="7">
        <v>2</v>
      </c>
      <c r="M76" s="98">
        <v>45772</v>
      </c>
      <c r="N76" s="86">
        <v>35</v>
      </c>
      <c r="O76" s="119"/>
    </row>
    <row r="77" spans="1:15">
      <c r="A77" s="7" t="s">
        <v>29</v>
      </c>
      <c r="B77" s="7" t="s">
        <v>30</v>
      </c>
      <c r="C77" s="7">
        <v>3</v>
      </c>
      <c r="D77" s="7" t="s">
        <v>34</v>
      </c>
      <c r="E77" s="7">
        <v>1999</v>
      </c>
      <c r="F77" s="7">
        <v>2</v>
      </c>
      <c r="G77" s="7">
        <v>2</v>
      </c>
      <c r="H77" s="7">
        <v>12</v>
      </c>
      <c r="I77" s="7">
        <v>47</v>
      </c>
      <c r="J77" s="7">
        <v>53</v>
      </c>
      <c r="K77" s="7">
        <v>212</v>
      </c>
      <c r="L77" s="7">
        <v>2</v>
      </c>
      <c r="M77" s="98">
        <v>45772</v>
      </c>
      <c r="N77" s="86">
        <v>32</v>
      </c>
      <c r="O77" s="119"/>
    </row>
    <row r="78" spans="1:15">
      <c r="A78" s="7" t="s">
        <v>29</v>
      </c>
      <c r="B78" s="7" t="s">
        <v>30</v>
      </c>
      <c r="C78" s="7">
        <v>5</v>
      </c>
      <c r="D78" s="7" t="s">
        <v>31</v>
      </c>
      <c r="E78" s="7">
        <v>1983</v>
      </c>
      <c r="F78" s="7">
        <v>3</v>
      </c>
      <c r="G78" s="7">
        <v>2</v>
      </c>
      <c r="H78" s="7">
        <v>18</v>
      </c>
      <c r="I78" s="7">
        <v>71</v>
      </c>
      <c r="J78" s="7">
        <v>47</v>
      </c>
      <c r="K78" s="7">
        <v>218</v>
      </c>
      <c r="L78" s="7">
        <v>2</v>
      </c>
      <c r="M78" s="98">
        <v>45772</v>
      </c>
      <c r="N78" s="86">
        <v>27</v>
      </c>
      <c r="O78" s="119"/>
    </row>
    <row r="79" spans="1:15">
      <c r="A79" s="7" t="s">
        <v>29</v>
      </c>
      <c r="B79" s="7" t="s">
        <v>30</v>
      </c>
      <c r="C79" s="7">
        <v>5</v>
      </c>
      <c r="D79" s="7" t="s">
        <v>36</v>
      </c>
      <c r="E79" s="7">
        <v>2016</v>
      </c>
      <c r="F79" s="7">
        <v>3</v>
      </c>
      <c r="G79" s="7">
        <v>2</v>
      </c>
      <c r="H79" s="7">
        <v>20</v>
      </c>
      <c r="I79" s="7">
        <v>79</v>
      </c>
      <c r="J79" s="7">
        <v>45</v>
      </c>
      <c r="K79" s="7">
        <v>220</v>
      </c>
      <c r="L79" s="7">
        <v>2</v>
      </c>
      <c r="M79" s="98">
        <v>45772</v>
      </c>
      <c r="N79" s="86">
        <v>25</v>
      </c>
      <c r="O79" s="119"/>
    </row>
    <row r="80" spans="1:15">
      <c r="A80" s="7" t="s">
        <v>29</v>
      </c>
      <c r="B80" s="7" t="s">
        <v>30</v>
      </c>
      <c r="C80" s="7">
        <v>7</v>
      </c>
      <c r="D80" s="7" t="s">
        <v>35</v>
      </c>
      <c r="E80" s="7">
        <v>2002</v>
      </c>
      <c r="F80" s="7">
        <v>4</v>
      </c>
      <c r="G80" s="7">
        <v>2</v>
      </c>
      <c r="H80" s="7">
        <v>26</v>
      </c>
      <c r="I80" s="7">
        <v>103</v>
      </c>
      <c r="J80" s="7">
        <v>39</v>
      </c>
      <c r="K80" s="7">
        <v>226</v>
      </c>
      <c r="L80" s="7">
        <v>2</v>
      </c>
      <c r="M80" s="98">
        <v>45772</v>
      </c>
      <c r="N80" s="86">
        <v>39</v>
      </c>
      <c r="O80" s="119"/>
    </row>
    <row r="81" spans="1:15">
      <c r="A81" s="7" t="s">
        <v>29</v>
      </c>
      <c r="B81" s="7" t="s">
        <v>30</v>
      </c>
      <c r="C81" s="7">
        <v>7</v>
      </c>
      <c r="D81" s="7" t="s">
        <v>37</v>
      </c>
      <c r="E81" s="7">
        <v>2018</v>
      </c>
      <c r="F81" s="7">
        <v>4</v>
      </c>
      <c r="G81" s="7">
        <v>2</v>
      </c>
      <c r="H81" s="7">
        <v>28</v>
      </c>
      <c r="I81" s="7">
        <v>111</v>
      </c>
      <c r="J81" s="7">
        <v>37</v>
      </c>
      <c r="K81" s="7">
        <v>228</v>
      </c>
      <c r="L81" s="7">
        <v>2</v>
      </c>
      <c r="M81" s="98">
        <v>45772</v>
      </c>
      <c r="N81" s="86">
        <v>45</v>
      </c>
      <c r="O81" s="119"/>
    </row>
    <row r="82" spans="1:15">
      <c r="A82" s="7" t="s">
        <v>29</v>
      </c>
      <c r="B82" s="7" t="s">
        <v>30</v>
      </c>
      <c r="C82" s="7">
        <v>1</v>
      </c>
      <c r="D82" s="7" t="s">
        <v>31</v>
      </c>
      <c r="E82" s="7">
        <v>1983</v>
      </c>
      <c r="F82" s="7">
        <v>1</v>
      </c>
      <c r="G82" s="7">
        <v>3</v>
      </c>
      <c r="H82" s="7">
        <v>2</v>
      </c>
      <c r="I82" s="7">
        <v>6</v>
      </c>
      <c r="J82" s="7">
        <v>66</v>
      </c>
      <c r="K82" s="7">
        <v>302</v>
      </c>
      <c r="L82" s="7">
        <v>2</v>
      </c>
      <c r="M82" s="98">
        <v>45772</v>
      </c>
      <c r="N82" s="86">
        <v>27</v>
      </c>
      <c r="O82" s="119"/>
    </row>
    <row r="83" spans="1:15">
      <c r="A83" s="7" t="s">
        <v>29</v>
      </c>
      <c r="B83" s="7" t="s">
        <v>30</v>
      </c>
      <c r="C83" s="7">
        <v>1</v>
      </c>
      <c r="D83" s="7" t="s">
        <v>38</v>
      </c>
      <c r="E83" s="7">
        <v>2023</v>
      </c>
      <c r="F83" s="7">
        <v>1</v>
      </c>
      <c r="G83" s="7">
        <v>3</v>
      </c>
      <c r="H83" s="7">
        <v>4</v>
      </c>
      <c r="I83" s="7">
        <v>14</v>
      </c>
      <c r="J83" s="7">
        <v>68</v>
      </c>
      <c r="K83" s="7">
        <v>304</v>
      </c>
      <c r="L83" s="7">
        <v>2</v>
      </c>
      <c r="M83" s="98">
        <v>45772</v>
      </c>
      <c r="N83" s="86">
        <v>35</v>
      </c>
      <c r="O83" s="119"/>
    </row>
    <row r="84" spans="1:15">
      <c r="A84" s="7" t="s">
        <v>29</v>
      </c>
      <c r="B84" s="7" t="s">
        <v>30</v>
      </c>
      <c r="C84" s="7">
        <v>3</v>
      </c>
      <c r="D84" s="7" t="s">
        <v>36</v>
      </c>
      <c r="E84" s="7">
        <v>2016</v>
      </c>
      <c r="F84" s="7">
        <v>2</v>
      </c>
      <c r="G84" s="7">
        <v>3</v>
      </c>
      <c r="H84" s="7">
        <v>10</v>
      </c>
      <c r="I84" s="7">
        <v>38</v>
      </c>
      <c r="J84" s="7">
        <v>74</v>
      </c>
      <c r="K84" s="7">
        <v>310</v>
      </c>
      <c r="L84" s="7">
        <v>2</v>
      </c>
      <c r="M84" s="98">
        <v>45772</v>
      </c>
      <c r="N84" s="86">
        <v>26</v>
      </c>
      <c r="O84" s="119"/>
    </row>
    <row r="85" spans="1:15">
      <c r="A85" s="7" t="s">
        <v>29</v>
      </c>
      <c r="B85" s="7" t="s">
        <v>30</v>
      </c>
      <c r="C85" s="7">
        <v>3</v>
      </c>
      <c r="D85" s="7" t="s">
        <v>37</v>
      </c>
      <c r="E85" s="7">
        <v>2018</v>
      </c>
      <c r="F85" s="7">
        <v>2</v>
      </c>
      <c r="G85" s="7">
        <v>3</v>
      </c>
      <c r="H85" s="7">
        <v>12</v>
      </c>
      <c r="I85" s="7">
        <v>46</v>
      </c>
      <c r="J85" s="7">
        <v>76</v>
      </c>
      <c r="K85" s="7">
        <v>312</v>
      </c>
      <c r="L85" s="7">
        <v>2</v>
      </c>
      <c r="M85" s="98">
        <v>45772</v>
      </c>
      <c r="N85" s="86">
        <v>24</v>
      </c>
      <c r="O85" s="119"/>
    </row>
    <row r="86" spans="1:15">
      <c r="A86" s="7" t="s">
        <v>29</v>
      </c>
      <c r="B86" s="7" t="s">
        <v>30</v>
      </c>
      <c r="C86" s="7">
        <v>5</v>
      </c>
      <c r="D86" s="7" t="s">
        <v>34</v>
      </c>
      <c r="E86" s="7">
        <v>1999</v>
      </c>
      <c r="F86" s="7">
        <v>3</v>
      </c>
      <c r="G86" s="7">
        <v>3</v>
      </c>
      <c r="H86" s="7">
        <v>18</v>
      </c>
      <c r="I86" s="7">
        <v>70</v>
      </c>
      <c r="J86" s="7">
        <v>82</v>
      </c>
      <c r="K86" s="7">
        <v>318</v>
      </c>
      <c r="L86" s="7">
        <v>2</v>
      </c>
      <c r="M86" s="98">
        <v>45772</v>
      </c>
      <c r="N86" s="86">
        <v>15</v>
      </c>
      <c r="O86" s="119"/>
    </row>
    <row r="87" spans="1:15">
      <c r="A87" s="7" t="s">
        <v>29</v>
      </c>
      <c r="B87" s="7" t="s">
        <v>30</v>
      </c>
      <c r="C87" s="7">
        <v>5</v>
      </c>
      <c r="D87" s="7" t="s">
        <v>35</v>
      </c>
      <c r="E87" s="7">
        <v>2002</v>
      </c>
      <c r="F87" s="7">
        <v>3</v>
      </c>
      <c r="G87" s="7">
        <v>3</v>
      </c>
      <c r="H87" s="7">
        <v>20</v>
      </c>
      <c r="I87" s="7">
        <v>78</v>
      </c>
      <c r="J87" s="7">
        <v>84</v>
      </c>
      <c r="K87" s="7">
        <v>320</v>
      </c>
      <c r="L87" s="7">
        <v>2</v>
      </c>
      <c r="M87" s="98">
        <v>45772</v>
      </c>
      <c r="N87" s="86">
        <v>10</v>
      </c>
      <c r="O87" s="119"/>
    </row>
    <row r="88" spans="1:15">
      <c r="A88" s="7" t="s">
        <v>29</v>
      </c>
      <c r="B88" s="7" t="s">
        <v>30</v>
      </c>
      <c r="C88" s="7">
        <v>7</v>
      </c>
      <c r="D88" s="7" t="s">
        <v>32</v>
      </c>
      <c r="E88" s="7">
        <v>1985</v>
      </c>
      <c r="F88" s="7">
        <v>4</v>
      </c>
      <c r="G88" s="7">
        <v>3</v>
      </c>
      <c r="H88" s="7">
        <v>26</v>
      </c>
      <c r="I88" s="7">
        <v>102</v>
      </c>
      <c r="J88" s="7">
        <v>90</v>
      </c>
      <c r="K88" s="7">
        <v>326</v>
      </c>
      <c r="L88" s="7">
        <v>2</v>
      </c>
      <c r="M88" s="98">
        <v>45772</v>
      </c>
      <c r="N88" s="86">
        <v>29</v>
      </c>
      <c r="O88" s="119"/>
    </row>
    <row r="89" spans="1:15">
      <c r="A89" s="7" t="s">
        <v>29</v>
      </c>
      <c r="B89" s="7" t="s">
        <v>30</v>
      </c>
      <c r="C89" s="7">
        <v>7</v>
      </c>
      <c r="D89" s="7" t="s">
        <v>33</v>
      </c>
      <c r="E89" s="7">
        <v>1998</v>
      </c>
      <c r="F89" s="7">
        <v>4</v>
      </c>
      <c r="G89" s="7">
        <v>3</v>
      </c>
      <c r="H89" s="7">
        <v>28</v>
      </c>
      <c r="I89" s="7">
        <v>110</v>
      </c>
      <c r="J89" s="7">
        <v>92</v>
      </c>
      <c r="K89" s="7">
        <v>328</v>
      </c>
      <c r="L89" s="7">
        <v>2</v>
      </c>
      <c r="M89" s="98">
        <v>45772</v>
      </c>
      <c r="N89" s="86">
        <v>29</v>
      </c>
      <c r="O89" s="119"/>
    </row>
    <row r="90" spans="1:15">
      <c r="A90" s="7" t="s">
        <v>29</v>
      </c>
      <c r="B90" s="7" t="s">
        <v>30</v>
      </c>
      <c r="C90" s="7">
        <v>1</v>
      </c>
      <c r="D90" s="7" t="s">
        <v>34</v>
      </c>
      <c r="E90" s="7">
        <v>1999</v>
      </c>
      <c r="F90" s="7">
        <v>1</v>
      </c>
      <c r="G90" s="7">
        <v>4</v>
      </c>
      <c r="H90" s="7">
        <v>2</v>
      </c>
      <c r="I90" s="7">
        <v>5</v>
      </c>
      <c r="J90" s="7">
        <v>127</v>
      </c>
      <c r="K90" s="7">
        <v>402</v>
      </c>
      <c r="L90" s="7">
        <v>2</v>
      </c>
      <c r="M90" s="98">
        <v>45772</v>
      </c>
      <c r="N90" s="86">
        <v>27</v>
      </c>
      <c r="O90" s="119"/>
    </row>
    <row r="91" spans="1:15">
      <c r="A91" s="7" t="s">
        <v>29</v>
      </c>
      <c r="B91" s="7" t="s">
        <v>30</v>
      </c>
      <c r="C91" s="7">
        <v>1</v>
      </c>
      <c r="D91" s="7" t="s">
        <v>35</v>
      </c>
      <c r="E91" s="7">
        <v>2002</v>
      </c>
      <c r="F91" s="7">
        <v>1</v>
      </c>
      <c r="G91" s="7">
        <v>4</v>
      </c>
      <c r="H91" s="7">
        <v>4</v>
      </c>
      <c r="I91" s="7">
        <v>13</v>
      </c>
      <c r="J91" s="7">
        <v>125</v>
      </c>
      <c r="K91" s="7">
        <v>404</v>
      </c>
      <c r="L91" s="7">
        <v>2</v>
      </c>
      <c r="M91" s="98">
        <v>45772</v>
      </c>
      <c r="N91" s="86">
        <v>26</v>
      </c>
      <c r="O91" s="119"/>
    </row>
    <row r="92" spans="1:15">
      <c r="A92" s="7" t="s">
        <v>29</v>
      </c>
      <c r="B92" s="7" t="s">
        <v>30</v>
      </c>
      <c r="C92" s="7">
        <v>3</v>
      </c>
      <c r="D92" s="7" t="s">
        <v>33</v>
      </c>
      <c r="E92" s="7">
        <v>1998</v>
      </c>
      <c r="F92" s="7">
        <v>2</v>
      </c>
      <c r="G92" s="7">
        <v>4</v>
      </c>
      <c r="H92" s="7">
        <v>10</v>
      </c>
      <c r="I92" s="7">
        <v>37</v>
      </c>
      <c r="J92" s="7">
        <v>119</v>
      </c>
      <c r="K92" s="7">
        <v>410</v>
      </c>
      <c r="L92" s="7">
        <v>2</v>
      </c>
      <c r="M92" s="98">
        <v>45772</v>
      </c>
      <c r="N92" s="86">
        <v>28</v>
      </c>
      <c r="O92" s="119"/>
    </row>
    <row r="93" spans="1:15">
      <c r="A93" s="7" t="s">
        <v>29</v>
      </c>
      <c r="B93" s="7" t="s">
        <v>30</v>
      </c>
      <c r="C93" s="7">
        <v>3</v>
      </c>
      <c r="D93" s="7" t="s">
        <v>31</v>
      </c>
      <c r="E93" s="7">
        <v>1983</v>
      </c>
      <c r="F93" s="7">
        <v>2</v>
      </c>
      <c r="G93" s="7">
        <v>4</v>
      </c>
      <c r="H93" s="7">
        <v>12</v>
      </c>
      <c r="I93" s="7">
        <v>45</v>
      </c>
      <c r="J93" s="7">
        <v>117</v>
      </c>
      <c r="K93" s="7">
        <v>412</v>
      </c>
      <c r="L93" s="7">
        <v>2</v>
      </c>
      <c r="M93" s="98">
        <v>45772</v>
      </c>
      <c r="N93" s="86">
        <v>42</v>
      </c>
      <c r="O93" s="119"/>
    </row>
    <row r="94" spans="1:15">
      <c r="A94" s="7" t="s">
        <v>29</v>
      </c>
      <c r="B94" s="7" t="s">
        <v>30</v>
      </c>
      <c r="C94" s="7">
        <v>5</v>
      </c>
      <c r="D94" s="7" t="s">
        <v>37</v>
      </c>
      <c r="E94" s="7">
        <v>2018</v>
      </c>
      <c r="F94" s="7">
        <v>3</v>
      </c>
      <c r="G94" s="7">
        <v>4</v>
      </c>
      <c r="H94" s="7">
        <v>18</v>
      </c>
      <c r="I94" s="7">
        <v>69</v>
      </c>
      <c r="J94" s="7">
        <v>111</v>
      </c>
      <c r="K94" s="7">
        <v>418</v>
      </c>
      <c r="L94" s="7">
        <v>2</v>
      </c>
      <c r="M94" s="98">
        <v>45772</v>
      </c>
      <c r="N94" s="86">
        <v>25</v>
      </c>
      <c r="O94" s="119"/>
    </row>
    <row r="95" spans="1:15">
      <c r="A95" s="7" t="s">
        <v>29</v>
      </c>
      <c r="B95" s="7" t="s">
        <v>30</v>
      </c>
      <c r="C95" s="7">
        <v>5</v>
      </c>
      <c r="D95" s="7" t="s">
        <v>32</v>
      </c>
      <c r="E95" s="7">
        <v>1985</v>
      </c>
      <c r="F95" s="7">
        <v>3</v>
      </c>
      <c r="G95" s="7">
        <v>4</v>
      </c>
      <c r="H95" s="7">
        <v>20</v>
      </c>
      <c r="I95" s="7">
        <v>77</v>
      </c>
      <c r="J95" s="7">
        <v>109</v>
      </c>
      <c r="K95" s="7">
        <v>420</v>
      </c>
      <c r="L95" s="7">
        <v>2</v>
      </c>
      <c r="M95" s="98">
        <v>45772</v>
      </c>
      <c r="N95" s="86">
        <v>47</v>
      </c>
      <c r="O95" s="119"/>
    </row>
    <row r="96" spans="1:15">
      <c r="A96" s="7" t="s">
        <v>29</v>
      </c>
      <c r="B96" s="7" t="s">
        <v>30</v>
      </c>
      <c r="C96" s="7">
        <v>7</v>
      </c>
      <c r="D96" s="7" t="s">
        <v>38</v>
      </c>
      <c r="E96" s="7">
        <v>2023</v>
      </c>
      <c r="F96" s="7">
        <v>4</v>
      </c>
      <c r="G96" s="7">
        <v>4</v>
      </c>
      <c r="H96" s="7">
        <v>26</v>
      </c>
      <c r="I96" s="7">
        <v>101</v>
      </c>
      <c r="J96" s="7">
        <v>103</v>
      </c>
      <c r="K96" s="7">
        <v>426</v>
      </c>
      <c r="L96" s="7">
        <v>2</v>
      </c>
      <c r="M96" s="98">
        <v>45772</v>
      </c>
      <c r="N96" s="86">
        <v>36</v>
      </c>
      <c r="O96" s="119"/>
    </row>
    <row r="97" spans="1:15">
      <c r="A97" s="7" t="s">
        <v>29</v>
      </c>
      <c r="B97" s="7" t="s">
        <v>30</v>
      </c>
      <c r="C97" s="7">
        <v>7</v>
      </c>
      <c r="D97" s="7" t="s">
        <v>36</v>
      </c>
      <c r="E97" s="7">
        <v>2016</v>
      </c>
      <c r="F97" s="7">
        <v>4</v>
      </c>
      <c r="G97" s="7">
        <v>4</v>
      </c>
      <c r="H97" s="7">
        <v>28</v>
      </c>
      <c r="I97" s="7">
        <v>109</v>
      </c>
      <c r="J97" s="7">
        <v>101</v>
      </c>
      <c r="K97" s="7">
        <v>428</v>
      </c>
      <c r="L97" s="7">
        <v>2</v>
      </c>
      <c r="M97" s="98">
        <v>45772</v>
      </c>
      <c r="N97" s="86">
        <v>26</v>
      </c>
      <c r="O97" s="119"/>
    </row>
    <row r="98" spans="1:15">
      <c r="A98" s="7" t="s">
        <v>39</v>
      </c>
      <c r="B98" s="7" t="s">
        <v>40</v>
      </c>
      <c r="C98" s="7">
        <v>2</v>
      </c>
      <c r="D98" s="7" t="s">
        <v>41</v>
      </c>
      <c r="E98" s="7">
        <v>1984</v>
      </c>
      <c r="F98" s="7">
        <v>1</v>
      </c>
      <c r="G98" s="7">
        <v>1</v>
      </c>
      <c r="H98" s="7">
        <v>6</v>
      </c>
      <c r="I98" s="7">
        <v>24</v>
      </c>
      <c r="J98" s="7">
        <v>6</v>
      </c>
      <c r="K98" s="7">
        <v>106</v>
      </c>
      <c r="L98" s="7">
        <v>2</v>
      </c>
      <c r="M98" s="58">
        <v>45807</v>
      </c>
      <c r="N98" s="57">
        <v>27</v>
      </c>
      <c r="O98" s="119"/>
    </row>
    <row r="99" spans="1:15">
      <c r="A99" s="7" t="s">
        <v>39</v>
      </c>
      <c r="B99" s="7" t="s">
        <v>40</v>
      </c>
      <c r="C99" s="7">
        <v>2</v>
      </c>
      <c r="D99" s="7" t="s">
        <v>47</v>
      </c>
      <c r="E99" s="7">
        <v>2016</v>
      </c>
      <c r="F99" s="7">
        <v>1</v>
      </c>
      <c r="G99" s="7">
        <v>1</v>
      </c>
      <c r="H99" s="7">
        <v>8</v>
      </c>
      <c r="I99" s="7">
        <v>32</v>
      </c>
      <c r="J99" s="7">
        <v>8</v>
      </c>
      <c r="K99" s="7">
        <v>108</v>
      </c>
      <c r="L99" s="7">
        <v>2</v>
      </c>
      <c r="M99" s="58">
        <v>45807</v>
      </c>
      <c r="N99" s="57">
        <v>23</v>
      </c>
      <c r="O99" s="119"/>
    </row>
    <row r="100" spans="1:15">
      <c r="A100" s="86" t="s">
        <v>39</v>
      </c>
      <c r="B100" s="86" t="s">
        <v>40</v>
      </c>
      <c r="C100" s="87">
        <v>4</v>
      </c>
      <c r="D100" s="86" t="s">
        <v>42</v>
      </c>
      <c r="E100" s="86">
        <v>1989</v>
      </c>
      <c r="F100" s="87">
        <v>2</v>
      </c>
      <c r="G100" s="87">
        <v>1</v>
      </c>
      <c r="H100" s="87">
        <v>14</v>
      </c>
      <c r="I100" s="88">
        <v>56</v>
      </c>
      <c r="J100" s="88">
        <v>14</v>
      </c>
      <c r="K100" s="87">
        <v>114</v>
      </c>
      <c r="L100" s="7">
        <v>2</v>
      </c>
      <c r="M100" s="58">
        <v>45807</v>
      </c>
      <c r="N100" s="57">
        <v>27</v>
      </c>
      <c r="O100" s="119"/>
    </row>
    <row r="101" spans="1:15">
      <c r="A101" s="7" t="s">
        <v>39</v>
      </c>
      <c r="B101" s="7" t="s">
        <v>40</v>
      </c>
      <c r="C101" s="7">
        <v>4</v>
      </c>
      <c r="D101" s="7" t="s">
        <v>48</v>
      </c>
      <c r="E101" s="7">
        <v>2020</v>
      </c>
      <c r="F101" s="7">
        <v>2</v>
      </c>
      <c r="G101" s="7">
        <v>1</v>
      </c>
      <c r="H101" s="7">
        <v>16</v>
      </c>
      <c r="I101" s="7">
        <v>64</v>
      </c>
      <c r="J101" s="7">
        <v>16</v>
      </c>
      <c r="K101" s="7">
        <v>116</v>
      </c>
      <c r="L101" s="7">
        <v>2</v>
      </c>
      <c r="M101" s="58">
        <v>45807</v>
      </c>
      <c r="N101" s="57">
        <v>23</v>
      </c>
      <c r="O101" s="119"/>
    </row>
    <row r="102" spans="1:15">
      <c r="A102" s="7" t="s">
        <v>39</v>
      </c>
      <c r="B102" s="7" t="s">
        <v>40</v>
      </c>
      <c r="C102" s="7">
        <v>6</v>
      </c>
      <c r="D102" s="7" t="s">
        <v>44</v>
      </c>
      <c r="E102" s="7">
        <v>2001</v>
      </c>
      <c r="F102" s="7">
        <v>3</v>
      </c>
      <c r="G102" s="7">
        <v>1</v>
      </c>
      <c r="H102" s="7">
        <v>22</v>
      </c>
      <c r="I102" s="7">
        <v>88</v>
      </c>
      <c r="J102" s="7">
        <v>22</v>
      </c>
      <c r="K102" s="7">
        <v>122</v>
      </c>
      <c r="L102" s="7">
        <v>2</v>
      </c>
      <c r="M102" s="58">
        <v>45807</v>
      </c>
      <c r="N102" s="57">
        <v>17</v>
      </c>
      <c r="O102" s="119"/>
    </row>
    <row r="103" spans="1:15">
      <c r="A103" s="7" t="s">
        <v>39</v>
      </c>
      <c r="B103" s="7" t="s">
        <v>40</v>
      </c>
      <c r="C103" s="7">
        <v>6</v>
      </c>
      <c r="D103" s="7" t="s">
        <v>45</v>
      </c>
      <c r="E103" s="7">
        <v>2004</v>
      </c>
      <c r="F103" s="7">
        <v>3</v>
      </c>
      <c r="G103" s="7">
        <v>1</v>
      </c>
      <c r="H103" s="7">
        <v>24</v>
      </c>
      <c r="I103" s="7">
        <v>96</v>
      </c>
      <c r="J103" s="7">
        <v>24</v>
      </c>
      <c r="K103" s="7">
        <v>124</v>
      </c>
      <c r="L103" s="7">
        <v>2</v>
      </c>
      <c r="M103" s="58">
        <v>45807</v>
      </c>
      <c r="N103" s="57">
        <v>28</v>
      </c>
      <c r="O103" s="119"/>
    </row>
    <row r="104" spans="1:15">
      <c r="A104" s="7" t="s">
        <v>39</v>
      </c>
      <c r="B104" s="7" t="s">
        <v>40</v>
      </c>
      <c r="C104" s="7">
        <v>8</v>
      </c>
      <c r="D104" s="7" t="s">
        <v>43</v>
      </c>
      <c r="E104" s="7">
        <v>1999</v>
      </c>
      <c r="F104" s="7">
        <v>4</v>
      </c>
      <c r="G104" s="7">
        <v>1</v>
      </c>
      <c r="H104" s="7">
        <v>30</v>
      </c>
      <c r="I104" s="7">
        <v>120</v>
      </c>
      <c r="J104" s="7">
        <v>30</v>
      </c>
      <c r="K104" s="7">
        <v>130</v>
      </c>
      <c r="L104" s="7">
        <v>2</v>
      </c>
      <c r="M104" s="58">
        <v>45807</v>
      </c>
      <c r="N104" s="57">
        <v>42</v>
      </c>
      <c r="O104" s="119"/>
    </row>
    <row r="105" spans="1:15">
      <c r="A105" s="7" t="s">
        <v>39</v>
      </c>
      <c r="B105" s="7" t="s">
        <v>40</v>
      </c>
      <c r="C105" s="7">
        <v>8</v>
      </c>
      <c r="D105" s="7" t="s">
        <v>46</v>
      </c>
      <c r="E105" s="7">
        <v>2008</v>
      </c>
      <c r="F105" s="7">
        <v>4</v>
      </c>
      <c r="G105" s="7">
        <v>1</v>
      </c>
      <c r="H105" s="7">
        <v>32</v>
      </c>
      <c r="I105" s="7">
        <v>128</v>
      </c>
      <c r="J105" s="7">
        <v>32</v>
      </c>
      <c r="K105" s="7">
        <v>132</v>
      </c>
      <c r="L105" s="7">
        <v>2</v>
      </c>
      <c r="M105" s="58">
        <v>45807</v>
      </c>
      <c r="N105" s="57">
        <v>40</v>
      </c>
      <c r="O105" s="119"/>
    </row>
    <row r="106" spans="1:15">
      <c r="A106" s="7" t="s">
        <v>39</v>
      </c>
      <c r="B106" s="7" t="s">
        <v>40</v>
      </c>
      <c r="C106" s="7">
        <v>2</v>
      </c>
      <c r="D106" s="7" t="s">
        <v>42</v>
      </c>
      <c r="E106" s="7">
        <v>1989</v>
      </c>
      <c r="F106" s="7">
        <v>1</v>
      </c>
      <c r="G106" s="7">
        <v>2</v>
      </c>
      <c r="H106" s="7">
        <v>6</v>
      </c>
      <c r="I106" s="7">
        <v>23</v>
      </c>
      <c r="J106" s="7">
        <v>59</v>
      </c>
      <c r="K106" s="7">
        <v>206</v>
      </c>
      <c r="L106" s="7">
        <v>2</v>
      </c>
      <c r="M106" s="58">
        <v>45807</v>
      </c>
      <c r="N106" s="57">
        <v>24</v>
      </c>
      <c r="O106" s="119"/>
    </row>
    <row r="107" spans="1:15">
      <c r="A107" s="7" t="s">
        <v>39</v>
      </c>
      <c r="B107" s="7" t="s">
        <v>40</v>
      </c>
      <c r="C107" s="7">
        <v>2</v>
      </c>
      <c r="D107" s="7" t="s">
        <v>44</v>
      </c>
      <c r="E107" s="7">
        <v>2001</v>
      </c>
      <c r="F107" s="7">
        <v>1</v>
      </c>
      <c r="G107" s="7">
        <v>2</v>
      </c>
      <c r="H107" s="7">
        <v>8</v>
      </c>
      <c r="I107" s="7">
        <v>31</v>
      </c>
      <c r="J107" s="7">
        <v>57</v>
      </c>
      <c r="K107" s="7">
        <v>208</v>
      </c>
      <c r="L107" s="7">
        <v>2</v>
      </c>
      <c r="M107" s="58">
        <v>45807</v>
      </c>
      <c r="N107" s="57">
        <v>29</v>
      </c>
      <c r="O107" s="119"/>
    </row>
    <row r="108" spans="1:15">
      <c r="A108" s="7" t="s">
        <v>39</v>
      </c>
      <c r="B108" s="7" t="s">
        <v>40</v>
      </c>
      <c r="C108" s="7">
        <v>4</v>
      </c>
      <c r="D108" s="7" t="s">
        <v>45</v>
      </c>
      <c r="E108" s="7">
        <v>2004</v>
      </c>
      <c r="F108" s="7">
        <v>2</v>
      </c>
      <c r="G108" s="7">
        <v>2</v>
      </c>
      <c r="H108" s="7">
        <v>14</v>
      </c>
      <c r="I108" s="7">
        <v>55</v>
      </c>
      <c r="J108" s="7">
        <v>51</v>
      </c>
      <c r="K108" s="7">
        <v>214</v>
      </c>
      <c r="L108" s="7">
        <v>2</v>
      </c>
      <c r="M108" s="58">
        <v>45807</v>
      </c>
      <c r="N108" s="57">
        <v>26</v>
      </c>
      <c r="O108" s="119"/>
    </row>
    <row r="109" spans="1:15">
      <c r="A109" s="7" t="s">
        <v>39</v>
      </c>
      <c r="B109" s="7" t="s">
        <v>40</v>
      </c>
      <c r="C109" s="7">
        <v>4</v>
      </c>
      <c r="D109" s="7" t="s">
        <v>46</v>
      </c>
      <c r="E109" s="7">
        <v>2008</v>
      </c>
      <c r="F109" s="7">
        <v>2</v>
      </c>
      <c r="G109" s="7">
        <v>2</v>
      </c>
      <c r="H109" s="7">
        <v>16</v>
      </c>
      <c r="I109" s="7">
        <v>63</v>
      </c>
      <c r="J109" s="7">
        <v>49</v>
      </c>
      <c r="K109" s="7">
        <v>216</v>
      </c>
      <c r="L109" s="7">
        <v>2</v>
      </c>
      <c r="M109" s="58">
        <v>45807</v>
      </c>
      <c r="N109" s="57">
        <v>31</v>
      </c>
      <c r="O109" s="119"/>
    </row>
    <row r="110" spans="1:15">
      <c r="A110" s="7" t="s">
        <v>39</v>
      </c>
      <c r="B110" s="7" t="s">
        <v>40</v>
      </c>
      <c r="C110" s="7">
        <v>6</v>
      </c>
      <c r="D110" s="7" t="s">
        <v>47</v>
      </c>
      <c r="E110" s="7">
        <v>2016</v>
      </c>
      <c r="F110" s="7">
        <v>3</v>
      </c>
      <c r="G110" s="7">
        <v>2</v>
      </c>
      <c r="H110" s="7">
        <v>22</v>
      </c>
      <c r="I110" s="7">
        <v>87</v>
      </c>
      <c r="J110" s="7">
        <v>43</v>
      </c>
      <c r="K110" s="7">
        <v>222</v>
      </c>
      <c r="L110" s="7">
        <v>2</v>
      </c>
      <c r="M110" s="58">
        <v>45807</v>
      </c>
      <c r="N110" s="57">
        <v>26</v>
      </c>
      <c r="O110" s="119"/>
    </row>
    <row r="111" spans="1:15">
      <c r="A111" s="7" t="s">
        <v>39</v>
      </c>
      <c r="B111" s="7" t="s">
        <v>40</v>
      </c>
      <c r="C111" s="7">
        <v>6</v>
      </c>
      <c r="D111" s="7" t="s">
        <v>43</v>
      </c>
      <c r="E111" s="7">
        <v>1999</v>
      </c>
      <c r="F111" s="7">
        <v>3</v>
      </c>
      <c r="G111" s="7">
        <v>2</v>
      </c>
      <c r="H111" s="7">
        <v>24</v>
      </c>
      <c r="I111" s="7">
        <v>95</v>
      </c>
      <c r="J111" s="7">
        <v>41</v>
      </c>
      <c r="K111" s="7">
        <v>224</v>
      </c>
      <c r="L111" s="7">
        <v>2</v>
      </c>
      <c r="M111" s="58">
        <v>45807</v>
      </c>
      <c r="N111" s="57">
        <v>29</v>
      </c>
      <c r="O111" s="119"/>
    </row>
    <row r="112" spans="1:15">
      <c r="A112" s="7" t="s">
        <v>39</v>
      </c>
      <c r="B112" s="7" t="s">
        <v>40</v>
      </c>
      <c r="C112" s="7">
        <v>8</v>
      </c>
      <c r="D112" s="7" t="s">
        <v>48</v>
      </c>
      <c r="E112" s="7">
        <v>2020</v>
      </c>
      <c r="F112" s="7">
        <v>4</v>
      </c>
      <c r="G112" s="7">
        <v>2</v>
      </c>
      <c r="H112" s="7">
        <v>30</v>
      </c>
      <c r="I112" s="7">
        <v>119</v>
      </c>
      <c r="J112" s="7">
        <v>35</v>
      </c>
      <c r="K112" s="7">
        <v>230</v>
      </c>
      <c r="L112" s="7">
        <v>2</v>
      </c>
      <c r="M112" s="58">
        <v>45807</v>
      </c>
      <c r="N112" s="57">
        <v>24</v>
      </c>
      <c r="O112" s="119"/>
    </row>
    <row r="113" spans="1:15">
      <c r="A113" s="7" t="s">
        <v>39</v>
      </c>
      <c r="B113" s="7" t="s">
        <v>40</v>
      </c>
      <c r="C113" s="7">
        <v>8</v>
      </c>
      <c r="D113" s="7" t="s">
        <v>41</v>
      </c>
      <c r="E113" s="7">
        <v>1984</v>
      </c>
      <c r="F113" s="7">
        <v>4</v>
      </c>
      <c r="G113" s="7">
        <v>2</v>
      </c>
      <c r="H113" s="7">
        <v>32</v>
      </c>
      <c r="I113" s="7">
        <v>127</v>
      </c>
      <c r="J113" s="7">
        <v>33</v>
      </c>
      <c r="K113" s="7">
        <v>232</v>
      </c>
      <c r="L113" s="7">
        <v>2</v>
      </c>
      <c r="M113" s="58">
        <v>45807</v>
      </c>
      <c r="N113" s="57">
        <v>40</v>
      </c>
      <c r="O113" s="119"/>
    </row>
    <row r="114" spans="1:15">
      <c r="A114" s="7" t="s">
        <v>39</v>
      </c>
      <c r="B114" s="7" t="s">
        <v>40</v>
      </c>
      <c r="C114" s="7">
        <v>2</v>
      </c>
      <c r="D114" s="7" t="s">
        <v>45</v>
      </c>
      <c r="E114" s="7">
        <v>2004</v>
      </c>
      <c r="F114" s="7">
        <v>1</v>
      </c>
      <c r="G114" s="7">
        <v>3</v>
      </c>
      <c r="H114" s="7">
        <v>6</v>
      </c>
      <c r="I114" s="7">
        <v>22</v>
      </c>
      <c r="J114" s="7">
        <v>70</v>
      </c>
      <c r="K114" s="7">
        <v>206</v>
      </c>
      <c r="L114" s="7">
        <v>2</v>
      </c>
      <c r="M114" s="58">
        <v>45807</v>
      </c>
      <c r="N114" s="57">
        <v>29</v>
      </c>
      <c r="O114" s="119"/>
    </row>
    <row r="115" spans="1:15">
      <c r="A115" s="7" t="s">
        <v>39</v>
      </c>
      <c r="B115" s="7" t="s">
        <v>40</v>
      </c>
      <c r="C115" s="7">
        <v>2</v>
      </c>
      <c r="D115" s="7" t="s">
        <v>48</v>
      </c>
      <c r="E115" s="7">
        <v>2020</v>
      </c>
      <c r="F115" s="7">
        <v>1</v>
      </c>
      <c r="G115" s="7">
        <v>3</v>
      </c>
      <c r="H115" s="7">
        <v>8</v>
      </c>
      <c r="I115" s="7">
        <v>30</v>
      </c>
      <c r="J115" s="7">
        <v>72</v>
      </c>
      <c r="K115" s="7">
        <v>308</v>
      </c>
      <c r="L115" s="7">
        <v>2</v>
      </c>
      <c r="M115" s="58">
        <v>45807</v>
      </c>
      <c r="N115" s="57">
        <v>19</v>
      </c>
      <c r="O115" s="119"/>
    </row>
    <row r="116" spans="1:15">
      <c r="A116" s="7" t="s">
        <v>39</v>
      </c>
      <c r="B116" s="7" t="s">
        <v>40</v>
      </c>
      <c r="C116" s="7">
        <v>4</v>
      </c>
      <c r="D116" s="7" t="s">
        <v>41</v>
      </c>
      <c r="E116" s="7">
        <v>1984</v>
      </c>
      <c r="F116" s="7">
        <v>2</v>
      </c>
      <c r="G116" s="7">
        <v>3</v>
      </c>
      <c r="H116" s="7">
        <v>14</v>
      </c>
      <c r="I116" s="7">
        <v>54</v>
      </c>
      <c r="J116" s="7">
        <v>78</v>
      </c>
      <c r="K116" s="7">
        <v>314</v>
      </c>
      <c r="L116" s="7">
        <v>2</v>
      </c>
      <c r="M116" s="58">
        <v>45807</v>
      </c>
      <c r="N116" s="57">
        <v>27</v>
      </c>
      <c r="O116" s="119"/>
    </row>
    <row r="117" spans="1:15">
      <c r="A117" s="7" t="s">
        <v>39</v>
      </c>
      <c r="B117" s="7" t="s">
        <v>40</v>
      </c>
      <c r="C117" s="7">
        <v>4</v>
      </c>
      <c r="D117" s="7" t="s">
        <v>43</v>
      </c>
      <c r="E117" s="7">
        <v>1999</v>
      </c>
      <c r="F117" s="7">
        <v>2</v>
      </c>
      <c r="G117" s="7">
        <v>3</v>
      </c>
      <c r="H117" s="7">
        <v>16</v>
      </c>
      <c r="I117" s="7">
        <v>62</v>
      </c>
      <c r="J117" s="7">
        <v>80</v>
      </c>
      <c r="K117" s="7">
        <v>316</v>
      </c>
      <c r="L117" s="7">
        <v>2</v>
      </c>
      <c r="M117" s="58">
        <v>45807</v>
      </c>
      <c r="N117" s="57">
        <v>35</v>
      </c>
      <c r="O117" s="119"/>
    </row>
    <row r="118" spans="1:15">
      <c r="A118" s="7" t="s">
        <v>39</v>
      </c>
      <c r="B118" s="7" t="s">
        <v>40</v>
      </c>
      <c r="C118" s="7">
        <v>6</v>
      </c>
      <c r="D118" s="7" t="s">
        <v>42</v>
      </c>
      <c r="E118" s="7">
        <v>1989</v>
      </c>
      <c r="F118" s="7">
        <v>3</v>
      </c>
      <c r="G118" s="7">
        <v>3</v>
      </c>
      <c r="H118" s="7">
        <v>22</v>
      </c>
      <c r="I118" s="7">
        <v>86</v>
      </c>
      <c r="J118" s="7">
        <v>86</v>
      </c>
      <c r="K118" s="7">
        <v>322</v>
      </c>
      <c r="L118" s="7">
        <v>2</v>
      </c>
      <c r="M118" s="58">
        <v>45807</v>
      </c>
      <c r="N118" s="57">
        <v>4</v>
      </c>
      <c r="O118" s="119"/>
    </row>
    <row r="119" spans="1:15">
      <c r="A119" s="7" t="s">
        <v>39</v>
      </c>
      <c r="B119" s="7" t="s">
        <v>40</v>
      </c>
      <c r="C119" s="7">
        <v>6</v>
      </c>
      <c r="D119" s="7" t="s">
        <v>46</v>
      </c>
      <c r="E119" s="7">
        <v>2008</v>
      </c>
      <c r="F119" s="7">
        <v>3</v>
      </c>
      <c r="G119" s="7">
        <v>3</v>
      </c>
      <c r="H119" s="7">
        <v>24</v>
      </c>
      <c r="I119" s="7">
        <v>94</v>
      </c>
      <c r="J119" s="7">
        <v>88</v>
      </c>
      <c r="K119" s="7">
        <v>324</v>
      </c>
      <c r="L119" s="7">
        <v>2</v>
      </c>
      <c r="M119" s="58">
        <v>45807</v>
      </c>
      <c r="N119" s="57">
        <v>11</v>
      </c>
      <c r="O119" s="119"/>
    </row>
    <row r="120" spans="1:15">
      <c r="A120" s="7" t="s">
        <v>39</v>
      </c>
      <c r="B120" s="7" t="s">
        <v>40</v>
      </c>
      <c r="C120" s="7">
        <v>8</v>
      </c>
      <c r="D120" s="7" t="s">
        <v>44</v>
      </c>
      <c r="E120" s="7">
        <v>2001</v>
      </c>
      <c r="F120" s="7">
        <v>4</v>
      </c>
      <c r="G120" s="7">
        <v>3</v>
      </c>
      <c r="H120" s="7">
        <v>30</v>
      </c>
      <c r="I120" s="7">
        <v>118</v>
      </c>
      <c r="J120" s="7">
        <v>94</v>
      </c>
      <c r="K120" s="7">
        <v>330</v>
      </c>
      <c r="L120" s="7">
        <v>2</v>
      </c>
      <c r="M120" s="58">
        <v>45807</v>
      </c>
      <c r="N120" s="57">
        <v>11</v>
      </c>
      <c r="O120" s="119"/>
    </row>
    <row r="121" spans="1:15">
      <c r="A121" s="7" t="s">
        <v>39</v>
      </c>
      <c r="B121" s="7" t="s">
        <v>40</v>
      </c>
      <c r="C121" s="7">
        <v>8</v>
      </c>
      <c r="D121" s="7" t="s">
        <v>47</v>
      </c>
      <c r="E121" s="7">
        <v>2016</v>
      </c>
      <c r="F121" s="7">
        <v>4</v>
      </c>
      <c r="G121" s="7">
        <v>3</v>
      </c>
      <c r="H121" s="7">
        <v>32</v>
      </c>
      <c r="I121" s="7">
        <v>126</v>
      </c>
      <c r="J121" s="7">
        <v>96</v>
      </c>
      <c r="K121" s="7">
        <v>332</v>
      </c>
      <c r="L121" s="7">
        <v>2</v>
      </c>
      <c r="M121" s="58">
        <v>45807</v>
      </c>
      <c r="N121" s="57">
        <v>29</v>
      </c>
      <c r="O121" s="119"/>
    </row>
    <row r="122" spans="1:15">
      <c r="A122" s="7" t="s">
        <v>39</v>
      </c>
      <c r="B122" s="7" t="s">
        <v>40</v>
      </c>
      <c r="C122" s="7">
        <v>2</v>
      </c>
      <c r="D122" s="7" t="s">
        <v>43</v>
      </c>
      <c r="E122" s="7">
        <v>1999</v>
      </c>
      <c r="F122" s="7">
        <v>1</v>
      </c>
      <c r="G122" s="7">
        <v>4</v>
      </c>
      <c r="H122" s="7">
        <v>6</v>
      </c>
      <c r="I122" s="7">
        <v>21</v>
      </c>
      <c r="J122" s="7">
        <v>123</v>
      </c>
      <c r="K122" s="7">
        <v>406</v>
      </c>
      <c r="L122" s="7">
        <v>2</v>
      </c>
      <c r="M122" s="58">
        <v>45807</v>
      </c>
      <c r="N122" s="57">
        <v>36</v>
      </c>
      <c r="O122" s="119"/>
    </row>
    <row r="123" spans="1:15">
      <c r="A123" s="7" t="s">
        <v>39</v>
      </c>
      <c r="B123" s="7" t="s">
        <v>40</v>
      </c>
      <c r="C123" s="7">
        <v>2</v>
      </c>
      <c r="D123" s="7" t="s">
        <v>46</v>
      </c>
      <c r="E123" s="7">
        <v>2008</v>
      </c>
      <c r="F123" s="7">
        <v>1</v>
      </c>
      <c r="G123" s="7">
        <v>4</v>
      </c>
      <c r="H123" s="7">
        <v>8</v>
      </c>
      <c r="I123" s="7">
        <v>29</v>
      </c>
      <c r="J123" s="7">
        <v>121</v>
      </c>
      <c r="K123" s="7">
        <v>408</v>
      </c>
      <c r="L123" s="7">
        <v>2</v>
      </c>
      <c r="M123" s="58">
        <v>45807</v>
      </c>
      <c r="N123" s="57">
        <v>23</v>
      </c>
      <c r="O123" s="119"/>
    </row>
    <row r="124" spans="1:15">
      <c r="A124" s="7" t="s">
        <v>39</v>
      </c>
      <c r="B124" s="7" t="s">
        <v>40</v>
      </c>
      <c r="C124" s="7">
        <v>4</v>
      </c>
      <c r="D124" s="7" t="s">
        <v>47</v>
      </c>
      <c r="E124" s="7">
        <v>2016</v>
      </c>
      <c r="F124" s="7">
        <v>2</v>
      </c>
      <c r="G124" s="7">
        <v>4</v>
      </c>
      <c r="H124" s="7">
        <v>14</v>
      </c>
      <c r="I124" s="7">
        <v>53</v>
      </c>
      <c r="J124" s="7">
        <v>115</v>
      </c>
      <c r="K124" s="7">
        <v>414</v>
      </c>
      <c r="L124" s="7">
        <v>2</v>
      </c>
      <c r="M124" s="58">
        <v>45807</v>
      </c>
      <c r="N124" s="57">
        <v>17</v>
      </c>
      <c r="O124" s="119"/>
    </row>
    <row r="125" spans="1:15">
      <c r="A125" s="7" t="s">
        <v>39</v>
      </c>
      <c r="B125" s="7" t="s">
        <v>40</v>
      </c>
      <c r="C125" s="7">
        <v>4</v>
      </c>
      <c r="D125" s="7" t="s">
        <v>44</v>
      </c>
      <c r="E125" s="7">
        <v>2001</v>
      </c>
      <c r="F125" s="7">
        <v>2</v>
      </c>
      <c r="G125" s="7">
        <v>4</v>
      </c>
      <c r="H125" s="7">
        <v>16</v>
      </c>
      <c r="I125" s="7">
        <v>61</v>
      </c>
      <c r="J125" s="7">
        <v>113</v>
      </c>
      <c r="K125" s="7">
        <v>416</v>
      </c>
      <c r="L125" s="7">
        <v>2</v>
      </c>
      <c r="M125" s="58">
        <v>45807</v>
      </c>
      <c r="N125" s="57">
        <v>27</v>
      </c>
      <c r="O125" s="119"/>
    </row>
    <row r="126" spans="1:15">
      <c r="A126" s="7" t="s">
        <v>39</v>
      </c>
      <c r="B126" s="7" t="s">
        <v>40</v>
      </c>
      <c r="C126" s="7">
        <v>6</v>
      </c>
      <c r="D126" s="7" t="s">
        <v>48</v>
      </c>
      <c r="E126" s="7">
        <v>2020</v>
      </c>
      <c r="F126" s="7">
        <v>3</v>
      </c>
      <c r="G126" s="7">
        <v>4</v>
      </c>
      <c r="H126" s="7">
        <v>22</v>
      </c>
      <c r="I126" s="7">
        <v>85</v>
      </c>
      <c r="J126" s="7">
        <v>107</v>
      </c>
      <c r="K126" s="7">
        <v>422</v>
      </c>
      <c r="L126" s="7">
        <v>2</v>
      </c>
      <c r="M126" s="58">
        <v>45807</v>
      </c>
      <c r="N126" s="57">
        <v>19</v>
      </c>
      <c r="O126" s="119"/>
    </row>
    <row r="127" spans="1:15">
      <c r="A127" s="7" t="s">
        <v>39</v>
      </c>
      <c r="B127" s="7" t="s">
        <v>40</v>
      </c>
      <c r="C127" s="7">
        <v>6</v>
      </c>
      <c r="D127" s="7" t="s">
        <v>41</v>
      </c>
      <c r="E127" s="7">
        <v>1984</v>
      </c>
      <c r="F127" s="7">
        <v>3</v>
      </c>
      <c r="G127" s="7">
        <v>4</v>
      </c>
      <c r="H127" s="7">
        <v>24</v>
      </c>
      <c r="I127" s="7">
        <v>93</v>
      </c>
      <c r="J127" s="7">
        <v>105</v>
      </c>
      <c r="K127" s="7">
        <v>424</v>
      </c>
      <c r="L127" s="7">
        <v>2</v>
      </c>
      <c r="M127" s="58">
        <v>45807</v>
      </c>
      <c r="N127" s="57">
        <v>31</v>
      </c>
      <c r="O127" s="119"/>
    </row>
    <row r="128" spans="1:15">
      <c r="A128" s="7" t="s">
        <v>39</v>
      </c>
      <c r="B128" s="7" t="s">
        <v>40</v>
      </c>
      <c r="C128" s="7">
        <v>8</v>
      </c>
      <c r="D128" s="7" t="s">
        <v>45</v>
      </c>
      <c r="E128" s="7">
        <v>2004</v>
      </c>
      <c r="F128" s="7">
        <v>4</v>
      </c>
      <c r="G128" s="7">
        <v>4</v>
      </c>
      <c r="H128" s="7">
        <v>30</v>
      </c>
      <c r="I128" s="7">
        <v>117</v>
      </c>
      <c r="J128" s="7">
        <v>99</v>
      </c>
      <c r="K128" s="7">
        <v>430</v>
      </c>
      <c r="L128" s="7">
        <v>2</v>
      </c>
      <c r="M128" s="58">
        <v>45807</v>
      </c>
      <c r="N128" s="57">
        <v>14</v>
      </c>
      <c r="O128" s="119"/>
    </row>
    <row r="129" spans="1:15">
      <c r="A129" s="7" t="s">
        <v>39</v>
      </c>
      <c r="B129" s="7" t="s">
        <v>40</v>
      </c>
      <c r="C129" s="7">
        <v>8</v>
      </c>
      <c r="D129" s="7" t="s">
        <v>42</v>
      </c>
      <c r="E129" s="7">
        <v>1989</v>
      </c>
      <c r="F129" s="7">
        <v>4</v>
      </c>
      <c r="G129" s="7">
        <v>4</v>
      </c>
      <c r="H129" s="7">
        <v>32</v>
      </c>
      <c r="I129" s="7">
        <v>125</v>
      </c>
      <c r="J129" s="7">
        <v>97</v>
      </c>
      <c r="K129" s="7">
        <v>432</v>
      </c>
      <c r="L129" s="7">
        <v>2</v>
      </c>
      <c r="M129" s="58">
        <v>45807</v>
      </c>
      <c r="N129" s="57">
        <v>13</v>
      </c>
      <c r="O129" s="119"/>
    </row>
    <row r="130" spans="1:15">
      <c r="A130" s="7" t="s">
        <v>29</v>
      </c>
      <c r="B130" s="7" t="s">
        <v>30</v>
      </c>
      <c r="C130" s="7">
        <v>1</v>
      </c>
      <c r="D130" s="7" t="s">
        <v>37</v>
      </c>
      <c r="E130" s="7">
        <v>2018</v>
      </c>
      <c r="F130" s="7">
        <v>1</v>
      </c>
      <c r="G130" s="7">
        <v>1</v>
      </c>
      <c r="H130" s="7">
        <v>2</v>
      </c>
      <c r="I130" s="7">
        <v>8</v>
      </c>
      <c r="J130" s="7">
        <v>2</v>
      </c>
      <c r="K130" s="7">
        <v>102</v>
      </c>
      <c r="L130" s="7">
        <v>3</v>
      </c>
      <c r="M130" s="58">
        <v>45775</v>
      </c>
      <c r="N130" s="86">
        <v>42</v>
      </c>
      <c r="O130" s="119"/>
    </row>
    <row r="131" spans="1:15">
      <c r="A131" s="7" t="s">
        <v>29</v>
      </c>
      <c r="B131" s="7" t="s">
        <v>30</v>
      </c>
      <c r="C131" s="7">
        <v>1</v>
      </c>
      <c r="D131" s="7" t="s">
        <v>36</v>
      </c>
      <c r="E131" s="7">
        <v>2016</v>
      </c>
      <c r="F131" s="7">
        <v>1</v>
      </c>
      <c r="G131" s="7">
        <v>1</v>
      </c>
      <c r="H131" s="7">
        <v>4</v>
      </c>
      <c r="I131" s="7">
        <v>16</v>
      </c>
      <c r="J131" s="7">
        <v>4</v>
      </c>
      <c r="K131" s="7">
        <v>104</v>
      </c>
      <c r="L131" s="7">
        <v>3</v>
      </c>
      <c r="M131" s="58">
        <v>45775</v>
      </c>
      <c r="N131" s="57">
        <v>27</v>
      </c>
      <c r="O131" s="119"/>
    </row>
    <row r="132" spans="1:15">
      <c r="A132" s="7" t="s">
        <v>29</v>
      </c>
      <c r="B132" s="7" t="s">
        <v>30</v>
      </c>
      <c r="C132" s="7">
        <v>3</v>
      </c>
      <c r="D132" s="7" t="s">
        <v>32</v>
      </c>
      <c r="E132" s="7">
        <v>1985</v>
      </c>
      <c r="F132" s="7">
        <v>2</v>
      </c>
      <c r="G132" s="7">
        <v>1</v>
      </c>
      <c r="H132" s="7">
        <v>10</v>
      </c>
      <c r="I132" s="7">
        <v>40</v>
      </c>
      <c r="J132" s="7">
        <v>10</v>
      </c>
      <c r="K132" s="7">
        <v>110</v>
      </c>
      <c r="L132" s="7">
        <v>3</v>
      </c>
      <c r="M132" s="58">
        <v>45775</v>
      </c>
      <c r="N132" s="57">
        <v>38</v>
      </c>
      <c r="O132" s="119"/>
    </row>
    <row r="133" spans="1:15">
      <c r="A133" s="7" t="s">
        <v>29</v>
      </c>
      <c r="B133" s="7" t="s">
        <v>30</v>
      </c>
      <c r="C133" s="7">
        <v>3</v>
      </c>
      <c r="D133" s="7" t="s">
        <v>35</v>
      </c>
      <c r="E133" s="7">
        <v>2002</v>
      </c>
      <c r="F133" s="7">
        <v>2</v>
      </c>
      <c r="G133" s="7">
        <v>1</v>
      </c>
      <c r="H133" s="7">
        <v>12</v>
      </c>
      <c r="I133" s="7">
        <v>48</v>
      </c>
      <c r="J133" s="7">
        <v>12</v>
      </c>
      <c r="K133" s="7">
        <v>112</v>
      </c>
      <c r="L133" s="7">
        <v>3</v>
      </c>
      <c r="M133" s="58">
        <v>45775</v>
      </c>
      <c r="N133" s="57">
        <v>34</v>
      </c>
      <c r="O133" s="119"/>
    </row>
    <row r="134" spans="1:15">
      <c r="A134" s="7" t="s">
        <v>29</v>
      </c>
      <c r="B134" s="7" t="s">
        <v>30</v>
      </c>
      <c r="C134" s="7">
        <v>5</v>
      </c>
      <c r="D134" s="7" t="s">
        <v>33</v>
      </c>
      <c r="E134" s="7">
        <v>1998</v>
      </c>
      <c r="F134" s="7">
        <v>3</v>
      </c>
      <c r="G134" s="7">
        <v>1</v>
      </c>
      <c r="H134" s="7">
        <v>18</v>
      </c>
      <c r="I134" s="7">
        <v>72</v>
      </c>
      <c r="J134" s="7">
        <v>18</v>
      </c>
      <c r="K134" s="7">
        <v>118</v>
      </c>
      <c r="L134" s="7">
        <v>3</v>
      </c>
      <c r="M134" s="58">
        <v>45775</v>
      </c>
      <c r="N134" s="57">
        <v>39</v>
      </c>
      <c r="O134" s="119"/>
    </row>
    <row r="135" spans="1:15">
      <c r="A135" s="7" t="s">
        <v>29</v>
      </c>
      <c r="B135" s="7" t="s">
        <v>30</v>
      </c>
      <c r="C135" s="7">
        <v>5</v>
      </c>
      <c r="D135" s="7" t="s">
        <v>38</v>
      </c>
      <c r="E135" s="7">
        <v>2023</v>
      </c>
      <c r="F135" s="7">
        <v>3</v>
      </c>
      <c r="G135" s="7">
        <v>1</v>
      </c>
      <c r="H135" s="7">
        <v>20</v>
      </c>
      <c r="I135" s="7">
        <v>80</v>
      </c>
      <c r="J135" s="7">
        <v>20</v>
      </c>
      <c r="K135" s="7">
        <v>120</v>
      </c>
      <c r="L135" s="7">
        <v>3</v>
      </c>
      <c r="M135" s="58">
        <v>45775</v>
      </c>
      <c r="N135" s="57">
        <v>34</v>
      </c>
      <c r="O135" s="119"/>
    </row>
    <row r="136" spans="1:15">
      <c r="A136" s="7" t="s">
        <v>29</v>
      </c>
      <c r="B136" s="7" t="s">
        <v>30</v>
      </c>
      <c r="C136" s="7">
        <v>7</v>
      </c>
      <c r="D136" s="7" t="s">
        <v>34</v>
      </c>
      <c r="E136" s="7">
        <v>1999</v>
      </c>
      <c r="F136" s="7">
        <v>4</v>
      </c>
      <c r="G136" s="7">
        <v>1</v>
      </c>
      <c r="H136" s="7">
        <v>26</v>
      </c>
      <c r="I136" s="7">
        <v>104</v>
      </c>
      <c r="J136" s="7">
        <v>26</v>
      </c>
      <c r="K136" s="7">
        <v>126</v>
      </c>
      <c r="L136" s="7">
        <v>3</v>
      </c>
      <c r="M136" s="58">
        <v>45775</v>
      </c>
      <c r="N136" s="57">
        <v>42</v>
      </c>
      <c r="O136" s="119"/>
    </row>
    <row r="137" spans="1:15">
      <c r="A137" s="7" t="s">
        <v>29</v>
      </c>
      <c r="B137" s="7" t="s">
        <v>30</v>
      </c>
      <c r="C137" s="7">
        <v>7</v>
      </c>
      <c r="D137" s="7" t="s">
        <v>31</v>
      </c>
      <c r="E137" s="7">
        <v>1983</v>
      </c>
      <c r="F137" s="7">
        <v>4</v>
      </c>
      <c r="G137" s="7">
        <v>1</v>
      </c>
      <c r="H137" s="7">
        <v>28</v>
      </c>
      <c r="I137" s="7">
        <v>112</v>
      </c>
      <c r="J137" s="7">
        <v>28</v>
      </c>
      <c r="K137" s="7">
        <v>128</v>
      </c>
      <c r="L137" s="7">
        <v>3</v>
      </c>
      <c r="M137" s="58">
        <v>45775</v>
      </c>
      <c r="N137" s="57">
        <v>32</v>
      </c>
      <c r="O137" s="119"/>
    </row>
    <row r="138" spans="1:15">
      <c r="A138" s="7" t="s">
        <v>29</v>
      </c>
      <c r="B138" s="7" t="s">
        <v>30</v>
      </c>
      <c r="C138" s="7">
        <v>1</v>
      </c>
      <c r="D138" s="7" t="s">
        <v>32</v>
      </c>
      <c r="E138" s="7">
        <v>1985</v>
      </c>
      <c r="F138" s="7">
        <v>1</v>
      </c>
      <c r="G138" s="7">
        <v>2</v>
      </c>
      <c r="H138" s="7">
        <v>2</v>
      </c>
      <c r="I138" s="7">
        <v>7</v>
      </c>
      <c r="J138" s="7">
        <v>63</v>
      </c>
      <c r="K138" s="7">
        <v>202</v>
      </c>
      <c r="L138" s="7">
        <v>3</v>
      </c>
      <c r="M138" s="58">
        <v>45775</v>
      </c>
      <c r="N138" s="57">
        <v>32</v>
      </c>
      <c r="O138" s="119"/>
    </row>
    <row r="139" spans="1:15">
      <c r="A139" s="7" t="s">
        <v>29</v>
      </c>
      <c r="B139" s="7" t="s">
        <v>30</v>
      </c>
      <c r="C139" s="7">
        <v>1</v>
      </c>
      <c r="D139" s="7" t="s">
        <v>33</v>
      </c>
      <c r="E139" s="7">
        <v>1998</v>
      </c>
      <c r="F139" s="7">
        <v>1</v>
      </c>
      <c r="G139" s="7">
        <v>2</v>
      </c>
      <c r="H139" s="7">
        <v>4</v>
      </c>
      <c r="I139" s="7">
        <v>15</v>
      </c>
      <c r="J139" s="7">
        <v>61</v>
      </c>
      <c r="K139" s="7">
        <v>204</v>
      </c>
      <c r="L139" s="7">
        <v>3</v>
      </c>
      <c r="M139" s="58">
        <v>45775</v>
      </c>
      <c r="N139" s="57">
        <v>42</v>
      </c>
      <c r="O139" s="119"/>
    </row>
    <row r="140" spans="1:15">
      <c r="A140" s="7" t="s">
        <v>29</v>
      </c>
      <c r="B140" s="7" t="s">
        <v>30</v>
      </c>
      <c r="C140" s="7">
        <v>3</v>
      </c>
      <c r="D140" s="7" t="s">
        <v>38</v>
      </c>
      <c r="E140" s="7">
        <v>2023</v>
      </c>
      <c r="F140" s="7">
        <v>2</v>
      </c>
      <c r="G140" s="7">
        <v>2</v>
      </c>
      <c r="H140" s="7">
        <v>10</v>
      </c>
      <c r="I140" s="7">
        <v>39</v>
      </c>
      <c r="J140" s="7">
        <v>55</v>
      </c>
      <c r="K140" s="7">
        <v>210</v>
      </c>
      <c r="L140" s="7">
        <v>3</v>
      </c>
      <c r="M140" s="58">
        <v>45775</v>
      </c>
      <c r="N140" s="57">
        <v>42</v>
      </c>
      <c r="O140" s="119"/>
    </row>
    <row r="141" spans="1:15">
      <c r="A141" s="7" t="s">
        <v>29</v>
      </c>
      <c r="B141" s="7" t="s">
        <v>30</v>
      </c>
      <c r="C141" s="7">
        <v>3</v>
      </c>
      <c r="D141" s="7" t="s">
        <v>34</v>
      </c>
      <c r="E141" s="7">
        <v>1999</v>
      </c>
      <c r="F141" s="7">
        <v>2</v>
      </c>
      <c r="G141" s="7">
        <v>2</v>
      </c>
      <c r="H141" s="7">
        <v>12</v>
      </c>
      <c r="I141" s="7">
        <v>47</v>
      </c>
      <c r="J141" s="7">
        <v>53</v>
      </c>
      <c r="K141" s="7">
        <v>212</v>
      </c>
      <c r="L141" s="7">
        <v>3</v>
      </c>
      <c r="M141" s="58">
        <v>45775</v>
      </c>
      <c r="N141" s="57">
        <v>36</v>
      </c>
      <c r="O141" s="119"/>
    </row>
    <row r="142" spans="1:15">
      <c r="A142" s="7" t="s">
        <v>29</v>
      </c>
      <c r="B142" s="7" t="s">
        <v>30</v>
      </c>
      <c r="C142" s="7">
        <v>5</v>
      </c>
      <c r="D142" s="7" t="s">
        <v>31</v>
      </c>
      <c r="E142" s="7">
        <v>1983</v>
      </c>
      <c r="F142" s="7">
        <v>3</v>
      </c>
      <c r="G142" s="7">
        <v>2</v>
      </c>
      <c r="H142" s="7">
        <v>18</v>
      </c>
      <c r="I142" s="7">
        <v>71</v>
      </c>
      <c r="J142" s="7">
        <v>47</v>
      </c>
      <c r="K142" s="7">
        <v>218</v>
      </c>
      <c r="L142" s="7">
        <v>3</v>
      </c>
      <c r="M142" s="58">
        <v>45775</v>
      </c>
      <c r="N142" s="57">
        <v>28</v>
      </c>
      <c r="O142" s="119"/>
    </row>
    <row r="143" spans="1:15">
      <c r="A143" s="7" t="s">
        <v>29</v>
      </c>
      <c r="B143" s="7" t="s">
        <v>30</v>
      </c>
      <c r="C143" s="7">
        <v>5</v>
      </c>
      <c r="D143" s="7" t="s">
        <v>36</v>
      </c>
      <c r="E143" s="7">
        <v>2016</v>
      </c>
      <c r="F143" s="7">
        <v>3</v>
      </c>
      <c r="G143" s="7">
        <v>2</v>
      </c>
      <c r="H143" s="7">
        <v>20</v>
      </c>
      <c r="I143" s="7">
        <v>79</v>
      </c>
      <c r="J143" s="7">
        <v>45</v>
      </c>
      <c r="K143" s="7">
        <v>220</v>
      </c>
      <c r="L143" s="7">
        <v>3</v>
      </c>
      <c r="M143" s="58">
        <v>45775</v>
      </c>
      <c r="N143" s="57">
        <v>27</v>
      </c>
      <c r="O143" s="119"/>
    </row>
    <row r="144" spans="1:15">
      <c r="A144" s="7" t="s">
        <v>29</v>
      </c>
      <c r="B144" s="7" t="s">
        <v>30</v>
      </c>
      <c r="C144" s="7">
        <v>7</v>
      </c>
      <c r="D144" s="7" t="s">
        <v>35</v>
      </c>
      <c r="E144" s="7">
        <v>2002</v>
      </c>
      <c r="F144" s="7">
        <v>4</v>
      </c>
      <c r="G144" s="7">
        <v>2</v>
      </c>
      <c r="H144" s="7">
        <v>26</v>
      </c>
      <c r="I144" s="7">
        <v>103</v>
      </c>
      <c r="J144" s="7">
        <v>39</v>
      </c>
      <c r="K144" s="7">
        <v>226</v>
      </c>
      <c r="L144" s="7">
        <v>3</v>
      </c>
      <c r="M144" s="58">
        <v>45775</v>
      </c>
      <c r="N144" s="57">
        <v>41</v>
      </c>
      <c r="O144" s="119"/>
    </row>
    <row r="145" spans="1:15">
      <c r="A145" s="7" t="s">
        <v>29</v>
      </c>
      <c r="B145" s="7" t="s">
        <v>30</v>
      </c>
      <c r="C145" s="7">
        <v>7</v>
      </c>
      <c r="D145" s="7" t="s">
        <v>37</v>
      </c>
      <c r="E145" s="7">
        <v>2018</v>
      </c>
      <c r="F145" s="7">
        <v>4</v>
      </c>
      <c r="G145" s="7">
        <v>2</v>
      </c>
      <c r="H145" s="7">
        <v>28</v>
      </c>
      <c r="I145" s="7">
        <v>111</v>
      </c>
      <c r="J145" s="7">
        <v>37</v>
      </c>
      <c r="K145" s="7">
        <v>228</v>
      </c>
      <c r="L145" s="7">
        <v>3</v>
      </c>
      <c r="M145" s="58">
        <v>45775</v>
      </c>
      <c r="N145" s="57">
        <v>47</v>
      </c>
      <c r="O145" s="119"/>
    </row>
    <row r="146" spans="1:15">
      <c r="A146" s="7" t="s">
        <v>29</v>
      </c>
      <c r="B146" s="7" t="s">
        <v>30</v>
      </c>
      <c r="C146" s="7">
        <v>1</v>
      </c>
      <c r="D146" s="7" t="s">
        <v>31</v>
      </c>
      <c r="E146" s="7">
        <v>1983</v>
      </c>
      <c r="F146" s="7">
        <v>1</v>
      </c>
      <c r="G146" s="7">
        <v>3</v>
      </c>
      <c r="H146" s="7">
        <v>2</v>
      </c>
      <c r="I146" s="7">
        <v>6</v>
      </c>
      <c r="J146" s="7">
        <v>66</v>
      </c>
      <c r="K146" s="7">
        <v>302</v>
      </c>
      <c r="L146" s="7">
        <v>3</v>
      </c>
      <c r="M146" s="58">
        <v>45775</v>
      </c>
      <c r="N146" s="57">
        <v>29</v>
      </c>
      <c r="O146" s="119"/>
    </row>
    <row r="147" spans="1:15">
      <c r="A147" s="7" t="s">
        <v>29</v>
      </c>
      <c r="B147" s="7" t="s">
        <v>30</v>
      </c>
      <c r="C147" s="7">
        <v>1</v>
      </c>
      <c r="D147" s="7" t="s">
        <v>38</v>
      </c>
      <c r="E147" s="7">
        <v>2023</v>
      </c>
      <c r="F147" s="7">
        <v>1</v>
      </c>
      <c r="G147" s="7">
        <v>3</v>
      </c>
      <c r="H147" s="7">
        <v>4</v>
      </c>
      <c r="I147" s="7">
        <v>14</v>
      </c>
      <c r="J147" s="7">
        <v>68</v>
      </c>
      <c r="K147" s="7">
        <v>304</v>
      </c>
      <c r="L147" s="7">
        <v>3</v>
      </c>
      <c r="M147" s="58">
        <v>45775</v>
      </c>
      <c r="N147" s="57">
        <v>42</v>
      </c>
      <c r="O147" s="119"/>
    </row>
    <row r="148" spans="1:15">
      <c r="A148" s="7" t="s">
        <v>29</v>
      </c>
      <c r="B148" s="7" t="s">
        <v>30</v>
      </c>
      <c r="C148" s="7">
        <v>3</v>
      </c>
      <c r="D148" s="7" t="s">
        <v>36</v>
      </c>
      <c r="E148" s="7">
        <v>2016</v>
      </c>
      <c r="F148" s="7">
        <v>2</v>
      </c>
      <c r="G148" s="7">
        <v>3</v>
      </c>
      <c r="H148" s="7">
        <v>10</v>
      </c>
      <c r="I148" s="7">
        <v>38</v>
      </c>
      <c r="J148" s="7">
        <v>74</v>
      </c>
      <c r="K148" s="7">
        <v>310</v>
      </c>
      <c r="L148" s="7">
        <v>3</v>
      </c>
      <c r="M148" s="58">
        <v>45775</v>
      </c>
      <c r="N148" s="57">
        <v>29</v>
      </c>
      <c r="O148" s="119"/>
    </row>
    <row r="149" spans="1:15">
      <c r="A149" s="7" t="s">
        <v>29</v>
      </c>
      <c r="B149" s="7" t="s">
        <v>30</v>
      </c>
      <c r="C149" s="7">
        <v>3</v>
      </c>
      <c r="D149" s="7" t="s">
        <v>37</v>
      </c>
      <c r="E149" s="7">
        <v>2018</v>
      </c>
      <c r="F149" s="7">
        <v>2</v>
      </c>
      <c r="G149" s="7">
        <v>3</v>
      </c>
      <c r="H149" s="7">
        <v>12</v>
      </c>
      <c r="I149" s="7">
        <v>46</v>
      </c>
      <c r="J149" s="7">
        <v>76</v>
      </c>
      <c r="K149" s="7">
        <v>312</v>
      </c>
      <c r="L149" s="7">
        <v>3</v>
      </c>
      <c r="M149" s="58">
        <v>45775</v>
      </c>
      <c r="N149" s="57">
        <v>32</v>
      </c>
      <c r="O149" s="119"/>
    </row>
    <row r="150" spans="1:15">
      <c r="A150" s="7" t="s">
        <v>29</v>
      </c>
      <c r="B150" s="7" t="s">
        <v>30</v>
      </c>
      <c r="C150" s="7">
        <v>5</v>
      </c>
      <c r="D150" s="7" t="s">
        <v>34</v>
      </c>
      <c r="E150" s="7">
        <v>1999</v>
      </c>
      <c r="F150" s="7">
        <v>3</v>
      </c>
      <c r="G150" s="7">
        <v>3</v>
      </c>
      <c r="H150" s="7">
        <v>18</v>
      </c>
      <c r="I150" s="7">
        <v>70</v>
      </c>
      <c r="J150" s="7">
        <v>82</v>
      </c>
      <c r="K150" s="7">
        <v>318</v>
      </c>
      <c r="L150" s="7">
        <v>3</v>
      </c>
      <c r="M150" s="58">
        <v>45775</v>
      </c>
      <c r="N150" s="57">
        <v>32</v>
      </c>
      <c r="O150" s="119"/>
    </row>
    <row r="151" spans="1:15">
      <c r="A151" s="7" t="s">
        <v>29</v>
      </c>
      <c r="B151" s="7" t="s">
        <v>30</v>
      </c>
      <c r="C151" s="7">
        <v>5</v>
      </c>
      <c r="D151" s="7" t="s">
        <v>35</v>
      </c>
      <c r="E151" s="7">
        <v>2002</v>
      </c>
      <c r="F151" s="7">
        <v>3</v>
      </c>
      <c r="G151" s="7">
        <v>3</v>
      </c>
      <c r="H151" s="7">
        <v>20</v>
      </c>
      <c r="I151" s="7">
        <v>78</v>
      </c>
      <c r="J151" s="7">
        <v>84</v>
      </c>
      <c r="K151" s="7">
        <v>320</v>
      </c>
      <c r="L151" s="7">
        <v>3</v>
      </c>
      <c r="M151" s="58">
        <v>45775</v>
      </c>
      <c r="N151" s="57">
        <v>15</v>
      </c>
      <c r="O151" s="119"/>
    </row>
    <row r="152" spans="1:15">
      <c r="A152" s="7" t="s">
        <v>29</v>
      </c>
      <c r="B152" s="7" t="s">
        <v>30</v>
      </c>
      <c r="C152" s="7">
        <v>7</v>
      </c>
      <c r="D152" s="7" t="s">
        <v>32</v>
      </c>
      <c r="E152" s="7">
        <v>1985</v>
      </c>
      <c r="F152" s="7">
        <v>4</v>
      </c>
      <c r="G152" s="7">
        <v>3</v>
      </c>
      <c r="H152" s="7">
        <v>26</v>
      </c>
      <c r="I152" s="7">
        <v>102</v>
      </c>
      <c r="J152" s="7">
        <v>90</v>
      </c>
      <c r="K152" s="7">
        <v>326</v>
      </c>
      <c r="L152" s="7">
        <v>3</v>
      </c>
      <c r="M152" s="58">
        <v>45775</v>
      </c>
      <c r="N152" s="57">
        <v>35</v>
      </c>
      <c r="O152" s="119"/>
    </row>
    <row r="153" spans="1:15">
      <c r="A153" s="7" t="s">
        <v>29</v>
      </c>
      <c r="B153" s="7" t="s">
        <v>30</v>
      </c>
      <c r="C153" s="7">
        <v>7</v>
      </c>
      <c r="D153" s="7" t="s">
        <v>33</v>
      </c>
      <c r="E153" s="7">
        <v>1998</v>
      </c>
      <c r="F153" s="7">
        <v>4</v>
      </c>
      <c r="G153" s="7">
        <v>3</v>
      </c>
      <c r="H153" s="7">
        <v>28</v>
      </c>
      <c r="I153" s="7">
        <v>110</v>
      </c>
      <c r="J153" s="7">
        <v>92</v>
      </c>
      <c r="K153" s="7">
        <v>328</v>
      </c>
      <c r="L153" s="7">
        <v>3</v>
      </c>
      <c r="M153" s="58">
        <v>45775</v>
      </c>
      <c r="N153" s="57">
        <v>37</v>
      </c>
      <c r="O153" s="119"/>
    </row>
    <row r="154" spans="1:15">
      <c r="A154" s="7" t="s">
        <v>29</v>
      </c>
      <c r="B154" s="7" t="s">
        <v>30</v>
      </c>
      <c r="C154" s="7">
        <v>1</v>
      </c>
      <c r="D154" s="7" t="s">
        <v>34</v>
      </c>
      <c r="E154" s="7">
        <v>1999</v>
      </c>
      <c r="F154" s="7">
        <v>1</v>
      </c>
      <c r="G154" s="7">
        <v>4</v>
      </c>
      <c r="H154" s="7">
        <v>2</v>
      </c>
      <c r="I154" s="7">
        <v>5</v>
      </c>
      <c r="J154" s="7">
        <v>127</v>
      </c>
      <c r="K154" s="7">
        <v>402</v>
      </c>
      <c r="L154" s="7">
        <v>3</v>
      </c>
      <c r="M154" s="58">
        <v>45775</v>
      </c>
      <c r="N154" s="57">
        <v>38</v>
      </c>
      <c r="O154" s="119"/>
    </row>
    <row r="155" spans="1:15">
      <c r="A155" s="7" t="s">
        <v>29</v>
      </c>
      <c r="B155" s="7" t="s">
        <v>30</v>
      </c>
      <c r="C155" s="7">
        <v>1</v>
      </c>
      <c r="D155" s="7" t="s">
        <v>35</v>
      </c>
      <c r="E155" s="7">
        <v>2002</v>
      </c>
      <c r="F155" s="7">
        <v>1</v>
      </c>
      <c r="G155" s="7">
        <v>4</v>
      </c>
      <c r="H155" s="7">
        <v>4</v>
      </c>
      <c r="I155" s="7">
        <v>13</v>
      </c>
      <c r="J155" s="7">
        <v>125</v>
      </c>
      <c r="K155" s="7">
        <v>404</v>
      </c>
      <c r="L155" s="7">
        <v>3</v>
      </c>
      <c r="M155" s="58">
        <v>45775</v>
      </c>
      <c r="N155" s="57">
        <v>31</v>
      </c>
      <c r="O155" s="119"/>
    </row>
    <row r="156" spans="1:15">
      <c r="A156" s="7" t="s">
        <v>29</v>
      </c>
      <c r="B156" s="7" t="s">
        <v>30</v>
      </c>
      <c r="C156" s="7">
        <v>3</v>
      </c>
      <c r="D156" s="7" t="s">
        <v>33</v>
      </c>
      <c r="E156" s="7">
        <v>1998</v>
      </c>
      <c r="F156" s="7">
        <v>2</v>
      </c>
      <c r="G156" s="7">
        <v>4</v>
      </c>
      <c r="H156" s="7">
        <v>10</v>
      </c>
      <c r="I156" s="7">
        <v>37</v>
      </c>
      <c r="J156" s="7">
        <v>119</v>
      </c>
      <c r="K156" s="7">
        <v>410</v>
      </c>
      <c r="L156" s="7">
        <v>3</v>
      </c>
      <c r="M156" s="58">
        <v>45775</v>
      </c>
      <c r="N156" s="57">
        <v>33</v>
      </c>
      <c r="O156" s="119"/>
    </row>
    <row r="157" spans="1:15">
      <c r="A157" s="7" t="s">
        <v>29</v>
      </c>
      <c r="B157" s="7" t="s">
        <v>30</v>
      </c>
      <c r="C157" s="7">
        <v>3</v>
      </c>
      <c r="D157" s="7" t="s">
        <v>31</v>
      </c>
      <c r="E157" s="7">
        <v>1983</v>
      </c>
      <c r="F157" s="7">
        <v>2</v>
      </c>
      <c r="G157" s="7">
        <v>4</v>
      </c>
      <c r="H157" s="7">
        <v>12</v>
      </c>
      <c r="I157" s="7">
        <v>45</v>
      </c>
      <c r="J157" s="7">
        <v>117</v>
      </c>
      <c r="K157" s="7">
        <v>412</v>
      </c>
      <c r="L157" s="7">
        <v>3</v>
      </c>
      <c r="M157" s="58">
        <v>45775</v>
      </c>
      <c r="N157" s="57">
        <v>42</v>
      </c>
      <c r="O157" s="119"/>
    </row>
    <row r="158" spans="1:15">
      <c r="A158" s="7" t="s">
        <v>29</v>
      </c>
      <c r="B158" s="7" t="s">
        <v>30</v>
      </c>
      <c r="C158" s="7">
        <v>5</v>
      </c>
      <c r="D158" s="7" t="s">
        <v>37</v>
      </c>
      <c r="E158" s="7">
        <v>2018</v>
      </c>
      <c r="F158" s="7">
        <v>3</v>
      </c>
      <c r="G158" s="7">
        <v>4</v>
      </c>
      <c r="H158" s="7">
        <v>18</v>
      </c>
      <c r="I158" s="7">
        <v>69</v>
      </c>
      <c r="J158" s="7">
        <v>111</v>
      </c>
      <c r="K158" s="7">
        <v>418</v>
      </c>
      <c r="L158" s="7">
        <v>3</v>
      </c>
      <c r="M158" s="58">
        <v>45775</v>
      </c>
      <c r="N158" s="57">
        <v>30</v>
      </c>
      <c r="O158" s="119"/>
    </row>
    <row r="159" spans="1:15">
      <c r="A159" s="7" t="s">
        <v>29</v>
      </c>
      <c r="B159" s="7" t="s">
        <v>30</v>
      </c>
      <c r="C159" s="7">
        <v>5</v>
      </c>
      <c r="D159" s="7" t="s">
        <v>32</v>
      </c>
      <c r="E159" s="7">
        <v>1985</v>
      </c>
      <c r="F159" s="7">
        <v>3</v>
      </c>
      <c r="G159" s="7">
        <v>4</v>
      </c>
      <c r="H159" s="7">
        <v>20</v>
      </c>
      <c r="I159" s="7">
        <v>77</v>
      </c>
      <c r="J159" s="7">
        <v>109</v>
      </c>
      <c r="K159" s="7">
        <v>420</v>
      </c>
      <c r="L159" s="7">
        <v>3</v>
      </c>
      <c r="M159" s="58">
        <v>45775</v>
      </c>
      <c r="N159" s="57">
        <v>50</v>
      </c>
      <c r="O159" s="119"/>
    </row>
    <row r="160" spans="1:15">
      <c r="A160" s="7" t="s">
        <v>29</v>
      </c>
      <c r="B160" s="7" t="s">
        <v>30</v>
      </c>
      <c r="C160" s="7">
        <v>7</v>
      </c>
      <c r="D160" s="7" t="s">
        <v>38</v>
      </c>
      <c r="E160" s="7">
        <v>2023</v>
      </c>
      <c r="F160" s="7">
        <v>4</v>
      </c>
      <c r="G160" s="7">
        <v>4</v>
      </c>
      <c r="H160" s="7">
        <v>26</v>
      </c>
      <c r="I160" s="7">
        <v>101</v>
      </c>
      <c r="J160" s="7">
        <v>103</v>
      </c>
      <c r="K160" s="7">
        <v>426</v>
      </c>
      <c r="L160" s="7">
        <v>3</v>
      </c>
      <c r="M160" s="58">
        <v>45775</v>
      </c>
      <c r="N160" s="57">
        <v>40</v>
      </c>
      <c r="O160" s="119"/>
    </row>
    <row r="161" spans="1:15">
      <c r="A161" s="7" t="s">
        <v>29</v>
      </c>
      <c r="B161" s="7" t="s">
        <v>30</v>
      </c>
      <c r="C161" s="7">
        <v>7</v>
      </c>
      <c r="D161" s="7" t="s">
        <v>36</v>
      </c>
      <c r="E161" s="7">
        <v>2016</v>
      </c>
      <c r="F161" s="7">
        <v>4</v>
      </c>
      <c r="G161" s="7">
        <v>4</v>
      </c>
      <c r="H161" s="7">
        <v>28</v>
      </c>
      <c r="I161" s="7">
        <v>109</v>
      </c>
      <c r="J161" s="7">
        <v>101</v>
      </c>
      <c r="K161" s="7">
        <v>428</v>
      </c>
      <c r="L161" s="7">
        <v>3</v>
      </c>
      <c r="M161" s="58">
        <v>45775</v>
      </c>
      <c r="N161" s="57">
        <v>25</v>
      </c>
      <c r="O161" s="119"/>
    </row>
    <row r="162" spans="1:15">
      <c r="A162" s="7" t="s">
        <v>39</v>
      </c>
      <c r="B162" s="7" t="s">
        <v>40</v>
      </c>
      <c r="C162" s="7">
        <v>2</v>
      </c>
      <c r="D162" s="7" t="s">
        <v>41</v>
      </c>
      <c r="E162" s="7">
        <v>1984</v>
      </c>
      <c r="F162" s="7">
        <v>1</v>
      </c>
      <c r="G162" s="7">
        <v>1</v>
      </c>
      <c r="H162" s="7">
        <v>6</v>
      </c>
      <c r="I162" s="7">
        <v>24</v>
      </c>
      <c r="J162" s="7">
        <v>6</v>
      </c>
      <c r="K162" s="7">
        <v>106</v>
      </c>
      <c r="L162" s="7">
        <v>3</v>
      </c>
      <c r="M162" s="58">
        <v>45810</v>
      </c>
      <c r="N162" s="57">
        <v>34</v>
      </c>
      <c r="O162" s="119"/>
    </row>
    <row r="163" spans="1:15">
      <c r="A163" s="7" t="s">
        <v>39</v>
      </c>
      <c r="B163" s="7" t="s">
        <v>40</v>
      </c>
      <c r="C163" s="7">
        <v>2</v>
      </c>
      <c r="D163" s="7" t="s">
        <v>47</v>
      </c>
      <c r="E163" s="7">
        <v>2016</v>
      </c>
      <c r="F163" s="7">
        <v>1</v>
      </c>
      <c r="G163" s="7">
        <v>1</v>
      </c>
      <c r="H163" s="7">
        <v>8</v>
      </c>
      <c r="I163" s="7">
        <v>32</v>
      </c>
      <c r="J163" s="7">
        <v>8</v>
      </c>
      <c r="K163" s="7">
        <v>108</v>
      </c>
      <c r="L163" s="7">
        <v>3</v>
      </c>
      <c r="M163" s="58">
        <v>45810</v>
      </c>
      <c r="N163" s="57">
        <v>30</v>
      </c>
      <c r="O163" s="119"/>
    </row>
    <row r="164" spans="1:15">
      <c r="A164" s="86" t="s">
        <v>39</v>
      </c>
      <c r="B164" s="86" t="s">
        <v>40</v>
      </c>
      <c r="C164" s="87">
        <v>4</v>
      </c>
      <c r="D164" s="86" t="s">
        <v>42</v>
      </c>
      <c r="E164" s="86">
        <v>1989</v>
      </c>
      <c r="F164" s="87">
        <v>2</v>
      </c>
      <c r="G164" s="87">
        <v>1</v>
      </c>
      <c r="H164" s="87">
        <v>14</v>
      </c>
      <c r="I164" s="88">
        <v>56</v>
      </c>
      <c r="J164" s="88">
        <v>14</v>
      </c>
      <c r="K164" s="87">
        <v>114</v>
      </c>
      <c r="L164" s="7">
        <v>3</v>
      </c>
      <c r="M164" s="58">
        <v>45810</v>
      </c>
      <c r="N164" s="57">
        <v>32</v>
      </c>
      <c r="O164" s="119"/>
    </row>
    <row r="165" spans="1:15">
      <c r="A165" s="7" t="s">
        <v>39</v>
      </c>
      <c r="B165" s="7" t="s">
        <v>40</v>
      </c>
      <c r="C165" s="7">
        <v>4</v>
      </c>
      <c r="D165" s="7" t="s">
        <v>48</v>
      </c>
      <c r="E165" s="7">
        <v>2020</v>
      </c>
      <c r="F165" s="7">
        <v>2</v>
      </c>
      <c r="G165" s="7">
        <v>1</v>
      </c>
      <c r="H165" s="7">
        <v>16</v>
      </c>
      <c r="I165" s="7">
        <v>64</v>
      </c>
      <c r="J165" s="7">
        <v>16</v>
      </c>
      <c r="K165" s="7">
        <v>116</v>
      </c>
      <c r="L165" s="7">
        <v>3</v>
      </c>
      <c r="M165" s="58">
        <v>45810</v>
      </c>
      <c r="N165" s="57">
        <v>25</v>
      </c>
      <c r="O165" s="119"/>
    </row>
    <row r="166" spans="1:15">
      <c r="A166" s="7" t="s">
        <v>39</v>
      </c>
      <c r="B166" s="7" t="s">
        <v>40</v>
      </c>
      <c r="C166" s="7">
        <v>6</v>
      </c>
      <c r="D166" s="7" t="s">
        <v>44</v>
      </c>
      <c r="E166" s="7">
        <v>2001</v>
      </c>
      <c r="F166" s="7">
        <v>3</v>
      </c>
      <c r="G166" s="7">
        <v>1</v>
      </c>
      <c r="H166" s="7">
        <v>22</v>
      </c>
      <c r="I166" s="7">
        <v>88</v>
      </c>
      <c r="J166" s="7">
        <v>22</v>
      </c>
      <c r="K166" s="7">
        <v>122</v>
      </c>
      <c r="L166" s="7">
        <v>3</v>
      </c>
      <c r="M166" s="58">
        <v>45810</v>
      </c>
      <c r="N166" s="57">
        <v>23</v>
      </c>
      <c r="O166" s="119"/>
    </row>
    <row r="167" spans="1:15">
      <c r="A167" s="7" t="s">
        <v>39</v>
      </c>
      <c r="B167" s="7" t="s">
        <v>40</v>
      </c>
      <c r="C167" s="7">
        <v>6</v>
      </c>
      <c r="D167" s="7" t="s">
        <v>45</v>
      </c>
      <c r="E167" s="7">
        <v>2004</v>
      </c>
      <c r="F167" s="7">
        <v>3</v>
      </c>
      <c r="G167" s="7">
        <v>1</v>
      </c>
      <c r="H167" s="7">
        <v>24</v>
      </c>
      <c r="I167" s="7">
        <v>96</v>
      </c>
      <c r="J167" s="7">
        <v>24</v>
      </c>
      <c r="K167" s="7">
        <v>124</v>
      </c>
      <c r="L167" s="7">
        <v>3</v>
      </c>
      <c r="M167" s="58">
        <v>45810</v>
      </c>
      <c r="N167" s="57">
        <v>38</v>
      </c>
      <c r="O167" s="119"/>
    </row>
    <row r="168" spans="1:15">
      <c r="A168" s="7" t="s">
        <v>39</v>
      </c>
      <c r="B168" s="7" t="s">
        <v>40</v>
      </c>
      <c r="C168" s="7">
        <v>8</v>
      </c>
      <c r="D168" s="7" t="s">
        <v>43</v>
      </c>
      <c r="E168" s="7">
        <v>1999</v>
      </c>
      <c r="F168" s="7">
        <v>4</v>
      </c>
      <c r="G168" s="7">
        <v>1</v>
      </c>
      <c r="H168" s="7">
        <v>30</v>
      </c>
      <c r="I168" s="7">
        <v>120</v>
      </c>
      <c r="J168" s="7">
        <v>30</v>
      </c>
      <c r="K168" s="7">
        <v>130</v>
      </c>
      <c r="L168" s="7">
        <v>3</v>
      </c>
      <c r="M168" s="58">
        <v>45810</v>
      </c>
      <c r="N168" s="57">
        <v>47</v>
      </c>
      <c r="O168" s="119"/>
    </row>
    <row r="169" spans="1:15">
      <c r="A169" s="7" t="s">
        <v>39</v>
      </c>
      <c r="B169" s="7" t="s">
        <v>40</v>
      </c>
      <c r="C169" s="7">
        <v>8</v>
      </c>
      <c r="D169" s="7" t="s">
        <v>46</v>
      </c>
      <c r="E169" s="7">
        <v>2008</v>
      </c>
      <c r="F169" s="7">
        <v>4</v>
      </c>
      <c r="G169" s="7">
        <v>1</v>
      </c>
      <c r="H169" s="7">
        <v>32</v>
      </c>
      <c r="I169" s="7">
        <v>128</v>
      </c>
      <c r="J169" s="7">
        <v>32</v>
      </c>
      <c r="K169" s="7">
        <v>132</v>
      </c>
      <c r="L169" s="7">
        <v>3</v>
      </c>
      <c r="M169" s="58">
        <v>45810</v>
      </c>
      <c r="N169" s="57">
        <v>44</v>
      </c>
      <c r="O169" s="119"/>
    </row>
    <row r="170" spans="1:15">
      <c r="A170" s="7" t="s">
        <v>39</v>
      </c>
      <c r="B170" s="7" t="s">
        <v>40</v>
      </c>
      <c r="C170" s="7">
        <v>2</v>
      </c>
      <c r="D170" s="7" t="s">
        <v>42</v>
      </c>
      <c r="E170" s="7">
        <v>1989</v>
      </c>
      <c r="F170" s="7">
        <v>1</v>
      </c>
      <c r="G170" s="7">
        <v>2</v>
      </c>
      <c r="H170" s="7">
        <v>6</v>
      </c>
      <c r="I170" s="7">
        <v>23</v>
      </c>
      <c r="J170" s="7">
        <v>59</v>
      </c>
      <c r="K170" s="7">
        <v>206</v>
      </c>
      <c r="L170" s="7">
        <v>3</v>
      </c>
      <c r="M170" s="58">
        <v>45810</v>
      </c>
      <c r="N170" s="57">
        <v>25</v>
      </c>
      <c r="O170" s="119"/>
    </row>
    <row r="171" spans="1:15">
      <c r="A171" s="7" t="s">
        <v>39</v>
      </c>
      <c r="B171" s="7" t="s">
        <v>40</v>
      </c>
      <c r="C171" s="7">
        <v>2</v>
      </c>
      <c r="D171" s="7" t="s">
        <v>44</v>
      </c>
      <c r="E171" s="7">
        <v>2001</v>
      </c>
      <c r="F171" s="7">
        <v>1</v>
      </c>
      <c r="G171" s="7">
        <v>2</v>
      </c>
      <c r="H171" s="7">
        <v>8</v>
      </c>
      <c r="I171" s="7">
        <v>31</v>
      </c>
      <c r="J171" s="7">
        <v>57</v>
      </c>
      <c r="K171" s="7">
        <v>208</v>
      </c>
      <c r="L171" s="7">
        <v>3</v>
      </c>
      <c r="M171" s="58">
        <v>45810</v>
      </c>
      <c r="N171" s="57">
        <v>31</v>
      </c>
      <c r="O171" s="119"/>
    </row>
    <row r="172" spans="1:15">
      <c r="A172" s="7" t="s">
        <v>39</v>
      </c>
      <c r="B172" s="7" t="s">
        <v>40</v>
      </c>
      <c r="C172" s="7">
        <v>4</v>
      </c>
      <c r="D172" s="7" t="s">
        <v>45</v>
      </c>
      <c r="E172" s="7">
        <v>2004</v>
      </c>
      <c r="F172" s="7">
        <v>2</v>
      </c>
      <c r="G172" s="7">
        <v>2</v>
      </c>
      <c r="H172" s="7">
        <v>14</v>
      </c>
      <c r="I172" s="7">
        <v>55</v>
      </c>
      <c r="J172" s="7">
        <v>51</v>
      </c>
      <c r="K172" s="7">
        <v>214</v>
      </c>
      <c r="L172" s="7">
        <v>3</v>
      </c>
      <c r="M172" s="58">
        <v>45810</v>
      </c>
      <c r="N172" s="57">
        <v>28</v>
      </c>
      <c r="O172" s="119"/>
    </row>
    <row r="173" spans="1:15">
      <c r="A173" s="7" t="s">
        <v>39</v>
      </c>
      <c r="B173" s="7" t="s">
        <v>40</v>
      </c>
      <c r="C173" s="7">
        <v>4</v>
      </c>
      <c r="D173" s="7" t="s">
        <v>46</v>
      </c>
      <c r="E173" s="7">
        <v>2008</v>
      </c>
      <c r="F173" s="7">
        <v>2</v>
      </c>
      <c r="G173" s="7">
        <v>2</v>
      </c>
      <c r="H173" s="7">
        <v>16</v>
      </c>
      <c r="I173" s="7">
        <v>63</v>
      </c>
      <c r="J173" s="7">
        <v>49</v>
      </c>
      <c r="K173" s="7">
        <v>216</v>
      </c>
      <c r="L173" s="7">
        <v>3</v>
      </c>
      <c r="M173" s="58">
        <v>45810</v>
      </c>
      <c r="N173" s="57">
        <v>33</v>
      </c>
      <c r="O173" s="119"/>
    </row>
    <row r="174" spans="1:15">
      <c r="A174" s="7" t="s">
        <v>39</v>
      </c>
      <c r="B174" s="7" t="s">
        <v>40</v>
      </c>
      <c r="C174" s="7">
        <v>6</v>
      </c>
      <c r="D174" s="7" t="s">
        <v>47</v>
      </c>
      <c r="E174" s="7">
        <v>2016</v>
      </c>
      <c r="F174" s="7">
        <v>3</v>
      </c>
      <c r="G174" s="7">
        <v>2</v>
      </c>
      <c r="H174" s="7">
        <v>22</v>
      </c>
      <c r="I174" s="7">
        <v>87</v>
      </c>
      <c r="J174" s="7">
        <v>43</v>
      </c>
      <c r="K174" s="7">
        <v>222</v>
      </c>
      <c r="L174" s="7">
        <v>3</v>
      </c>
      <c r="M174" s="58">
        <v>45810</v>
      </c>
      <c r="N174" s="57">
        <v>30</v>
      </c>
      <c r="O174" s="119"/>
    </row>
    <row r="175" spans="1:15">
      <c r="A175" s="7" t="s">
        <v>39</v>
      </c>
      <c r="B175" s="7" t="s">
        <v>40</v>
      </c>
      <c r="C175" s="7">
        <v>6</v>
      </c>
      <c r="D175" s="7" t="s">
        <v>43</v>
      </c>
      <c r="E175" s="7">
        <v>1999</v>
      </c>
      <c r="F175" s="7">
        <v>3</v>
      </c>
      <c r="G175" s="7">
        <v>2</v>
      </c>
      <c r="H175" s="7">
        <v>24</v>
      </c>
      <c r="I175" s="7">
        <v>95</v>
      </c>
      <c r="J175" s="7">
        <v>41</v>
      </c>
      <c r="K175" s="7">
        <v>224</v>
      </c>
      <c r="L175" s="7">
        <v>3</v>
      </c>
      <c r="M175" s="58">
        <v>45810</v>
      </c>
      <c r="N175" s="57">
        <v>30</v>
      </c>
      <c r="O175" s="119"/>
    </row>
    <row r="176" spans="1:15">
      <c r="A176" s="7" t="s">
        <v>39</v>
      </c>
      <c r="B176" s="7" t="s">
        <v>40</v>
      </c>
      <c r="C176" s="7">
        <v>8</v>
      </c>
      <c r="D176" s="7" t="s">
        <v>48</v>
      </c>
      <c r="E176" s="7">
        <v>2020</v>
      </c>
      <c r="F176" s="7">
        <v>4</v>
      </c>
      <c r="G176" s="7">
        <v>2</v>
      </c>
      <c r="H176" s="7">
        <v>30</v>
      </c>
      <c r="I176" s="7">
        <v>119</v>
      </c>
      <c r="J176" s="7">
        <v>35</v>
      </c>
      <c r="K176" s="7">
        <v>230</v>
      </c>
      <c r="L176" s="7">
        <v>3</v>
      </c>
      <c r="M176" s="58">
        <v>45810</v>
      </c>
      <c r="N176" s="57">
        <v>28</v>
      </c>
      <c r="O176" s="119"/>
    </row>
    <row r="177" spans="1:15">
      <c r="A177" s="7" t="s">
        <v>39</v>
      </c>
      <c r="B177" s="7" t="s">
        <v>40</v>
      </c>
      <c r="C177" s="7">
        <v>8</v>
      </c>
      <c r="D177" s="7" t="s">
        <v>41</v>
      </c>
      <c r="E177" s="7">
        <v>1984</v>
      </c>
      <c r="F177" s="7">
        <v>4</v>
      </c>
      <c r="G177" s="7">
        <v>2</v>
      </c>
      <c r="H177" s="7">
        <v>32</v>
      </c>
      <c r="I177" s="7">
        <v>127</v>
      </c>
      <c r="J177" s="7">
        <v>33</v>
      </c>
      <c r="K177" s="7">
        <v>232</v>
      </c>
      <c r="L177" s="7">
        <v>3</v>
      </c>
      <c r="M177" s="58">
        <v>45810</v>
      </c>
      <c r="N177" s="57">
        <v>41</v>
      </c>
      <c r="O177" s="119"/>
    </row>
    <row r="178" spans="1:15">
      <c r="A178" s="7" t="s">
        <v>39</v>
      </c>
      <c r="B178" s="7" t="s">
        <v>40</v>
      </c>
      <c r="C178" s="7">
        <v>2</v>
      </c>
      <c r="D178" s="7" t="s">
        <v>45</v>
      </c>
      <c r="E178" s="7">
        <v>2004</v>
      </c>
      <c r="F178" s="7">
        <v>1</v>
      </c>
      <c r="G178" s="7">
        <v>3</v>
      </c>
      <c r="H178" s="7">
        <v>6</v>
      </c>
      <c r="I178" s="7">
        <v>22</v>
      </c>
      <c r="J178" s="7">
        <v>70</v>
      </c>
      <c r="K178" s="7">
        <v>306</v>
      </c>
      <c r="L178" s="7">
        <v>3</v>
      </c>
      <c r="M178" s="58">
        <v>45810</v>
      </c>
      <c r="N178" s="57">
        <v>35</v>
      </c>
      <c r="O178" s="119"/>
    </row>
    <row r="179" spans="1:15">
      <c r="A179" s="7" t="s">
        <v>39</v>
      </c>
      <c r="B179" s="7" t="s">
        <v>40</v>
      </c>
      <c r="C179" s="7">
        <v>2</v>
      </c>
      <c r="D179" s="7" t="s">
        <v>48</v>
      </c>
      <c r="E179" s="7">
        <v>2020</v>
      </c>
      <c r="F179" s="7">
        <v>1</v>
      </c>
      <c r="G179" s="7">
        <v>3</v>
      </c>
      <c r="H179" s="7">
        <v>8</v>
      </c>
      <c r="I179" s="7">
        <v>30</v>
      </c>
      <c r="J179" s="7">
        <v>72</v>
      </c>
      <c r="K179" s="7">
        <v>308</v>
      </c>
      <c r="L179" s="7">
        <v>3</v>
      </c>
      <c r="M179" s="58">
        <v>45810</v>
      </c>
      <c r="N179" s="57">
        <v>26</v>
      </c>
      <c r="O179" s="119"/>
    </row>
    <row r="180" spans="1:15">
      <c r="A180" s="7" t="s">
        <v>39</v>
      </c>
      <c r="B180" s="7" t="s">
        <v>40</v>
      </c>
      <c r="C180" s="7">
        <v>4</v>
      </c>
      <c r="D180" s="7" t="s">
        <v>41</v>
      </c>
      <c r="E180" s="7">
        <v>1984</v>
      </c>
      <c r="F180" s="7">
        <v>2</v>
      </c>
      <c r="G180" s="7">
        <v>3</v>
      </c>
      <c r="H180" s="7">
        <v>14</v>
      </c>
      <c r="I180" s="7">
        <v>54</v>
      </c>
      <c r="J180" s="7">
        <v>78</v>
      </c>
      <c r="K180" s="7">
        <v>314</v>
      </c>
      <c r="L180" s="7">
        <v>3</v>
      </c>
      <c r="M180" s="58">
        <v>45810</v>
      </c>
      <c r="N180" s="57">
        <v>29</v>
      </c>
      <c r="O180" s="119"/>
    </row>
    <row r="181" spans="1:15">
      <c r="A181" s="7" t="s">
        <v>39</v>
      </c>
      <c r="B181" s="7" t="s">
        <v>40</v>
      </c>
      <c r="C181" s="7">
        <v>4</v>
      </c>
      <c r="D181" s="7" t="s">
        <v>43</v>
      </c>
      <c r="E181" s="7">
        <v>1999</v>
      </c>
      <c r="F181" s="7">
        <v>2</v>
      </c>
      <c r="G181" s="7">
        <v>3</v>
      </c>
      <c r="H181" s="7">
        <v>16</v>
      </c>
      <c r="I181" s="7">
        <v>62</v>
      </c>
      <c r="J181" s="7">
        <v>80</v>
      </c>
      <c r="K181" s="7">
        <v>316</v>
      </c>
      <c r="L181" s="7">
        <v>3</v>
      </c>
      <c r="M181" s="58">
        <v>45810</v>
      </c>
      <c r="N181" s="57">
        <v>38</v>
      </c>
      <c r="O181" s="119"/>
    </row>
    <row r="182" spans="1:15">
      <c r="A182" s="7" t="s">
        <v>39</v>
      </c>
      <c r="B182" s="7" t="s">
        <v>40</v>
      </c>
      <c r="C182" s="7">
        <v>6</v>
      </c>
      <c r="D182" s="7" t="s">
        <v>42</v>
      </c>
      <c r="E182" s="7">
        <v>1989</v>
      </c>
      <c r="F182" s="7">
        <v>3</v>
      </c>
      <c r="G182" s="7">
        <v>3</v>
      </c>
      <c r="H182" s="7">
        <v>22</v>
      </c>
      <c r="I182" s="7">
        <v>86</v>
      </c>
      <c r="J182" s="7">
        <v>86</v>
      </c>
      <c r="K182" s="7">
        <v>322</v>
      </c>
      <c r="L182" s="7">
        <v>3</v>
      </c>
      <c r="M182" s="58">
        <v>45810</v>
      </c>
      <c r="N182" s="57">
        <v>26</v>
      </c>
      <c r="O182" s="119"/>
    </row>
    <row r="183" spans="1:15">
      <c r="A183" s="7" t="s">
        <v>39</v>
      </c>
      <c r="B183" s="7" t="s">
        <v>40</v>
      </c>
      <c r="C183" s="7">
        <v>6</v>
      </c>
      <c r="D183" s="7" t="s">
        <v>46</v>
      </c>
      <c r="E183" s="7">
        <v>2008</v>
      </c>
      <c r="F183" s="7">
        <v>3</v>
      </c>
      <c r="G183" s="7">
        <v>3</v>
      </c>
      <c r="H183" s="7">
        <v>24</v>
      </c>
      <c r="I183" s="7">
        <v>94</v>
      </c>
      <c r="J183" s="7">
        <v>88</v>
      </c>
      <c r="K183" s="7">
        <v>324</v>
      </c>
      <c r="L183" s="7">
        <v>3</v>
      </c>
      <c r="M183" s="58">
        <v>45810</v>
      </c>
      <c r="N183" s="57">
        <v>29</v>
      </c>
      <c r="O183" s="119"/>
    </row>
    <row r="184" spans="1:15">
      <c r="A184" s="7" t="s">
        <v>39</v>
      </c>
      <c r="B184" s="7" t="s">
        <v>40</v>
      </c>
      <c r="C184" s="7">
        <v>8</v>
      </c>
      <c r="D184" s="7" t="s">
        <v>44</v>
      </c>
      <c r="E184" s="7">
        <v>2001</v>
      </c>
      <c r="F184" s="7">
        <v>4</v>
      </c>
      <c r="G184" s="7">
        <v>3</v>
      </c>
      <c r="H184" s="7">
        <v>30</v>
      </c>
      <c r="I184" s="7">
        <v>118</v>
      </c>
      <c r="J184" s="7">
        <v>94</v>
      </c>
      <c r="K184" s="7">
        <v>330</v>
      </c>
      <c r="L184" s="7">
        <v>3</v>
      </c>
      <c r="M184" s="58">
        <v>45810</v>
      </c>
      <c r="N184" s="57">
        <v>12</v>
      </c>
      <c r="O184" s="119"/>
    </row>
    <row r="185" spans="1:15">
      <c r="A185" s="7" t="s">
        <v>39</v>
      </c>
      <c r="B185" s="7" t="s">
        <v>40</v>
      </c>
      <c r="C185" s="7">
        <v>8</v>
      </c>
      <c r="D185" s="7" t="s">
        <v>47</v>
      </c>
      <c r="E185" s="7">
        <v>2016</v>
      </c>
      <c r="F185" s="7">
        <v>4</v>
      </c>
      <c r="G185" s="7">
        <v>3</v>
      </c>
      <c r="H185" s="7">
        <v>32</v>
      </c>
      <c r="I185" s="7">
        <v>126</v>
      </c>
      <c r="J185" s="7">
        <v>96</v>
      </c>
      <c r="K185" s="7">
        <v>332</v>
      </c>
      <c r="L185" s="7">
        <v>3</v>
      </c>
      <c r="M185" s="58">
        <v>45810</v>
      </c>
      <c r="N185" s="57">
        <v>35</v>
      </c>
      <c r="O185" s="119"/>
    </row>
    <row r="186" spans="1:15">
      <c r="A186" s="7" t="s">
        <v>39</v>
      </c>
      <c r="B186" s="7" t="s">
        <v>40</v>
      </c>
      <c r="C186" s="7">
        <v>2</v>
      </c>
      <c r="D186" s="7" t="s">
        <v>43</v>
      </c>
      <c r="E186" s="7">
        <v>1999</v>
      </c>
      <c r="F186" s="7">
        <v>1</v>
      </c>
      <c r="G186" s="7">
        <v>4</v>
      </c>
      <c r="H186" s="7">
        <v>6</v>
      </c>
      <c r="I186" s="7">
        <v>21</v>
      </c>
      <c r="J186" s="7">
        <v>123</v>
      </c>
      <c r="K186" s="7">
        <v>406</v>
      </c>
      <c r="L186" s="7">
        <v>3</v>
      </c>
      <c r="M186" s="58">
        <v>45810</v>
      </c>
      <c r="N186" s="57">
        <v>41</v>
      </c>
      <c r="O186" s="119"/>
    </row>
    <row r="187" spans="1:15">
      <c r="A187" s="7" t="s">
        <v>39</v>
      </c>
      <c r="B187" s="7" t="s">
        <v>40</v>
      </c>
      <c r="C187" s="7">
        <v>2</v>
      </c>
      <c r="D187" s="7" t="s">
        <v>46</v>
      </c>
      <c r="E187" s="7">
        <v>2008</v>
      </c>
      <c r="F187" s="7">
        <v>1</v>
      </c>
      <c r="G187" s="7">
        <v>4</v>
      </c>
      <c r="H187" s="7">
        <v>8</v>
      </c>
      <c r="I187" s="7">
        <v>29</v>
      </c>
      <c r="J187" s="7">
        <v>121</v>
      </c>
      <c r="K187" s="7">
        <v>408</v>
      </c>
      <c r="L187" s="7">
        <v>3</v>
      </c>
      <c r="M187" s="58">
        <v>45810</v>
      </c>
      <c r="N187" s="57">
        <v>28</v>
      </c>
      <c r="O187" s="119"/>
    </row>
    <row r="188" spans="1:15">
      <c r="A188" s="7" t="s">
        <v>39</v>
      </c>
      <c r="B188" s="7" t="s">
        <v>40</v>
      </c>
      <c r="C188" s="7">
        <v>4</v>
      </c>
      <c r="D188" s="7" t="s">
        <v>47</v>
      </c>
      <c r="E188" s="7">
        <v>2016</v>
      </c>
      <c r="F188" s="7">
        <v>2</v>
      </c>
      <c r="G188" s="7">
        <v>4</v>
      </c>
      <c r="H188" s="7">
        <v>14</v>
      </c>
      <c r="I188" s="7">
        <v>53</v>
      </c>
      <c r="J188" s="7">
        <v>115</v>
      </c>
      <c r="K188" s="7">
        <v>414</v>
      </c>
      <c r="L188" s="7">
        <v>3</v>
      </c>
      <c r="M188" s="58">
        <v>45810</v>
      </c>
      <c r="N188" s="57">
        <v>25</v>
      </c>
      <c r="O188" s="119"/>
    </row>
    <row r="189" spans="1:15">
      <c r="A189" s="7" t="s">
        <v>39</v>
      </c>
      <c r="B189" s="7" t="s">
        <v>40</v>
      </c>
      <c r="C189" s="7">
        <v>4</v>
      </c>
      <c r="D189" s="7" t="s">
        <v>44</v>
      </c>
      <c r="E189" s="7">
        <v>2001</v>
      </c>
      <c r="F189" s="7">
        <v>2</v>
      </c>
      <c r="G189" s="7">
        <v>4</v>
      </c>
      <c r="H189" s="7">
        <v>16</v>
      </c>
      <c r="I189" s="7">
        <v>61</v>
      </c>
      <c r="J189" s="7">
        <v>113</v>
      </c>
      <c r="K189" s="7">
        <v>416</v>
      </c>
      <c r="L189" s="7">
        <v>3</v>
      </c>
      <c r="M189" s="58">
        <v>45810</v>
      </c>
      <c r="N189" s="57">
        <v>30</v>
      </c>
      <c r="O189" s="119"/>
    </row>
    <row r="190" spans="1:15">
      <c r="A190" s="7" t="s">
        <v>39</v>
      </c>
      <c r="B190" s="7" t="s">
        <v>40</v>
      </c>
      <c r="C190" s="7">
        <v>6</v>
      </c>
      <c r="D190" s="7" t="s">
        <v>48</v>
      </c>
      <c r="E190" s="7">
        <v>2020</v>
      </c>
      <c r="F190" s="7">
        <v>3</v>
      </c>
      <c r="G190" s="7">
        <v>4</v>
      </c>
      <c r="H190" s="7">
        <v>22</v>
      </c>
      <c r="I190" s="7">
        <v>85</v>
      </c>
      <c r="J190" s="7">
        <v>107</v>
      </c>
      <c r="K190" s="7">
        <v>422</v>
      </c>
      <c r="L190" s="7">
        <v>3</v>
      </c>
      <c r="M190" s="58">
        <v>45810</v>
      </c>
      <c r="N190" s="57">
        <v>25</v>
      </c>
      <c r="O190" s="119"/>
    </row>
    <row r="191" spans="1:15">
      <c r="A191" s="7" t="s">
        <v>39</v>
      </c>
      <c r="B191" s="7" t="s">
        <v>40</v>
      </c>
      <c r="C191" s="7">
        <v>6</v>
      </c>
      <c r="D191" s="7" t="s">
        <v>41</v>
      </c>
      <c r="E191" s="7">
        <v>1984</v>
      </c>
      <c r="F191" s="7">
        <v>3</v>
      </c>
      <c r="G191" s="7">
        <v>4</v>
      </c>
      <c r="H191" s="7">
        <v>24</v>
      </c>
      <c r="I191" s="7">
        <v>93</v>
      </c>
      <c r="J191" s="7">
        <v>105</v>
      </c>
      <c r="K191" s="7">
        <v>424</v>
      </c>
      <c r="L191" s="7">
        <v>3</v>
      </c>
      <c r="M191" s="58">
        <v>45810</v>
      </c>
      <c r="N191" s="57">
        <v>38</v>
      </c>
      <c r="O191" s="119"/>
    </row>
    <row r="192" spans="1:15">
      <c r="A192" s="7" t="s">
        <v>39</v>
      </c>
      <c r="B192" s="7" t="s">
        <v>40</v>
      </c>
      <c r="C192" s="7">
        <v>8</v>
      </c>
      <c r="D192" s="7" t="s">
        <v>45</v>
      </c>
      <c r="E192" s="7">
        <v>2004</v>
      </c>
      <c r="F192" s="7">
        <v>4</v>
      </c>
      <c r="G192" s="7">
        <v>4</v>
      </c>
      <c r="H192" s="7">
        <v>30</v>
      </c>
      <c r="I192" s="7">
        <v>117</v>
      </c>
      <c r="J192" s="7">
        <v>99</v>
      </c>
      <c r="K192" s="7">
        <v>430</v>
      </c>
      <c r="L192" s="7">
        <v>3</v>
      </c>
      <c r="M192" s="58">
        <v>45810</v>
      </c>
      <c r="N192" s="57">
        <v>18</v>
      </c>
      <c r="O192" s="119"/>
    </row>
    <row r="193" spans="1:15">
      <c r="A193" s="7" t="s">
        <v>39</v>
      </c>
      <c r="B193" s="7" t="s">
        <v>40</v>
      </c>
      <c r="C193" s="7">
        <v>8</v>
      </c>
      <c r="D193" s="7" t="s">
        <v>42</v>
      </c>
      <c r="E193" s="7">
        <v>1989</v>
      </c>
      <c r="F193" s="7">
        <v>4</v>
      </c>
      <c r="G193" s="7">
        <v>4</v>
      </c>
      <c r="H193" s="7">
        <v>32</v>
      </c>
      <c r="I193" s="7">
        <v>125</v>
      </c>
      <c r="J193" s="7">
        <v>97</v>
      </c>
      <c r="K193" s="7">
        <v>432</v>
      </c>
      <c r="L193" s="7">
        <v>3</v>
      </c>
      <c r="M193" s="58">
        <v>45810</v>
      </c>
      <c r="N193" s="57">
        <v>18</v>
      </c>
      <c r="O193" s="119"/>
    </row>
    <row r="194" spans="1:15">
      <c r="A194" s="7" t="s">
        <v>29</v>
      </c>
      <c r="B194" s="7" t="s">
        <v>30</v>
      </c>
      <c r="C194" s="7">
        <v>1</v>
      </c>
      <c r="D194" s="7" t="s">
        <v>37</v>
      </c>
      <c r="E194" s="7">
        <v>2018</v>
      </c>
      <c r="F194" s="7">
        <v>1</v>
      </c>
      <c r="G194" s="7">
        <v>1</v>
      </c>
      <c r="H194" s="7">
        <v>2</v>
      </c>
      <c r="I194" s="7">
        <v>8</v>
      </c>
      <c r="J194" s="7">
        <v>2</v>
      </c>
      <c r="K194" s="7">
        <v>102</v>
      </c>
      <c r="L194" s="7">
        <v>4</v>
      </c>
      <c r="M194" s="58" t="s">
        <v>605</v>
      </c>
      <c r="N194" s="57">
        <v>43</v>
      </c>
      <c r="O194" s="119"/>
    </row>
    <row r="195" spans="1:15">
      <c r="A195" s="7" t="s">
        <v>29</v>
      </c>
      <c r="B195" s="7" t="s">
        <v>30</v>
      </c>
      <c r="C195" s="7">
        <v>1</v>
      </c>
      <c r="D195" s="7" t="s">
        <v>36</v>
      </c>
      <c r="E195" s="7">
        <v>2016</v>
      </c>
      <c r="F195" s="7">
        <v>1</v>
      </c>
      <c r="G195" s="7">
        <v>1</v>
      </c>
      <c r="H195" s="7">
        <v>4</v>
      </c>
      <c r="I195" s="7">
        <v>16</v>
      </c>
      <c r="J195" s="7">
        <v>4</v>
      </c>
      <c r="K195" s="7">
        <v>104</v>
      </c>
      <c r="L195" s="7">
        <v>4</v>
      </c>
      <c r="M195" s="58" t="s">
        <v>605</v>
      </c>
      <c r="N195" s="57">
        <v>22</v>
      </c>
      <c r="O195" s="119"/>
    </row>
    <row r="196" spans="1:15">
      <c r="A196" s="7" t="s">
        <v>29</v>
      </c>
      <c r="B196" s="7" t="s">
        <v>30</v>
      </c>
      <c r="C196" s="7">
        <v>3</v>
      </c>
      <c r="D196" s="7" t="s">
        <v>32</v>
      </c>
      <c r="E196" s="7">
        <v>1985</v>
      </c>
      <c r="F196" s="7">
        <v>2</v>
      </c>
      <c r="G196" s="7">
        <v>1</v>
      </c>
      <c r="H196" s="7">
        <v>10</v>
      </c>
      <c r="I196" s="7">
        <v>40</v>
      </c>
      <c r="J196" s="7">
        <v>10</v>
      </c>
      <c r="K196" s="7">
        <v>110</v>
      </c>
      <c r="L196" s="7">
        <v>4</v>
      </c>
      <c r="M196" s="58" t="s">
        <v>605</v>
      </c>
      <c r="N196" s="57">
        <v>33</v>
      </c>
      <c r="O196" s="119"/>
    </row>
    <row r="197" spans="1:15">
      <c r="A197" s="7" t="s">
        <v>29</v>
      </c>
      <c r="B197" s="7" t="s">
        <v>30</v>
      </c>
      <c r="C197" s="7">
        <v>3</v>
      </c>
      <c r="D197" s="7" t="s">
        <v>35</v>
      </c>
      <c r="E197" s="7">
        <v>2002</v>
      </c>
      <c r="F197" s="7">
        <v>2</v>
      </c>
      <c r="G197" s="7">
        <v>1</v>
      </c>
      <c r="H197" s="7">
        <v>12</v>
      </c>
      <c r="I197" s="7">
        <v>48</v>
      </c>
      <c r="J197" s="7">
        <v>12</v>
      </c>
      <c r="K197" s="7">
        <v>112</v>
      </c>
      <c r="L197" s="7">
        <v>4</v>
      </c>
      <c r="M197" s="58" t="s">
        <v>605</v>
      </c>
      <c r="N197" s="57">
        <v>29</v>
      </c>
      <c r="O197" s="119"/>
    </row>
    <row r="198" spans="1:15">
      <c r="A198" s="7" t="s">
        <v>29</v>
      </c>
      <c r="B198" s="7" t="s">
        <v>30</v>
      </c>
      <c r="C198" s="7">
        <v>5</v>
      </c>
      <c r="D198" s="7" t="s">
        <v>33</v>
      </c>
      <c r="E198" s="7">
        <v>1998</v>
      </c>
      <c r="F198" s="7">
        <v>3</v>
      </c>
      <c r="G198" s="7">
        <v>1</v>
      </c>
      <c r="H198" s="7">
        <v>18</v>
      </c>
      <c r="I198" s="7">
        <v>72</v>
      </c>
      <c r="J198" s="7">
        <v>18</v>
      </c>
      <c r="K198" s="7">
        <v>118</v>
      </c>
      <c r="L198" s="7">
        <v>4</v>
      </c>
      <c r="M198" s="58" t="s">
        <v>605</v>
      </c>
      <c r="N198" s="57">
        <v>35</v>
      </c>
      <c r="O198" s="119"/>
    </row>
    <row r="199" spans="1:15">
      <c r="A199" s="7" t="s">
        <v>29</v>
      </c>
      <c r="B199" s="7" t="s">
        <v>30</v>
      </c>
      <c r="C199" s="7">
        <v>5</v>
      </c>
      <c r="D199" s="7" t="s">
        <v>38</v>
      </c>
      <c r="E199" s="7">
        <v>2023</v>
      </c>
      <c r="F199" s="7">
        <v>3</v>
      </c>
      <c r="G199" s="7">
        <v>1</v>
      </c>
      <c r="H199" s="7">
        <v>20</v>
      </c>
      <c r="I199" s="7">
        <v>80</v>
      </c>
      <c r="J199" s="7">
        <v>20</v>
      </c>
      <c r="K199" s="7">
        <v>120</v>
      </c>
      <c r="L199" s="7">
        <v>4</v>
      </c>
      <c r="M199" s="58" t="s">
        <v>605</v>
      </c>
      <c r="N199" s="57">
        <v>30</v>
      </c>
      <c r="O199" s="119"/>
    </row>
    <row r="200" spans="1:15">
      <c r="A200" s="7" t="s">
        <v>29</v>
      </c>
      <c r="B200" s="7" t="s">
        <v>30</v>
      </c>
      <c r="C200" s="7">
        <v>7</v>
      </c>
      <c r="D200" s="7" t="s">
        <v>34</v>
      </c>
      <c r="E200" s="7">
        <v>1999</v>
      </c>
      <c r="F200" s="7">
        <v>4</v>
      </c>
      <c r="G200" s="7">
        <v>1</v>
      </c>
      <c r="H200" s="7">
        <v>26</v>
      </c>
      <c r="I200" s="7">
        <v>104</v>
      </c>
      <c r="J200" s="7">
        <v>26</v>
      </c>
      <c r="K200" s="7">
        <v>126</v>
      </c>
      <c r="L200" s="7">
        <v>4</v>
      </c>
      <c r="M200" s="58" t="s">
        <v>605</v>
      </c>
      <c r="N200" s="57">
        <v>43</v>
      </c>
      <c r="O200" s="119"/>
    </row>
    <row r="201" spans="1:15">
      <c r="A201" s="7" t="s">
        <v>29</v>
      </c>
      <c r="B201" s="7" t="s">
        <v>30</v>
      </c>
      <c r="C201" s="7">
        <v>7</v>
      </c>
      <c r="D201" s="7" t="s">
        <v>31</v>
      </c>
      <c r="E201" s="7">
        <v>1983</v>
      </c>
      <c r="F201" s="7">
        <v>4</v>
      </c>
      <c r="G201" s="7">
        <v>1</v>
      </c>
      <c r="H201" s="7">
        <v>28</v>
      </c>
      <c r="I201" s="7">
        <v>112</v>
      </c>
      <c r="J201" s="7">
        <v>28</v>
      </c>
      <c r="K201" s="7">
        <v>128</v>
      </c>
      <c r="L201" s="7">
        <v>4</v>
      </c>
      <c r="M201" s="58" t="s">
        <v>605</v>
      </c>
      <c r="N201" s="57">
        <v>29</v>
      </c>
      <c r="O201" s="119"/>
    </row>
    <row r="202" spans="1:15">
      <c r="A202" s="7" t="s">
        <v>29</v>
      </c>
      <c r="B202" s="7" t="s">
        <v>30</v>
      </c>
      <c r="C202" s="7">
        <v>1</v>
      </c>
      <c r="D202" s="7" t="s">
        <v>32</v>
      </c>
      <c r="E202" s="7">
        <v>1985</v>
      </c>
      <c r="F202" s="7">
        <v>1</v>
      </c>
      <c r="G202" s="7">
        <v>2</v>
      </c>
      <c r="H202" s="7">
        <v>2</v>
      </c>
      <c r="I202" s="7">
        <v>7</v>
      </c>
      <c r="J202" s="7">
        <v>63</v>
      </c>
      <c r="K202" s="7">
        <v>202</v>
      </c>
      <c r="L202" s="7">
        <v>4</v>
      </c>
      <c r="M202" s="58" t="s">
        <v>605</v>
      </c>
      <c r="N202" s="57">
        <v>33</v>
      </c>
      <c r="O202" s="119"/>
    </row>
    <row r="203" spans="1:15">
      <c r="A203" s="7" t="s">
        <v>29</v>
      </c>
      <c r="B203" s="7" t="s">
        <v>30</v>
      </c>
      <c r="C203" s="7">
        <v>1</v>
      </c>
      <c r="D203" s="7" t="s">
        <v>33</v>
      </c>
      <c r="E203" s="7">
        <v>1998</v>
      </c>
      <c r="F203" s="7">
        <v>1</v>
      </c>
      <c r="G203" s="7">
        <v>2</v>
      </c>
      <c r="H203" s="7">
        <v>4</v>
      </c>
      <c r="I203" s="7">
        <v>15</v>
      </c>
      <c r="J203" s="7">
        <v>61</v>
      </c>
      <c r="K203" s="7">
        <v>204</v>
      </c>
      <c r="L203" s="7">
        <v>4</v>
      </c>
      <c r="M203" s="58" t="s">
        <v>605</v>
      </c>
      <c r="N203" s="57">
        <v>40</v>
      </c>
      <c r="O203" s="119"/>
    </row>
    <row r="204" spans="1:15">
      <c r="A204" s="7" t="s">
        <v>29</v>
      </c>
      <c r="B204" s="7" t="s">
        <v>30</v>
      </c>
      <c r="C204" s="7">
        <v>3</v>
      </c>
      <c r="D204" s="7" t="s">
        <v>38</v>
      </c>
      <c r="E204" s="7">
        <v>2023</v>
      </c>
      <c r="F204" s="7">
        <v>2</v>
      </c>
      <c r="G204" s="7">
        <v>2</v>
      </c>
      <c r="H204" s="7">
        <v>10</v>
      </c>
      <c r="I204" s="7">
        <v>39</v>
      </c>
      <c r="J204" s="7">
        <v>55</v>
      </c>
      <c r="K204" s="7">
        <v>210</v>
      </c>
      <c r="L204" s="7">
        <v>4</v>
      </c>
      <c r="M204" s="58" t="s">
        <v>605</v>
      </c>
      <c r="N204" s="57">
        <v>42</v>
      </c>
      <c r="O204" s="119"/>
    </row>
    <row r="205" spans="1:15">
      <c r="A205" s="7" t="s">
        <v>29</v>
      </c>
      <c r="B205" s="7" t="s">
        <v>30</v>
      </c>
      <c r="C205" s="7">
        <v>3</v>
      </c>
      <c r="D205" s="7" t="s">
        <v>34</v>
      </c>
      <c r="E205" s="7">
        <v>1999</v>
      </c>
      <c r="F205" s="7">
        <v>2</v>
      </c>
      <c r="G205" s="7">
        <v>2</v>
      </c>
      <c r="H205" s="7">
        <v>12</v>
      </c>
      <c r="I205" s="7">
        <v>47</v>
      </c>
      <c r="J205" s="7">
        <v>53</v>
      </c>
      <c r="K205" s="7">
        <v>212</v>
      </c>
      <c r="L205" s="7">
        <v>4</v>
      </c>
      <c r="M205" s="58" t="s">
        <v>605</v>
      </c>
      <c r="N205" s="57">
        <v>36</v>
      </c>
      <c r="O205" s="119"/>
    </row>
    <row r="206" spans="1:15">
      <c r="A206" s="7" t="s">
        <v>29</v>
      </c>
      <c r="B206" s="7" t="s">
        <v>30</v>
      </c>
      <c r="C206" s="7">
        <v>5</v>
      </c>
      <c r="D206" s="7" t="s">
        <v>31</v>
      </c>
      <c r="E206" s="7">
        <v>1983</v>
      </c>
      <c r="F206" s="7">
        <v>3</v>
      </c>
      <c r="G206" s="7">
        <v>2</v>
      </c>
      <c r="H206" s="7">
        <v>18</v>
      </c>
      <c r="I206" s="7">
        <v>71</v>
      </c>
      <c r="J206" s="7">
        <v>47</v>
      </c>
      <c r="K206" s="7">
        <v>218</v>
      </c>
      <c r="L206" s="7">
        <v>4</v>
      </c>
      <c r="M206" s="58" t="s">
        <v>605</v>
      </c>
      <c r="N206" s="57">
        <v>28</v>
      </c>
      <c r="O206" s="119"/>
    </row>
    <row r="207" spans="1:15">
      <c r="A207" s="7" t="s">
        <v>29</v>
      </c>
      <c r="B207" s="7" t="s">
        <v>30</v>
      </c>
      <c r="C207" s="7">
        <v>5</v>
      </c>
      <c r="D207" s="7" t="s">
        <v>36</v>
      </c>
      <c r="E207" s="7">
        <v>2016</v>
      </c>
      <c r="F207" s="7">
        <v>3</v>
      </c>
      <c r="G207" s="7">
        <v>2</v>
      </c>
      <c r="H207" s="7">
        <v>20</v>
      </c>
      <c r="I207" s="7">
        <v>79</v>
      </c>
      <c r="J207" s="7">
        <v>45</v>
      </c>
      <c r="K207" s="7">
        <v>220</v>
      </c>
      <c r="L207" s="7">
        <v>4</v>
      </c>
      <c r="M207" s="58" t="s">
        <v>605</v>
      </c>
      <c r="N207" s="57">
        <v>27</v>
      </c>
      <c r="O207" s="119"/>
    </row>
    <row r="208" spans="1:15">
      <c r="A208" s="7" t="s">
        <v>29</v>
      </c>
      <c r="B208" s="7" t="s">
        <v>30</v>
      </c>
      <c r="C208" s="7">
        <v>7</v>
      </c>
      <c r="D208" s="7" t="s">
        <v>35</v>
      </c>
      <c r="E208" s="7">
        <v>2002</v>
      </c>
      <c r="F208" s="7">
        <v>4</v>
      </c>
      <c r="G208" s="7">
        <v>2</v>
      </c>
      <c r="H208" s="7">
        <v>26</v>
      </c>
      <c r="I208" s="7">
        <v>103</v>
      </c>
      <c r="J208" s="7">
        <v>39</v>
      </c>
      <c r="K208" s="7">
        <v>226</v>
      </c>
      <c r="L208" s="7">
        <v>4</v>
      </c>
      <c r="M208" s="58" t="s">
        <v>605</v>
      </c>
      <c r="N208" s="57">
        <v>41</v>
      </c>
      <c r="O208" s="119"/>
    </row>
    <row r="209" spans="1:15">
      <c r="A209" s="7" t="s">
        <v>29</v>
      </c>
      <c r="B209" s="7" t="s">
        <v>30</v>
      </c>
      <c r="C209" s="7">
        <v>7</v>
      </c>
      <c r="D209" s="7" t="s">
        <v>37</v>
      </c>
      <c r="E209" s="7">
        <v>2018</v>
      </c>
      <c r="F209" s="7">
        <v>4</v>
      </c>
      <c r="G209" s="7">
        <v>2</v>
      </c>
      <c r="H209" s="7">
        <v>28</v>
      </c>
      <c r="I209" s="7">
        <v>111</v>
      </c>
      <c r="J209" s="7">
        <v>37</v>
      </c>
      <c r="K209" s="7">
        <v>228</v>
      </c>
      <c r="L209" s="7">
        <v>4</v>
      </c>
      <c r="M209" s="58" t="s">
        <v>605</v>
      </c>
      <c r="N209" s="57">
        <v>47</v>
      </c>
      <c r="O209" s="119"/>
    </row>
    <row r="210" spans="1:15">
      <c r="A210" s="7" t="s">
        <v>29</v>
      </c>
      <c r="B210" s="7" t="s">
        <v>30</v>
      </c>
      <c r="C210" s="7">
        <v>1</v>
      </c>
      <c r="D210" s="7" t="s">
        <v>31</v>
      </c>
      <c r="E210" s="7">
        <v>1983</v>
      </c>
      <c r="F210" s="7">
        <v>1</v>
      </c>
      <c r="G210" s="7">
        <v>3</v>
      </c>
      <c r="H210" s="7">
        <v>2</v>
      </c>
      <c r="I210" s="7">
        <v>6</v>
      </c>
      <c r="J210" s="7">
        <v>66</v>
      </c>
      <c r="K210" s="7">
        <v>302</v>
      </c>
      <c r="L210" s="7">
        <v>4</v>
      </c>
      <c r="M210" s="58" t="s">
        <v>605</v>
      </c>
      <c r="N210" s="57">
        <v>27</v>
      </c>
      <c r="O210" s="119"/>
    </row>
    <row r="211" spans="1:15">
      <c r="A211" s="7" t="s">
        <v>29</v>
      </c>
      <c r="B211" s="7" t="s">
        <v>30</v>
      </c>
      <c r="C211" s="7">
        <v>1</v>
      </c>
      <c r="D211" s="7" t="s">
        <v>38</v>
      </c>
      <c r="E211" s="7">
        <v>2023</v>
      </c>
      <c r="F211" s="7">
        <v>1</v>
      </c>
      <c r="G211" s="7">
        <v>3</v>
      </c>
      <c r="H211" s="7">
        <v>4</v>
      </c>
      <c r="I211" s="7">
        <v>14</v>
      </c>
      <c r="J211" s="7">
        <v>68</v>
      </c>
      <c r="K211" s="7">
        <v>304</v>
      </c>
      <c r="L211" s="7">
        <v>4</v>
      </c>
      <c r="M211" s="58" t="s">
        <v>605</v>
      </c>
      <c r="N211" s="57">
        <v>39</v>
      </c>
      <c r="O211" s="119"/>
    </row>
    <row r="212" spans="1:15">
      <c r="A212" s="7" t="s">
        <v>29</v>
      </c>
      <c r="B212" s="7" t="s">
        <v>30</v>
      </c>
      <c r="C212" s="7">
        <v>3</v>
      </c>
      <c r="D212" s="7" t="s">
        <v>36</v>
      </c>
      <c r="E212" s="7">
        <v>2016</v>
      </c>
      <c r="F212" s="7">
        <v>2</v>
      </c>
      <c r="G212" s="7">
        <v>3</v>
      </c>
      <c r="H212" s="7">
        <v>10</v>
      </c>
      <c r="I212" s="7">
        <v>38</v>
      </c>
      <c r="J212" s="7">
        <v>74</v>
      </c>
      <c r="K212" s="7">
        <v>310</v>
      </c>
      <c r="L212" s="7">
        <v>4</v>
      </c>
      <c r="M212" s="58" t="s">
        <v>605</v>
      </c>
      <c r="N212" s="57">
        <v>29</v>
      </c>
      <c r="O212" s="119"/>
    </row>
    <row r="213" spans="1:15">
      <c r="A213" s="7" t="s">
        <v>29</v>
      </c>
      <c r="B213" s="7" t="s">
        <v>30</v>
      </c>
      <c r="C213" s="7">
        <v>3</v>
      </c>
      <c r="D213" s="7" t="s">
        <v>37</v>
      </c>
      <c r="E213" s="7">
        <v>2018</v>
      </c>
      <c r="F213" s="7">
        <v>2</v>
      </c>
      <c r="G213" s="7">
        <v>3</v>
      </c>
      <c r="H213" s="7">
        <v>12</v>
      </c>
      <c r="I213" s="7">
        <v>46</v>
      </c>
      <c r="J213" s="7">
        <v>76</v>
      </c>
      <c r="K213" s="7">
        <v>312</v>
      </c>
      <c r="L213" s="7">
        <v>4</v>
      </c>
      <c r="M213" s="58" t="s">
        <v>605</v>
      </c>
      <c r="N213" s="57">
        <v>27</v>
      </c>
      <c r="O213" s="119"/>
    </row>
    <row r="214" spans="1:15">
      <c r="A214" s="7" t="s">
        <v>29</v>
      </c>
      <c r="B214" s="7" t="s">
        <v>30</v>
      </c>
      <c r="C214" s="7">
        <v>5</v>
      </c>
      <c r="D214" s="7" t="s">
        <v>34</v>
      </c>
      <c r="E214" s="7">
        <v>1999</v>
      </c>
      <c r="F214" s="7">
        <v>3</v>
      </c>
      <c r="G214" s="7">
        <v>3</v>
      </c>
      <c r="H214" s="7">
        <v>18</v>
      </c>
      <c r="I214" s="7">
        <v>70</v>
      </c>
      <c r="J214" s="7">
        <v>82</v>
      </c>
      <c r="K214" s="7">
        <v>318</v>
      </c>
      <c r="L214" s="7">
        <v>4</v>
      </c>
      <c r="M214" s="58" t="s">
        <v>605</v>
      </c>
      <c r="N214" s="57">
        <v>28</v>
      </c>
      <c r="O214" s="119"/>
    </row>
    <row r="215" spans="1:15">
      <c r="A215" s="7" t="s">
        <v>29</v>
      </c>
      <c r="B215" s="7" t="s">
        <v>30</v>
      </c>
      <c r="C215" s="7">
        <v>5</v>
      </c>
      <c r="D215" s="7" t="s">
        <v>35</v>
      </c>
      <c r="E215" s="7">
        <v>2002</v>
      </c>
      <c r="F215" s="7">
        <v>3</v>
      </c>
      <c r="G215" s="7">
        <v>3</v>
      </c>
      <c r="H215" s="7">
        <v>20</v>
      </c>
      <c r="I215" s="7">
        <v>78</v>
      </c>
      <c r="J215" s="7">
        <v>84</v>
      </c>
      <c r="K215" s="7">
        <v>320</v>
      </c>
      <c r="L215" s="7">
        <v>4</v>
      </c>
      <c r="M215" s="58" t="s">
        <v>605</v>
      </c>
      <c r="N215" s="57">
        <v>9</v>
      </c>
      <c r="O215" s="119"/>
    </row>
    <row r="216" spans="1:15">
      <c r="A216" s="7" t="s">
        <v>29</v>
      </c>
      <c r="B216" s="7" t="s">
        <v>30</v>
      </c>
      <c r="C216" s="7">
        <v>7</v>
      </c>
      <c r="D216" s="7" t="s">
        <v>32</v>
      </c>
      <c r="E216" s="7">
        <v>1985</v>
      </c>
      <c r="F216" s="7">
        <v>4</v>
      </c>
      <c r="G216" s="7">
        <v>3</v>
      </c>
      <c r="H216" s="7">
        <v>26</v>
      </c>
      <c r="I216" s="7">
        <v>102</v>
      </c>
      <c r="J216" s="7">
        <v>90</v>
      </c>
      <c r="K216" s="7">
        <v>326</v>
      </c>
      <c r="L216" s="7">
        <v>4</v>
      </c>
      <c r="M216" s="58" t="s">
        <v>605</v>
      </c>
      <c r="N216" s="57">
        <v>33</v>
      </c>
      <c r="O216" s="119"/>
    </row>
    <row r="217" spans="1:15">
      <c r="A217" s="7" t="s">
        <v>29</v>
      </c>
      <c r="B217" s="7" t="s">
        <v>30</v>
      </c>
      <c r="C217" s="7">
        <v>7</v>
      </c>
      <c r="D217" s="7" t="s">
        <v>33</v>
      </c>
      <c r="E217" s="7">
        <v>1998</v>
      </c>
      <c r="F217" s="7">
        <v>4</v>
      </c>
      <c r="G217" s="7">
        <v>3</v>
      </c>
      <c r="H217" s="7">
        <v>28</v>
      </c>
      <c r="I217" s="7">
        <v>110</v>
      </c>
      <c r="J217" s="7">
        <v>92</v>
      </c>
      <c r="K217" s="7">
        <v>328</v>
      </c>
      <c r="L217" s="7">
        <v>4</v>
      </c>
      <c r="M217" s="58" t="s">
        <v>605</v>
      </c>
      <c r="N217" s="57">
        <v>36</v>
      </c>
      <c r="O217" s="119"/>
    </row>
    <row r="218" spans="1:15">
      <c r="A218" s="7" t="s">
        <v>29</v>
      </c>
      <c r="B218" s="7" t="s">
        <v>30</v>
      </c>
      <c r="C218" s="7">
        <v>1</v>
      </c>
      <c r="D218" s="7" t="s">
        <v>34</v>
      </c>
      <c r="E218" s="7">
        <v>1999</v>
      </c>
      <c r="F218" s="7">
        <v>1</v>
      </c>
      <c r="G218" s="7">
        <v>4</v>
      </c>
      <c r="H218" s="7">
        <v>2</v>
      </c>
      <c r="I218" s="7">
        <v>5</v>
      </c>
      <c r="J218" s="7">
        <v>127</v>
      </c>
      <c r="K218" s="7">
        <v>402</v>
      </c>
      <c r="L218" s="7">
        <v>4</v>
      </c>
      <c r="M218" s="58" t="s">
        <v>605</v>
      </c>
      <c r="N218" s="57">
        <v>34</v>
      </c>
      <c r="O218" s="119"/>
    </row>
    <row r="219" spans="1:15">
      <c r="A219" s="7" t="s">
        <v>29</v>
      </c>
      <c r="B219" s="7" t="s">
        <v>30</v>
      </c>
      <c r="C219" s="7">
        <v>1</v>
      </c>
      <c r="D219" s="7" t="s">
        <v>35</v>
      </c>
      <c r="E219" s="7">
        <v>2002</v>
      </c>
      <c r="F219" s="7">
        <v>1</v>
      </c>
      <c r="G219" s="7">
        <v>4</v>
      </c>
      <c r="H219" s="7">
        <v>4</v>
      </c>
      <c r="I219" s="7">
        <v>13</v>
      </c>
      <c r="J219" s="7">
        <v>125</v>
      </c>
      <c r="K219" s="7">
        <v>404</v>
      </c>
      <c r="L219" s="7">
        <v>4</v>
      </c>
      <c r="M219" s="58" t="s">
        <v>605</v>
      </c>
      <c r="N219" s="57">
        <v>30</v>
      </c>
      <c r="O219" s="119"/>
    </row>
    <row r="220" spans="1:15">
      <c r="A220" s="7" t="s">
        <v>29</v>
      </c>
      <c r="B220" s="7" t="s">
        <v>30</v>
      </c>
      <c r="C220" s="7">
        <v>3</v>
      </c>
      <c r="D220" s="7" t="s">
        <v>33</v>
      </c>
      <c r="E220" s="7">
        <v>1998</v>
      </c>
      <c r="F220" s="7">
        <v>2</v>
      </c>
      <c r="G220" s="7">
        <v>4</v>
      </c>
      <c r="H220" s="7">
        <v>10</v>
      </c>
      <c r="I220" s="7">
        <v>37</v>
      </c>
      <c r="J220" s="7">
        <v>119</v>
      </c>
      <c r="K220" s="7">
        <v>410</v>
      </c>
      <c r="L220" s="7">
        <v>4</v>
      </c>
      <c r="M220" s="58" t="s">
        <v>605</v>
      </c>
      <c r="N220" s="57">
        <v>33</v>
      </c>
      <c r="O220" s="119"/>
    </row>
    <row r="221" spans="1:15">
      <c r="A221" s="7" t="s">
        <v>29</v>
      </c>
      <c r="B221" s="7" t="s">
        <v>30</v>
      </c>
      <c r="C221" s="7">
        <v>3</v>
      </c>
      <c r="D221" s="7" t="s">
        <v>31</v>
      </c>
      <c r="E221" s="7">
        <v>1983</v>
      </c>
      <c r="F221" s="7">
        <v>2</v>
      </c>
      <c r="G221" s="7">
        <v>4</v>
      </c>
      <c r="H221" s="7">
        <v>12</v>
      </c>
      <c r="I221" s="7">
        <v>45</v>
      </c>
      <c r="J221" s="7">
        <v>117</v>
      </c>
      <c r="K221" s="7">
        <v>412</v>
      </c>
      <c r="L221" s="7">
        <v>4</v>
      </c>
      <c r="M221" s="58" t="s">
        <v>605</v>
      </c>
      <c r="N221" s="57">
        <v>41</v>
      </c>
      <c r="O221" s="119"/>
    </row>
    <row r="222" spans="1:15">
      <c r="A222" s="7" t="s">
        <v>29</v>
      </c>
      <c r="B222" s="7" t="s">
        <v>30</v>
      </c>
      <c r="C222" s="7">
        <v>5</v>
      </c>
      <c r="D222" s="7" t="s">
        <v>37</v>
      </c>
      <c r="E222" s="7">
        <v>2018</v>
      </c>
      <c r="F222" s="7">
        <v>3</v>
      </c>
      <c r="G222" s="7">
        <v>4</v>
      </c>
      <c r="H222" s="7">
        <v>18</v>
      </c>
      <c r="I222" s="7">
        <v>69</v>
      </c>
      <c r="J222" s="7">
        <v>111</v>
      </c>
      <c r="K222" s="7">
        <v>418</v>
      </c>
      <c r="L222" s="7">
        <v>4</v>
      </c>
      <c r="M222" s="58" t="s">
        <v>605</v>
      </c>
      <c r="N222" s="57">
        <v>31</v>
      </c>
      <c r="O222" s="119"/>
    </row>
    <row r="223" spans="1:15">
      <c r="A223" s="7" t="s">
        <v>29</v>
      </c>
      <c r="B223" s="7" t="s">
        <v>30</v>
      </c>
      <c r="C223" s="7">
        <v>5</v>
      </c>
      <c r="D223" s="7" t="s">
        <v>32</v>
      </c>
      <c r="E223" s="7">
        <v>1985</v>
      </c>
      <c r="F223" s="7">
        <v>3</v>
      </c>
      <c r="G223" s="7">
        <v>4</v>
      </c>
      <c r="H223" s="7">
        <v>20</v>
      </c>
      <c r="I223" s="7">
        <v>77</v>
      </c>
      <c r="J223" s="7">
        <v>109</v>
      </c>
      <c r="K223" s="7">
        <v>420</v>
      </c>
      <c r="L223" s="7">
        <v>4</v>
      </c>
      <c r="M223" s="58" t="s">
        <v>605</v>
      </c>
      <c r="N223" s="57">
        <v>49</v>
      </c>
      <c r="O223" s="119"/>
    </row>
    <row r="224" spans="1:15">
      <c r="A224" s="7" t="s">
        <v>29</v>
      </c>
      <c r="B224" s="7" t="s">
        <v>30</v>
      </c>
      <c r="C224" s="7">
        <v>7</v>
      </c>
      <c r="D224" s="7" t="s">
        <v>38</v>
      </c>
      <c r="E224" s="7">
        <v>2023</v>
      </c>
      <c r="F224" s="7">
        <v>4</v>
      </c>
      <c r="G224" s="7">
        <v>4</v>
      </c>
      <c r="H224" s="7">
        <v>26</v>
      </c>
      <c r="I224" s="7">
        <v>101</v>
      </c>
      <c r="J224" s="7">
        <v>103</v>
      </c>
      <c r="K224" s="7">
        <v>426</v>
      </c>
      <c r="L224" s="7">
        <v>4</v>
      </c>
      <c r="M224" s="58" t="s">
        <v>605</v>
      </c>
      <c r="N224" s="57">
        <v>39</v>
      </c>
      <c r="O224" s="119"/>
    </row>
    <row r="225" spans="1:15">
      <c r="A225" s="7" t="s">
        <v>29</v>
      </c>
      <c r="B225" s="7" t="s">
        <v>30</v>
      </c>
      <c r="C225" s="7">
        <v>7</v>
      </c>
      <c r="D225" s="7" t="s">
        <v>36</v>
      </c>
      <c r="E225" s="7">
        <v>2016</v>
      </c>
      <c r="F225" s="7">
        <v>4</v>
      </c>
      <c r="G225" s="7">
        <v>4</v>
      </c>
      <c r="H225" s="7">
        <v>28</v>
      </c>
      <c r="I225" s="7">
        <v>109</v>
      </c>
      <c r="J225" s="7">
        <v>101</v>
      </c>
      <c r="K225" s="7">
        <v>428</v>
      </c>
      <c r="L225" s="7">
        <v>4</v>
      </c>
      <c r="M225" s="58" t="s">
        <v>605</v>
      </c>
      <c r="N225" s="57">
        <v>24</v>
      </c>
      <c r="O225" s="119"/>
    </row>
    <row r="226" spans="1:15">
      <c r="A226" s="7" t="s">
        <v>39</v>
      </c>
      <c r="B226" s="7" t="s">
        <v>40</v>
      </c>
      <c r="C226" s="7">
        <v>2</v>
      </c>
      <c r="D226" s="7" t="s">
        <v>41</v>
      </c>
      <c r="E226" s="7">
        <v>1984</v>
      </c>
      <c r="F226" s="7">
        <v>1</v>
      </c>
      <c r="G226" s="7">
        <v>1</v>
      </c>
      <c r="H226" s="7">
        <v>6</v>
      </c>
      <c r="I226" s="7">
        <v>24</v>
      </c>
      <c r="J226" s="7">
        <v>6</v>
      </c>
      <c r="K226" s="7">
        <v>106</v>
      </c>
      <c r="L226" s="7">
        <v>4</v>
      </c>
      <c r="M226" s="58">
        <v>45813</v>
      </c>
      <c r="N226" s="57">
        <v>38</v>
      </c>
      <c r="O226" s="119"/>
    </row>
    <row r="227" spans="1:15">
      <c r="A227" s="7" t="s">
        <v>39</v>
      </c>
      <c r="B227" s="7" t="s">
        <v>40</v>
      </c>
      <c r="C227" s="7">
        <v>2</v>
      </c>
      <c r="D227" s="7" t="s">
        <v>47</v>
      </c>
      <c r="E227" s="7">
        <v>2016</v>
      </c>
      <c r="F227" s="7">
        <v>1</v>
      </c>
      <c r="G227" s="7">
        <v>1</v>
      </c>
      <c r="H227" s="7">
        <v>8</v>
      </c>
      <c r="I227" s="7">
        <v>32</v>
      </c>
      <c r="J227" s="7">
        <v>8</v>
      </c>
      <c r="K227" s="7">
        <v>108</v>
      </c>
      <c r="L227" s="7">
        <v>4</v>
      </c>
      <c r="M227" s="58">
        <v>45813</v>
      </c>
      <c r="N227" s="57">
        <v>30</v>
      </c>
      <c r="O227" s="119"/>
    </row>
    <row r="228" spans="1:15">
      <c r="A228" s="86" t="s">
        <v>39</v>
      </c>
      <c r="B228" s="86" t="s">
        <v>40</v>
      </c>
      <c r="C228" s="87">
        <v>4</v>
      </c>
      <c r="D228" s="86" t="s">
        <v>42</v>
      </c>
      <c r="E228" s="86">
        <v>1989</v>
      </c>
      <c r="F228" s="87">
        <v>2</v>
      </c>
      <c r="G228" s="87">
        <v>1</v>
      </c>
      <c r="H228" s="87">
        <v>14</v>
      </c>
      <c r="I228" s="88">
        <v>56</v>
      </c>
      <c r="J228" s="88">
        <v>14</v>
      </c>
      <c r="K228" s="87">
        <v>114</v>
      </c>
      <c r="L228" s="7">
        <v>4</v>
      </c>
      <c r="M228" s="58">
        <v>45813</v>
      </c>
      <c r="N228" s="57">
        <v>36</v>
      </c>
      <c r="O228" s="119"/>
    </row>
    <row r="229" spans="1:15">
      <c r="A229" s="7" t="s">
        <v>39</v>
      </c>
      <c r="B229" s="7" t="s">
        <v>40</v>
      </c>
      <c r="C229" s="7">
        <v>4</v>
      </c>
      <c r="D229" s="7" t="s">
        <v>48</v>
      </c>
      <c r="E229" s="7">
        <v>2020</v>
      </c>
      <c r="F229" s="7">
        <v>2</v>
      </c>
      <c r="G229" s="7">
        <v>1</v>
      </c>
      <c r="H229" s="7">
        <v>16</v>
      </c>
      <c r="I229" s="7">
        <v>64</v>
      </c>
      <c r="J229" s="7">
        <v>16</v>
      </c>
      <c r="K229" s="7">
        <v>116</v>
      </c>
      <c r="L229" s="7">
        <v>4</v>
      </c>
      <c r="M229" s="58">
        <v>45813</v>
      </c>
      <c r="N229" s="57">
        <v>26</v>
      </c>
      <c r="O229" s="119"/>
    </row>
    <row r="230" spans="1:15">
      <c r="A230" s="7" t="s">
        <v>39</v>
      </c>
      <c r="B230" s="7" t="s">
        <v>40</v>
      </c>
      <c r="C230" s="7">
        <v>6</v>
      </c>
      <c r="D230" s="7" t="s">
        <v>44</v>
      </c>
      <c r="E230" s="7">
        <v>2001</v>
      </c>
      <c r="F230" s="7">
        <v>3</v>
      </c>
      <c r="G230" s="7">
        <v>1</v>
      </c>
      <c r="H230" s="7">
        <v>22</v>
      </c>
      <c r="I230" s="7">
        <v>88</v>
      </c>
      <c r="J230" s="7">
        <v>22</v>
      </c>
      <c r="K230" s="7">
        <v>122</v>
      </c>
      <c r="L230" s="7">
        <v>4</v>
      </c>
      <c r="M230" s="58">
        <v>45813</v>
      </c>
      <c r="N230" s="57">
        <v>25</v>
      </c>
      <c r="O230" s="119"/>
    </row>
    <row r="231" spans="1:15">
      <c r="A231" s="7" t="s">
        <v>39</v>
      </c>
      <c r="B231" s="7" t="s">
        <v>40</v>
      </c>
      <c r="C231" s="7">
        <v>6</v>
      </c>
      <c r="D231" s="7" t="s">
        <v>45</v>
      </c>
      <c r="E231" s="7">
        <v>2004</v>
      </c>
      <c r="F231" s="7">
        <v>3</v>
      </c>
      <c r="G231" s="7">
        <v>1</v>
      </c>
      <c r="H231" s="7">
        <v>24</v>
      </c>
      <c r="I231" s="7">
        <v>96</v>
      </c>
      <c r="J231" s="7">
        <v>24</v>
      </c>
      <c r="K231" s="7">
        <v>124</v>
      </c>
      <c r="L231" s="7">
        <v>4</v>
      </c>
      <c r="M231" s="58">
        <v>45813</v>
      </c>
      <c r="N231" s="57">
        <v>39</v>
      </c>
      <c r="O231" s="119"/>
    </row>
    <row r="232" spans="1:15">
      <c r="A232" s="7" t="s">
        <v>39</v>
      </c>
      <c r="B232" s="7" t="s">
        <v>40</v>
      </c>
      <c r="C232" s="7">
        <v>8</v>
      </c>
      <c r="D232" s="7" t="s">
        <v>43</v>
      </c>
      <c r="E232" s="7">
        <v>1999</v>
      </c>
      <c r="F232" s="7">
        <v>4</v>
      </c>
      <c r="G232" s="7">
        <v>1</v>
      </c>
      <c r="H232" s="7">
        <v>30</v>
      </c>
      <c r="I232" s="7">
        <v>120</v>
      </c>
      <c r="J232" s="7">
        <v>30</v>
      </c>
      <c r="K232" s="7">
        <v>130</v>
      </c>
      <c r="L232" s="7">
        <v>4</v>
      </c>
      <c r="M232" s="58">
        <v>45813</v>
      </c>
      <c r="N232" s="57">
        <v>48</v>
      </c>
      <c r="O232" s="119"/>
    </row>
    <row r="233" spans="1:15">
      <c r="A233" s="7" t="s">
        <v>39</v>
      </c>
      <c r="B233" s="7" t="s">
        <v>40</v>
      </c>
      <c r="C233" s="7">
        <v>8</v>
      </c>
      <c r="D233" s="7" t="s">
        <v>46</v>
      </c>
      <c r="E233" s="7">
        <v>2008</v>
      </c>
      <c r="F233" s="7">
        <v>4</v>
      </c>
      <c r="G233" s="7">
        <v>1</v>
      </c>
      <c r="H233" s="7">
        <v>32</v>
      </c>
      <c r="I233" s="7">
        <v>128</v>
      </c>
      <c r="J233" s="7">
        <v>32</v>
      </c>
      <c r="K233" s="7">
        <v>132</v>
      </c>
      <c r="L233" s="7">
        <v>4</v>
      </c>
      <c r="M233" s="58">
        <v>45813</v>
      </c>
      <c r="N233" s="57">
        <v>45</v>
      </c>
      <c r="O233" s="119"/>
    </row>
    <row r="234" spans="1:15">
      <c r="A234" s="7" t="s">
        <v>39</v>
      </c>
      <c r="B234" s="7" t="s">
        <v>40</v>
      </c>
      <c r="C234" s="7">
        <v>2</v>
      </c>
      <c r="D234" s="7" t="s">
        <v>42</v>
      </c>
      <c r="E234" s="7">
        <v>1989</v>
      </c>
      <c r="F234" s="7">
        <v>1</v>
      </c>
      <c r="G234" s="7">
        <v>2</v>
      </c>
      <c r="H234" s="7">
        <v>6</v>
      </c>
      <c r="I234" s="7">
        <v>23</v>
      </c>
      <c r="J234" s="7">
        <v>59</v>
      </c>
      <c r="K234" s="7">
        <v>206</v>
      </c>
      <c r="L234" s="7">
        <v>4</v>
      </c>
      <c r="M234" s="58">
        <v>45813</v>
      </c>
      <c r="N234" s="57">
        <v>28</v>
      </c>
      <c r="O234" s="119"/>
    </row>
    <row r="235" spans="1:15">
      <c r="A235" s="7" t="s">
        <v>39</v>
      </c>
      <c r="B235" s="7" t="s">
        <v>40</v>
      </c>
      <c r="C235" s="7">
        <v>2</v>
      </c>
      <c r="D235" s="7" t="s">
        <v>44</v>
      </c>
      <c r="E235" s="7">
        <v>2001</v>
      </c>
      <c r="F235" s="7">
        <v>1</v>
      </c>
      <c r="G235" s="7">
        <v>2</v>
      </c>
      <c r="H235" s="7">
        <v>8</v>
      </c>
      <c r="I235" s="7">
        <v>31</v>
      </c>
      <c r="J235" s="7">
        <v>57</v>
      </c>
      <c r="K235" s="7">
        <v>208</v>
      </c>
      <c r="L235" s="7">
        <v>4</v>
      </c>
      <c r="M235" s="58">
        <v>45813</v>
      </c>
      <c r="N235" s="57">
        <v>31</v>
      </c>
      <c r="O235" s="119"/>
    </row>
    <row r="236" spans="1:15">
      <c r="A236" s="7" t="s">
        <v>39</v>
      </c>
      <c r="B236" s="7" t="s">
        <v>40</v>
      </c>
      <c r="C236" s="7">
        <v>4</v>
      </c>
      <c r="D236" s="7" t="s">
        <v>45</v>
      </c>
      <c r="E236" s="7">
        <v>2004</v>
      </c>
      <c r="F236" s="7">
        <v>2</v>
      </c>
      <c r="G236" s="7">
        <v>2</v>
      </c>
      <c r="H236" s="7">
        <v>14</v>
      </c>
      <c r="I236" s="7">
        <v>55</v>
      </c>
      <c r="J236" s="7">
        <v>51</v>
      </c>
      <c r="K236" s="7">
        <v>214</v>
      </c>
      <c r="L236" s="7">
        <v>4</v>
      </c>
      <c r="M236" s="58">
        <v>45813</v>
      </c>
      <c r="N236" s="57">
        <v>31</v>
      </c>
      <c r="O236" s="119"/>
    </row>
    <row r="237" spans="1:15">
      <c r="A237" s="7" t="s">
        <v>39</v>
      </c>
      <c r="B237" s="7" t="s">
        <v>40</v>
      </c>
      <c r="C237" s="7">
        <v>4</v>
      </c>
      <c r="D237" s="7" t="s">
        <v>46</v>
      </c>
      <c r="E237" s="7">
        <v>2008</v>
      </c>
      <c r="F237" s="7">
        <v>2</v>
      </c>
      <c r="G237" s="7">
        <v>2</v>
      </c>
      <c r="H237" s="7">
        <v>16</v>
      </c>
      <c r="I237" s="7">
        <v>63</v>
      </c>
      <c r="J237" s="7">
        <v>49</v>
      </c>
      <c r="K237" s="7">
        <v>216</v>
      </c>
      <c r="L237" s="7">
        <v>4</v>
      </c>
      <c r="M237" s="58">
        <v>45813</v>
      </c>
      <c r="N237" s="57">
        <v>34</v>
      </c>
      <c r="O237" s="119"/>
    </row>
    <row r="238" spans="1:15">
      <c r="A238" s="7" t="s">
        <v>39</v>
      </c>
      <c r="B238" s="7" t="s">
        <v>40</v>
      </c>
      <c r="C238" s="7">
        <v>6</v>
      </c>
      <c r="D238" s="7" t="s">
        <v>47</v>
      </c>
      <c r="E238" s="7">
        <v>2016</v>
      </c>
      <c r="F238" s="7">
        <v>3</v>
      </c>
      <c r="G238" s="7">
        <v>2</v>
      </c>
      <c r="H238" s="7">
        <v>22</v>
      </c>
      <c r="I238" s="7">
        <v>87</v>
      </c>
      <c r="J238" s="7">
        <v>43</v>
      </c>
      <c r="K238" s="7">
        <v>222</v>
      </c>
      <c r="L238" s="7">
        <v>4</v>
      </c>
      <c r="M238" s="58">
        <v>45813</v>
      </c>
      <c r="N238" s="57">
        <v>31</v>
      </c>
      <c r="O238" s="119"/>
    </row>
    <row r="239" spans="1:15">
      <c r="A239" s="7" t="s">
        <v>39</v>
      </c>
      <c r="B239" s="7" t="s">
        <v>40</v>
      </c>
      <c r="C239" s="7">
        <v>6</v>
      </c>
      <c r="D239" s="7" t="s">
        <v>43</v>
      </c>
      <c r="E239" s="7">
        <v>1999</v>
      </c>
      <c r="F239" s="7">
        <v>3</v>
      </c>
      <c r="G239" s="7">
        <v>2</v>
      </c>
      <c r="H239" s="7">
        <v>24</v>
      </c>
      <c r="I239" s="7">
        <v>95</v>
      </c>
      <c r="J239" s="7">
        <v>41</v>
      </c>
      <c r="K239" s="7">
        <v>224</v>
      </c>
      <c r="L239" s="7">
        <v>4</v>
      </c>
      <c r="M239" s="58">
        <v>45813</v>
      </c>
      <c r="N239" s="57">
        <v>31</v>
      </c>
      <c r="O239" s="119"/>
    </row>
    <row r="240" spans="1:15">
      <c r="A240" s="7" t="s">
        <v>39</v>
      </c>
      <c r="B240" s="7" t="s">
        <v>40</v>
      </c>
      <c r="C240" s="7">
        <v>8</v>
      </c>
      <c r="D240" s="7" t="s">
        <v>48</v>
      </c>
      <c r="E240" s="7">
        <v>2020</v>
      </c>
      <c r="F240" s="7">
        <v>4</v>
      </c>
      <c r="G240" s="7">
        <v>2</v>
      </c>
      <c r="H240" s="7">
        <v>30</v>
      </c>
      <c r="I240" s="7">
        <v>119</v>
      </c>
      <c r="J240" s="7">
        <v>35</v>
      </c>
      <c r="K240" s="7">
        <v>230</v>
      </c>
      <c r="L240" s="7">
        <v>4</v>
      </c>
      <c r="M240" s="58">
        <v>45813</v>
      </c>
      <c r="N240" s="57">
        <v>28</v>
      </c>
      <c r="O240" s="119"/>
    </row>
    <row r="241" spans="1:15">
      <c r="A241" s="7" t="s">
        <v>39</v>
      </c>
      <c r="B241" s="7" t="s">
        <v>40</v>
      </c>
      <c r="C241" s="7">
        <v>8</v>
      </c>
      <c r="D241" s="7" t="s">
        <v>41</v>
      </c>
      <c r="E241" s="7">
        <v>1984</v>
      </c>
      <c r="F241" s="7">
        <v>4</v>
      </c>
      <c r="G241" s="7">
        <v>2</v>
      </c>
      <c r="H241" s="7">
        <v>32</v>
      </c>
      <c r="I241" s="7">
        <v>127</v>
      </c>
      <c r="J241" s="7">
        <v>33</v>
      </c>
      <c r="K241" s="7">
        <v>232</v>
      </c>
      <c r="L241" s="7">
        <v>4</v>
      </c>
      <c r="M241" s="58">
        <v>45813</v>
      </c>
      <c r="N241" s="57">
        <v>41</v>
      </c>
      <c r="O241" s="119"/>
    </row>
    <row r="242" spans="1:15">
      <c r="A242" s="7" t="s">
        <v>39</v>
      </c>
      <c r="B242" s="7" t="s">
        <v>40</v>
      </c>
      <c r="C242" s="7">
        <v>2</v>
      </c>
      <c r="D242" s="7" t="s">
        <v>45</v>
      </c>
      <c r="E242" s="7">
        <v>2004</v>
      </c>
      <c r="F242" s="7">
        <v>1</v>
      </c>
      <c r="G242" s="7">
        <v>3</v>
      </c>
      <c r="H242" s="7">
        <v>6</v>
      </c>
      <c r="I242" s="7">
        <v>22</v>
      </c>
      <c r="J242" s="7">
        <v>70</v>
      </c>
      <c r="K242" s="7">
        <v>306</v>
      </c>
      <c r="L242" s="7">
        <v>4</v>
      </c>
      <c r="M242" s="58">
        <v>45813</v>
      </c>
      <c r="N242" s="57">
        <v>37</v>
      </c>
      <c r="O242" s="119"/>
    </row>
    <row r="243" spans="1:15">
      <c r="A243" s="7" t="s">
        <v>39</v>
      </c>
      <c r="B243" s="7" t="s">
        <v>40</v>
      </c>
      <c r="C243" s="7">
        <v>2</v>
      </c>
      <c r="D243" s="7" t="s">
        <v>48</v>
      </c>
      <c r="E243" s="7">
        <v>2020</v>
      </c>
      <c r="F243" s="7">
        <v>1</v>
      </c>
      <c r="G243" s="7">
        <v>3</v>
      </c>
      <c r="H243" s="7">
        <v>8</v>
      </c>
      <c r="I243" s="7">
        <v>30</v>
      </c>
      <c r="J243" s="7">
        <v>72</v>
      </c>
      <c r="K243" s="7">
        <v>308</v>
      </c>
      <c r="L243" s="7">
        <v>4</v>
      </c>
      <c r="M243" s="58">
        <v>45813</v>
      </c>
      <c r="N243" s="57">
        <v>29</v>
      </c>
      <c r="O243" s="119"/>
    </row>
    <row r="244" spans="1:15">
      <c r="A244" s="7" t="s">
        <v>39</v>
      </c>
      <c r="B244" s="7" t="s">
        <v>40</v>
      </c>
      <c r="C244" s="7">
        <v>4</v>
      </c>
      <c r="D244" s="7" t="s">
        <v>41</v>
      </c>
      <c r="E244" s="7">
        <v>1984</v>
      </c>
      <c r="F244" s="7">
        <v>2</v>
      </c>
      <c r="G244" s="7">
        <v>3</v>
      </c>
      <c r="H244" s="7">
        <v>14</v>
      </c>
      <c r="I244" s="7">
        <v>54</v>
      </c>
      <c r="J244" s="7">
        <v>78</v>
      </c>
      <c r="K244" s="7">
        <v>314</v>
      </c>
      <c r="L244" s="7">
        <v>4</v>
      </c>
      <c r="M244" s="58">
        <v>45813</v>
      </c>
      <c r="N244" s="57">
        <v>29</v>
      </c>
      <c r="O244" s="119"/>
    </row>
    <row r="245" spans="1:15">
      <c r="A245" s="7" t="s">
        <v>39</v>
      </c>
      <c r="B245" s="7" t="s">
        <v>40</v>
      </c>
      <c r="C245" s="7">
        <v>4</v>
      </c>
      <c r="D245" s="7" t="s">
        <v>43</v>
      </c>
      <c r="E245" s="7">
        <v>1999</v>
      </c>
      <c r="F245" s="7">
        <v>2</v>
      </c>
      <c r="G245" s="7">
        <v>3</v>
      </c>
      <c r="H245" s="7">
        <v>16</v>
      </c>
      <c r="I245" s="7">
        <v>62</v>
      </c>
      <c r="J245" s="7">
        <v>80</v>
      </c>
      <c r="K245" s="7">
        <v>316</v>
      </c>
      <c r="L245" s="7">
        <v>4</v>
      </c>
      <c r="M245" s="58">
        <v>45813</v>
      </c>
      <c r="N245" s="57">
        <v>39</v>
      </c>
      <c r="O245" s="119"/>
    </row>
    <row r="246" spans="1:15">
      <c r="A246" s="7" t="s">
        <v>39</v>
      </c>
      <c r="B246" s="7" t="s">
        <v>40</v>
      </c>
      <c r="C246" s="7">
        <v>6</v>
      </c>
      <c r="D246" s="7" t="s">
        <v>42</v>
      </c>
      <c r="E246" s="7">
        <v>1989</v>
      </c>
      <c r="F246" s="7">
        <v>3</v>
      </c>
      <c r="G246" s="7">
        <v>3</v>
      </c>
      <c r="H246" s="7">
        <v>22</v>
      </c>
      <c r="I246" s="7">
        <v>86</v>
      </c>
      <c r="J246" s="7">
        <v>86</v>
      </c>
      <c r="K246" s="7">
        <v>322</v>
      </c>
      <c r="L246" s="7">
        <v>4</v>
      </c>
      <c r="M246" s="58">
        <v>45813</v>
      </c>
      <c r="N246" s="57">
        <v>33</v>
      </c>
      <c r="O246" s="119"/>
    </row>
    <row r="247" spans="1:15">
      <c r="A247" s="7" t="s">
        <v>39</v>
      </c>
      <c r="B247" s="7" t="s">
        <v>40</v>
      </c>
      <c r="C247" s="7">
        <v>6</v>
      </c>
      <c r="D247" s="7" t="s">
        <v>46</v>
      </c>
      <c r="E247" s="7">
        <v>2008</v>
      </c>
      <c r="F247" s="7">
        <v>3</v>
      </c>
      <c r="G247" s="7">
        <v>3</v>
      </c>
      <c r="H247" s="7">
        <v>24</v>
      </c>
      <c r="I247" s="7">
        <v>94</v>
      </c>
      <c r="J247" s="7">
        <v>88</v>
      </c>
      <c r="K247" s="7">
        <v>324</v>
      </c>
      <c r="L247" s="7">
        <v>4</v>
      </c>
      <c r="M247" s="58">
        <v>45813</v>
      </c>
      <c r="N247" s="57">
        <v>33</v>
      </c>
      <c r="O247" s="119"/>
    </row>
    <row r="248" spans="1:15">
      <c r="A248" s="7" t="s">
        <v>39</v>
      </c>
      <c r="B248" s="7" t="s">
        <v>40</v>
      </c>
      <c r="C248" s="7">
        <v>8</v>
      </c>
      <c r="D248" s="7" t="s">
        <v>44</v>
      </c>
      <c r="E248" s="7">
        <v>2001</v>
      </c>
      <c r="F248" s="7">
        <v>4</v>
      </c>
      <c r="G248" s="7">
        <v>3</v>
      </c>
      <c r="H248" s="7">
        <v>30</v>
      </c>
      <c r="I248" s="7">
        <v>118</v>
      </c>
      <c r="J248" s="7">
        <v>94</v>
      </c>
      <c r="K248" s="7">
        <v>330</v>
      </c>
      <c r="L248" s="7">
        <v>4</v>
      </c>
      <c r="M248" s="58">
        <v>45813</v>
      </c>
      <c r="N248" s="57">
        <v>12</v>
      </c>
      <c r="O248" s="119"/>
    </row>
    <row r="249" spans="1:15">
      <c r="A249" s="7" t="s">
        <v>39</v>
      </c>
      <c r="B249" s="7" t="s">
        <v>40</v>
      </c>
      <c r="C249" s="7">
        <v>8</v>
      </c>
      <c r="D249" s="7" t="s">
        <v>47</v>
      </c>
      <c r="E249" s="7">
        <v>2016</v>
      </c>
      <c r="F249" s="7">
        <v>4</v>
      </c>
      <c r="G249" s="7">
        <v>3</v>
      </c>
      <c r="H249" s="7">
        <v>32</v>
      </c>
      <c r="I249" s="7">
        <v>126</v>
      </c>
      <c r="J249" s="7">
        <v>96</v>
      </c>
      <c r="K249" s="7">
        <v>332</v>
      </c>
      <c r="L249" s="7">
        <v>4</v>
      </c>
      <c r="M249" s="58">
        <v>45813</v>
      </c>
      <c r="N249" s="57">
        <v>35</v>
      </c>
      <c r="O249" s="119"/>
    </row>
    <row r="250" spans="1:15">
      <c r="A250" s="7" t="s">
        <v>39</v>
      </c>
      <c r="B250" s="7" t="s">
        <v>40</v>
      </c>
      <c r="C250" s="7">
        <v>2</v>
      </c>
      <c r="D250" s="7" t="s">
        <v>43</v>
      </c>
      <c r="E250" s="7">
        <v>1999</v>
      </c>
      <c r="F250" s="7">
        <v>1</v>
      </c>
      <c r="G250" s="7">
        <v>4</v>
      </c>
      <c r="H250" s="7">
        <v>6</v>
      </c>
      <c r="I250" s="7">
        <v>21</v>
      </c>
      <c r="J250" s="7">
        <v>123</v>
      </c>
      <c r="K250" s="7">
        <v>406</v>
      </c>
      <c r="L250" s="7">
        <v>4</v>
      </c>
      <c r="M250" s="58">
        <v>45813</v>
      </c>
      <c r="N250" s="57">
        <v>41</v>
      </c>
      <c r="O250" s="119"/>
    </row>
    <row r="251" spans="1:15">
      <c r="A251" s="7" t="s">
        <v>39</v>
      </c>
      <c r="B251" s="7" t="s">
        <v>40</v>
      </c>
      <c r="C251" s="7">
        <v>2</v>
      </c>
      <c r="D251" s="7" t="s">
        <v>46</v>
      </c>
      <c r="E251" s="7">
        <v>2008</v>
      </c>
      <c r="F251" s="7">
        <v>1</v>
      </c>
      <c r="G251" s="7">
        <v>4</v>
      </c>
      <c r="H251" s="7">
        <v>8</v>
      </c>
      <c r="I251" s="7">
        <v>29</v>
      </c>
      <c r="J251" s="7">
        <v>121</v>
      </c>
      <c r="K251" s="7">
        <v>408</v>
      </c>
      <c r="L251" s="7">
        <v>4</v>
      </c>
      <c r="M251" s="58">
        <v>45813</v>
      </c>
      <c r="N251" s="57">
        <v>28</v>
      </c>
      <c r="O251" s="119"/>
    </row>
    <row r="252" spans="1:15">
      <c r="A252" s="7" t="s">
        <v>39</v>
      </c>
      <c r="B252" s="7" t="s">
        <v>40</v>
      </c>
      <c r="C252" s="7">
        <v>4</v>
      </c>
      <c r="D252" s="7" t="s">
        <v>47</v>
      </c>
      <c r="E252" s="7">
        <v>2016</v>
      </c>
      <c r="F252" s="7">
        <v>2</v>
      </c>
      <c r="G252" s="7">
        <v>4</v>
      </c>
      <c r="H252" s="7">
        <v>14</v>
      </c>
      <c r="I252" s="7">
        <v>53</v>
      </c>
      <c r="J252" s="7">
        <v>115</v>
      </c>
      <c r="K252" s="7">
        <v>414</v>
      </c>
      <c r="L252" s="7">
        <v>4</v>
      </c>
      <c r="M252" s="58">
        <v>45813</v>
      </c>
      <c r="N252" s="57">
        <v>25</v>
      </c>
      <c r="O252" s="119"/>
    </row>
    <row r="253" spans="1:15">
      <c r="A253" s="7" t="s">
        <v>39</v>
      </c>
      <c r="B253" s="7" t="s">
        <v>40</v>
      </c>
      <c r="C253" s="7">
        <v>4</v>
      </c>
      <c r="D253" s="7" t="s">
        <v>44</v>
      </c>
      <c r="E253" s="7">
        <v>2001</v>
      </c>
      <c r="F253" s="7">
        <v>2</v>
      </c>
      <c r="G253" s="7">
        <v>4</v>
      </c>
      <c r="H253" s="7">
        <v>16</v>
      </c>
      <c r="I253" s="7">
        <v>61</v>
      </c>
      <c r="J253" s="7">
        <v>113</v>
      </c>
      <c r="K253" s="7">
        <v>416</v>
      </c>
      <c r="L253" s="7">
        <v>4</v>
      </c>
      <c r="M253" s="58">
        <v>45813</v>
      </c>
      <c r="N253" s="57">
        <v>32</v>
      </c>
      <c r="O253" s="119"/>
    </row>
    <row r="254" spans="1:15">
      <c r="A254" s="7" t="s">
        <v>39</v>
      </c>
      <c r="B254" s="7" t="s">
        <v>40</v>
      </c>
      <c r="C254" s="7">
        <v>6</v>
      </c>
      <c r="D254" s="7" t="s">
        <v>48</v>
      </c>
      <c r="E254" s="7">
        <v>2020</v>
      </c>
      <c r="F254" s="7">
        <v>3</v>
      </c>
      <c r="G254" s="7">
        <v>4</v>
      </c>
      <c r="H254" s="7">
        <v>22</v>
      </c>
      <c r="I254" s="7">
        <v>85</v>
      </c>
      <c r="J254" s="7">
        <v>107</v>
      </c>
      <c r="K254" s="7">
        <v>422</v>
      </c>
      <c r="L254" s="7">
        <v>4</v>
      </c>
      <c r="M254" s="58">
        <v>45813</v>
      </c>
      <c r="N254" s="57">
        <v>27</v>
      </c>
      <c r="O254" s="119"/>
    </row>
    <row r="255" spans="1:15">
      <c r="A255" s="7" t="s">
        <v>39</v>
      </c>
      <c r="B255" s="7" t="s">
        <v>40</v>
      </c>
      <c r="C255" s="7">
        <v>6</v>
      </c>
      <c r="D255" s="7" t="s">
        <v>41</v>
      </c>
      <c r="E255" s="7">
        <v>1984</v>
      </c>
      <c r="F255" s="7">
        <v>3</v>
      </c>
      <c r="G255" s="7">
        <v>4</v>
      </c>
      <c r="H255" s="7">
        <v>24</v>
      </c>
      <c r="I255" s="7">
        <v>93</v>
      </c>
      <c r="J255" s="7">
        <v>105</v>
      </c>
      <c r="K255" s="7">
        <v>424</v>
      </c>
      <c r="L255" s="7">
        <v>4</v>
      </c>
      <c r="M255" s="58">
        <v>45813</v>
      </c>
      <c r="N255" s="57">
        <v>42</v>
      </c>
      <c r="O255" s="119"/>
    </row>
    <row r="256" spans="1:15">
      <c r="A256" s="7" t="s">
        <v>39</v>
      </c>
      <c r="B256" s="7" t="s">
        <v>40</v>
      </c>
      <c r="C256" s="7">
        <v>8</v>
      </c>
      <c r="D256" s="7" t="s">
        <v>45</v>
      </c>
      <c r="E256" s="7">
        <v>2004</v>
      </c>
      <c r="F256" s="7">
        <v>4</v>
      </c>
      <c r="G256" s="7">
        <v>4</v>
      </c>
      <c r="H256" s="7">
        <v>30</v>
      </c>
      <c r="I256" s="7">
        <v>117</v>
      </c>
      <c r="J256" s="7">
        <v>99</v>
      </c>
      <c r="K256" s="7">
        <v>430</v>
      </c>
      <c r="L256" s="7">
        <v>4</v>
      </c>
      <c r="M256" s="58">
        <v>45813</v>
      </c>
      <c r="N256" s="57">
        <v>21</v>
      </c>
      <c r="O256" s="119"/>
    </row>
    <row r="257" spans="1:15">
      <c r="A257" s="7" t="s">
        <v>39</v>
      </c>
      <c r="B257" s="7" t="s">
        <v>40</v>
      </c>
      <c r="C257" s="7">
        <v>8</v>
      </c>
      <c r="D257" s="7" t="s">
        <v>42</v>
      </c>
      <c r="E257" s="7">
        <v>1989</v>
      </c>
      <c r="F257" s="7">
        <v>4</v>
      </c>
      <c r="G257" s="7">
        <v>4</v>
      </c>
      <c r="H257" s="7">
        <v>32</v>
      </c>
      <c r="I257" s="7">
        <v>125</v>
      </c>
      <c r="J257" s="7">
        <v>97</v>
      </c>
      <c r="K257" s="7">
        <v>432</v>
      </c>
      <c r="L257" s="7">
        <v>4</v>
      </c>
      <c r="M257" s="58">
        <v>45813</v>
      </c>
      <c r="N257" s="57">
        <v>18</v>
      </c>
      <c r="O257" s="119"/>
    </row>
    <row r="258" spans="1:15">
      <c r="A258" s="7" t="s">
        <v>29</v>
      </c>
      <c r="B258" s="7" t="s">
        <v>30</v>
      </c>
      <c r="C258" s="7">
        <v>1</v>
      </c>
      <c r="D258" s="7" t="s">
        <v>37</v>
      </c>
      <c r="E258" s="7">
        <v>2018</v>
      </c>
      <c r="F258" s="7">
        <v>1</v>
      </c>
      <c r="G258" s="7">
        <v>1</v>
      </c>
      <c r="H258" s="7">
        <v>2</v>
      </c>
      <c r="I258" s="7">
        <v>8</v>
      </c>
      <c r="J258" s="7">
        <v>2</v>
      </c>
      <c r="K258" s="7">
        <v>102</v>
      </c>
      <c r="L258" s="7">
        <v>5</v>
      </c>
      <c r="M258" s="98">
        <v>45425</v>
      </c>
      <c r="N258" s="86">
        <v>45</v>
      </c>
      <c r="O258" s="119"/>
    </row>
    <row r="259" spans="1:15">
      <c r="A259" s="7" t="s">
        <v>29</v>
      </c>
      <c r="B259" s="7" t="s">
        <v>30</v>
      </c>
      <c r="C259" s="7">
        <v>1</v>
      </c>
      <c r="D259" s="7" t="s">
        <v>36</v>
      </c>
      <c r="E259" s="7">
        <v>2016</v>
      </c>
      <c r="F259" s="7">
        <v>1</v>
      </c>
      <c r="G259" s="7">
        <v>1</v>
      </c>
      <c r="H259" s="7">
        <v>4</v>
      </c>
      <c r="I259" s="7">
        <v>16</v>
      </c>
      <c r="J259" s="7">
        <v>4</v>
      </c>
      <c r="K259" s="7">
        <v>104</v>
      </c>
      <c r="L259" s="7">
        <v>5</v>
      </c>
      <c r="M259" s="98">
        <v>45425</v>
      </c>
      <c r="N259" s="86">
        <v>21</v>
      </c>
      <c r="O259" s="119"/>
    </row>
    <row r="260" spans="1:15">
      <c r="A260" s="7" t="s">
        <v>29</v>
      </c>
      <c r="B260" s="7" t="s">
        <v>30</v>
      </c>
      <c r="C260" s="7">
        <v>3</v>
      </c>
      <c r="D260" s="7" t="s">
        <v>32</v>
      </c>
      <c r="E260" s="7">
        <v>1985</v>
      </c>
      <c r="F260" s="7">
        <v>2</v>
      </c>
      <c r="G260" s="7">
        <v>1</v>
      </c>
      <c r="H260" s="7">
        <v>10</v>
      </c>
      <c r="I260" s="7">
        <v>40</v>
      </c>
      <c r="J260" s="7">
        <v>10</v>
      </c>
      <c r="K260" s="7">
        <v>110</v>
      </c>
      <c r="L260" s="7">
        <v>5</v>
      </c>
      <c r="M260" s="98">
        <v>45425</v>
      </c>
      <c r="N260" s="86">
        <v>34</v>
      </c>
      <c r="O260" s="119"/>
    </row>
    <row r="261" spans="1:15">
      <c r="A261" s="7" t="s">
        <v>29</v>
      </c>
      <c r="B261" s="7" t="s">
        <v>30</v>
      </c>
      <c r="C261" s="7">
        <v>3</v>
      </c>
      <c r="D261" s="7" t="s">
        <v>35</v>
      </c>
      <c r="E261" s="7">
        <v>2002</v>
      </c>
      <c r="F261" s="7">
        <v>2</v>
      </c>
      <c r="G261" s="7">
        <v>1</v>
      </c>
      <c r="H261" s="7">
        <v>12</v>
      </c>
      <c r="I261" s="7">
        <v>48</v>
      </c>
      <c r="J261" s="7">
        <v>12</v>
      </c>
      <c r="K261" s="7">
        <v>112</v>
      </c>
      <c r="L261" s="7">
        <v>5</v>
      </c>
      <c r="M261" s="98">
        <v>45425</v>
      </c>
      <c r="N261" s="86">
        <v>26</v>
      </c>
      <c r="O261" s="119"/>
    </row>
    <row r="262" spans="1:15">
      <c r="A262" s="7" t="s">
        <v>29</v>
      </c>
      <c r="B262" s="7" t="s">
        <v>30</v>
      </c>
      <c r="C262" s="7">
        <v>5</v>
      </c>
      <c r="D262" s="7" t="s">
        <v>33</v>
      </c>
      <c r="E262" s="7">
        <v>1998</v>
      </c>
      <c r="F262" s="7">
        <v>3</v>
      </c>
      <c r="G262" s="7">
        <v>1</v>
      </c>
      <c r="H262" s="7">
        <v>18</v>
      </c>
      <c r="I262" s="7">
        <v>72</v>
      </c>
      <c r="J262" s="7">
        <v>18</v>
      </c>
      <c r="K262" s="7">
        <v>118</v>
      </c>
      <c r="L262" s="7">
        <v>5</v>
      </c>
      <c r="M262" s="98">
        <v>45425</v>
      </c>
      <c r="N262" s="86">
        <v>40</v>
      </c>
      <c r="O262" s="119"/>
    </row>
    <row r="263" spans="1:15">
      <c r="A263" s="7" t="s">
        <v>29</v>
      </c>
      <c r="B263" s="7" t="s">
        <v>30</v>
      </c>
      <c r="C263" s="7">
        <v>5</v>
      </c>
      <c r="D263" s="7" t="s">
        <v>38</v>
      </c>
      <c r="E263" s="7">
        <v>2023</v>
      </c>
      <c r="F263" s="7">
        <v>3</v>
      </c>
      <c r="G263" s="7">
        <v>1</v>
      </c>
      <c r="H263" s="7">
        <v>20</v>
      </c>
      <c r="I263" s="7">
        <v>80</v>
      </c>
      <c r="J263" s="7">
        <v>20</v>
      </c>
      <c r="K263" s="7">
        <v>120</v>
      </c>
      <c r="L263" s="7">
        <v>5</v>
      </c>
      <c r="M263" s="98">
        <v>45425</v>
      </c>
      <c r="N263" s="86">
        <v>32</v>
      </c>
      <c r="O263" s="119"/>
    </row>
    <row r="264" spans="1:15">
      <c r="A264" s="7" t="s">
        <v>29</v>
      </c>
      <c r="B264" s="7" t="s">
        <v>30</v>
      </c>
      <c r="C264" s="7">
        <v>7</v>
      </c>
      <c r="D264" s="7" t="s">
        <v>34</v>
      </c>
      <c r="E264" s="7">
        <v>1999</v>
      </c>
      <c r="F264" s="7">
        <v>4</v>
      </c>
      <c r="G264" s="7">
        <v>1</v>
      </c>
      <c r="H264" s="7">
        <v>26</v>
      </c>
      <c r="I264" s="7">
        <v>104</v>
      </c>
      <c r="J264" s="7">
        <v>26</v>
      </c>
      <c r="K264" s="7">
        <v>126</v>
      </c>
      <c r="L264" s="7">
        <v>5</v>
      </c>
      <c r="M264" s="98">
        <v>45425</v>
      </c>
      <c r="N264" s="86">
        <v>40</v>
      </c>
      <c r="O264" s="119"/>
    </row>
    <row r="265" spans="1:15">
      <c r="A265" s="7" t="s">
        <v>29</v>
      </c>
      <c r="B265" s="7" t="s">
        <v>30</v>
      </c>
      <c r="C265" s="7">
        <v>7</v>
      </c>
      <c r="D265" s="7" t="s">
        <v>31</v>
      </c>
      <c r="E265" s="7">
        <v>1983</v>
      </c>
      <c r="F265" s="7">
        <v>4</v>
      </c>
      <c r="G265" s="7">
        <v>1</v>
      </c>
      <c r="H265" s="7">
        <v>28</v>
      </c>
      <c r="I265" s="7">
        <v>112</v>
      </c>
      <c r="J265" s="7">
        <v>28</v>
      </c>
      <c r="K265" s="7">
        <v>128</v>
      </c>
      <c r="L265" s="7">
        <v>5</v>
      </c>
      <c r="M265" s="98">
        <v>45425</v>
      </c>
      <c r="N265" s="86">
        <v>30</v>
      </c>
      <c r="O265" s="119"/>
    </row>
    <row r="266" spans="1:15">
      <c r="A266" s="7" t="s">
        <v>29</v>
      </c>
      <c r="B266" s="7" t="s">
        <v>30</v>
      </c>
      <c r="C266" s="7">
        <v>1</v>
      </c>
      <c r="D266" s="7" t="s">
        <v>32</v>
      </c>
      <c r="E266" s="7">
        <v>1985</v>
      </c>
      <c r="F266" s="7">
        <v>1</v>
      </c>
      <c r="G266" s="7">
        <v>2</v>
      </c>
      <c r="H266" s="7">
        <v>2</v>
      </c>
      <c r="I266" s="7">
        <v>7</v>
      </c>
      <c r="J266" s="7">
        <v>63</v>
      </c>
      <c r="K266" s="7">
        <v>202</v>
      </c>
      <c r="L266" s="7">
        <v>5</v>
      </c>
      <c r="M266" s="98">
        <v>45425</v>
      </c>
      <c r="N266" s="86">
        <v>33</v>
      </c>
      <c r="O266" s="119"/>
    </row>
    <row r="267" spans="1:15">
      <c r="A267" s="7" t="s">
        <v>29</v>
      </c>
      <c r="B267" s="7" t="s">
        <v>30</v>
      </c>
      <c r="C267" s="7">
        <v>1</v>
      </c>
      <c r="D267" s="7" t="s">
        <v>33</v>
      </c>
      <c r="E267" s="7">
        <v>1998</v>
      </c>
      <c r="F267" s="7">
        <v>1</v>
      </c>
      <c r="G267" s="7">
        <v>2</v>
      </c>
      <c r="H267" s="7">
        <v>4</v>
      </c>
      <c r="I267" s="7">
        <v>15</v>
      </c>
      <c r="J267" s="7">
        <v>61</v>
      </c>
      <c r="K267" s="7">
        <v>204</v>
      </c>
      <c r="L267" s="7">
        <v>5</v>
      </c>
      <c r="M267" s="98">
        <v>45425</v>
      </c>
      <c r="N267" s="86">
        <v>40</v>
      </c>
      <c r="O267" s="119"/>
    </row>
    <row r="268" spans="1:15">
      <c r="A268" s="7" t="s">
        <v>29</v>
      </c>
      <c r="B268" s="7" t="s">
        <v>30</v>
      </c>
      <c r="C268" s="7">
        <v>3</v>
      </c>
      <c r="D268" s="7" t="s">
        <v>38</v>
      </c>
      <c r="E268" s="7">
        <v>2023</v>
      </c>
      <c r="F268" s="7">
        <v>2</v>
      </c>
      <c r="G268" s="7">
        <v>2</v>
      </c>
      <c r="H268" s="7">
        <v>10</v>
      </c>
      <c r="I268" s="7">
        <v>39</v>
      </c>
      <c r="J268" s="7">
        <v>55</v>
      </c>
      <c r="K268" s="7">
        <v>210</v>
      </c>
      <c r="L268" s="7">
        <v>5</v>
      </c>
      <c r="M268" s="98">
        <v>45425</v>
      </c>
      <c r="N268" s="86">
        <v>43</v>
      </c>
      <c r="O268" s="119"/>
    </row>
    <row r="269" spans="1:15">
      <c r="A269" s="7" t="s">
        <v>29</v>
      </c>
      <c r="B269" s="7" t="s">
        <v>30</v>
      </c>
      <c r="C269" s="7">
        <v>3</v>
      </c>
      <c r="D269" s="7" t="s">
        <v>34</v>
      </c>
      <c r="E269" s="7">
        <v>1999</v>
      </c>
      <c r="F269" s="7">
        <v>2</v>
      </c>
      <c r="G269" s="7">
        <v>2</v>
      </c>
      <c r="H269" s="7">
        <v>12</v>
      </c>
      <c r="I269" s="7">
        <v>47</v>
      </c>
      <c r="J269" s="7">
        <v>53</v>
      </c>
      <c r="K269" s="7">
        <v>212</v>
      </c>
      <c r="L269" s="7">
        <v>5</v>
      </c>
      <c r="M269" s="98">
        <v>45425</v>
      </c>
      <c r="N269" s="86">
        <v>39</v>
      </c>
      <c r="O269" s="119"/>
    </row>
    <row r="270" spans="1:15">
      <c r="A270" s="7" t="s">
        <v>29</v>
      </c>
      <c r="B270" s="7" t="s">
        <v>30</v>
      </c>
      <c r="C270" s="7">
        <v>5</v>
      </c>
      <c r="D270" s="7" t="s">
        <v>31</v>
      </c>
      <c r="E270" s="7">
        <v>1983</v>
      </c>
      <c r="F270" s="7">
        <v>3</v>
      </c>
      <c r="G270" s="7">
        <v>2</v>
      </c>
      <c r="H270" s="7">
        <v>18</v>
      </c>
      <c r="I270" s="7">
        <v>71</v>
      </c>
      <c r="J270" s="7">
        <v>47</v>
      </c>
      <c r="K270" s="7">
        <v>218</v>
      </c>
      <c r="L270" s="7">
        <v>5</v>
      </c>
      <c r="M270" s="98">
        <v>45425</v>
      </c>
      <c r="N270" s="86">
        <v>29</v>
      </c>
      <c r="O270" s="119"/>
    </row>
    <row r="271" spans="1:15">
      <c r="A271" s="7" t="s">
        <v>29</v>
      </c>
      <c r="B271" s="7" t="s">
        <v>30</v>
      </c>
      <c r="C271" s="7">
        <v>5</v>
      </c>
      <c r="D271" s="7" t="s">
        <v>36</v>
      </c>
      <c r="E271" s="7">
        <v>2016</v>
      </c>
      <c r="F271" s="7">
        <v>3</v>
      </c>
      <c r="G271" s="7">
        <v>2</v>
      </c>
      <c r="H271" s="7">
        <v>20</v>
      </c>
      <c r="I271" s="7">
        <v>79</v>
      </c>
      <c r="J271" s="7">
        <v>45</v>
      </c>
      <c r="K271" s="7">
        <v>220</v>
      </c>
      <c r="L271" s="7">
        <v>5</v>
      </c>
      <c r="M271" s="98">
        <v>45425</v>
      </c>
      <c r="N271" s="86">
        <v>29</v>
      </c>
      <c r="O271" s="119"/>
    </row>
    <row r="272" spans="1:15">
      <c r="A272" s="7" t="s">
        <v>29</v>
      </c>
      <c r="B272" s="7" t="s">
        <v>30</v>
      </c>
      <c r="C272" s="7">
        <v>7</v>
      </c>
      <c r="D272" s="7" t="s">
        <v>35</v>
      </c>
      <c r="E272" s="7">
        <v>2002</v>
      </c>
      <c r="F272" s="7">
        <v>4</v>
      </c>
      <c r="G272" s="7">
        <v>2</v>
      </c>
      <c r="H272" s="7">
        <v>26</v>
      </c>
      <c r="I272" s="7">
        <v>103</v>
      </c>
      <c r="J272" s="7">
        <v>39</v>
      </c>
      <c r="K272" s="7">
        <v>226</v>
      </c>
      <c r="L272" s="7">
        <v>5</v>
      </c>
      <c r="M272" s="98">
        <v>45425</v>
      </c>
      <c r="N272" s="86">
        <v>41</v>
      </c>
      <c r="O272" s="119"/>
    </row>
    <row r="273" spans="1:15">
      <c r="A273" s="7" t="s">
        <v>29</v>
      </c>
      <c r="B273" s="7" t="s">
        <v>30</v>
      </c>
      <c r="C273" s="7">
        <v>7</v>
      </c>
      <c r="D273" s="7" t="s">
        <v>37</v>
      </c>
      <c r="E273" s="7">
        <v>2018</v>
      </c>
      <c r="F273" s="7">
        <v>4</v>
      </c>
      <c r="G273" s="7">
        <v>2</v>
      </c>
      <c r="H273" s="7">
        <v>28</v>
      </c>
      <c r="I273" s="7">
        <v>111</v>
      </c>
      <c r="J273" s="7">
        <v>37</v>
      </c>
      <c r="K273" s="7">
        <v>228</v>
      </c>
      <c r="L273" s="7">
        <v>5</v>
      </c>
      <c r="M273" s="98">
        <v>45425</v>
      </c>
      <c r="N273" s="86">
        <v>47</v>
      </c>
      <c r="O273" s="119"/>
    </row>
    <row r="274" spans="1:15">
      <c r="A274" s="7" t="s">
        <v>29</v>
      </c>
      <c r="B274" s="7" t="s">
        <v>30</v>
      </c>
      <c r="C274" s="7">
        <v>1</v>
      </c>
      <c r="D274" s="7" t="s">
        <v>31</v>
      </c>
      <c r="E274" s="7">
        <v>1983</v>
      </c>
      <c r="F274" s="7">
        <v>1</v>
      </c>
      <c r="G274" s="7">
        <v>3</v>
      </c>
      <c r="H274" s="7">
        <v>2</v>
      </c>
      <c r="I274" s="7">
        <v>6</v>
      </c>
      <c r="J274" s="7">
        <v>66</v>
      </c>
      <c r="K274" s="7">
        <v>302</v>
      </c>
      <c r="L274" s="7">
        <v>5</v>
      </c>
      <c r="M274" s="98">
        <v>45425</v>
      </c>
      <c r="N274" s="86">
        <v>24</v>
      </c>
      <c r="O274" s="119"/>
    </row>
    <row r="275" spans="1:15">
      <c r="A275" s="7" t="s">
        <v>29</v>
      </c>
      <c r="B275" s="7" t="s">
        <v>30</v>
      </c>
      <c r="C275" s="7">
        <v>1</v>
      </c>
      <c r="D275" s="7" t="s">
        <v>38</v>
      </c>
      <c r="E275" s="7">
        <v>2023</v>
      </c>
      <c r="F275" s="7">
        <v>1</v>
      </c>
      <c r="G275" s="7">
        <v>3</v>
      </c>
      <c r="H275" s="7">
        <v>4</v>
      </c>
      <c r="I275" s="7">
        <v>14</v>
      </c>
      <c r="J275" s="7">
        <v>68</v>
      </c>
      <c r="K275" s="7">
        <v>304</v>
      </c>
      <c r="L275" s="7">
        <v>5</v>
      </c>
      <c r="M275" s="98">
        <v>45425</v>
      </c>
      <c r="N275" s="86">
        <v>34</v>
      </c>
      <c r="O275" s="119"/>
    </row>
    <row r="276" spans="1:15">
      <c r="A276" s="7" t="s">
        <v>29</v>
      </c>
      <c r="B276" s="7" t="s">
        <v>30</v>
      </c>
      <c r="C276" s="7">
        <v>3</v>
      </c>
      <c r="D276" s="7" t="s">
        <v>36</v>
      </c>
      <c r="E276" s="7">
        <v>2016</v>
      </c>
      <c r="F276" s="7">
        <v>2</v>
      </c>
      <c r="G276" s="7">
        <v>3</v>
      </c>
      <c r="H276" s="7">
        <v>10</v>
      </c>
      <c r="I276" s="7">
        <v>38</v>
      </c>
      <c r="J276" s="7">
        <v>74</v>
      </c>
      <c r="K276" s="7">
        <v>310</v>
      </c>
      <c r="L276" s="7">
        <v>5</v>
      </c>
      <c r="M276" s="98">
        <v>45425</v>
      </c>
      <c r="N276" s="86">
        <v>30</v>
      </c>
      <c r="O276" s="119"/>
    </row>
    <row r="277" spans="1:15">
      <c r="A277" s="7" t="s">
        <v>29</v>
      </c>
      <c r="B277" s="7" t="s">
        <v>30</v>
      </c>
      <c r="C277" s="7">
        <v>3</v>
      </c>
      <c r="D277" s="7" t="s">
        <v>37</v>
      </c>
      <c r="E277" s="7">
        <v>2018</v>
      </c>
      <c r="F277" s="7">
        <v>2</v>
      </c>
      <c r="G277" s="7">
        <v>3</v>
      </c>
      <c r="H277" s="7">
        <v>12</v>
      </c>
      <c r="I277" s="7">
        <v>46</v>
      </c>
      <c r="J277" s="7">
        <v>76</v>
      </c>
      <c r="K277" s="7">
        <v>312</v>
      </c>
      <c r="L277" s="7">
        <v>5</v>
      </c>
      <c r="M277" s="98">
        <v>45425</v>
      </c>
      <c r="N277" s="86">
        <v>33</v>
      </c>
      <c r="O277" s="119"/>
    </row>
    <row r="278" spans="1:15">
      <c r="A278" s="7" t="s">
        <v>29</v>
      </c>
      <c r="B278" s="7" t="s">
        <v>30</v>
      </c>
      <c r="C278" s="7">
        <v>5</v>
      </c>
      <c r="D278" s="7" t="s">
        <v>34</v>
      </c>
      <c r="E278" s="7">
        <v>1999</v>
      </c>
      <c r="F278" s="7">
        <v>3</v>
      </c>
      <c r="G278" s="7">
        <v>3</v>
      </c>
      <c r="H278" s="7">
        <v>18</v>
      </c>
      <c r="I278" s="7">
        <v>70</v>
      </c>
      <c r="J278" s="7">
        <v>82</v>
      </c>
      <c r="K278" s="7">
        <v>318</v>
      </c>
      <c r="L278" s="7">
        <v>5</v>
      </c>
      <c r="M278" s="98">
        <v>45425</v>
      </c>
      <c r="N278" s="86">
        <v>41</v>
      </c>
      <c r="O278" s="119"/>
    </row>
    <row r="279" spans="1:15">
      <c r="A279" s="7" t="s">
        <v>29</v>
      </c>
      <c r="B279" s="7" t="s">
        <v>30</v>
      </c>
      <c r="C279" s="7">
        <v>5</v>
      </c>
      <c r="D279" s="7" t="s">
        <v>35</v>
      </c>
      <c r="E279" s="7">
        <v>2002</v>
      </c>
      <c r="F279" s="7">
        <v>3</v>
      </c>
      <c r="G279" s="7">
        <v>3</v>
      </c>
      <c r="H279" s="7">
        <v>20</v>
      </c>
      <c r="I279" s="7">
        <v>78</v>
      </c>
      <c r="J279" s="7">
        <v>84</v>
      </c>
      <c r="K279" s="7">
        <v>320</v>
      </c>
      <c r="L279" s="7">
        <v>5</v>
      </c>
      <c r="M279" s="98">
        <v>45425</v>
      </c>
      <c r="N279" s="86">
        <v>10</v>
      </c>
      <c r="O279" s="119"/>
    </row>
    <row r="280" spans="1:15">
      <c r="A280" s="7" t="s">
        <v>29</v>
      </c>
      <c r="B280" s="7" t="s">
        <v>30</v>
      </c>
      <c r="C280" s="7">
        <v>7</v>
      </c>
      <c r="D280" s="7" t="s">
        <v>32</v>
      </c>
      <c r="E280" s="7">
        <v>1985</v>
      </c>
      <c r="F280" s="7">
        <v>4</v>
      </c>
      <c r="G280" s="7">
        <v>3</v>
      </c>
      <c r="H280" s="7">
        <v>26</v>
      </c>
      <c r="I280" s="7">
        <v>102</v>
      </c>
      <c r="J280" s="7">
        <v>90</v>
      </c>
      <c r="K280" s="7">
        <v>326</v>
      </c>
      <c r="L280" s="7">
        <v>5</v>
      </c>
      <c r="M280" s="98">
        <v>45425</v>
      </c>
      <c r="N280" s="86">
        <v>33</v>
      </c>
      <c r="O280" s="119"/>
    </row>
    <row r="281" spans="1:15">
      <c r="A281" s="7" t="s">
        <v>29</v>
      </c>
      <c r="B281" s="7" t="s">
        <v>30</v>
      </c>
      <c r="C281" s="7">
        <v>7</v>
      </c>
      <c r="D281" s="7" t="s">
        <v>33</v>
      </c>
      <c r="E281" s="7">
        <v>1998</v>
      </c>
      <c r="F281" s="7">
        <v>4</v>
      </c>
      <c r="G281" s="7">
        <v>3</v>
      </c>
      <c r="H281" s="7">
        <v>28</v>
      </c>
      <c r="I281" s="7">
        <v>110</v>
      </c>
      <c r="J281" s="7">
        <v>92</v>
      </c>
      <c r="K281" s="7">
        <v>328</v>
      </c>
      <c r="L281" s="7">
        <v>5</v>
      </c>
      <c r="M281" s="98">
        <v>45425</v>
      </c>
      <c r="N281" s="86">
        <v>39</v>
      </c>
      <c r="O281" s="119"/>
    </row>
    <row r="282" spans="1:15">
      <c r="A282" s="7" t="s">
        <v>29</v>
      </c>
      <c r="B282" s="7" t="s">
        <v>30</v>
      </c>
      <c r="C282" s="7">
        <v>1</v>
      </c>
      <c r="D282" s="7" t="s">
        <v>34</v>
      </c>
      <c r="E282" s="7">
        <v>1999</v>
      </c>
      <c r="F282" s="7">
        <v>1</v>
      </c>
      <c r="G282" s="7">
        <v>4</v>
      </c>
      <c r="H282" s="7">
        <v>2</v>
      </c>
      <c r="I282" s="7">
        <v>5</v>
      </c>
      <c r="J282" s="7">
        <v>127</v>
      </c>
      <c r="K282" s="7">
        <v>402</v>
      </c>
      <c r="L282" s="7">
        <v>5</v>
      </c>
      <c r="M282" s="98">
        <v>45425</v>
      </c>
      <c r="N282" s="86">
        <v>40</v>
      </c>
      <c r="O282" s="119"/>
    </row>
    <row r="283" spans="1:15">
      <c r="A283" s="7" t="s">
        <v>29</v>
      </c>
      <c r="B283" s="7" t="s">
        <v>30</v>
      </c>
      <c r="C283" s="7">
        <v>1</v>
      </c>
      <c r="D283" s="7" t="s">
        <v>35</v>
      </c>
      <c r="E283" s="7">
        <v>2002</v>
      </c>
      <c r="F283" s="7">
        <v>1</v>
      </c>
      <c r="G283" s="7">
        <v>4</v>
      </c>
      <c r="H283" s="7">
        <v>4</v>
      </c>
      <c r="I283" s="7">
        <v>13</v>
      </c>
      <c r="J283" s="7">
        <v>125</v>
      </c>
      <c r="K283" s="7">
        <v>404</v>
      </c>
      <c r="L283" s="7">
        <v>5</v>
      </c>
      <c r="M283" s="98">
        <v>45425</v>
      </c>
      <c r="N283" s="86">
        <v>32</v>
      </c>
      <c r="O283" s="119"/>
    </row>
    <row r="284" spans="1:15">
      <c r="A284" s="7" t="s">
        <v>29</v>
      </c>
      <c r="B284" s="7" t="s">
        <v>30</v>
      </c>
      <c r="C284" s="7">
        <v>3</v>
      </c>
      <c r="D284" s="7" t="s">
        <v>33</v>
      </c>
      <c r="E284" s="7">
        <v>1998</v>
      </c>
      <c r="F284" s="7">
        <v>2</v>
      </c>
      <c r="G284" s="7">
        <v>4</v>
      </c>
      <c r="H284" s="7">
        <v>10</v>
      </c>
      <c r="I284" s="7">
        <v>37</v>
      </c>
      <c r="J284" s="7">
        <v>119</v>
      </c>
      <c r="K284" s="7">
        <v>410</v>
      </c>
      <c r="L284" s="7">
        <v>5</v>
      </c>
      <c r="M284" s="98">
        <v>45425</v>
      </c>
      <c r="N284" s="86">
        <v>34</v>
      </c>
      <c r="O284" s="119"/>
    </row>
    <row r="285" spans="1:15">
      <c r="A285" s="7" t="s">
        <v>29</v>
      </c>
      <c r="B285" s="7" t="s">
        <v>30</v>
      </c>
      <c r="C285" s="7">
        <v>3</v>
      </c>
      <c r="D285" s="7" t="s">
        <v>31</v>
      </c>
      <c r="E285" s="7">
        <v>1983</v>
      </c>
      <c r="F285" s="7">
        <v>2</v>
      </c>
      <c r="G285" s="7">
        <v>4</v>
      </c>
      <c r="H285" s="7">
        <v>12</v>
      </c>
      <c r="I285" s="7">
        <v>45</v>
      </c>
      <c r="J285" s="7">
        <v>117</v>
      </c>
      <c r="K285" s="7">
        <v>412</v>
      </c>
      <c r="L285" s="7">
        <v>5</v>
      </c>
      <c r="M285" s="98">
        <v>45425</v>
      </c>
      <c r="N285" s="86">
        <v>40</v>
      </c>
      <c r="O285" s="119"/>
    </row>
    <row r="286" spans="1:15">
      <c r="A286" s="7" t="s">
        <v>29</v>
      </c>
      <c r="B286" s="7" t="s">
        <v>30</v>
      </c>
      <c r="C286" s="7">
        <v>5</v>
      </c>
      <c r="D286" s="7" t="s">
        <v>37</v>
      </c>
      <c r="E286" s="7">
        <v>2018</v>
      </c>
      <c r="F286" s="7">
        <v>3</v>
      </c>
      <c r="G286" s="7">
        <v>4</v>
      </c>
      <c r="H286" s="7">
        <v>18</v>
      </c>
      <c r="I286" s="7">
        <v>69</v>
      </c>
      <c r="J286" s="7">
        <v>111</v>
      </c>
      <c r="K286" s="7">
        <v>418</v>
      </c>
      <c r="L286" s="7">
        <v>5</v>
      </c>
      <c r="M286" s="98">
        <v>45425</v>
      </c>
      <c r="N286" s="86">
        <v>27</v>
      </c>
      <c r="O286" s="119"/>
    </row>
    <row r="287" spans="1:15">
      <c r="A287" s="7" t="s">
        <v>29</v>
      </c>
      <c r="B287" s="7" t="s">
        <v>30</v>
      </c>
      <c r="C287" s="7">
        <v>5</v>
      </c>
      <c r="D287" s="7" t="s">
        <v>32</v>
      </c>
      <c r="E287" s="7">
        <v>1985</v>
      </c>
      <c r="F287" s="7">
        <v>3</v>
      </c>
      <c r="G287" s="7">
        <v>4</v>
      </c>
      <c r="H287" s="7">
        <v>20</v>
      </c>
      <c r="I287" s="7">
        <v>77</v>
      </c>
      <c r="J287" s="7">
        <v>109</v>
      </c>
      <c r="K287" s="7">
        <v>420</v>
      </c>
      <c r="L287" s="7">
        <v>5</v>
      </c>
      <c r="M287" s="98">
        <v>45425</v>
      </c>
      <c r="N287" s="86">
        <v>48</v>
      </c>
      <c r="O287" s="119"/>
    </row>
    <row r="288" spans="1:15">
      <c r="A288" s="7" t="s">
        <v>29</v>
      </c>
      <c r="B288" s="7" t="s">
        <v>30</v>
      </c>
      <c r="C288" s="7">
        <v>7</v>
      </c>
      <c r="D288" s="7" t="s">
        <v>38</v>
      </c>
      <c r="E288" s="7">
        <v>2023</v>
      </c>
      <c r="F288" s="7">
        <v>4</v>
      </c>
      <c r="G288" s="7">
        <v>4</v>
      </c>
      <c r="H288" s="7">
        <v>26</v>
      </c>
      <c r="I288" s="7">
        <v>101</v>
      </c>
      <c r="J288" s="7">
        <v>103</v>
      </c>
      <c r="K288" s="7">
        <v>426</v>
      </c>
      <c r="L288" s="7">
        <v>5</v>
      </c>
      <c r="M288" s="98">
        <v>45425</v>
      </c>
      <c r="N288" s="86">
        <v>46</v>
      </c>
      <c r="O288" s="119"/>
    </row>
    <row r="289" spans="1:15">
      <c r="A289" s="7" t="s">
        <v>29</v>
      </c>
      <c r="B289" s="7" t="s">
        <v>30</v>
      </c>
      <c r="C289" s="7">
        <v>7</v>
      </c>
      <c r="D289" s="7" t="s">
        <v>36</v>
      </c>
      <c r="E289" s="7">
        <v>2016</v>
      </c>
      <c r="F289" s="7">
        <v>4</v>
      </c>
      <c r="G289" s="7">
        <v>4</v>
      </c>
      <c r="H289" s="7">
        <v>28</v>
      </c>
      <c r="I289" s="7">
        <v>109</v>
      </c>
      <c r="J289" s="7">
        <v>101</v>
      </c>
      <c r="K289" s="7">
        <v>428</v>
      </c>
      <c r="L289" s="7">
        <v>5</v>
      </c>
      <c r="M289" s="98">
        <v>45425</v>
      </c>
      <c r="N289" s="86">
        <v>27</v>
      </c>
      <c r="O289" s="119"/>
    </row>
    <row r="290" spans="1:15">
      <c r="A290" s="7" t="s">
        <v>39</v>
      </c>
      <c r="B290" s="7" t="s">
        <v>40</v>
      </c>
      <c r="C290" s="7">
        <v>2</v>
      </c>
      <c r="D290" s="7" t="s">
        <v>41</v>
      </c>
      <c r="E290" s="7">
        <v>1984</v>
      </c>
      <c r="F290" s="7">
        <v>1</v>
      </c>
      <c r="G290" s="7">
        <v>1</v>
      </c>
      <c r="H290" s="7">
        <v>6</v>
      </c>
      <c r="I290" s="7">
        <v>24</v>
      </c>
      <c r="J290" s="7">
        <v>6</v>
      </c>
      <c r="K290" s="7">
        <v>106</v>
      </c>
      <c r="L290" s="7">
        <v>5</v>
      </c>
      <c r="M290" s="98">
        <v>45819</v>
      </c>
      <c r="N290" s="57">
        <v>41</v>
      </c>
      <c r="O290" s="119"/>
    </row>
    <row r="291" spans="1:15">
      <c r="A291" s="7" t="s">
        <v>39</v>
      </c>
      <c r="B291" s="7" t="s">
        <v>40</v>
      </c>
      <c r="C291" s="7">
        <v>2</v>
      </c>
      <c r="D291" s="7" t="s">
        <v>47</v>
      </c>
      <c r="E291" s="7">
        <v>2016</v>
      </c>
      <c r="F291" s="7">
        <v>1</v>
      </c>
      <c r="G291" s="7">
        <v>1</v>
      </c>
      <c r="H291" s="7">
        <v>8</v>
      </c>
      <c r="I291" s="7">
        <v>32</v>
      </c>
      <c r="J291" s="7">
        <v>8</v>
      </c>
      <c r="K291" s="7">
        <v>108</v>
      </c>
      <c r="L291" s="7">
        <v>5</v>
      </c>
      <c r="M291" s="98">
        <v>45819</v>
      </c>
      <c r="N291" s="57">
        <v>33</v>
      </c>
      <c r="O291" s="119"/>
    </row>
    <row r="292" spans="1:15">
      <c r="A292" s="86" t="s">
        <v>39</v>
      </c>
      <c r="B292" s="86" t="s">
        <v>40</v>
      </c>
      <c r="C292" s="87">
        <v>4</v>
      </c>
      <c r="D292" s="86" t="s">
        <v>42</v>
      </c>
      <c r="E292" s="86">
        <v>1989</v>
      </c>
      <c r="F292" s="87">
        <v>2</v>
      </c>
      <c r="G292" s="87">
        <v>1</v>
      </c>
      <c r="H292" s="87">
        <v>14</v>
      </c>
      <c r="I292" s="88">
        <v>56</v>
      </c>
      <c r="J292" s="88">
        <v>14</v>
      </c>
      <c r="K292" s="87">
        <v>114</v>
      </c>
      <c r="L292" s="7">
        <v>5</v>
      </c>
      <c r="M292" s="98">
        <v>45819</v>
      </c>
      <c r="N292" s="57">
        <v>36</v>
      </c>
      <c r="O292" s="119"/>
    </row>
    <row r="293" spans="1:15">
      <c r="A293" s="7" t="s">
        <v>39</v>
      </c>
      <c r="B293" s="7" t="s">
        <v>40</v>
      </c>
      <c r="C293" s="7">
        <v>4</v>
      </c>
      <c r="D293" s="7" t="s">
        <v>48</v>
      </c>
      <c r="E293" s="7">
        <v>2020</v>
      </c>
      <c r="F293" s="7">
        <v>2</v>
      </c>
      <c r="G293" s="7">
        <v>1</v>
      </c>
      <c r="H293" s="7">
        <v>16</v>
      </c>
      <c r="I293" s="7">
        <v>64</v>
      </c>
      <c r="J293" s="7">
        <v>16</v>
      </c>
      <c r="K293" s="7">
        <v>116</v>
      </c>
      <c r="L293" s="7">
        <v>5</v>
      </c>
      <c r="M293" s="98">
        <v>45819</v>
      </c>
      <c r="N293" s="57">
        <v>27</v>
      </c>
      <c r="O293" s="119"/>
    </row>
    <row r="294" spans="1:15">
      <c r="A294" s="7" t="s">
        <v>39</v>
      </c>
      <c r="B294" s="7" t="s">
        <v>40</v>
      </c>
      <c r="C294" s="7">
        <v>6</v>
      </c>
      <c r="D294" s="7" t="s">
        <v>44</v>
      </c>
      <c r="E294" s="7">
        <v>2001</v>
      </c>
      <c r="F294" s="7">
        <v>3</v>
      </c>
      <c r="G294" s="7">
        <v>1</v>
      </c>
      <c r="H294" s="7">
        <v>22</v>
      </c>
      <c r="I294" s="7">
        <v>88</v>
      </c>
      <c r="J294" s="7">
        <v>22</v>
      </c>
      <c r="K294" s="7">
        <v>122</v>
      </c>
      <c r="L294" s="7">
        <v>5</v>
      </c>
      <c r="M294" s="98">
        <v>45819</v>
      </c>
      <c r="N294" s="57">
        <v>26</v>
      </c>
      <c r="O294" s="119"/>
    </row>
    <row r="295" spans="1:15">
      <c r="A295" s="7" t="s">
        <v>39</v>
      </c>
      <c r="B295" s="7" t="s">
        <v>40</v>
      </c>
      <c r="C295" s="7">
        <v>6</v>
      </c>
      <c r="D295" s="7" t="s">
        <v>45</v>
      </c>
      <c r="E295" s="7">
        <v>2004</v>
      </c>
      <c r="F295" s="7">
        <v>3</v>
      </c>
      <c r="G295" s="7">
        <v>1</v>
      </c>
      <c r="H295" s="7">
        <v>24</v>
      </c>
      <c r="I295" s="7">
        <v>96</v>
      </c>
      <c r="J295" s="7">
        <v>24</v>
      </c>
      <c r="K295" s="7">
        <v>124</v>
      </c>
      <c r="L295" s="7">
        <v>5</v>
      </c>
      <c r="M295" s="98">
        <v>45819</v>
      </c>
      <c r="N295" s="57">
        <v>39</v>
      </c>
      <c r="O295" s="119"/>
    </row>
    <row r="296" spans="1:15">
      <c r="A296" s="7" t="s">
        <v>39</v>
      </c>
      <c r="B296" s="7" t="s">
        <v>40</v>
      </c>
      <c r="C296" s="7">
        <v>8</v>
      </c>
      <c r="D296" s="7" t="s">
        <v>43</v>
      </c>
      <c r="E296" s="7">
        <v>1999</v>
      </c>
      <c r="F296" s="7">
        <v>4</v>
      </c>
      <c r="G296" s="7">
        <v>1</v>
      </c>
      <c r="H296" s="7">
        <v>30</v>
      </c>
      <c r="I296" s="7">
        <v>120</v>
      </c>
      <c r="J296" s="7">
        <v>30</v>
      </c>
      <c r="K296" s="7">
        <v>130</v>
      </c>
      <c r="L296" s="7">
        <v>5</v>
      </c>
      <c r="M296" s="98">
        <v>45819</v>
      </c>
      <c r="N296" s="57">
        <v>49</v>
      </c>
      <c r="O296" s="119"/>
    </row>
    <row r="297" spans="1:15">
      <c r="A297" s="7" t="s">
        <v>39</v>
      </c>
      <c r="B297" s="7" t="s">
        <v>40</v>
      </c>
      <c r="C297" s="7">
        <v>8</v>
      </c>
      <c r="D297" s="7" t="s">
        <v>46</v>
      </c>
      <c r="E297" s="7">
        <v>2008</v>
      </c>
      <c r="F297" s="7">
        <v>4</v>
      </c>
      <c r="G297" s="7">
        <v>1</v>
      </c>
      <c r="H297" s="7">
        <v>32</v>
      </c>
      <c r="I297" s="7">
        <v>128</v>
      </c>
      <c r="J297" s="7">
        <v>32</v>
      </c>
      <c r="K297" s="7">
        <v>132</v>
      </c>
      <c r="L297" s="7">
        <v>5</v>
      </c>
      <c r="M297" s="98">
        <v>45819</v>
      </c>
      <c r="N297" s="57">
        <v>45</v>
      </c>
      <c r="O297" s="119"/>
    </row>
    <row r="298" spans="1:15">
      <c r="A298" s="7" t="s">
        <v>39</v>
      </c>
      <c r="B298" s="7" t="s">
        <v>40</v>
      </c>
      <c r="C298" s="7">
        <v>2</v>
      </c>
      <c r="D298" s="7" t="s">
        <v>42</v>
      </c>
      <c r="E298" s="7">
        <v>1989</v>
      </c>
      <c r="F298" s="7">
        <v>1</v>
      </c>
      <c r="G298" s="7">
        <v>2</v>
      </c>
      <c r="H298" s="7">
        <v>6</v>
      </c>
      <c r="I298" s="7">
        <v>23</v>
      </c>
      <c r="J298" s="7">
        <v>59</v>
      </c>
      <c r="K298" s="7">
        <v>206</v>
      </c>
      <c r="L298" s="7">
        <v>5</v>
      </c>
      <c r="M298" s="98">
        <v>45819</v>
      </c>
      <c r="N298" s="57">
        <v>29</v>
      </c>
      <c r="O298" s="119"/>
    </row>
    <row r="299" spans="1:15">
      <c r="A299" s="7" t="s">
        <v>39</v>
      </c>
      <c r="B299" s="7" t="s">
        <v>40</v>
      </c>
      <c r="C299" s="7">
        <v>2</v>
      </c>
      <c r="D299" s="7" t="s">
        <v>44</v>
      </c>
      <c r="E299" s="7">
        <v>2001</v>
      </c>
      <c r="F299" s="7">
        <v>1</v>
      </c>
      <c r="G299" s="7">
        <v>2</v>
      </c>
      <c r="H299" s="7">
        <v>8</v>
      </c>
      <c r="I299" s="7">
        <v>31</v>
      </c>
      <c r="J299" s="7">
        <v>57</v>
      </c>
      <c r="K299" s="7">
        <v>208</v>
      </c>
      <c r="L299" s="7">
        <v>5</v>
      </c>
      <c r="M299" s="98">
        <v>45819</v>
      </c>
      <c r="N299" s="57">
        <v>32</v>
      </c>
      <c r="O299" s="119"/>
    </row>
    <row r="300" spans="1:15">
      <c r="A300" s="7" t="s">
        <v>39</v>
      </c>
      <c r="B300" s="7" t="s">
        <v>40</v>
      </c>
      <c r="C300" s="7">
        <v>4</v>
      </c>
      <c r="D300" s="7" t="s">
        <v>45</v>
      </c>
      <c r="E300" s="7">
        <v>2004</v>
      </c>
      <c r="F300" s="7">
        <v>2</v>
      </c>
      <c r="G300" s="7">
        <v>2</v>
      </c>
      <c r="H300" s="7">
        <v>14</v>
      </c>
      <c r="I300" s="7">
        <v>55</v>
      </c>
      <c r="J300" s="7">
        <v>51</v>
      </c>
      <c r="K300" s="7">
        <v>214</v>
      </c>
      <c r="L300" s="7">
        <v>5</v>
      </c>
      <c r="M300" s="98">
        <v>45819</v>
      </c>
      <c r="N300" s="57">
        <v>31</v>
      </c>
      <c r="O300" s="119"/>
    </row>
    <row r="301" spans="1:15">
      <c r="A301" s="7" t="s">
        <v>39</v>
      </c>
      <c r="B301" s="7" t="s">
        <v>40</v>
      </c>
      <c r="C301" s="7">
        <v>4</v>
      </c>
      <c r="D301" s="7" t="s">
        <v>46</v>
      </c>
      <c r="E301" s="7">
        <v>2008</v>
      </c>
      <c r="F301" s="7">
        <v>2</v>
      </c>
      <c r="G301" s="7">
        <v>2</v>
      </c>
      <c r="H301" s="7">
        <v>16</v>
      </c>
      <c r="I301" s="7">
        <v>63</v>
      </c>
      <c r="J301" s="7">
        <v>49</v>
      </c>
      <c r="K301" s="7">
        <v>216</v>
      </c>
      <c r="L301" s="7">
        <v>5</v>
      </c>
      <c r="M301" s="98">
        <v>45819</v>
      </c>
      <c r="N301" s="57">
        <v>35</v>
      </c>
      <c r="O301" s="119"/>
    </row>
    <row r="302" spans="1:15">
      <c r="A302" s="7" t="s">
        <v>39</v>
      </c>
      <c r="B302" s="7" t="s">
        <v>40</v>
      </c>
      <c r="C302" s="7">
        <v>6</v>
      </c>
      <c r="D302" s="7" t="s">
        <v>47</v>
      </c>
      <c r="E302" s="7">
        <v>2016</v>
      </c>
      <c r="F302" s="7">
        <v>3</v>
      </c>
      <c r="G302" s="7">
        <v>2</v>
      </c>
      <c r="H302" s="7">
        <v>22</v>
      </c>
      <c r="I302" s="7">
        <v>87</v>
      </c>
      <c r="J302" s="7">
        <v>43</v>
      </c>
      <c r="K302" s="7">
        <v>222</v>
      </c>
      <c r="L302" s="7">
        <v>5</v>
      </c>
      <c r="M302" s="98">
        <v>45819</v>
      </c>
      <c r="N302" s="57">
        <v>31</v>
      </c>
      <c r="O302" s="119"/>
    </row>
    <row r="303" spans="1:15">
      <c r="A303" s="7" t="s">
        <v>39</v>
      </c>
      <c r="B303" s="7" t="s">
        <v>40</v>
      </c>
      <c r="C303" s="7">
        <v>6</v>
      </c>
      <c r="D303" s="7" t="s">
        <v>43</v>
      </c>
      <c r="E303" s="7">
        <v>1999</v>
      </c>
      <c r="F303" s="7">
        <v>3</v>
      </c>
      <c r="G303" s="7">
        <v>2</v>
      </c>
      <c r="H303" s="7">
        <v>24</v>
      </c>
      <c r="I303" s="7">
        <v>95</v>
      </c>
      <c r="J303" s="7">
        <v>41</v>
      </c>
      <c r="K303" s="7">
        <v>224</v>
      </c>
      <c r="L303" s="7">
        <v>5</v>
      </c>
      <c r="M303" s="98">
        <v>45819</v>
      </c>
      <c r="N303" s="57">
        <v>30</v>
      </c>
      <c r="O303" s="119"/>
    </row>
    <row r="304" spans="1:15">
      <c r="A304" s="7" t="s">
        <v>39</v>
      </c>
      <c r="B304" s="7" t="s">
        <v>40</v>
      </c>
      <c r="C304" s="7">
        <v>8</v>
      </c>
      <c r="D304" s="7" t="s">
        <v>48</v>
      </c>
      <c r="E304" s="7">
        <v>2020</v>
      </c>
      <c r="F304" s="7">
        <v>4</v>
      </c>
      <c r="G304" s="7">
        <v>2</v>
      </c>
      <c r="H304" s="7">
        <v>30</v>
      </c>
      <c r="I304" s="7">
        <v>119</v>
      </c>
      <c r="J304" s="7">
        <v>35</v>
      </c>
      <c r="K304" s="7">
        <v>230</v>
      </c>
      <c r="L304" s="7">
        <v>5</v>
      </c>
      <c r="M304" s="98">
        <v>45819</v>
      </c>
      <c r="N304" s="57">
        <v>27</v>
      </c>
      <c r="O304" s="119"/>
    </row>
    <row r="305" spans="1:15">
      <c r="A305" s="7" t="s">
        <v>39</v>
      </c>
      <c r="B305" s="7" t="s">
        <v>40</v>
      </c>
      <c r="C305" s="7">
        <v>8</v>
      </c>
      <c r="D305" s="7" t="s">
        <v>41</v>
      </c>
      <c r="E305" s="7">
        <v>1984</v>
      </c>
      <c r="F305" s="7">
        <v>4</v>
      </c>
      <c r="G305" s="7">
        <v>2</v>
      </c>
      <c r="H305" s="7">
        <v>32</v>
      </c>
      <c r="I305" s="7">
        <v>127</v>
      </c>
      <c r="J305" s="7">
        <v>33</v>
      </c>
      <c r="K305" s="7">
        <v>232</v>
      </c>
      <c r="L305" s="7">
        <v>5</v>
      </c>
      <c r="M305" s="98">
        <v>45819</v>
      </c>
      <c r="N305" s="57">
        <v>41</v>
      </c>
      <c r="O305" s="119"/>
    </row>
    <row r="306" spans="1:15">
      <c r="A306" s="7" t="s">
        <v>39</v>
      </c>
      <c r="B306" s="7" t="s">
        <v>40</v>
      </c>
      <c r="C306" s="7">
        <v>2</v>
      </c>
      <c r="D306" s="7" t="s">
        <v>45</v>
      </c>
      <c r="E306" s="7">
        <v>2004</v>
      </c>
      <c r="F306" s="7">
        <v>1</v>
      </c>
      <c r="G306" s="7">
        <v>3</v>
      </c>
      <c r="H306" s="7">
        <v>6</v>
      </c>
      <c r="I306" s="7">
        <v>22</v>
      </c>
      <c r="J306" s="7">
        <v>70</v>
      </c>
      <c r="K306" s="3">
        <v>306</v>
      </c>
      <c r="L306" s="7">
        <v>5</v>
      </c>
      <c r="M306" s="98">
        <v>45819</v>
      </c>
      <c r="N306" s="57">
        <v>39</v>
      </c>
      <c r="O306" s="119"/>
    </row>
    <row r="307" spans="1:15">
      <c r="A307" s="7" t="s">
        <v>39</v>
      </c>
      <c r="B307" s="7" t="s">
        <v>40</v>
      </c>
      <c r="C307" s="7">
        <v>2</v>
      </c>
      <c r="D307" s="7" t="s">
        <v>48</v>
      </c>
      <c r="E307" s="7">
        <v>2020</v>
      </c>
      <c r="F307" s="7">
        <v>1</v>
      </c>
      <c r="G307" s="7">
        <v>3</v>
      </c>
      <c r="H307" s="7">
        <v>8</v>
      </c>
      <c r="I307" s="7">
        <v>30</v>
      </c>
      <c r="J307" s="7">
        <v>72</v>
      </c>
      <c r="K307" s="7">
        <v>308</v>
      </c>
      <c r="L307" s="7">
        <v>5</v>
      </c>
      <c r="M307" s="98">
        <v>45819</v>
      </c>
      <c r="N307" s="57">
        <v>29</v>
      </c>
      <c r="O307" s="119"/>
    </row>
    <row r="308" spans="1:15">
      <c r="A308" s="7" t="s">
        <v>39</v>
      </c>
      <c r="B308" s="7" t="s">
        <v>40</v>
      </c>
      <c r="C308" s="7">
        <v>4</v>
      </c>
      <c r="D308" s="7" t="s">
        <v>41</v>
      </c>
      <c r="E308" s="7">
        <v>1984</v>
      </c>
      <c r="F308" s="7">
        <v>2</v>
      </c>
      <c r="G308" s="7">
        <v>3</v>
      </c>
      <c r="H308" s="7">
        <v>14</v>
      </c>
      <c r="I308" s="7">
        <v>54</v>
      </c>
      <c r="J308" s="7">
        <v>78</v>
      </c>
      <c r="K308" s="7">
        <v>314</v>
      </c>
      <c r="L308" s="7">
        <v>5</v>
      </c>
      <c r="M308" s="98">
        <v>45819</v>
      </c>
      <c r="N308" s="57">
        <v>31</v>
      </c>
      <c r="O308" s="119"/>
    </row>
    <row r="309" spans="1:15">
      <c r="A309" s="7" t="s">
        <v>39</v>
      </c>
      <c r="B309" s="7" t="s">
        <v>40</v>
      </c>
      <c r="C309" s="7">
        <v>4</v>
      </c>
      <c r="D309" s="7" t="s">
        <v>43</v>
      </c>
      <c r="E309" s="7">
        <v>1999</v>
      </c>
      <c r="F309" s="7">
        <v>2</v>
      </c>
      <c r="G309" s="7">
        <v>3</v>
      </c>
      <c r="H309" s="7">
        <v>16</v>
      </c>
      <c r="I309" s="7">
        <v>62</v>
      </c>
      <c r="J309" s="7">
        <v>80</v>
      </c>
      <c r="K309" s="7">
        <v>316</v>
      </c>
      <c r="L309" s="7">
        <v>5</v>
      </c>
      <c r="M309" s="98">
        <v>45819</v>
      </c>
      <c r="N309" s="57">
        <v>40</v>
      </c>
      <c r="O309" s="119"/>
    </row>
    <row r="310" spans="1:15">
      <c r="A310" s="7" t="s">
        <v>39</v>
      </c>
      <c r="B310" s="7" t="s">
        <v>40</v>
      </c>
      <c r="C310" s="7">
        <v>6</v>
      </c>
      <c r="D310" s="7" t="s">
        <v>42</v>
      </c>
      <c r="E310" s="7">
        <v>1989</v>
      </c>
      <c r="F310" s="7">
        <v>3</v>
      </c>
      <c r="G310" s="7">
        <v>3</v>
      </c>
      <c r="H310" s="7">
        <v>22</v>
      </c>
      <c r="I310" s="7">
        <v>86</v>
      </c>
      <c r="J310" s="7">
        <v>86</v>
      </c>
      <c r="K310" s="7">
        <v>322</v>
      </c>
      <c r="L310" s="7">
        <v>5</v>
      </c>
      <c r="M310" s="98">
        <v>45819</v>
      </c>
      <c r="N310" s="57">
        <v>35</v>
      </c>
      <c r="O310" s="119"/>
    </row>
    <row r="311" spans="1:15">
      <c r="A311" s="7" t="s">
        <v>39</v>
      </c>
      <c r="B311" s="7" t="s">
        <v>40</v>
      </c>
      <c r="C311" s="7">
        <v>6</v>
      </c>
      <c r="D311" s="7" t="s">
        <v>46</v>
      </c>
      <c r="E311" s="7">
        <v>2008</v>
      </c>
      <c r="F311" s="7">
        <v>3</v>
      </c>
      <c r="G311" s="7">
        <v>3</v>
      </c>
      <c r="H311" s="7">
        <v>24</v>
      </c>
      <c r="I311" s="7">
        <v>94</v>
      </c>
      <c r="J311" s="7">
        <v>88</v>
      </c>
      <c r="K311" s="7">
        <v>324</v>
      </c>
      <c r="L311" s="7">
        <v>5</v>
      </c>
      <c r="M311" s="98">
        <v>45819</v>
      </c>
      <c r="N311" s="57">
        <v>35</v>
      </c>
      <c r="O311" s="119"/>
    </row>
    <row r="312" spans="1:15">
      <c r="A312" s="7" t="s">
        <v>39</v>
      </c>
      <c r="B312" s="7" t="s">
        <v>40</v>
      </c>
      <c r="C312" s="7">
        <v>8</v>
      </c>
      <c r="D312" s="7" t="s">
        <v>44</v>
      </c>
      <c r="E312" s="7">
        <v>2001</v>
      </c>
      <c r="F312" s="7">
        <v>4</v>
      </c>
      <c r="G312" s="7">
        <v>3</v>
      </c>
      <c r="H312" s="7">
        <v>30</v>
      </c>
      <c r="I312" s="7">
        <v>118</v>
      </c>
      <c r="J312" s="7">
        <v>94</v>
      </c>
      <c r="K312" s="7">
        <v>330</v>
      </c>
      <c r="L312" s="7">
        <v>5</v>
      </c>
      <c r="M312" s="98">
        <v>45819</v>
      </c>
      <c r="N312" s="57">
        <v>13</v>
      </c>
      <c r="O312" s="119"/>
    </row>
    <row r="313" spans="1:15">
      <c r="A313" s="7" t="s">
        <v>39</v>
      </c>
      <c r="B313" s="7" t="s">
        <v>40</v>
      </c>
      <c r="C313" s="7">
        <v>8</v>
      </c>
      <c r="D313" s="7" t="s">
        <v>47</v>
      </c>
      <c r="E313" s="7">
        <v>2016</v>
      </c>
      <c r="F313" s="7">
        <v>4</v>
      </c>
      <c r="G313" s="7">
        <v>3</v>
      </c>
      <c r="H313" s="7">
        <v>32</v>
      </c>
      <c r="I313" s="7">
        <v>126</v>
      </c>
      <c r="J313" s="7">
        <v>96</v>
      </c>
      <c r="K313" s="7">
        <v>332</v>
      </c>
      <c r="L313" s="7">
        <v>5</v>
      </c>
      <c r="M313" s="98">
        <v>45819</v>
      </c>
      <c r="N313" s="57">
        <v>35</v>
      </c>
      <c r="O313" s="119"/>
    </row>
    <row r="314" spans="1:15">
      <c r="A314" s="7" t="s">
        <v>39</v>
      </c>
      <c r="B314" s="7" t="s">
        <v>40</v>
      </c>
      <c r="C314" s="7">
        <v>2</v>
      </c>
      <c r="D314" s="7" t="s">
        <v>43</v>
      </c>
      <c r="E314" s="7">
        <v>1999</v>
      </c>
      <c r="F314" s="7">
        <v>1</v>
      </c>
      <c r="G314" s="7">
        <v>4</v>
      </c>
      <c r="H314" s="7">
        <v>6</v>
      </c>
      <c r="I314" s="7">
        <v>21</v>
      </c>
      <c r="J314" s="7">
        <v>123</v>
      </c>
      <c r="K314" s="7">
        <v>406</v>
      </c>
      <c r="L314" s="7">
        <v>5</v>
      </c>
      <c r="M314" s="98">
        <v>45819</v>
      </c>
      <c r="N314" s="57">
        <v>42</v>
      </c>
      <c r="O314" s="119"/>
    </row>
    <row r="315" spans="1:15">
      <c r="A315" s="7" t="s">
        <v>39</v>
      </c>
      <c r="B315" s="7" t="s">
        <v>40</v>
      </c>
      <c r="C315" s="7">
        <v>2</v>
      </c>
      <c r="D315" s="7" t="s">
        <v>46</v>
      </c>
      <c r="E315" s="7">
        <v>2008</v>
      </c>
      <c r="F315" s="7">
        <v>1</v>
      </c>
      <c r="G315" s="7">
        <v>4</v>
      </c>
      <c r="H315" s="7">
        <v>8</v>
      </c>
      <c r="I315" s="7">
        <v>29</v>
      </c>
      <c r="J315" s="7">
        <v>121</v>
      </c>
      <c r="K315" s="7">
        <v>408</v>
      </c>
      <c r="L315" s="7">
        <v>5</v>
      </c>
      <c r="M315" s="98">
        <v>45819</v>
      </c>
      <c r="N315" s="57">
        <v>28</v>
      </c>
      <c r="O315" s="119"/>
    </row>
    <row r="316" spans="1:15">
      <c r="A316" s="7" t="s">
        <v>39</v>
      </c>
      <c r="B316" s="7" t="s">
        <v>40</v>
      </c>
      <c r="C316" s="7">
        <v>4</v>
      </c>
      <c r="D316" s="7" t="s">
        <v>47</v>
      </c>
      <c r="E316" s="7">
        <v>2016</v>
      </c>
      <c r="F316" s="7">
        <v>2</v>
      </c>
      <c r="G316" s="7">
        <v>4</v>
      </c>
      <c r="H316" s="7">
        <v>14</v>
      </c>
      <c r="I316" s="7">
        <v>53</v>
      </c>
      <c r="J316" s="7">
        <v>115</v>
      </c>
      <c r="K316" s="7">
        <v>414</v>
      </c>
      <c r="L316" s="7">
        <v>5</v>
      </c>
      <c r="M316" s="98">
        <v>45819</v>
      </c>
      <c r="N316" s="57">
        <v>26</v>
      </c>
      <c r="O316" s="119"/>
    </row>
    <row r="317" spans="1:15">
      <c r="A317" s="7" t="s">
        <v>39</v>
      </c>
      <c r="B317" s="7" t="s">
        <v>40</v>
      </c>
      <c r="C317" s="7">
        <v>4</v>
      </c>
      <c r="D317" s="7" t="s">
        <v>44</v>
      </c>
      <c r="E317" s="7">
        <v>2001</v>
      </c>
      <c r="F317" s="7">
        <v>2</v>
      </c>
      <c r="G317" s="7">
        <v>4</v>
      </c>
      <c r="H317" s="7">
        <v>16</v>
      </c>
      <c r="I317" s="7">
        <v>61</v>
      </c>
      <c r="J317" s="7">
        <v>113</v>
      </c>
      <c r="K317" s="7">
        <v>416</v>
      </c>
      <c r="L317" s="7">
        <v>5</v>
      </c>
      <c r="M317" s="98">
        <v>45819</v>
      </c>
      <c r="N317" s="57">
        <v>35</v>
      </c>
      <c r="O317" s="119"/>
    </row>
    <row r="318" spans="1:15">
      <c r="A318" s="7" t="s">
        <v>39</v>
      </c>
      <c r="B318" s="7" t="s">
        <v>40</v>
      </c>
      <c r="C318" s="7">
        <v>6</v>
      </c>
      <c r="D318" s="7" t="s">
        <v>48</v>
      </c>
      <c r="E318" s="7">
        <v>2020</v>
      </c>
      <c r="F318" s="7">
        <v>3</v>
      </c>
      <c r="G318" s="7">
        <v>4</v>
      </c>
      <c r="H318" s="7">
        <v>22</v>
      </c>
      <c r="I318" s="7">
        <v>85</v>
      </c>
      <c r="J318" s="7">
        <v>107</v>
      </c>
      <c r="K318" s="7">
        <v>422</v>
      </c>
      <c r="L318" s="7">
        <v>5</v>
      </c>
      <c r="M318" s="98">
        <v>45819</v>
      </c>
      <c r="N318" s="57">
        <v>28</v>
      </c>
      <c r="O318" s="119"/>
    </row>
    <row r="319" spans="1:15">
      <c r="A319" s="7" t="s">
        <v>39</v>
      </c>
      <c r="B319" s="7" t="s">
        <v>40</v>
      </c>
      <c r="C319" s="7">
        <v>6</v>
      </c>
      <c r="D319" s="7" t="s">
        <v>41</v>
      </c>
      <c r="E319" s="7">
        <v>1984</v>
      </c>
      <c r="F319" s="7">
        <v>3</v>
      </c>
      <c r="G319" s="7">
        <v>4</v>
      </c>
      <c r="H319" s="7">
        <v>24</v>
      </c>
      <c r="I319" s="7">
        <v>93</v>
      </c>
      <c r="J319" s="7">
        <v>105</v>
      </c>
      <c r="K319" s="7">
        <v>424</v>
      </c>
      <c r="L319" s="7">
        <v>5</v>
      </c>
      <c r="M319" s="98">
        <v>45819</v>
      </c>
      <c r="N319" s="57">
        <v>42</v>
      </c>
      <c r="O319" s="119"/>
    </row>
    <row r="320" spans="1:15">
      <c r="A320" s="7" t="s">
        <v>39</v>
      </c>
      <c r="B320" s="7" t="s">
        <v>40</v>
      </c>
      <c r="C320" s="7">
        <v>8</v>
      </c>
      <c r="D320" s="7" t="s">
        <v>45</v>
      </c>
      <c r="E320" s="7">
        <v>2004</v>
      </c>
      <c r="F320" s="7">
        <v>4</v>
      </c>
      <c r="G320" s="7">
        <v>4</v>
      </c>
      <c r="H320" s="7">
        <v>30</v>
      </c>
      <c r="I320" s="7">
        <v>117</v>
      </c>
      <c r="J320" s="7">
        <v>99</v>
      </c>
      <c r="K320" s="7">
        <v>430</v>
      </c>
      <c r="L320" s="7">
        <v>5</v>
      </c>
      <c r="M320" s="98">
        <v>45819</v>
      </c>
      <c r="N320" s="57">
        <v>21</v>
      </c>
      <c r="O320" s="119"/>
    </row>
    <row r="321" spans="1:15">
      <c r="A321" s="7" t="s">
        <v>39</v>
      </c>
      <c r="B321" s="7" t="s">
        <v>40</v>
      </c>
      <c r="C321" s="7">
        <v>8</v>
      </c>
      <c r="D321" s="7" t="s">
        <v>42</v>
      </c>
      <c r="E321" s="7">
        <v>1989</v>
      </c>
      <c r="F321" s="7">
        <v>4</v>
      </c>
      <c r="G321" s="7">
        <v>4</v>
      </c>
      <c r="H321" s="7">
        <v>32</v>
      </c>
      <c r="I321" s="7">
        <v>125</v>
      </c>
      <c r="J321" s="7">
        <v>97</v>
      </c>
      <c r="K321" s="7">
        <v>432</v>
      </c>
      <c r="L321" s="7">
        <v>5</v>
      </c>
      <c r="M321" s="98">
        <v>45819</v>
      </c>
      <c r="N321" s="57">
        <v>18</v>
      </c>
      <c r="O321" s="119"/>
    </row>
    <row r="322" spans="1:15">
      <c r="A322" s="7" t="s">
        <v>29</v>
      </c>
      <c r="B322" s="7" t="s">
        <v>30</v>
      </c>
      <c r="C322" s="7">
        <v>1</v>
      </c>
      <c r="D322" s="7" t="s">
        <v>37</v>
      </c>
      <c r="E322" s="7">
        <v>2018</v>
      </c>
      <c r="F322" s="7">
        <v>1</v>
      </c>
      <c r="G322" s="7">
        <v>1</v>
      </c>
      <c r="H322" s="7">
        <v>2</v>
      </c>
      <c r="I322" s="7">
        <v>8</v>
      </c>
      <c r="J322" s="7">
        <v>2</v>
      </c>
      <c r="K322" s="7">
        <v>102</v>
      </c>
      <c r="L322" s="7">
        <v>6</v>
      </c>
      <c r="O322" s="119"/>
    </row>
    <row r="323" spans="1:15">
      <c r="A323" s="7" t="s">
        <v>29</v>
      </c>
      <c r="B323" s="7" t="s">
        <v>30</v>
      </c>
      <c r="C323" s="7">
        <v>1</v>
      </c>
      <c r="D323" s="7" t="s">
        <v>36</v>
      </c>
      <c r="E323" s="7">
        <v>2016</v>
      </c>
      <c r="F323" s="7">
        <v>1</v>
      </c>
      <c r="G323" s="7">
        <v>1</v>
      </c>
      <c r="H323" s="7">
        <v>4</v>
      </c>
      <c r="I323" s="7">
        <v>16</v>
      </c>
      <c r="J323" s="7">
        <v>4</v>
      </c>
      <c r="K323" s="7">
        <v>104</v>
      </c>
      <c r="L323" s="7">
        <v>6</v>
      </c>
      <c r="O323" s="119"/>
    </row>
    <row r="324" spans="1:15">
      <c r="A324" s="7" t="s">
        <v>29</v>
      </c>
      <c r="B324" s="7" t="s">
        <v>30</v>
      </c>
      <c r="C324" s="7">
        <v>3</v>
      </c>
      <c r="D324" s="7" t="s">
        <v>32</v>
      </c>
      <c r="E324" s="7">
        <v>1985</v>
      </c>
      <c r="F324" s="7">
        <v>2</v>
      </c>
      <c r="G324" s="7">
        <v>1</v>
      </c>
      <c r="H324" s="7">
        <v>10</v>
      </c>
      <c r="I324" s="7">
        <v>40</v>
      </c>
      <c r="J324" s="7">
        <v>10</v>
      </c>
      <c r="K324" s="7">
        <v>110</v>
      </c>
      <c r="L324" s="7">
        <v>6</v>
      </c>
      <c r="O324" s="119"/>
    </row>
    <row r="325" spans="1:15">
      <c r="A325" s="7" t="s">
        <v>29</v>
      </c>
      <c r="B325" s="7" t="s">
        <v>30</v>
      </c>
      <c r="C325" s="7">
        <v>3</v>
      </c>
      <c r="D325" s="7" t="s">
        <v>35</v>
      </c>
      <c r="E325" s="7">
        <v>2002</v>
      </c>
      <c r="F325" s="7">
        <v>2</v>
      </c>
      <c r="G325" s="7">
        <v>1</v>
      </c>
      <c r="H325" s="7">
        <v>12</v>
      </c>
      <c r="I325" s="7">
        <v>48</v>
      </c>
      <c r="J325" s="7">
        <v>12</v>
      </c>
      <c r="K325" s="7">
        <v>112</v>
      </c>
      <c r="L325" s="7">
        <v>6</v>
      </c>
      <c r="O325" s="119"/>
    </row>
    <row r="326" spans="1:15">
      <c r="A326" s="7" t="s">
        <v>29</v>
      </c>
      <c r="B326" s="7" t="s">
        <v>30</v>
      </c>
      <c r="C326" s="7">
        <v>5</v>
      </c>
      <c r="D326" s="7" t="s">
        <v>33</v>
      </c>
      <c r="E326" s="7">
        <v>1998</v>
      </c>
      <c r="F326" s="7">
        <v>3</v>
      </c>
      <c r="G326" s="7">
        <v>1</v>
      </c>
      <c r="H326" s="7">
        <v>18</v>
      </c>
      <c r="I326" s="7">
        <v>72</v>
      </c>
      <c r="J326" s="7">
        <v>18</v>
      </c>
      <c r="K326" s="7">
        <v>118</v>
      </c>
      <c r="L326" s="7">
        <v>6</v>
      </c>
      <c r="O326" s="119"/>
    </row>
    <row r="327" spans="1:15">
      <c r="A327" s="7" t="s">
        <v>29</v>
      </c>
      <c r="B327" s="7" t="s">
        <v>30</v>
      </c>
      <c r="C327" s="7">
        <v>5</v>
      </c>
      <c r="D327" s="7" t="s">
        <v>38</v>
      </c>
      <c r="E327" s="7">
        <v>2023</v>
      </c>
      <c r="F327" s="7">
        <v>3</v>
      </c>
      <c r="G327" s="7">
        <v>1</v>
      </c>
      <c r="H327" s="7">
        <v>20</v>
      </c>
      <c r="I327" s="7">
        <v>80</v>
      </c>
      <c r="J327" s="7">
        <v>20</v>
      </c>
      <c r="K327" s="7">
        <v>120</v>
      </c>
      <c r="L327" s="7">
        <v>6</v>
      </c>
      <c r="O327" s="119"/>
    </row>
    <row r="328" spans="1:15">
      <c r="A328" s="7" t="s">
        <v>29</v>
      </c>
      <c r="B328" s="7" t="s">
        <v>30</v>
      </c>
      <c r="C328" s="7">
        <v>7</v>
      </c>
      <c r="D328" s="7" t="s">
        <v>34</v>
      </c>
      <c r="E328" s="7">
        <v>1999</v>
      </c>
      <c r="F328" s="7">
        <v>4</v>
      </c>
      <c r="G328" s="7">
        <v>1</v>
      </c>
      <c r="H328" s="7">
        <v>26</v>
      </c>
      <c r="I328" s="7">
        <v>104</v>
      </c>
      <c r="J328" s="7">
        <v>26</v>
      </c>
      <c r="K328" s="7">
        <v>126</v>
      </c>
      <c r="L328" s="7">
        <v>6</v>
      </c>
      <c r="O328" s="119"/>
    </row>
    <row r="329" spans="1:15">
      <c r="A329" s="7" t="s">
        <v>29</v>
      </c>
      <c r="B329" s="7" t="s">
        <v>30</v>
      </c>
      <c r="C329" s="7">
        <v>7</v>
      </c>
      <c r="D329" s="7" t="s">
        <v>31</v>
      </c>
      <c r="E329" s="7">
        <v>1983</v>
      </c>
      <c r="F329" s="7">
        <v>4</v>
      </c>
      <c r="G329" s="7">
        <v>1</v>
      </c>
      <c r="H329" s="7">
        <v>28</v>
      </c>
      <c r="I329" s="7">
        <v>112</v>
      </c>
      <c r="J329" s="7">
        <v>28</v>
      </c>
      <c r="K329" s="7">
        <v>128</v>
      </c>
      <c r="L329" s="7">
        <v>6</v>
      </c>
      <c r="O329" s="119"/>
    </row>
    <row r="330" spans="1:15">
      <c r="A330" s="7" t="s">
        <v>29</v>
      </c>
      <c r="B330" s="7" t="s">
        <v>30</v>
      </c>
      <c r="C330" s="7">
        <v>1</v>
      </c>
      <c r="D330" s="7" t="s">
        <v>32</v>
      </c>
      <c r="E330" s="7">
        <v>1985</v>
      </c>
      <c r="F330" s="7">
        <v>1</v>
      </c>
      <c r="G330" s="7">
        <v>2</v>
      </c>
      <c r="H330" s="7">
        <v>2</v>
      </c>
      <c r="I330" s="7">
        <v>7</v>
      </c>
      <c r="J330" s="7">
        <v>63</v>
      </c>
      <c r="K330" s="7">
        <v>202</v>
      </c>
      <c r="L330" s="7">
        <v>6</v>
      </c>
      <c r="O330" s="119"/>
    </row>
    <row r="331" spans="1:15">
      <c r="A331" s="7" t="s">
        <v>29</v>
      </c>
      <c r="B331" s="7" t="s">
        <v>30</v>
      </c>
      <c r="C331" s="7">
        <v>1</v>
      </c>
      <c r="D331" s="7" t="s">
        <v>33</v>
      </c>
      <c r="E331" s="7">
        <v>1998</v>
      </c>
      <c r="F331" s="7">
        <v>1</v>
      </c>
      <c r="G331" s="7">
        <v>2</v>
      </c>
      <c r="H331" s="7">
        <v>4</v>
      </c>
      <c r="I331" s="7">
        <v>15</v>
      </c>
      <c r="J331" s="7">
        <v>61</v>
      </c>
      <c r="K331" s="7">
        <v>204</v>
      </c>
      <c r="L331" s="7">
        <v>6</v>
      </c>
      <c r="O331" s="119"/>
    </row>
    <row r="332" spans="1:15">
      <c r="A332" s="7" t="s">
        <v>29</v>
      </c>
      <c r="B332" s="7" t="s">
        <v>30</v>
      </c>
      <c r="C332" s="7">
        <v>3</v>
      </c>
      <c r="D332" s="7" t="s">
        <v>38</v>
      </c>
      <c r="E332" s="7">
        <v>2023</v>
      </c>
      <c r="F332" s="7">
        <v>2</v>
      </c>
      <c r="G332" s="7">
        <v>2</v>
      </c>
      <c r="H332" s="7">
        <v>10</v>
      </c>
      <c r="I332" s="7">
        <v>39</v>
      </c>
      <c r="J332" s="7">
        <v>55</v>
      </c>
      <c r="K332" s="7">
        <v>210</v>
      </c>
      <c r="L332" s="7">
        <v>6</v>
      </c>
      <c r="O332" s="119"/>
    </row>
    <row r="333" spans="1:15">
      <c r="A333" s="7" t="s">
        <v>29</v>
      </c>
      <c r="B333" s="7" t="s">
        <v>30</v>
      </c>
      <c r="C333" s="7">
        <v>3</v>
      </c>
      <c r="D333" s="7" t="s">
        <v>34</v>
      </c>
      <c r="E333" s="7">
        <v>1999</v>
      </c>
      <c r="F333" s="7">
        <v>2</v>
      </c>
      <c r="G333" s="7">
        <v>2</v>
      </c>
      <c r="H333" s="7">
        <v>12</v>
      </c>
      <c r="I333" s="7">
        <v>47</v>
      </c>
      <c r="J333" s="7">
        <v>53</v>
      </c>
      <c r="K333" s="7">
        <v>212</v>
      </c>
      <c r="L333" s="7">
        <v>6</v>
      </c>
      <c r="O333" s="119"/>
    </row>
    <row r="334" spans="1:15">
      <c r="A334" s="7" t="s">
        <v>29</v>
      </c>
      <c r="B334" s="7" t="s">
        <v>30</v>
      </c>
      <c r="C334" s="7">
        <v>5</v>
      </c>
      <c r="D334" s="7" t="s">
        <v>31</v>
      </c>
      <c r="E334" s="7">
        <v>1983</v>
      </c>
      <c r="F334" s="7">
        <v>3</v>
      </c>
      <c r="G334" s="7">
        <v>2</v>
      </c>
      <c r="H334" s="7">
        <v>18</v>
      </c>
      <c r="I334" s="7">
        <v>71</v>
      </c>
      <c r="J334" s="7">
        <v>47</v>
      </c>
      <c r="K334" s="7">
        <v>218</v>
      </c>
      <c r="L334" s="7">
        <v>6</v>
      </c>
      <c r="O334" s="119"/>
    </row>
    <row r="335" spans="1:15">
      <c r="A335" s="7" t="s">
        <v>29</v>
      </c>
      <c r="B335" s="7" t="s">
        <v>30</v>
      </c>
      <c r="C335" s="7">
        <v>5</v>
      </c>
      <c r="D335" s="7" t="s">
        <v>36</v>
      </c>
      <c r="E335" s="7">
        <v>2016</v>
      </c>
      <c r="F335" s="7">
        <v>3</v>
      </c>
      <c r="G335" s="7">
        <v>2</v>
      </c>
      <c r="H335" s="7">
        <v>20</v>
      </c>
      <c r="I335" s="7">
        <v>79</v>
      </c>
      <c r="J335" s="7">
        <v>45</v>
      </c>
      <c r="K335" s="7">
        <v>220</v>
      </c>
      <c r="L335" s="7">
        <v>6</v>
      </c>
      <c r="O335" s="119"/>
    </row>
    <row r="336" spans="1:15">
      <c r="A336" s="7" t="s">
        <v>29</v>
      </c>
      <c r="B336" s="7" t="s">
        <v>30</v>
      </c>
      <c r="C336" s="7">
        <v>7</v>
      </c>
      <c r="D336" s="7" t="s">
        <v>35</v>
      </c>
      <c r="E336" s="7">
        <v>2002</v>
      </c>
      <c r="F336" s="7">
        <v>4</v>
      </c>
      <c r="G336" s="7">
        <v>2</v>
      </c>
      <c r="H336" s="7">
        <v>26</v>
      </c>
      <c r="I336" s="7">
        <v>103</v>
      </c>
      <c r="J336" s="7">
        <v>39</v>
      </c>
      <c r="K336" s="7">
        <v>226</v>
      </c>
      <c r="L336" s="7">
        <v>6</v>
      </c>
      <c r="O336" s="119"/>
    </row>
    <row r="337" spans="1:15">
      <c r="A337" s="7" t="s">
        <v>29</v>
      </c>
      <c r="B337" s="7" t="s">
        <v>30</v>
      </c>
      <c r="C337" s="7">
        <v>7</v>
      </c>
      <c r="D337" s="7" t="s">
        <v>37</v>
      </c>
      <c r="E337" s="7">
        <v>2018</v>
      </c>
      <c r="F337" s="7">
        <v>4</v>
      </c>
      <c r="G337" s="7">
        <v>2</v>
      </c>
      <c r="H337" s="7">
        <v>28</v>
      </c>
      <c r="I337" s="7">
        <v>111</v>
      </c>
      <c r="J337" s="7">
        <v>37</v>
      </c>
      <c r="K337" s="7">
        <v>228</v>
      </c>
      <c r="L337" s="7">
        <v>6</v>
      </c>
      <c r="O337" s="119"/>
    </row>
    <row r="338" spans="1:15">
      <c r="A338" s="7" t="s">
        <v>29</v>
      </c>
      <c r="B338" s="7" t="s">
        <v>30</v>
      </c>
      <c r="C338" s="7">
        <v>1</v>
      </c>
      <c r="D338" s="7" t="s">
        <v>31</v>
      </c>
      <c r="E338" s="7">
        <v>1983</v>
      </c>
      <c r="F338" s="7">
        <v>1</v>
      </c>
      <c r="G338" s="7">
        <v>3</v>
      </c>
      <c r="H338" s="7">
        <v>2</v>
      </c>
      <c r="I338" s="7">
        <v>6</v>
      </c>
      <c r="J338" s="7">
        <v>66</v>
      </c>
      <c r="K338" s="7">
        <v>302</v>
      </c>
      <c r="L338" s="7">
        <v>6</v>
      </c>
      <c r="O338" s="119"/>
    </row>
    <row r="339" spans="1:15">
      <c r="A339" s="7" t="s">
        <v>29</v>
      </c>
      <c r="B339" s="7" t="s">
        <v>30</v>
      </c>
      <c r="C339" s="7">
        <v>1</v>
      </c>
      <c r="D339" s="7" t="s">
        <v>38</v>
      </c>
      <c r="E339" s="7">
        <v>2023</v>
      </c>
      <c r="F339" s="7">
        <v>1</v>
      </c>
      <c r="G339" s="7">
        <v>3</v>
      </c>
      <c r="H339" s="7">
        <v>4</v>
      </c>
      <c r="I339" s="7">
        <v>14</v>
      </c>
      <c r="J339" s="7">
        <v>68</v>
      </c>
      <c r="K339" s="7">
        <v>304</v>
      </c>
      <c r="L339" s="7">
        <v>6</v>
      </c>
      <c r="O339" s="119"/>
    </row>
    <row r="340" spans="1:15">
      <c r="A340" s="7" t="s">
        <v>29</v>
      </c>
      <c r="B340" s="7" t="s">
        <v>30</v>
      </c>
      <c r="C340" s="7">
        <v>3</v>
      </c>
      <c r="D340" s="7" t="s">
        <v>36</v>
      </c>
      <c r="E340" s="7">
        <v>2016</v>
      </c>
      <c r="F340" s="7">
        <v>2</v>
      </c>
      <c r="G340" s="7">
        <v>3</v>
      </c>
      <c r="H340" s="7">
        <v>10</v>
      </c>
      <c r="I340" s="7">
        <v>38</v>
      </c>
      <c r="J340" s="7">
        <v>74</v>
      </c>
      <c r="K340" s="7">
        <v>310</v>
      </c>
      <c r="L340" s="7">
        <v>6</v>
      </c>
      <c r="O340" s="119"/>
    </row>
    <row r="341" spans="1:15">
      <c r="A341" s="7" t="s">
        <v>29</v>
      </c>
      <c r="B341" s="7" t="s">
        <v>30</v>
      </c>
      <c r="C341" s="7">
        <v>3</v>
      </c>
      <c r="D341" s="7" t="s">
        <v>37</v>
      </c>
      <c r="E341" s="7">
        <v>2018</v>
      </c>
      <c r="F341" s="7">
        <v>2</v>
      </c>
      <c r="G341" s="7">
        <v>3</v>
      </c>
      <c r="H341" s="7">
        <v>12</v>
      </c>
      <c r="I341" s="7">
        <v>46</v>
      </c>
      <c r="J341" s="7">
        <v>76</v>
      </c>
      <c r="K341" s="7">
        <v>312</v>
      </c>
      <c r="L341" s="7">
        <v>6</v>
      </c>
      <c r="O341" s="119"/>
    </row>
    <row r="342" spans="1:15">
      <c r="A342" s="7" t="s">
        <v>29</v>
      </c>
      <c r="B342" s="7" t="s">
        <v>30</v>
      </c>
      <c r="C342" s="7">
        <v>5</v>
      </c>
      <c r="D342" s="7" t="s">
        <v>34</v>
      </c>
      <c r="E342" s="7">
        <v>1999</v>
      </c>
      <c r="F342" s="7">
        <v>3</v>
      </c>
      <c r="G342" s="7">
        <v>3</v>
      </c>
      <c r="H342" s="7">
        <v>18</v>
      </c>
      <c r="I342" s="7">
        <v>70</v>
      </c>
      <c r="J342" s="7">
        <v>82</v>
      </c>
      <c r="K342" s="7">
        <v>318</v>
      </c>
      <c r="L342" s="7">
        <v>6</v>
      </c>
      <c r="O342" s="119"/>
    </row>
    <row r="343" spans="1:15">
      <c r="A343" s="7" t="s">
        <v>29</v>
      </c>
      <c r="B343" s="7" t="s">
        <v>30</v>
      </c>
      <c r="C343" s="7">
        <v>5</v>
      </c>
      <c r="D343" s="7" t="s">
        <v>35</v>
      </c>
      <c r="E343" s="7">
        <v>2002</v>
      </c>
      <c r="F343" s="7">
        <v>3</v>
      </c>
      <c r="G343" s="7">
        <v>3</v>
      </c>
      <c r="H343" s="7">
        <v>20</v>
      </c>
      <c r="I343" s="7">
        <v>78</v>
      </c>
      <c r="J343" s="7">
        <v>84</v>
      </c>
      <c r="K343" s="7">
        <v>320</v>
      </c>
      <c r="L343" s="7">
        <v>6</v>
      </c>
      <c r="O343" s="119"/>
    </row>
    <row r="344" spans="1:15">
      <c r="A344" s="7" t="s">
        <v>29</v>
      </c>
      <c r="B344" s="7" t="s">
        <v>30</v>
      </c>
      <c r="C344" s="7">
        <v>7</v>
      </c>
      <c r="D344" s="7" t="s">
        <v>32</v>
      </c>
      <c r="E344" s="7">
        <v>1985</v>
      </c>
      <c r="F344" s="7">
        <v>4</v>
      </c>
      <c r="G344" s="7">
        <v>3</v>
      </c>
      <c r="H344" s="7">
        <v>26</v>
      </c>
      <c r="I344" s="7">
        <v>102</v>
      </c>
      <c r="J344" s="7">
        <v>90</v>
      </c>
      <c r="K344" s="7">
        <v>326</v>
      </c>
      <c r="L344" s="7">
        <v>6</v>
      </c>
      <c r="O344" s="119"/>
    </row>
    <row r="345" spans="1:15">
      <c r="A345" s="7" t="s">
        <v>29</v>
      </c>
      <c r="B345" s="7" t="s">
        <v>30</v>
      </c>
      <c r="C345" s="7">
        <v>7</v>
      </c>
      <c r="D345" s="7" t="s">
        <v>33</v>
      </c>
      <c r="E345" s="7">
        <v>1998</v>
      </c>
      <c r="F345" s="7">
        <v>4</v>
      </c>
      <c r="G345" s="7">
        <v>3</v>
      </c>
      <c r="H345" s="7">
        <v>28</v>
      </c>
      <c r="I345" s="7">
        <v>110</v>
      </c>
      <c r="J345" s="7">
        <v>92</v>
      </c>
      <c r="K345" s="7">
        <v>328</v>
      </c>
      <c r="L345" s="7">
        <v>6</v>
      </c>
      <c r="O345" s="119"/>
    </row>
    <row r="346" spans="1:15">
      <c r="A346" s="7" t="s">
        <v>29</v>
      </c>
      <c r="B346" s="7" t="s">
        <v>30</v>
      </c>
      <c r="C346" s="7">
        <v>1</v>
      </c>
      <c r="D346" s="7" t="s">
        <v>34</v>
      </c>
      <c r="E346" s="7">
        <v>1999</v>
      </c>
      <c r="F346" s="7">
        <v>1</v>
      </c>
      <c r="G346" s="7">
        <v>4</v>
      </c>
      <c r="H346" s="7">
        <v>2</v>
      </c>
      <c r="I346" s="7">
        <v>5</v>
      </c>
      <c r="J346" s="7">
        <v>127</v>
      </c>
      <c r="K346" s="7">
        <v>402</v>
      </c>
      <c r="L346" s="7">
        <v>6</v>
      </c>
      <c r="O346" s="119"/>
    </row>
    <row r="347" spans="1:15">
      <c r="A347" s="7" t="s">
        <v>29</v>
      </c>
      <c r="B347" s="7" t="s">
        <v>30</v>
      </c>
      <c r="C347" s="7">
        <v>1</v>
      </c>
      <c r="D347" s="7" t="s">
        <v>35</v>
      </c>
      <c r="E347" s="7">
        <v>2002</v>
      </c>
      <c r="F347" s="7">
        <v>1</v>
      </c>
      <c r="G347" s="7">
        <v>4</v>
      </c>
      <c r="H347" s="7">
        <v>4</v>
      </c>
      <c r="I347" s="7">
        <v>13</v>
      </c>
      <c r="J347" s="7">
        <v>125</v>
      </c>
      <c r="K347" s="7">
        <v>404</v>
      </c>
      <c r="L347" s="7">
        <v>6</v>
      </c>
      <c r="O347" s="119"/>
    </row>
    <row r="348" spans="1:15">
      <c r="A348" s="7" t="s">
        <v>29</v>
      </c>
      <c r="B348" s="7" t="s">
        <v>30</v>
      </c>
      <c r="C348" s="7">
        <v>3</v>
      </c>
      <c r="D348" s="7" t="s">
        <v>33</v>
      </c>
      <c r="E348" s="7">
        <v>1998</v>
      </c>
      <c r="F348" s="7">
        <v>2</v>
      </c>
      <c r="G348" s="7">
        <v>4</v>
      </c>
      <c r="H348" s="7">
        <v>10</v>
      </c>
      <c r="I348" s="7">
        <v>37</v>
      </c>
      <c r="J348" s="7">
        <v>119</v>
      </c>
      <c r="K348" s="7">
        <v>410</v>
      </c>
      <c r="L348" s="7">
        <v>6</v>
      </c>
      <c r="O348" s="119"/>
    </row>
    <row r="349" spans="1:15">
      <c r="A349" s="7" t="s">
        <v>29</v>
      </c>
      <c r="B349" s="7" t="s">
        <v>30</v>
      </c>
      <c r="C349" s="7">
        <v>3</v>
      </c>
      <c r="D349" s="7" t="s">
        <v>31</v>
      </c>
      <c r="E349" s="7">
        <v>1983</v>
      </c>
      <c r="F349" s="7">
        <v>2</v>
      </c>
      <c r="G349" s="7">
        <v>4</v>
      </c>
      <c r="H349" s="7">
        <v>12</v>
      </c>
      <c r="I349" s="7">
        <v>45</v>
      </c>
      <c r="J349" s="7">
        <v>117</v>
      </c>
      <c r="K349" s="7">
        <v>412</v>
      </c>
      <c r="L349" s="7">
        <v>6</v>
      </c>
      <c r="O349" s="119"/>
    </row>
    <row r="350" spans="1:15">
      <c r="A350" s="7" t="s">
        <v>29</v>
      </c>
      <c r="B350" s="7" t="s">
        <v>30</v>
      </c>
      <c r="C350" s="7">
        <v>5</v>
      </c>
      <c r="D350" s="7" t="s">
        <v>37</v>
      </c>
      <c r="E350" s="7">
        <v>2018</v>
      </c>
      <c r="F350" s="7">
        <v>3</v>
      </c>
      <c r="G350" s="7">
        <v>4</v>
      </c>
      <c r="H350" s="7">
        <v>18</v>
      </c>
      <c r="I350" s="7">
        <v>69</v>
      </c>
      <c r="J350" s="7">
        <v>111</v>
      </c>
      <c r="K350" s="7">
        <v>418</v>
      </c>
      <c r="L350" s="7">
        <v>6</v>
      </c>
      <c r="O350" s="119"/>
    </row>
    <row r="351" spans="1:15">
      <c r="A351" s="7" t="s">
        <v>29</v>
      </c>
      <c r="B351" s="7" t="s">
        <v>30</v>
      </c>
      <c r="C351" s="7">
        <v>5</v>
      </c>
      <c r="D351" s="7" t="s">
        <v>32</v>
      </c>
      <c r="E351" s="7">
        <v>1985</v>
      </c>
      <c r="F351" s="7">
        <v>3</v>
      </c>
      <c r="G351" s="7">
        <v>4</v>
      </c>
      <c r="H351" s="7">
        <v>20</v>
      </c>
      <c r="I351" s="7">
        <v>77</v>
      </c>
      <c r="J351" s="7">
        <v>109</v>
      </c>
      <c r="K351" s="7">
        <v>420</v>
      </c>
      <c r="L351" s="7">
        <v>6</v>
      </c>
      <c r="O351" s="119"/>
    </row>
    <row r="352" spans="1:15">
      <c r="A352" s="7" t="s">
        <v>29</v>
      </c>
      <c r="B352" s="7" t="s">
        <v>30</v>
      </c>
      <c r="C352" s="7">
        <v>7</v>
      </c>
      <c r="D352" s="7" t="s">
        <v>38</v>
      </c>
      <c r="E352" s="7">
        <v>2023</v>
      </c>
      <c r="F352" s="7">
        <v>4</v>
      </c>
      <c r="G352" s="7">
        <v>4</v>
      </c>
      <c r="H352" s="7">
        <v>26</v>
      </c>
      <c r="I352" s="7">
        <v>101</v>
      </c>
      <c r="J352" s="7">
        <v>103</v>
      </c>
      <c r="K352" s="7">
        <v>426</v>
      </c>
      <c r="L352" s="7">
        <v>6</v>
      </c>
      <c r="O352" s="119"/>
    </row>
    <row r="353" spans="1:15">
      <c r="A353" s="7" t="s">
        <v>29</v>
      </c>
      <c r="B353" s="7" t="s">
        <v>30</v>
      </c>
      <c r="C353" s="7">
        <v>7</v>
      </c>
      <c r="D353" s="7" t="s">
        <v>36</v>
      </c>
      <c r="E353" s="7">
        <v>2016</v>
      </c>
      <c r="F353" s="7">
        <v>4</v>
      </c>
      <c r="G353" s="7">
        <v>4</v>
      </c>
      <c r="H353" s="7">
        <v>28</v>
      </c>
      <c r="I353" s="7">
        <v>109</v>
      </c>
      <c r="J353" s="7">
        <v>101</v>
      </c>
      <c r="K353" s="7">
        <v>428</v>
      </c>
      <c r="L353" s="7">
        <v>6</v>
      </c>
      <c r="O353" s="119"/>
    </row>
    <row r="354" spans="1:15">
      <c r="A354" s="7" t="s">
        <v>39</v>
      </c>
      <c r="B354" s="7" t="s">
        <v>40</v>
      </c>
      <c r="C354" s="7">
        <v>2</v>
      </c>
      <c r="D354" s="7" t="s">
        <v>41</v>
      </c>
      <c r="E354" s="7">
        <v>1984</v>
      </c>
      <c r="F354" s="7">
        <v>1</v>
      </c>
      <c r="G354" s="7">
        <v>1</v>
      </c>
      <c r="H354" s="7">
        <v>6</v>
      </c>
      <c r="I354" s="7">
        <v>24</v>
      </c>
      <c r="J354" s="7">
        <v>6</v>
      </c>
      <c r="K354" s="7">
        <v>106</v>
      </c>
      <c r="L354" s="7">
        <v>6</v>
      </c>
      <c r="M354" s="58">
        <v>45821</v>
      </c>
      <c r="N354" s="57">
        <v>40</v>
      </c>
      <c r="O354" s="119"/>
    </row>
    <row r="355" spans="1:15">
      <c r="A355" s="7" t="s">
        <v>39</v>
      </c>
      <c r="B355" s="7" t="s">
        <v>40</v>
      </c>
      <c r="C355" s="7">
        <v>2</v>
      </c>
      <c r="D355" s="7" t="s">
        <v>47</v>
      </c>
      <c r="E355" s="7">
        <v>2016</v>
      </c>
      <c r="F355" s="7">
        <v>1</v>
      </c>
      <c r="G355" s="7">
        <v>1</v>
      </c>
      <c r="H355" s="7">
        <v>8</v>
      </c>
      <c r="I355" s="7">
        <v>32</v>
      </c>
      <c r="J355" s="7">
        <v>8</v>
      </c>
      <c r="K355" s="7">
        <v>108</v>
      </c>
      <c r="L355" s="7">
        <v>6</v>
      </c>
      <c r="M355" s="58">
        <v>45821</v>
      </c>
      <c r="N355" s="57">
        <v>30</v>
      </c>
      <c r="O355" s="119"/>
    </row>
    <row r="356" spans="1:15">
      <c r="A356" s="86" t="s">
        <v>39</v>
      </c>
      <c r="B356" s="86" t="s">
        <v>40</v>
      </c>
      <c r="C356" s="87">
        <v>4</v>
      </c>
      <c r="D356" s="86" t="s">
        <v>42</v>
      </c>
      <c r="E356" s="86">
        <v>1989</v>
      </c>
      <c r="F356" s="87">
        <v>2</v>
      </c>
      <c r="G356" s="87">
        <v>1</v>
      </c>
      <c r="H356" s="87">
        <v>14</v>
      </c>
      <c r="I356" s="88">
        <v>56</v>
      </c>
      <c r="J356" s="88">
        <v>14</v>
      </c>
      <c r="K356" s="87">
        <v>114</v>
      </c>
      <c r="L356" s="7">
        <v>6</v>
      </c>
      <c r="M356" s="58">
        <v>45821</v>
      </c>
      <c r="N356" s="57">
        <v>35</v>
      </c>
      <c r="O356" s="119"/>
    </row>
    <row r="357" spans="1:15">
      <c r="A357" s="7" t="s">
        <v>39</v>
      </c>
      <c r="B357" s="7" t="s">
        <v>40</v>
      </c>
      <c r="C357" s="7">
        <v>4</v>
      </c>
      <c r="D357" s="7" t="s">
        <v>48</v>
      </c>
      <c r="E357" s="7">
        <v>2020</v>
      </c>
      <c r="F357" s="7">
        <v>2</v>
      </c>
      <c r="G357" s="7">
        <v>1</v>
      </c>
      <c r="H357" s="7">
        <v>16</v>
      </c>
      <c r="I357" s="7">
        <v>64</v>
      </c>
      <c r="J357" s="7">
        <v>16</v>
      </c>
      <c r="K357" s="7">
        <v>116</v>
      </c>
      <c r="L357" s="7">
        <v>6</v>
      </c>
      <c r="M357" s="58">
        <v>45821</v>
      </c>
      <c r="N357" s="57">
        <v>27</v>
      </c>
      <c r="O357" s="119"/>
    </row>
    <row r="358" spans="1:15">
      <c r="A358" s="7" t="s">
        <v>39</v>
      </c>
      <c r="B358" s="7" t="s">
        <v>40</v>
      </c>
      <c r="C358" s="7">
        <v>6</v>
      </c>
      <c r="D358" s="7" t="s">
        <v>44</v>
      </c>
      <c r="E358" s="7">
        <v>2001</v>
      </c>
      <c r="F358" s="7">
        <v>3</v>
      </c>
      <c r="G358" s="7">
        <v>1</v>
      </c>
      <c r="H358" s="7">
        <v>22</v>
      </c>
      <c r="I358" s="7">
        <v>88</v>
      </c>
      <c r="J358" s="7">
        <v>22</v>
      </c>
      <c r="K358" s="7">
        <v>122</v>
      </c>
      <c r="L358" s="7">
        <v>6</v>
      </c>
      <c r="M358" s="58">
        <v>45821</v>
      </c>
      <c r="N358" s="57">
        <v>26</v>
      </c>
      <c r="O358" s="119"/>
    </row>
    <row r="359" spans="1:15">
      <c r="A359" s="7" t="s">
        <v>39</v>
      </c>
      <c r="B359" s="7" t="s">
        <v>40</v>
      </c>
      <c r="C359" s="7">
        <v>6</v>
      </c>
      <c r="D359" s="7" t="s">
        <v>45</v>
      </c>
      <c r="E359" s="7">
        <v>2004</v>
      </c>
      <c r="F359" s="7">
        <v>3</v>
      </c>
      <c r="G359" s="7">
        <v>1</v>
      </c>
      <c r="H359" s="7">
        <v>24</v>
      </c>
      <c r="I359" s="7">
        <v>96</v>
      </c>
      <c r="J359" s="7">
        <v>24</v>
      </c>
      <c r="K359" s="7">
        <v>124</v>
      </c>
      <c r="L359" s="7">
        <v>6</v>
      </c>
      <c r="M359" s="58">
        <v>45821</v>
      </c>
      <c r="N359" s="57">
        <v>38</v>
      </c>
      <c r="O359" s="119"/>
    </row>
    <row r="360" spans="1:15">
      <c r="A360" s="7" t="s">
        <v>39</v>
      </c>
      <c r="B360" s="7" t="s">
        <v>40</v>
      </c>
      <c r="C360" s="7">
        <v>8</v>
      </c>
      <c r="D360" s="7" t="s">
        <v>43</v>
      </c>
      <c r="E360" s="7">
        <v>1999</v>
      </c>
      <c r="F360" s="7">
        <v>4</v>
      </c>
      <c r="G360" s="7">
        <v>1</v>
      </c>
      <c r="H360" s="7">
        <v>30</v>
      </c>
      <c r="I360" s="7">
        <v>120</v>
      </c>
      <c r="J360" s="7">
        <v>30</v>
      </c>
      <c r="K360" s="7">
        <v>130</v>
      </c>
      <c r="L360" s="7">
        <v>6</v>
      </c>
      <c r="M360" s="58">
        <v>45821</v>
      </c>
      <c r="N360" s="57">
        <v>50</v>
      </c>
      <c r="O360" s="119"/>
    </row>
    <row r="361" spans="1:15">
      <c r="A361" s="7" t="s">
        <v>39</v>
      </c>
      <c r="B361" s="7" t="s">
        <v>40</v>
      </c>
      <c r="C361" s="7">
        <v>8</v>
      </c>
      <c r="D361" s="7" t="s">
        <v>46</v>
      </c>
      <c r="E361" s="7">
        <v>2008</v>
      </c>
      <c r="F361" s="7">
        <v>4</v>
      </c>
      <c r="G361" s="7">
        <v>1</v>
      </c>
      <c r="H361" s="7">
        <v>32</v>
      </c>
      <c r="I361" s="7">
        <v>128</v>
      </c>
      <c r="J361" s="7">
        <v>32</v>
      </c>
      <c r="K361" s="7">
        <v>132</v>
      </c>
      <c r="L361" s="7">
        <v>6</v>
      </c>
      <c r="M361" s="58">
        <v>45821</v>
      </c>
      <c r="N361" s="57">
        <v>45</v>
      </c>
      <c r="O361" s="119"/>
    </row>
    <row r="362" spans="1:15">
      <c r="A362" s="7" t="s">
        <v>39</v>
      </c>
      <c r="B362" s="7" t="s">
        <v>40</v>
      </c>
      <c r="C362" s="7">
        <v>2</v>
      </c>
      <c r="D362" s="7" t="s">
        <v>42</v>
      </c>
      <c r="E362" s="7">
        <v>1989</v>
      </c>
      <c r="F362" s="7">
        <v>1</v>
      </c>
      <c r="G362" s="7">
        <v>2</v>
      </c>
      <c r="H362" s="7">
        <v>6</v>
      </c>
      <c r="I362" s="7">
        <v>23</v>
      </c>
      <c r="J362" s="7">
        <v>59</v>
      </c>
      <c r="K362" s="7">
        <v>206</v>
      </c>
      <c r="L362" s="7">
        <v>6</v>
      </c>
      <c r="M362" s="58">
        <v>45821</v>
      </c>
      <c r="N362" s="57">
        <v>27</v>
      </c>
      <c r="O362" s="119"/>
    </row>
    <row r="363" spans="1:15">
      <c r="A363" s="7" t="s">
        <v>39</v>
      </c>
      <c r="B363" s="7" t="s">
        <v>40</v>
      </c>
      <c r="C363" s="7">
        <v>2</v>
      </c>
      <c r="D363" s="7" t="s">
        <v>44</v>
      </c>
      <c r="E363" s="7">
        <v>2001</v>
      </c>
      <c r="F363" s="7">
        <v>1</v>
      </c>
      <c r="G363" s="7">
        <v>2</v>
      </c>
      <c r="H363" s="7">
        <v>8</v>
      </c>
      <c r="I363" s="7">
        <v>31</v>
      </c>
      <c r="J363" s="7">
        <v>57</v>
      </c>
      <c r="K363" s="7">
        <v>208</v>
      </c>
      <c r="L363" s="7">
        <v>6</v>
      </c>
      <c r="M363" s="58">
        <v>45821</v>
      </c>
      <c r="N363" s="57">
        <v>32</v>
      </c>
      <c r="O363" s="119"/>
    </row>
    <row r="364" spans="1:15">
      <c r="A364" s="7" t="s">
        <v>39</v>
      </c>
      <c r="B364" s="7" t="s">
        <v>40</v>
      </c>
      <c r="C364" s="7">
        <v>4</v>
      </c>
      <c r="D364" s="7" t="s">
        <v>45</v>
      </c>
      <c r="E364" s="7">
        <v>2004</v>
      </c>
      <c r="F364" s="7">
        <v>2</v>
      </c>
      <c r="G364" s="7">
        <v>2</v>
      </c>
      <c r="H364" s="7">
        <v>14</v>
      </c>
      <c r="I364" s="7">
        <v>55</v>
      </c>
      <c r="J364" s="7">
        <v>51</v>
      </c>
      <c r="K364" s="7">
        <v>214</v>
      </c>
      <c r="L364" s="7">
        <v>6</v>
      </c>
      <c r="M364" s="58">
        <v>45821</v>
      </c>
      <c r="N364" s="57">
        <v>31</v>
      </c>
      <c r="O364" s="119"/>
    </row>
    <row r="365" spans="1:15">
      <c r="A365" s="7" t="s">
        <v>39</v>
      </c>
      <c r="B365" s="7" t="s">
        <v>40</v>
      </c>
      <c r="C365" s="7">
        <v>4</v>
      </c>
      <c r="D365" s="7" t="s">
        <v>46</v>
      </c>
      <c r="E365" s="7">
        <v>2008</v>
      </c>
      <c r="F365" s="7">
        <v>2</v>
      </c>
      <c r="G365" s="7">
        <v>2</v>
      </c>
      <c r="H365" s="7">
        <v>16</v>
      </c>
      <c r="I365" s="7">
        <v>63</v>
      </c>
      <c r="J365" s="7">
        <v>49</v>
      </c>
      <c r="K365" s="7">
        <v>216</v>
      </c>
      <c r="L365" s="7">
        <v>6</v>
      </c>
      <c r="M365" s="58">
        <v>45821</v>
      </c>
      <c r="N365" s="57">
        <v>35</v>
      </c>
      <c r="O365" s="119"/>
    </row>
    <row r="366" spans="1:15">
      <c r="A366" s="7" t="s">
        <v>39</v>
      </c>
      <c r="B366" s="7" t="s">
        <v>40</v>
      </c>
      <c r="C366" s="7">
        <v>6</v>
      </c>
      <c r="D366" s="7" t="s">
        <v>47</v>
      </c>
      <c r="E366" s="7">
        <v>2016</v>
      </c>
      <c r="F366" s="7">
        <v>3</v>
      </c>
      <c r="G366" s="7">
        <v>2</v>
      </c>
      <c r="H366" s="7">
        <v>22</v>
      </c>
      <c r="I366" s="7">
        <v>87</v>
      </c>
      <c r="J366" s="7">
        <v>43</v>
      </c>
      <c r="K366" s="7">
        <v>222</v>
      </c>
      <c r="L366" s="7">
        <v>6</v>
      </c>
      <c r="M366" s="58">
        <v>45821</v>
      </c>
      <c r="N366" s="57">
        <v>30</v>
      </c>
      <c r="O366" s="119"/>
    </row>
    <row r="367" spans="1:15">
      <c r="A367" s="7" t="s">
        <v>39</v>
      </c>
      <c r="B367" s="7" t="s">
        <v>40</v>
      </c>
      <c r="C367" s="7">
        <v>6</v>
      </c>
      <c r="D367" s="7" t="s">
        <v>43</v>
      </c>
      <c r="E367" s="7">
        <v>1999</v>
      </c>
      <c r="F367" s="7">
        <v>3</v>
      </c>
      <c r="G367" s="7">
        <v>2</v>
      </c>
      <c r="H367" s="7">
        <v>24</v>
      </c>
      <c r="I367" s="7">
        <v>95</v>
      </c>
      <c r="J367" s="7">
        <v>41</v>
      </c>
      <c r="K367" s="7">
        <v>224</v>
      </c>
      <c r="L367" s="7">
        <v>6</v>
      </c>
      <c r="M367" s="58">
        <v>45821</v>
      </c>
      <c r="N367" s="57">
        <v>31</v>
      </c>
      <c r="O367" s="119"/>
    </row>
    <row r="368" spans="1:15">
      <c r="A368" s="7" t="s">
        <v>39</v>
      </c>
      <c r="B368" s="7" t="s">
        <v>40</v>
      </c>
      <c r="C368" s="7">
        <v>8</v>
      </c>
      <c r="D368" s="7" t="s">
        <v>48</v>
      </c>
      <c r="E368" s="7">
        <v>2020</v>
      </c>
      <c r="F368" s="7">
        <v>4</v>
      </c>
      <c r="G368" s="7">
        <v>2</v>
      </c>
      <c r="H368" s="7">
        <v>30</v>
      </c>
      <c r="I368" s="7">
        <v>119</v>
      </c>
      <c r="J368" s="7">
        <v>35</v>
      </c>
      <c r="K368" s="7">
        <v>230</v>
      </c>
      <c r="L368" s="7">
        <v>6</v>
      </c>
      <c r="M368" s="58">
        <v>45821</v>
      </c>
      <c r="N368" s="57">
        <v>28</v>
      </c>
      <c r="O368" s="119"/>
    </row>
    <row r="369" spans="1:15">
      <c r="A369" s="7" t="s">
        <v>39</v>
      </c>
      <c r="B369" s="7" t="s">
        <v>40</v>
      </c>
      <c r="C369" s="7">
        <v>8</v>
      </c>
      <c r="D369" s="7" t="s">
        <v>41</v>
      </c>
      <c r="E369" s="7">
        <v>1984</v>
      </c>
      <c r="F369" s="7">
        <v>4</v>
      </c>
      <c r="G369" s="7">
        <v>2</v>
      </c>
      <c r="H369" s="7">
        <v>32</v>
      </c>
      <c r="I369" s="7">
        <v>127</v>
      </c>
      <c r="J369" s="7">
        <v>33</v>
      </c>
      <c r="K369" s="7">
        <v>232</v>
      </c>
      <c r="L369" s="7">
        <v>6</v>
      </c>
      <c r="M369" s="58">
        <v>45821</v>
      </c>
      <c r="N369" s="57">
        <v>41</v>
      </c>
      <c r="O369" s="119"/>
    </row>
    <row r="370" spans="1:15">
      <c r="A370" s="7" t="s">
        <v>39</v>
      </c>
      <c r="B370" s="7" t="s">
        <v>40</v>
      </c>
      <c r="C370" s="7">
        <v>2</v>
      </c>
      <c r="D370" s="7" t="s">
        <v>45</v>
      </c>
      <c r="E370" s="7">
        <v>2004</v>
      </c>
      <c r="F370" s="7">
        <v>1</v>
      </c>
      <c r="G370" s="7">
        <v>3</v>
      </c>
      <c r="H370" s="7">
        <v>6</v>
      </c>
      <c r="I370" s="7">
        <v>22</v>
      </c>
      <c r="J370" s="7">
        <v>70</v>
      </c>
      <c r="K370" s="7">
        <v>306</v>
      </c>
      <c r="L370" s="7">
        <v>6</v>
      </c>
      <c r="M370" s="58">
        <v>45821</v>
      </c>
      <c r="N370" s="57">
        <v>40</v>
      </c>
      <c r="O370" s="119"/>
    </row>
    <row r="371" spans="1:15">
      <c r="A371" s="7" t="s">
        <v>39</v>
      </c>
      <c r="B371" s="7" t="s">
        <v>40</v>
      </c>
      <c r="C371" s="7">
        <v>2</v>
      </c>
      <c r="D371" s="7" t="s">
        <v>48</v>
      </c>
      <c r="E371" s="7">
        <v>2020</v>
      </c>
      <c r="F371" s="7">
        <v>1</v>
      </c>
      <c r="G371" s="7">
        <v>3</v>
      </c>
      <c r="H371" s="7">
        <v>8</v>
      </c>
      <c r="I371" s="7">
        <v>30</v>
      </c>
      <c r="J371" s="7">
        <v>72</v>
      </c>
      <c r="K371" s="7">
        <v>308</v>
      </c>
      <c r="L371" s="7">
        <v>6</v>
      </c>
      <c r="M371" s="58">
        <v>45821</v>
      </c>
      <c r="N371" s="57">
        <v>29</v>
      </c>
      <c r="O371" s="119"/>
    </row>
    <row r="372" spans="1:15">
      <c r="A372" s="7" t="s">
        <v>39</v>
      </c>
      <c r="B372" s="7" t="s">
        <v>40</v>
      </c>
      <c r="C372" s="7">
        <v>4</v>
      </c>
      <c r="D372" s="7" t="s">
        <v>41</v>
      </c>
      <c r="E372" s="7">
        <v>1984</v>
      </c>
      <c r="F372" s="7">
        <v>2</v>
      </c>
      <c r="G372" s="7">
        <v>3</v>
      </c>
      <c r="H372" s="7">
        <v>14</v>
      </c>
      <c r="I372" s="7">
        <v>54</v>
      </c>
      <c r="J372" s="7">
        <v>78</v>
      </c>
      <c r="K372" s="7">
        <v>314</v>
      </c>
      <c r="L372" s="7">
        <v>6</v>
      </c>
      <c r="M372" s="58">
        <v>45821</v>
      </c>
      <c r="N372" s="57">
        <v>33</v>
      </c>
      <c r="O372" s="119"/>
    </row>
    <row r="373" spans="1:15">
      <c r="A373" s="7" t="s">
        <v>39</v>
      </c>
      <c r="B373" s="7" t="s">
        <v>40</v>
      </c>
      <c r="C373" s="7">
        <v>4</v>
      </c>
      <c r="D373" s="7" t="s">
        <v>43</v>
      </c>
      <c r="E373" s="7">
        <v>1999</v>
      </c>
      <c r="F373" s="7">
        <v>2</v>
      </c>
      <c r="G373" s="7">
        <v>3</v>
      </c>
      <c r="H373" s="7">
        <v>16</v>
      </c>
      <c r="I373" s="7">
        <v>62</v>
      </c>
      <c r="J373" s="7">
        <v>80</v>
      </c>
      <c r="K373" s="7">
        <v>316</v>
      </c>
      <c r="L373" s="7">
        <v>6</v>
      </c>
      <c r="M373" s="58">
        <v>45821</v>
      </c>
      <c r="N373" s="57">
        <v>39</v>
      </c>
      <c r="O373" s="119"/>
    </row>
    <row r="374" spans="1:15">
      <c r="A374" s="7" t="s">
        <v>39</v>
      </c>
      <c r="B374" s="7" t="s">
        <v>40</v>
      </c>
      <c r="C374" s="7">
        <v>6</v>
      </c>
      <c r="D374" s="7" t="s">
        <v>42</v>
      </c>
      <c r="E374" s="7">
        <v>1989</v>
      </c>
      <c r="F374" s="7">
        <v>3</v>
      </c>
      <c r="G374" s="7">
        <v>3</v>
      </c>
      <c r="H374" s="7">
        <v>22</v>
      </c>
      <c r="I374" s="7">
        <v>86</v>
      </c>
      <c r="J374" s="7">
        <v>86</v>
      </c>
      <c r="K374" s="7">
        <v>322</v>
      </c>
      <c r="L374" s="7">
        <v>6</v>
      </c>
      <c r="M374" s="58">
        <v>45821</v>
      </c>
      <c r="N374" s="57">
        <v>36</v>
      </c>
      <c r="O374" s="119"/>
    </row>
    <row r="375" spans="1:15">
      <c r="A375" s="7" t="s">
        <v>39</v>
      </c>
      <c r="B375" s="7" t="s">
        <v>40</v>
      </c>
      <c r="C375" s="7">
        <v>6</v>
      </c>
      <c r="D375" s="7" t="s">
        <v>46</v>
      </c>
      <c r="E375" s="7">
        <v>2008</v>
      </c>
      <c r="F375" s="7">
        <v>3</v>
      </c>
      <c r="G375" s="7">
        <v>3</v>
      </c>
      <c r="H375" s="7">
        <v>24</v>
      </c>
      <c r="I375" s="7">
        <v>94</v>
      </c>
      <c r="J375" s="7">
        <v>88</v>
      </c>
      <c r="K375" s="7">
        <v>324</v>
      </c>
      <c r="L375" s="7">
        <v>6</v>
      </c>
      <c r="M375" s="58">
        <v>45821</v>
      </c>
      <c r="N375" s="57">
        <v>36</v>
      </c>
      <c r="O375" s="119"/>
    </row>
    <row r="376" spans="1:15">
      <c r="A376" s="7" t="s">
        <v>39</v>
      </c>
      <c r="B376" s="7" t="s">
        <v>40</v>
      </c>
      <c r="C376" s="7">
        <v>8</v>
      </c>
      <c r="D376" s="7" t="s">
        <v>44</v>
      </c>
      <c r="E376" s="7">
        <v>2001</v>
      </c>
      <c r="F376" s="7">
        <v>4</v>
      </c>
      <c r="G376" s="7">
        <v>3</v>
      </c>
      <c r="H376" s="7">
        <v>30</v>
      </c>
      <c r="I376" s="7">
        <v>118</v>
      </c>
      <c r="J376" s="7">
        <v>94</v>
      </c>
      <c r="K376" s="7">
        <v>330</v>
      </c>
      <c r="L376" s="7">
        <v>6</v>
      </c>
      <c r="M376" s="58">
        <v>45821</v>
      </c>
      <c r="N376" s="57">
        <v>13</v>
      </c>
      <c r="O376" s="119"/>
    </row>
    <row r="377" spans="1:15">
      <c r="A377" s="7" t="s">
        <v>39</v>
      </c>
      <c r="B377" s="7" t="s">
        <v>40</v>
      </c>
      <c r="C377" s="7">
        <v>8</v>
      </c>
      <c r="D377" s="7" t="s">
        <v>47</v>
      </c>
      <c r="E377" s="7">
        <v>2016</v>
      </c>
      <c r="F377" s="7">
        <v>4</v>
      </c>
      <c r="G377" s="7">
        <v>3</v>
      </c>
      <c r="H377" s="7">
        <v>32</v>
      </c>
      <c r="I377" s="7">
        <v>126</v>
      </c>
      <c r="J377" s="7">
        <v>96</v>
      </c>
      <c r="K377" s="7">
        <v>332</v>
      </c>
      <c r="L377" s="7">
        <v>6</v>
      </c>
      <c r="M377" s="58">
        <v>45821</v>
      </c>
      <c r="N377" s="57">
        <v>35</v>
      </c>
      <c r="O377" s="119"/>
    </row>
    <row r="378" spans="1:15">
      <c r="A378" s="7" t="s">
        <v>39</v>
      </c>
      <c r="B378" s="7" t="s">
        <v>40</v>
      </c>
      <c r="C378" s="7">
        <v>2</v>
      </c>
      <c r="D378" s="7" t="s">
        <v>43</v>
      </c>
      <c r="E378" s="7">
        <v>1999</v>
      </c>
      <c r="F378" s="7">
        <v>1</v>
      </c>
      <c r="G378" s="7">
        <v>4</v>
      </c>
      <c r="H378" s="7">
        <v>6</v>
      </c>
      <c r="I378" s="7">
        <v>21</v>
      </c>
      <c r="J378" s="7">
        <v>123</v>
      </c>
      <c r="K378" s="7">
        <v>406</v>
      </c>
      <c r="L378" s="7">
        <v>6</v>
      </c>
      <c r="M378" s="58">
        <v>45821</v>
      </c>
      <c r="N378" s="57">
        <v>42</v>
      </c>
      <c r="O378" s="119"/>
    </row>
    <row r="379" spans="1:15">
      <c r="A379" s="7" t="s">
        <v>39</v>
      </c>
      <c r="B379" s="7" t="s">
        <v>40</v>
      </c>
      <c r="C379" s="7">
        <v>2</v>
      </c>
      <c r="D379" s="7" t="s">
        <v>46</v>
      </c>
      <c r="E379" s="7">
        <v>2008</v>
      </c>
      <c r="F379" s="7">
        <v>1</v>
      </c>
      <c r="G379" s="7">
        <v>4</v>
      </c>
      <c r="H379" s="7">
        <v>8</v>
      </c>
      <c r="I379" s="7">
        <v>29</v>
      </c>
      <c r="J379" s="7">
        <v>121</v>
      </c>
      <c r="K379" s="7">
        <v>408</v>
      </c>
      <c r="L379" s="7">
        <v>6</v>
      </c>
      <c r="M379" s="58">
        <v>45821</v>
      </c>
      <c r="N379" s="57">
        <v>26</v>
      </c>
      <c r="O379" s="119"/>
    </row>
    <row r="380" spans="1:15">
      <c r="A380" s="7" t="s">
        <v>39</v>
      </c>
      <c r="B380" s="7" t="s">
        <v>40</v>
      </c>
      <c r="C380" s="7">
        <v>4</v>
      </c>
      <c r="D380" s="7" t="s">
        <v>47</v>
      </c>
      <c r="E380" s="7">
        <v>2016</v>
      </c>
      <c r="F380" s="7">
        <v>2</v>
      </c>
      <c r="G380" s="7">
        <v>4</v>
      </c>
      <c r="H380" s="7">
        <v>14</v>
      </c>
      <c r="I380" s="7">
        <v>53</v>
      </c>
      <c r="J380" s="7">
        <v>115</v>
      </c>
      <c r="K380" s="7">
        <v>414</v>
      </c>
      <c r="L380" s="7">
        <v>6</v>
      </c>
      <c r="M380" s="58">
        <v>45821</v>
      </c>
      <c r="N380" s="57">
        <v>25</v>
      </c>
      <c r="O380" s="119"/>
    </row>
    <row r="381" spans="1:15">
      <c r="A381" s="7" t="s">
        <v>39</v>
      </c>
      <c r="B381" s="7" t="s">
        <v>40</v>
      </c>
      <c r="C381" s="7">
        <v>4</v>
      </c>
      <c r="D381" s="7" t="s">
        <v>44</v>
      </c>
      <c r="E381" s="7">
        <v>2001</v>
      </c>
      <c r="F381" s="7">
        <v>2</v>
      </c>
      <c r="G381" s="7">
        <v>4</v>
      </c>
      <c r="H381" s="7">
        <v>16</v>
      </c>
      <c r="I381" s="7">
        <v>61</v>
      </c>
      <c r="J381" s="7">
        <v>113</v>
      </c>
      <c r="K381" s="7">
        <v>416</v>
      </c>
      <c r="L381" s="7">
        <v>6</v>
      </c>
      <c r="M381" s="58">
        <v>45821</v>
      </c>
      <c r="N381" s="57">
        <v>36</v>
      </c>
      <c r="O381" s="119"/>
    </row>
    <row r="382" spans="1:15">
      <c r="A382" s="7" t="s">
        <v>39</v>
      </c>
      <c r="B382" s="7" t="s">
        <v>40</v>
      </c>
      <c r="C382" s="7">
        <v>6</v>
      </c>
      <c r="D382" s="7" t="s">
        <v>48</v>
      </c>
      <c r="E382" s="7">
        <v>2020</v>
      </c>
      <c r="F382" s="7">
        <v>3</v>
      </c>
      <c r="G382" s="7">
        <v>4</v>
      </c>
      <c r="H382" s="7">
        <v>22</v>
      </c>
      <c r="I382" s="7">
        <v>85</v>
      </c>
      <c r="J382" s="7">
        <v>107</v>
      </c>
      <c r="K382" s="7">
        <v>422</v>
      </c>
      <c r="L382" s="7">
        <v>6</v>
      </c>
      <c r="M382" s="58">
        <v>45821</v>
      </c>
      <c r="N382" s="57">
        <v>28</v>
      </c>
      <c r="O382" s="119"/>
    </row>
    <row r="383" spans="1:15">
      <c r="A383" s="7" t="s">
        <v>39</v>
      </c>
      <c r="B383" s="7" t="s">
        <v>40</v>
      </c>
      <c r="C383" s="7">
        <v>6</v>
      </c>
      <c r="D383" s="7" t="s">
        <v>41</v>
      </c>
      <c r="E383" s="7">
        <v>1984</v>
      </c>
      <c r="F383" s="7">
        <v>3</v>
      </c>
      <c r="G383" s="7">
        <v>4</v>
      </c>
      <c r="H383" s="7">
        <v>24</v>
      </c>
      <c r="I383" s="7">
        <v>93</v>
      </c>
      <c r="J383" s="7">
        <v>105</v>
      </c>
      <c r="K383" s="7">
        <v>424</v>
      </c>
      <c r="L383" s="7">
        <v>6</v>
      </c>
      <c r="M383" s="58">
        <v>45821</v>
      </c>
      <c r="N383" s="57">
        <v>44</v>
      </c>
      <c r="O383" s="119"/>
    </row>
    <row r="384" spans="1:15">
      <c r="A384" s="7" t="s">
        <v>39</v>
      </c>
      <c r="B384" s="7" t="s">
        <v>40</v>
      </c>
      <c r="C384" s="7">
        <v>8</v>
      </c>
      <c r="D384" s="7" t="s">
        <v>45</v>
      </c>
      <c r="E384" s="7">
        <v>2004</v>
      </c>
      <c r="F384" s="7">
        <v>4</v>
      </c>
      <c r="G384" s="7">
        <v>4</v>
      </c>
      <c r="H384" s="7">
        <v>30</v>
      </c>
      <c r="I384" s="7">
        <v>117</v>
      </c>
      <c r="J384" s="7">
        <v>99</v>
      </c>
      <c r="K384" s="7">
        <v>430</v>
      </c>
      <c r="L384" s="7">
        <v>6</v>
      </c>
      <c r="M384" s="58">
        <v>45821</v>
      </c>
      <c r="N384" s="57">
        <v>22</v>
      </c>
      <c r="O384" s="119"/>
    </row>
    <row r="385" spans="1:15">
      <c r="A385" s="7" t="s">
        <v>39</v>
      </c>
      <c r="B385" s="7" t="s">
        <v>40</v>
      </c>
      <c r="C385" s="7">
        <v>8</v>
      </c>
      <c r="D385" s="7" t="s">
        <v>42</v>
      </c>
      <c r="E385" s="7">
        <v>1989</v>
      </c>
      <c r="F385" s="7">
        <v>4</v>
      </c>
      <c r="G385" s="7">
        <v>4</v>
      </c>
      <c r="H385" s="7">
        <v>32</v>
      </c>
      <c r="I385" s="7">
        <v>125</v>
      </c>
      <c r="J385" s="7">
        <v>97</v>
      </c>
      <c r="K385" s="7">
        <v>432</v>
      </c>
      <c r="L385" s="7">
        <v>6</v>
      </c>
      <c r="M385" s="58">
        <v>45821</v>
      </c>
      <c r="N385" s="57">
        <v>19</v>
      </c>
      <c r="O385" s="119"/>
    </row>
    <row r="386" spans="1:15">
      <c r="A386" s="7" t="s">
        <v>29</v>
      </c>
      <c r="B386" s="7" t="s">
        <v>30</v>
      </c>
      <c r="C386" s="7">
        <v>1</v>
      </c>
      <c r="D386" s="7" t="s">
        <v>37</v>
      </c>
      <c r="E386" s="7">
        <v>2018</v>
      </c>
      <c r="F386" s="7">
        <v>1</v>
      </c>
      <c r="G386" s="7">
        <v>1</v>
      </c>
      <c r="H386" s="7">
        <v>2</v>
      </c>
      <c r="I386" s="7">
        <v>8</v>
      </c>
      <c r="J386" s="7">
        <v>2</v>
      </c>
      <c r="K386" s="7">
        <v>102</v>
      </c>
      <c r="L386">
        <v>7</v>
      </c>
      <c r="O386" s="119"/>
    </row>
    <row r="387" spans="1:15">
      <c r="A387" s="7" t="s">
        <v>29</v>
      </c>
      <c r="B387" s="7" t="s">
        <v>30</v>
      </c>
      <c r="C387" s="7">
        <v>1</v>
      </c>
      <c r="D387" s="7" t="s">
        <v>36</v>
      </c>
      <c r="E387" s="7">
        <v>2016</v>
      </c>
      <c r="F387" s="7">
        <v>1</v>
      </c>
      <c r="G387" s="7">
        <v>1</v>
      </c>
      <c r="H387" s="7">
        <v>4</v>
      </c>
      <c r="I387" s="7">
        <v>16</v>
      </c>
      <c r="J387" s="7">
        <v>4</v>
      </c>
      <c r="K387" s="7">
        <v>104</v>
      </c>
      <c r="L387">
        <v>7</v>
      </c>
      <c r="O387" s="119"/>
    </row>
    <row r="388" spans="1:15">
      <c r="A388" s="7" t="s">
        <v>29</v>
      </c>
      <c r="B388" s="7" t="s">
        <v>30</v>
      </c>
      <c r="C388" s="7">
        <v>3</v>
      </c>
      <c r="D388" s="7" t="s">
        <v>32</v>
      </c>
      <c r="E388" s="7">
        <v>1985</v>
      </c>
      <c r="F388" s="7">
        <v>2</v>
      </c>
      <c r="G388" s="7">
        <v>1</v>
      </c>
      <c r="H388" s="7">
        <v>10</v>
      </c>
      <c r="I388" s="7">
        <v>40</v>
      </c>
      <c r="J388" s="7">
        <v>10</v>
      </c>
      <c r="K388" s="7">
        <v>110</v>
      </c>
      <c r="L388">
        <v>7</v>
      </c>
      <c r="O388" s="119"/>
    </row>
    <row r="389" spans="1:15">
      <c r="A389" s="7" t="s">
        <v>29</v>
      </c>
      <c r="B389" s="7" t="s">
        <v>30</v>
      </c>
      <c r="C389" s="7">
        <v>3</v>
      </c>
      <c r="D389" s="7" t="s">
        <v>35</v>
      </c>
      <c r="E389" s="7">
        <v>2002</v>
      </c>
      <c r="F389" s="7">
        <v>2</v>
      </c>
      <c r="G389" s="7">
        <v>1</v>
      </c>
      <c r="H389" s="7">
        <v>12</v>
      </c>
      <c r="I389" s="7">
        <v>48</v>
      </c>
      <c r="J389" s="7">
        <v>12</v>
      </c>
      <c r="K389" s="7">
        <v>112</v>
      </c>
      <c r="L389">
        <v>7</v>
      </c>
      <c r="O389" s="119"/>
    </row>
    <row r="390" spans="1:15">
      <c r="A390" s="7" t="s">
        <v>29</v>
      </c>
      <c r="B390" s="7" t="s">
        <v>30</v>
      </c>
      <c r="C390" s="7">
        <v>5</v>
      </c>
      <c r="D390" s="7" t="s">
        <v>33</v>
      </c>
      <c r="E390" s="7">
        <v>1998</v>
      </c>
      <c r="F390" s="7">
        <v>3</v>
      </c>
      <c r="G390" s="7">
        <v>1</v>
      </c>
      <c r="H390" s="7">
        <v>18</v>
      </c>
      <c r="I390" s="7">
        <v>72</v>
      </c>
      <c r="J390" s="7">
        <v>18</v>
      </c>
      <c r="K390" s="7">
        <v>118</v>
      </c>
      <c r="L390">
        <v>7</v>
      </c>
      <c r="O390" s="119"/>
    </row>
    <row r="391" spans="1:15">
      <c r="A391" s="7" t="s">
        <v>29</v>
      </c>
      <c r="B391" s="7" t="s">
        <v>30</v>
      </c>
      <c r="C391" s="7">
        <v>5</v>
      </c>
      <c r="D391" s="7" t="s">
        <v>38</v>
      </c>
      <c r="E391" s="7">
        <v>2023</v>
      </c>
      <c r="F391" s="7">
        <v>3</v>
      </c>
      <c r="G391" s="7">
        <v>1</v>
      </c>
      <c r="H391" s="7">
        <v>20</v>
      </c>
      <c r="I391" s="7">
        <v>80</v>
      </c>
      <c r="J391" s="7">
        <v>20</v>
      </c>
      <c r="K391" s="7">
        <v>120</v>
      </c>
      <c r="L391">
        <v>7</v>
      </c>
      <c r="O391" s="119"/>
    </row>
    <row r="392" spans="1:15">
      <c r="A392" s="7" t="s">
        <v>29</v>
      </c>
      <c r="B392" s="7" t="s">
        <v>30</v>
      </c>
      <c r="C392" s="7">
        <v>7</v>
      </c>
      <c r="D392" s="7" t="s">
        <v>34</v>
      </c>
      <c r="E392" s="7">
        <v>1999</v>
      </c>
      <c r="F392" s="7">
        <v>4</v>
      </c>
      <c r="G392" s="7">
        <v>1</v>
      </c>
      <c r="H392" s="7">
        <v>26</v>
      </c>
      <c r="I392" s="7">
        <v>104</v>
      </c>
      <c r="J392" s="7">
        <v>26</v>
      </c>
      <c r="K392" s="7">
        <v>126</v>
      </c>
      <c r="L392">
        <v>7</v>
      </c>
      <c r="O392" s="119"/>
    </row>
    <row r="393" spans="1:15">
      <c r="A393" s="7" t="s">
        <v>29</v>
      </c>
      <c r="B393" s="7" t="s">
        <v>30</v>
      </c>
      <c r="C393" s="7">
        <v>7</v>
      </c>
      <c r="D393" s="7" t="s">
        <v>31</v>
      </c>
      <c r="E393" s="7">
        <v>1983</v>
      </c>
      <c r="F393" s="7">
        <v>4</v>
      </c>
      <c r="G393" s="7">
        <v>1</v>
      </c>
      <c r="H393" s="7">
        <v>28</v>
      </c>
      <c r="I393" s="7">
        <v>112</v>
      </c>
      <c r="J393" s="7">
        <v>28</v>
      </c>
      <c r="K393" s="7">
        <v>128</v>
      </c>
      <c r="L393">
        <v>7</v>
      </c>
      <c r="O393" s="119"/>
    </row>
    <row r="394" spans="1:15">
      <c r="A394" s="7" t="s">
        <v>29</v>
      </c>
      <c r="B394" s="7" t="s">
        <v>30</v>
      </c>
      <c r="C394" s="7">
        <v>1</v>
      </c>
      <c r="D394" s="7" t="s">
        <v>32</v>
      </c>
      <c r="E394" s="7">
        <v>1985</v>
      </c>
      <c r="F394" s="7">
        <v>1</v>
      </c>
      <c r="G394" s="7">
        <v>2</v>
      </c>
      <c r="H394" s="7">
        <v>2</v>
      </c>
      <c r="I394" s="7">
        <v>7</v>
      </c>
      <c r="J394" s="7">
        <v>63</v>
      </c>
      <c r="K394" s="7">
        <v>202</v>
      </c>
      <c r="L394">
        <v>7</v>
      </c>
      <c r="O394" s="119"/>
    </row>
    <row r="395" spans="1:15">
      <c r="A395" s="7" t="s">
        <v>29</v>
      </c>
      <c r="B395" s="7" t="s">
        <v>30</v>
      </c>
      <c r="C395" s="7">
        <v>1</v>
      </c>
      <c r="D395" s="7" t="s">
        <v>33</v>
      </c>
      <c r="E395" s="7">
        <v>1998</v>
      </c>
      <c r="F395" s="7">
        <v>1</v>
      </c>
      <c r="G395" s="7">
        <v>2</v>
      </c>
      <c r="H395" s="7">
        <v>4</v>
      </c>
      <c r="I395" s="7">
        <v>15</v>
      </c>
      <c r="J395" s="7">
        <v>61</v>
      </c>
      <c r="K395" s="7">
        <v>204</v>
      </c>
      <c r="L395">
        <v>7</v>
      </c>
      <c r="O395" s="119"/>
    </row>
    <row r="396" spans="1:15">
      <c r="A396" s="7" t="s">
        <v>29</v>
      </c>
      <c r="B396" s="7" t="s">
        <v>30</v>
      </c>
      <c r="C396" s="7">
        <v>3</v>
      </c>
      <c r="D396" s="7" t="s">
        <v>38</v>
      </c>
      <c r="E396" s="7">
        <v>2023</v>
      </c>
      <c r="F396" s="7">
        <v>2</v>
      </c>
      <c r="G396" s="7">
        <v>2</v>
      </c>
      <c r="H396" s="7">
        <v>10</v>
      </c>
      <c r="I396" s="7">
        <v>39</v>
      </c>
      <c r="J396" s="7">
        <v>55</v>
      </c>
      <c r="K396" s="7">
        <v>210</v>
      </c>
      <c r="L396">
        <v>7</v>
      </c>
      <c r="O396" s="119"/>
    </row>
    <row r="397" spans="1:15">
      <c r="A397" s="7" t="s">
        <v>29</v>
      </c>
      <c r="B397" s="7" t="s">
        <v>30</v>
      </c>
      <c r="C397" s="7">
        <v>3</v>
      </c>
      <c r="D397" s="7" t="s">
        <v>34</v>
      </c>
      <c r="E397" s="7">
        <v>1999</v>
      </c>
      <c r="F397" s="7">
        <v>2</v>
      </c>
      <c r="G397" s="7">
        <v>2</v>
      </c>
      <c r="H397" s="7">
        <v>12</v>
      </c>
      <c r="I397" s="7">
        <v>47</v>
      </c>
      <c r="J397" s="7">
        <v>53</v>
      </c>
      <c r="K397" s="7">
        <v>212</v>
      </c>
      <c r="L397">
        <v>7</v>
      </c>
      <c r="O397" s="119"/>
    </row>
    <row r="398" spans="1:15">
      <c r="A398" s="7" t="s">
        <v>29</v>
      </c>
      <c r="B398" s="7" t="s">
        <v>30</v>
      </c>
      <c r="C398" s="7">
        <v>5</v>
      </c>
      <c r="D398" s="7" t="s">
        <v>31</v>
      </c>
      <c r="E398" s="7">
        <v>1983</v>
      </c>
      <c r="F398" s="7">
        <v>3</v>
      </c>
      <c r="G398" s="7">
        <v>2</v>
      </c>
      <c r="H398" s="7">
        <v>18</v>
      </c>
      <c r="I398" s="7">
        <v>71</v>
      </c>
      <c r="J398" s="7">
        <v>47</v>
      </c>
      <c r="K398" s="7">
        <v>218</v>
      </c>
      <c r="L398">
        <v>7</v>
      </c>
      <c r="O398" s="119"/>
    </row>
    <row r="399" spans="1:15">
      <c r="A399" s="7" t="s">
        <v>29</v>
      </c>
      <c r="B399" s="7" t="s">
        <v>30</v>
      </c>
      <c r="C399" s="7">
        <v>5</v>
      </c>
      <c r="D399" s="7" t="s">
        <v>36</v>
      </c>
      <c r="E399" s="7">
        <v>2016</v>
      </c>
      <c r="F399" s="7">
        <v>3</v>
      </c>
      <c r="G399" s="7">
        <v>2</v>
      </c>
      <c r="H399" s="7">
        <v>20</v>
      </c>
      <c r="I399" s="7">
        <v>79</v>
      </c>
      <c r="J399" s="7">
        <v>45</v>
      </c>
      <c r="K399" s="7">
        <v>220</v>
      </c>
      <c r="L399">
        <v>7</v>
      </c>
      <c r="O399" s="119"/>
    </row>
    <row r="400" spans="1:15">
      <c r="A400" s="7" t="s">
        <v>29</v>
      </c>
      <c r="B400" s="7" t="s">
        <v>30</v>
      </c>
      <c r="C400" s="7">
        <v>7</v>
      </c>
      <c r="D400" s="7" t="s">
        <v>35</v>
      </c>
      <c r="E400" s="7">
        <v>2002</v>
      </c>
      <c r="F400" s="7">
        <v>4</v>
      </c>
      <c r="G400" s="7">
        <v>2</v>
      </c>
      <c r="H400" s="7">
        <v>26</v>
      </c>
      <c r="I400" s="7">
        <v>103</v>
      </c>
      <c r="J400" s="7">
        <v>39</v>
      </c>
      <c r="K400" s="7">
        <v>226</v>
      </c>
      <c r="L400">
        <v>7</v>
      </c>
      <c r="O400" s="119"/>
    </row>
    <row r="401" spans="1:15">
      <c r="A401" s="7" t="s">
        <v>29</v>
      </c>
      <c r="B401" s="7" t="s">
        <v>30</v>
      </c>
      <c r="C401" s="7">
        <v>7</v>
      </c>
      <c r="D401" s="7" t="s">
        <v>37</v>
      </c>
      <c r="E401" s="7">
        <v>2018</v>
      </c>
      <c r="F401" s="7">
        <v>4</v>
      </c>
      <c r="G401" s="7">
        <v>2</v>
      </c>
      <c r="H401" s="7">
        <v>28</v>
      </c>
      <c r="I401" s="7">
        <v>111</v>
      </c>
      <c r="J401" s="7">
        <v>37</v>
      </c>
      <c r="K401" s="7">
        <v>228</v>
      </c>
      <c r="L401">
        <v>7</v>
      </c>
      <c r="O401" s="119"/>
    </row>
    <row r="402" spans="1:15">
      <c r="A402" s="7" t="s">
        <v>29</v>
      </c>
      <c r="B402" s="7" t="s">
        <v>30</v>
      </c>
      <c r="C402" s="7">
        <v>1</v>
      </c>
      <c r="D402" s="7" t="s">
        <v>31</v>
      </c>
      <c r="E402" s="7">
        <v>1983</v>
      </c>
      <c r="F402" s="7">
        <v>1</v>
      </c>
      <c r="G402" s="7">
        <v>3</v>
      </c>
      <c r="H402" s="7">
        <v>2</v>
      </c>
      <c r="I402" s="7">
        <v>6</v>
      </c>
      <c r="J402" s="7">
        <v>66</v>
      </c>
      <c r="K402" s="7">
        <v>302</v>
      </c>
      <c r="L402">
        <v>7</v>
      </c>
      <c r="O402" s="119"/>
    </row>
    <row r="403" spans="1:15">
      <c r="A403" s="7" t="s">
        <v>29</v>
      </c>
      <c r="B403" s="7" t="s">
        <v>30</v>
      </c>
      <c r="C403" s="7">
        <v>1</v>
      </c>
      <c r="D403" s="7" t="s">
        <v>38</v>
      </c>
      <c r="E403" s="7">
        <v>2023</v>
      </c>
      <c r="F403" s="7">
        <v>1</v>
      </c>
      <c r="G403" s="7">
        <v>3</v>
      </c>
      <c r="H403" s="7">
        <v>4</v>
      </c>
      <c r="I403" s="7">
        <v>14</v>
      </c>
      <c r="J403" s="7">
        <v>68</v>
      </c>
      <c r="K403" s="7">
        <v>304</v>
      </c>
      <c r="L403">
        <v>7</v>
      </c>
      <c r="O403" s="119"/>
    </row>
    <row r="404" spans="1:15">
      <c r="A404" s="7" t="s">
        <v>29</v>
      </c>
      <c r="B404" s="7" t="s">
        <v>30</v>
      </c>
      <c r="C404" s="7">
        <v>3</v>
      </c>
      <c r="D404" s="7" t="s">
        <v>36</v>
      </c>
      <c r="E404" s="7">
        <v>2016</v>
      </c>
      <c r="F404" s="7">
        <v>2</v>
      </c>
      <c r="G404" s="7">
        <v>3</v>
      </c>
      <c r="H404" s="7">
        <v>10</v>
      </c>
      <c r="I404" s="7">
        <v>38</v>
      </c>
      <c r="J404" s="7">
        <v>74</v>
      </c>
      <c r="K404" s="7">
        <v>310</v>
      </c>
      <c r="L404">
        <v>7</v>
      </c>
      <c r="O404" s="119"/>
    </row>
    <row r="405" spans="1:15">
      <c r="A405" s="7" t="s">
        <v>29</v>
      </c>
      <c r="B405" s="7" t="s">
        <v>30</v>
      </c>
      <c r="C405" s="7">
        <v>3</v>
      </c>
      <c r="D405" s="7" t="s">
        <v>37</v>
      </c>
      <c r="E405" s="7">
        <v>2018</v>
      </c>
      <c r="F405" s="7">
        <v>2</v>
      </c>
      <c r="G405" s="7">
        <v>3</v>
      </c>
      <c r="H405" s="7">
        <v>12</v>
      </c>
      <c r="I405" s="7">
        <v>46</v>
      </c>
      <c r="J405" s="7">
        <v>76</v>
      </c>
      <c r="K405" s="7">
        <v>312</v>
      </c>
      <c r="L405">
        <v>7</v>
      </c>
      <c r="O405" s="119"/>
    </row>
    <row r="406" spans="1:15">
      <c r="A406" s="7" t="s">
        <v>29</v>
      </c>
      <c r="B406" s="7" t="s">
        <v>30</v>
      </c>
      <c r="C406" s="7">
        <v>5</v>
      </c>
      <c r="D406" s="7" t="s">
        <v>34</v>
      </c>
      <c r="E406" s="7">
        <v>1999</v>
      </c>
      <c r="F406" s="7">
        <v>3</v>
      </c>
      <c r="G406" s="7">
        <v>3</v>
      </c>
      <c r="H406" s="7">
        <v>18</v>
      </c>
      <c r="I406" s="7">
        <v>70</v>
      </c>
      <c r="J406" s="7">
        <v>82</v>
      </c>
      <c r="K406" s="7">
        <v>318</v>
      </c>
      <c r="L406">
        <v>7</v>
      </c>
      <c r="O406" s="119"/>
    </row>
    <row r="407" spans="1:15">
      <c r="A407" s="7" t="s">
        <v>29</v>
      </c>
      <c r="B407" s="7" t="s">
        <v>30</v>
      </c>
      <c r="C407" s="7">
        <v>5</v>
      </c>
      <c r="D407" s="7" t="s">
        <v>35</v>
      </c>
      <c r="E407" s="7">
        <v>2002</v>
      </c>
      <c r="F407" s="7">
        <v>3</v>
      </c>
      <c r="G407" s="7">
        <v>3</v>
      </c>
      <c r="H407" s="7">
        <v>20</v>
      </c>
      <c r="I407" s="7">
        <v>78</v>
      </c>
      <c r="J407" s="7">
        <v>84</v>
      </c>
      <c r="K407" s="7">
        <v>320</v>
      </c>
      <c r="L407">
        <v>7</v>
      </c>
      <c r="O407" s="119"/>
    </row>
    <row r="408" spans="1:15">
      <c r="A408" s="7" t="s">
        <v>29</v>
      </c>
      <c r="B408" s="7" t="s">
        <v>30</v>
      </c>
      <c r="C408" s="7">
        <v>7</v>
      </c>
      <c r="D408" s="7" t="s">
        <v>32</v>
      </c>
      <c r="E408" s="7">
        <v>1985</v>
      </c>
      <c r="F408" s="7">
        <v>4</v>
      </c>
      <c r="G408" s="7">
        <v>3</v>
      </c>
      <c r="H408" s="7">
        <v>26</v>
      </c>
      <c r="I408" s="7">
        <v>102</v>
      </c>
      <c r="J408" s="7">
        <v>90</v>
      </c>
      <c r="K408" s="7">
        <v>326</v>
      </c>
      <c r="L408">
        <v>7</v>
      </c>
      <c r="O408" s="119"/>
    </row>
    <row r="409" spans="1:15">
      <c r="A409" s="7" t="s">
        <v>29</v>
      </c>
      <c r="B409" s="7" t="s">
        <v>30</v>
      </c>
      <c r="C409" s="7">
        <v>7</v>
      </c>
      <c r="D409" s="7" t="s">
        <v>33</v>
      </c>
      <c r="E409" s="7">
        <v>1998</v>
      </c>
      <c r="F409" s="7">
        <v>4</v>
      </c>
      <c r="G409" s="7">
        <v>3</v>
      </c>
      <c r="H409" s="7">
        <v>28</v>
      </c>
      <c r="I409" s="7">
        <v>110</v>
      </c>
      <c r="J409" s="7">
        <v>92</v>
      </c>
      <c r="K409" s="7">
        <v>328</v>
      </c>
      <c r="L409">
        <v>7</v>
      </c>
      <c r="O409" s="119"/>
    </row>
    <row r="410" spans="1:15">
      <c r="A410" s="7" t="s">
        <v>29</v>
      </c>
      <c r="B410" s="7" t="s">
        <v>30</v>
      </c>
      <c r="C410" s="7">
        <v>1</v>
      </c>
      <c r="D410" s="7" t="s">
        <v>34</v>
      </c>
      <c r="E410" s="7">
        <v>1999</v>
      </c>
      <c r="F410" s="7">
        <v>1</v>
      </c>
      <c r="G410" s="7">
        <v>4</v>
      </c>
      <c r="H410" s="7">
        <v>2</v>
      </c>
      <c r="I410" s="7">
        <v>5</v>
      </c>
      <c r="J410" s="7">
        <v>127</v>
      </c>
      <c r="K410" s="7">
        <v>402</v>
      </c>
      <c r="L410">
        <v>7</v>
      </c>
      <c r="O410" s="119"/>
    </row>
    <row r="411" spans="1:15">
      <c r="A411" s="7" t="s">
        <v>29</v>
      </c>
      <c r="B411" s="7" t="s">
        <v>30</v>
      </c>
      <c r="C411" s="7">
        <v>1</v>
      </c>
      <c r="D411" s="7" t="s">
        <v>35</v>
      </c>
      <c r="E411" s="7">
        <v>2002</v>
      </c>
      <c r="F411" s="7">
        <v>1</v>
      </c>
      <c r="G411" s="7">
        <v>4</v>
      </c>
      <c r="H411" s="7">
        <v>4</v>
      </c>
      <c r="I411" s="7">
        <v>13</v>
      </c>
      <c r="J411" s="7">
        <v>125</v>
      </c>
      <c r="K411" s="7">
        <v>404</v>
      </c>
      <c r="L411">
        <v>7</v>
      </c>
      <c r="O411" s="119"/>
    </row>
    <row r="412" spans="1:15">
      <c r="A412" s="7" t="s">
        <v>29</v>
      </c>
      <c r="B412" s="7" t="s">
        <v>30</v>
      </c>
      <c r="C412" s="7">
        <v>3</v>
      </c>
      <c r="D412" s="7" t="s">
        <v>33</v>
      </c>
      <c r="E412" s="7">
        <v>1998</v>
      </c>
      <c r="F412" s="7">
        <v>2</v>
      </c>
      <c r="G412" s="7">
        <v>4</v>
      </c>
      <c r="H412" s="7">
        <v>10</v>
      </c>
      <c r="I412" s="7">
        <v>37</v>
      </c>
      <c r="J412" s="7">
        <v>119</v>
      </c>
      <c r="K412" s="7">
        <v>410</v>
      </c>
      <c r="L412">
        <v>7</v>
      </c>
      <c r="O412" s="119"/>
    </row>
    <row r="413" spans="1:15">
      <c r="A413" s="7" t="s">
        <v>29</v>
      </c>
      <c r="B413" s="7" t="s">
        <v>30</v>
      </c>
      <c r="C413" s="7">
        <v>3</v>
      </c>
      <c r="D413" s="7" t="s">
        <v>31</v>
      </c>
      <c r="E413" s="7">
        <v>1983</v>
      </c>
      <c r="F413" s="7">
        <v>2</v>
      </c>
      <c r="G413" s="7">
        <v>4</v>
      </c>
      <c r="H413" s="7">
        <v>12</v>
      </c>
      <c r="I413" s="7">
        <v>45</v>
      </c>
      <c r="J413" s="7">
        <v>117</v>
      </c>
      <c r="K413" s="7">
        <v>412</v>
      </c>
      <c r="L413">
        <v>7</v>
      </c>
      <c r="O413" s="119"/>
    </row>
    <row r="414" spans="1:15">
      <c r="A414" s="7" t="s">
        <v>29</v>
      </c>
      <c r="B414" s="7" t="s">
        <v>30</v>
      </c>
      <c r="C414" s="7">
        <v>5</v>
      </c>
      <c r="D414" s="7" t="s">
        <v>37</v>
      </c>
      <c r="E414" s="7">
        <v>2018</v>
      </c>
      <c r="F414" s="7">
        <v>3</v>
      </c>
      <c r="G414" s="7">
        <v>4</v>
      </c>
      <c r="H414" s="7">
        <v>18</v>
      </c>
      <c r="I414" s="7">
        <v>69</v>
      </c>
      <c r="J414" s="7">
        <v>111</v>
      </c>
      <c r="K414" s="7">
        <v>418</v>
      </c>
      <c r="L414">
        <v>7</v>
      </c>
      <c r="O414" s="119"/>
    </row>
    <row r="415" spans="1:15">
      <c r="A415" s="7" t="s">
        <v>29</v>
      </c>
      <c r="B415" s="7" t="s">
        <v>30</v>
      </c>
      <c r="C415" s="7">
        <v>5</v>
      </c>
      <c r="D415" s="7" t="s">
        <v>32</v>
      </c>
      <c r="E415" s="7">
        <v>1985</v>
      </c>
      <c r="F415" s="7">
        <v>3</v>
      </c>
      <c r="G415" s="7">
        <v>4</v>
      </c>
      <c r="H415" s="7">
        <v>20</v>
      </c>
      <c r="I415" s="7">
        <v>77</v>
      </c>
      <c r="J415" s="7">
        <v>109</v>
      </c>
      <c r="K415" s="7">
        <v>420</v>
      </c>
      <c r="L415">
        <v>7</v>
      </c>
      <c r="O415" s="119"/>
    </row>
    <row r="416" spans="1:15">
      <c r="A416" s="7" t="s">
        <v>29</v>
      </c>
      <c r="B416" s="7" t="s">
        <v>30</v>
      </c>
      <c r="C416" s="7">
        <v>7</v>
      </c>
      <c r="D416" s="7" t="s">
        <v>38</v>
      </c>
      <c r="E416" s="7">
        <v>2023</v>
      </c>
      <c r="F416" s="7">
        <v>4</v>
      </c>
      <c r="G416" s="7">
        <v>4</v>
      </c>
      <c r="H416" s="7">
        <v>26</v>
      </c>
      <c r="I416" s="7">
        <v>101</v>
      </c>
      <c r="J416" s="7">
        <v>103</v>
      </c>
      <c r="K416" s="7">
        <v>426</v>
      </c>
      <c r="L416">
        <v>7</v>
      </c>
      <c r="O416" s="119"/>
    </row>
    <row r="417" spans="1:15">
      <c r="A417" s="7" t="s">
        <v>29</v>
      </c>
      <c r="B417" s="7" t="s">
        <v>30</v>
      </c>
      <c r="C417" s="7">
        <v>7</v>
      </c>
      <c r="D417" s="7" t="s">
        <v>36</v>
      </c>
      <c r="E417" s="7">
        <v>2016</v>
      </c>
      <c r="F417" s="7">
        <v>4</v>
      </c>
      <c r="G417" s="7">
        <v>4</v>
      </c>
      <c r="H417" s="7">
        <v>28</v>
      </c>
      <c r="I417" s="7">
        <v>109</v>
      </c>
      <c r="J417" s="7">
        <v>101</v>
      </c>
      <c r="K417" s="7">
        <v>428</v>
      </c>
      <c r="L417">
        <v>7</v>
      </c>
      <c r="O417" s="119"/>
    </row>
    <row r="418" spans="1:15">
      <c r="A418" s="7" t="s">
        <v>39</v>
      </c>
      <c r="B418" s="7" t="s">
        <v>40</v>
      </c>
      <c r="C418" s="7">
        <v>2</v>
      </c>
      <c r="D418" s="7" t="s">
        <v>41</v>
      </c>
      <c r="E418" s="7">
        <v>1984</v>
      </c>
      <c r="F418" s="7">
        <v>1</v>
      </c>
      <c r="G418" s="7">
        <v>1</v>
      </c>
      <c r="H418" s="7">
        <v>6</v>
      </c>
      <c r="I418" s="7">
        <v>24</v>
      </c>
      <c r="J418" s="7">
        <v>6</v>
      </c>
      <c r="K418" s="7">
        <v>106</v>
      </c>
      <c r="L418">
        <v>7</v>
      </c>
      <c r="M418" s="58">
        <v>45825</v>
      </c>
      <c r="N418" s="57">
        <v>38</v>
      </c>
      <c r="O418" s="119"/>
    </row>
    <row r="419" spans="1:15">
      <c r="A419" s="7" t="s">
        <v>39</v>
      </c>
      <c r="B419" s="7" t="s">
        <v>40</v>
      </c>
      <c r="C419" s="7">
        <v>2</v>
      </c>
      <c r="D419" s="7" t="s">
        <v>47</v>
      </c>
      <c r="E419" s="7">
        <v>2016</v>
      </c>
      <c r="F419" s="7">
        <v>1</v>
      </c>
      <c r="G419" s="7">
        <v>1</v>
      </c>
      <c r="H419" s="7">
        <v>8</v>
      </c>
      <c r="I419" s="7">
        <v>32</v>
      </c>
      <c r="J419" s="7">
        <v>8</v>
      </c>
      <c r="K419" s="7">
        <v>108</v>
      </c>
      <c r="L419">
        <v>7</v>
      </c>
      <c r="M419" s="58">
        <v>45825</v>
      </c>
      <c r="N419" s="57">
        <v>33</v>
      </c>
      <c r="O419" s="119"/>
    </row>
    <row r="420" spans="1:15">
      <c r="A420" s="86" t="s">
        <v>39</v>
      </c>
      <c r="B420" s="86" t="s">
        <v>40</v>
      </c>
      <c r="C420" s="87">
        <v>4</v>
      </c>
      <c r="D420" s="86" t="s">
        <v>42</v>
      </c>
      <c r="E420" s="86">
        <v>1989</v>
      </c>
      <c r="F420" s="87">
        <v>2</v>
      </c>
      <c r="G420" s="87">
        <v>1</v>
      </c>
      <c r="H420" s="87">
        <v>14</v>
      </c>
      <c r="I420" s="88">
        <v>56</v>
      </c>
      <c r="J420" s="88">
        <v>14</v>
      </c>
      <c r="K420" s="87">
        <v>114</v>
      </c>
      <c r="L420">
        <v>7</v>
      </c>
      <c r="M420" s="58">
        <v>45825</v>
      </c>
      <c r="N420" s="57">
        <v>37</v>
      </c>
      <c r="O420" s="119"/>
    </row>
    <row r="421" spans="1:15">
      <c r="A421" s="7" t="s">
        <v>39</v>
      </c>
      <c r="B421" s="7" t="s">
        <v>40</v>
      </c>
      <c r="C421" s="7">
        <v>4</v>
      </c>
      <c r="D421" s="7" t="s">
        <v>48</v>
      </c>
      <c r="E421" s="7">
        <v>2020</v>
      </c>
      <c r="F421" s="7">
        <v>2</v>
      </c>
      <c r="G421" s="7">
        <v>1</v>
      </c>
      <c r="H421" s="7">
        <v>16</v>
      </c>
      <c r="I421" s="7">
        <v>64</v>
      </c>
      <c r="J421" s="7">
        <v>16</v>
      </c>
      <c r="K421" s="7">
        <v>116</v>
      </c>
      <c r="L421">
        <v>7</v>
      </c>
      <c r="M421" s="58">
        <v>45825</v>
      </c>
      <c r="N421" s="57">
        <v>27</v>
      </c>
      <c r="O421" s="119"/>
    </row>
    <row r="422" spans="1:15">
      <c r="A422" s="7" t="s">
        <v>39</v>
      </c>
      <c r="B422" s="7" t="s">
        <v>40</v>
      </c>
      <c r="C422" s="7">
        <v>6</v>
      </c>
      <c r="D422" s="7" t="s">
        <v>44</v>
      </c>
      <c r="E422" s="7">
        <v>2001</v>
      </c>
      <c r="F422" s="7">
        <v>3</v>
      </c>
      <c r="G422" s="7">
        <v>1</v>
      </c>
      <c r="H422" s="7">
        <v>22</v>
      </c>
      <c r="I422" s="7">
        <v>88</v>
      </c>
      <c r="J422" s="7">
        <v>22</v>
      </c>
      <c r="K422" s="7">
        <v>122</v>
      </c>
      <c r="L422">
        <v>7</v>
      </c>
      <c r="M422" s="58">
        <v>45825</v>
      </c>
      <c r="N422" s="57">
        <v>25</v>
      </c>
      <c r="O422" s="119"/>
    </row>
    <row r="423" spans="1:15">
      <c r="A423" s="7" t="s">
        <v>39</v>
      </c>
      <c r="B423" s="7" t="s">
        <v>40</v>
      </c>
      <c r="C423" s="7">
        <v>6</v>
      </c>
      <c r="D423" s="7" t="s">
        <v>45</v>
      </c>
      <c r="E423" s="7">
        <v>2004</v>
      </c>
      <c r="F423" s="7">
        <v>3</v>
      </c>
      <c r="G423" s="7">
        <v>1</v>
      </c>
      <c r="H423" s="7">
        <v>24</v>
      </c>
      <c r="I423" s="7">
        <v>96</v>
      </c>
      <c r="J423" s="7">
        <v>24</v>
      </c>
      <c r="K423" s="7">
        <v>124</v>
      </c>
      <c r="L423">
        <v>7</v>
      </c>
      <c r="M423" s="58">
        <v>45825</v>
      </c>
      <c r="N423" s="57">
        <v>41</v>
      </c>
      <c r="O423" s="119"/>
    </row>
    <row r="424" spans="1:15">
      <c r="A424" s="7" t="s">
        <v>39</v>
      </c>
      <c r="B424" s="7" t="s">
        <v>40</v>
      </c>
      <c r="C424" s="7">
        <v>8</v>
      </c>
      <c r="D424" s="7" t="s">
        <v>43</v>
      </c>
      <c r="E424" s="7">
        <v>1999</v>
      </c>
      <c r="F424" s="7">
        <v>4</v>
      </c>
      <c r="G424" s="7">
        <v>1</v>
      </c>
      <c r="H424" s="7">
        <v>30</v>
      </c>
      <c r="I424" s="7">
        <v>120</v>
      </c>
      <c r="J424" s="7">
        <v>30</v>
      </c>
      <c r="K424" s="7">
        <v>130</v>
      </c>
      <c r="L424">
        <v>7</v>
      </c>
      <c r="M424" s="58">
        <v>45825</v>
      </c>
      <c r="N424" s="57">
        <v>47</v>
      </c>
      <c r="O424" s="119"/>
    </row>
    <row r="425" spans="1:15">
      <c r="A425" s="7" t="s">
        <v>39</v>
      </c>
      <c r="B425" s="7" t="s">
        <v>40</v>
      </c>
      <c r="C425" s="7">
        <v>8</v>
      </c>
      <c r="D425" s="7" t="s">
        <v>46</v>
      </c>
      <c r="E425" s="7">
        <v>2008</v>
      </c>
      <c r="F425" s="7">
        <v>4</v>
      </c>
      <c r="G425" s="7">
        <v>1</v>
      </c>
      <c r="H425" s="7">
        <v>32</v>
      </c>
      <c r="I425" s="7">
        <v>128</v>
      </c>
      <c r="J425" s="7">
        <v>32</v>
      </c>
      <c r="K425" s="7">
        <v>132</v>
      </c>
      <c r="L425">
        <v>7</v>
      </c>
      <c r="M425" s="58">
        <v>45825</v>
      </c>
      <c r="N425" s="57">
        <v>45</v>
      </c>
      <c r="O425" s="119"/>
    </row>
    <row r="426" spans="1:15">
      <c r="A426" s="7" t="s">
        <v>39</v>
      </c>
      <c r="B426" s="7" t="s">
        <v>40</v>
      </c>
      <c r="C426" s="7">
        <v>2</v>
      </c>
      <c r="D426" s="7" t="s">
        <v>42</v>
      </c>
      <c r="E426" s="7">
        <v>1989</v>
      </c>
      <c r="F426" s="7">
        <v>1</v>
      </c>
      <c r="G426" s="7">
        <v>2</v>
      </c>
      <c r="H426" s="7">
        <v>6</v>
      </c>
      <c r="I426" s="7">
        <v>23</v>
      </c>
      <c r="J426" s="7">
        <v>59</v>
      </c>
      <c r="K426" s="7">
        <v>206</v>
      </c>
      <c r="L426">
        <v>7</v>
      </c>
      <c r="M426" s="58">
        <v>45825</v>
      </c>
      <c r="N426" s="57">
        <v>28</v>
      </c>
      <c r="O426" s="119"/>
    </row>
    <row r="427" spans="1:15">
      <c r="A427" s="7" t="s">
        <v>39</v>
      </c>
      <c r="B427" s="7" t="s">
        <v>40</v>
      </c>
      <c r="C427" s="7">
        <v>2</v>
      </c>
      <c r="D427" s="7" t="s">
        <v>44</v>
      </c>
      <c r="E427" s="7">
        <v>2001</v>
      </c>
      <c r="F427" s="7">
        <v>1</v>
      </c>
      <c r="G427" s="7">
        <v>2</v>
      </c>
      <c r="H427" s="7">
        <v>8</v>
      </c>
      <c r="I427" s="7">
        <v>31</v>
      </c>
      <c r="J427" s="7">
        <v>57</v>
      </c>
      <c r="K427" s="7">
        <v>208</v>
      </c>
      <c r="L427">
        <v>7</v>
      </c>
      <c r="M427" s="58">
        <v>45825</v>
      </c>
      <c r="N427" s="57">
        <v>32</v>
      </c>
      <c r="O427" s="119"/>
    </row>
    <row r="428" spans="1:15">
      <c r="A428" s="7" t="s">
        <v>39</v>
      </c>
      <c r="B428" s="7" t="s">
        <v>40</v>
      </c>
      <c r="C428" s="7">
        <v>4</v>
      </c>
      <c r="D428" s="7" t="s">
        <v>45</v>
      </c>
      <c r="E428" s="7">
        <v>2004</v>
      </c>
      <c r="F428" s="7">
        <v>2</v>
      </c>
      <c r="G428" s="7">
        <v>2</v>
      </c>
      <c r="H428" s="7">
        <v>14</v>
      </c>
      <c r="I428" s="7">
        <v>55</v>
      </c>
      <c r="J428" s="7">
        <v>51</v>
      </c>
      <c r="K428" s="7">
        <v>214</v>
      </c>
      <c r="L428">
        <v>7</v>
      </c>
      <c r="M428" s="58">
        <v>45825</v>
      </c>
      <c r="N428" s="57">
        <v>31</v>
      </c>
      <c r="O428" s="119"/>
    </row>
    <row r="429" spans="1:15">
      <c r="A429" s="7" t="s">
        <v>39</v>
      </c>
      <c r="B429" s="7" t="s">
        <v>40</v>
      </c>
      <c r="C429" s="7">
        <v>4</v>
      </c>
      <c r="D429" s="7" t="s">
        <v>46</v>
      </c>
      <c r="E429" s="7">
        <v>2008</v>
      </c>
      <c r="F429" s="7">
        <v>2</v>
      </c>
      <c r="G429" s="7">
        <v>2</v>
      </c>
      <c r="H429" s="7">
        <v>16</v>
      </c>
      <c r="I429" s="7">
        <v>63</v>
      </c>
      <c r="J429" s="7">
        <v>49</v>
      </c>
      <c r="K429" s="7">
        <v>216</v>
      </c>
      <c r="L429">
        <v>7</v>
      </c>
      <c r="M429" s="58">
        <v>45825</v>
      </c>
      <c r="N429" s="57">
        <v>34</v>
      </c>
      <c r="O429" s="119"/>
    </row>
    <row r="430" spans="1:15">
      <c r="A430" s="7" t="s">
        <v>39</v>
      </c>
      <c r="B430" s="7" t="s">
        <v>40</v>
      </c>
      <c r="C430" s="7">
        <v>6</v>
      </c>
      <c r="D430" s="7" t="s">
        <v>47</v>
      </c>
      <c r="E430" s="7">
        <v>2016</v>
      </c>
      <c r="F430" s="7">
        <v>3</v>
      </c>
      <c r="G430" s="7">
        <v>2</v>
      </c>
      <c r="H430" s="7">
        <v>22</v>
      </c>
      <c r="I430" s="7">
        <v>87</v>
      </c>
      <c r="J430" s="7">
        <v>43</v>
      </c>
      <c r="K430" s="7">
        <v>222</v>
      </c>
      <c r="L430">
        <v>7</v>
      </c>
      <c r="M430" s="58">
        <v>45825</v>
      </c>
      <c r="N430" s="57">
        <v>29</v>
      </c>
      <c r="O430" s="119"/>
    </row>
    <row r="431" spans="1:15">
      <c r="A431" s="7" t="s">
        <v>39</v>
      </c>
      <c r="B431" s="7" t="s">
        <v>40</v>
      </c>
      <c r="C431" s="7">
        <v>6</v>
      </c>
      <c r="D431" s="7" t="s">
        <v>43</v>
      </c>
      <c r="E431" s="7">
        <v>1999</v>
      </c>
      <c r="F431" s="7">
        <v>3</v>
      </c>
      <c r="G431" s="7">
        <v>2</v>
      </c>
      <c r="H431" s="7">
        <v>24</v>
      </c>
      <c r="I431" s="7">
        <v>95</v>
      </c>
      <c r="J431" s="7">
        <v>41</v>
      </c>
      <c r="K431" s="7">
        <v>224</v>
      </c>
      <c r="L431">
        <v>7</v>
      </c>
      <c r="M431" s="58">
        <v>45825</v>
      </c>
      <c r="N431" s="57">
        <v>31</v>
      </c>
      <c r="O431" s="119"/>
    </row>
    <row r="432" spans="1:15">
      <c r="A432" s="7" t="s">
        <v>39</v>
      </c>
      <c r="B432" s="7" t="s">
        <v>40</v>
      </c>
      <c r="C432" s="7">
        <v>8</v>
      </c>
      <c r="D432" s="7" t="s">
        <v>48</v>
      </c>
      <c r="E432" s="7">
        <v>2020</v>
      </c>
      <c r="F432" s="7">
        <v>4</v>
      </c>
      <c r="G432" s="7">
        <v>2</v>
      </c>
      <c r="H432" s="7">
        <v>30</v>
      </c>
      <c r="I432" s="7">
        <v>119</v>
      </c>
      <c r="J432" s="7">
        <v>35</v>
      </c>
      <c r="K432" s="7">
        <v>230</v>
      </c>
      <c r="L432">
        <v>7</v>
      </c>
      <c r="M432" s="58">
        <v>45825</v>
      </c>
      <c r="N432" s="57">
        <v>27</v>
      </c>
      <c r="O432" s="119"/>
    </row>
    <row r="433" spans="1:15">
      <c r="A433" s="7" t="s">
        <v>39</v>
      </c>
      <c r="B433" s="7" t="s">
        <v>40</v>
      </c>
      <c r="C433" s="7">
        <v>8</v>
      </c>
      <c r="D433" s="7" t="s">
        <v>41</v>
      </c>
      <c r="E433" s="7">
        <v>1984</v>
      </c>
      <c r="F433" s="7">
        <v>4</v>
      </c>
      <c r="G433" s="7">
        <v>2</v>
      </c>
      <c r="H433" s="7">
        <v>32</v>
      </c>
      <c r="I433" s="7">
        <v>127</v>
      </c>
      <c r="J433" s="7">
        <v>33</v>
      </c>
      <c r="K433" s="7">
        <v>232</v>
      </c>
      <c r="L433">
        <v>7</v>
      </c>
      <c r="M433" s="58">
        <v>45825</v>
      </c>
      <c r="N433" s="57">
        <v>41</v>
      </c>
      <c r="O433" s="119"/>
    </row>
    <row r="434" spans="1:15">
      <c r="A434" s="7" t="s">
        <v>39</v>
      </c>
      <c r="B434" s="7" t="s">
        <v>40</v>
      </c>
      <c r="C434" s="7">
        <v>2</v>
      </c>
      <c r="D434" s="7" t="s">
        <v>45</v>
      </c>
      <c r="E434" s="7">
        <v>2004</v>
      </c>
      <c r="F434" s="7">
        <v>1</v>
      </c>
      <c r="G434" s="7">
        <v>3</v>
      </c>
      <c r="H434" s="7">
        <v>6</v>
      </c>
      <c r="I434" s="7">
        <v>22</v>
      </c>
      <c r="J434" s="7">
        <v>70</v>
      </c>
      <c r="K434" s="7">
        <v>306</v>
      </c>
      <c r="L434">
        <v>7</v>
      </c>
      <c r="M434" s="58">
        <v>45825</v>
      </c>
      <c r="N434" s="57">
        <v>40</v>
      </c>
      <c r="O434" s="119"/>
    </row>
    <row r="435" spans="1:15">
      <c r="A435" s="7" t="s">
        <v>39</v>
      </c>
      <c r="B435" s="7" t="s">
        <v>40</v>
      </c>
      <c r="C435" s="7">
        <v>2</v>
      </c>
      <c r="D435" s="7" t="s">
        <v>48</v>
      </c>
      <c r="E435" s="7">
        <v>2020</v>
      </c>
      <c r="F435" s="7">
        <v>1</v>
      </c>
      <c r="G435" s="7">
        <v>3</v>
      </c>
      <c r="H435" s="7">
        <v>8</v>
      </c>
      <c r="I435" s="7">
        <v>30</v>
      </c>
      <c r="J435" s="7">
        <v>72</v>
      </c>
      <c r="K435" s="7">
        <v>308</v>
      </c>
      <c r="L435">
        <v>7</v>
      </c>
      <c r="M435" s="58">
        <v>45825</v>
      </c>
      <c r="N435" s="57">
        <v>29</v>
      </c>
      <c r="O435" s="119"/>
    </row>
    <row r="436" spans="1:15">
      <c r="A436" s="7" t="s">
        <v>39</v>
      </c>
      <c r="B436" s="7" t="s">
        <v>40</v>
      </c>
      <c r="C436" s="7">
        <v>4</v>
      </c>
      <c r="D436" s="7" t="s">
        <v>41</v>
      </c>
      <c r="E436" s="7">
        <v>1984</v>
      </c>
      <c r="F436" s="7">
        <v>2</v>
      </c>
      <c r="G436" s="7">
        <v>3</v>
      </c>
      <c r="H436" s="7">
        <v>14</v>
      </c>
      <c r="I436" s="7">
        <v>54</v>
      </c>
      <c r="J436" s="7">
        <v>78</v>
      </c>
      <c r="K436" s="7">
        <v>314</v>
      </c>
      <c r="L436">
        <v>7</v>
      </c>
      <c r="M436" s="58">
        <v>45825</v>
      </c>
      <c r="N436" s="57">
        <v>30</v>
      </c>
      <c r="O436" s="119"/>
    </row>
    <row r="437" spans="1:15">
      <c r="A437" s="7" t="s">
        <v>39</v>
      </c>
      <c r="B437" s="7" t="s">
        <v>40</v>
      </c>
      <c r="C437" s="7">
        <v>4</v>
      </c>
      <c r="D437" s="7" t="s">
        <v>43</v>
      </c>
      <c r="E437" s="7">
        <v>1999</v>
      </c>
      <c r="F437" s="7">
        <v>2</v>
      </c>
      <c r="G437" s="7">
        <v>3</v>
      </c>
      <c r="H437" s="7">
        <v>16</v>
      </c>
      <c r="I437" s="7">
        <v>62</v>
      </c>
      <c r="J437" s="7">
        <v>80</v>
      </c>
      <c r="K437" s="7">
        <v>316</v>
      </c>
      <c r="L437">
        <v>7</v>
      </c>
      <c r="M437" s="58">
        <v>45825</v>
      </c>
      <c r="N437" s="57">
        <v>40</v>
      </c>
      <c r="O437" s="119"/>
    </row>
    <row r="438" spans="1:15">
      <c r="A438" s="7" t="s">
        <v>39</v>
      </c>
      <c r="B438" s="7" t="s">
        <v>40</v>
      </c>
      <c r="C438" s="7">
        <v>6</v>
      </c>
      <c r="D438" s="7" t="s">
        <v>42</v>
      </c>
      <c r="E438" s="7">
        <v>1989</v>
      </c>
      <c r="F438" s="7">
        <v>3</v>
      </c>
      <c r="G438" s="7">
        <v>3</v>
      </c>
      <c r="H438" s="7">
        <v>22</v>
      </c>
      <c r="I438" s="7">
        <v>86</v>
      </c>
      <c r="J438" s="7">
        <v>86</v>
      </c>
      <c r="K438" s="7">
        <v>322</v>
      </c>
      <c r="L438">
        <v>7</v>
      </c>
      <c r="M438" s="58">
        <v>45825</v>
      </c>
      <c r="N438" s="57">
        <v>34</v>
      </c>
      <c r="O438" s="119"/>
    </row>
    <row r="439" spans="1:15">
      <c r="A439" s="7" t="s">
        <v>39</v>
      </c>
      <c r="B439" s="7" t="s">
        <v>40</v>
      </c>
      <c r="C439" s="7">
        <v>6</v>
      </c>
      <c r="D439" s="7" t="s">
        <v>46</v>
      </c>
      <c r="E439" s="7">
        <v>2008</v>
      </c>
      <c r="F439" s="7">
        <v>3</v>
      </c>
      <c r="G439" s="7">
        <v>3</v>
      </c>
      <c r="H439" s="7">
        <v>24</v>
      </c>
      <c r="I439" s="7">
        <v>94</v>
      </c>
      <c r="J439" s="7">
        <v>88</v>
      </c>
      <c r="K439" s="7">
        <v>324</v>
      </c>
      <c r="L439">
        <v>7</v>
      </c>
      <c r="M439" s="58">
        <v>45825</v>
      </c>
      <c r="N439" s="57">
        <v>35</v>
      </c>
      <c r="O439" s="119"/>
    </row>
    <row r="440" spans="1:15">
      <c r="A440" s="7" t="s">
        <v>39</v>
      </c>
      <c r="B440" s="7" t="s">
        <v>40</v>
      </c>
      <c r="C440" s="7">
        <v>8</v>
      </c>
      <c r="D440" s="7" t="s">
        <v>44</v>
      </c>
      <c r="E440" s="7">
        <v>2001</v>
      </c>
      <c r="F440" s="7">
        <v>4</v>
      </c>
      <c r="G440" s="7">
        <v>3</v>
      </c>
      <c r="H440" s="7">
        <v>30</v>
      </c>
      <c r="I440" s="7">
        <v>118</v>
      </c>
      <c r="J440" s="7">
        <v>94</v>
      </c>
      <c r="K440" s="7">
        <v>330</v>
      </c>
      <c r="L440">
        <v>7</v>
      </c>
      <c r="M440" s="58">
        <v>45825</v>
      </c>
      <c r="N440" s="57">
        <v>13</v>
      </c>
      <c r="O440" s="119"/>
    </row>
    <row r="441" spans="1:15">
      <c r="A441" s="7" t="s">
        <v>39</v>
      </c>
      <c r="B441" s="7" t="s">
        <v>40</v>
      </c>
      <c r="C441" s="7">
        <v>8</v>
      </c>
      <c r="D441" s="7" t="s">
        <v>47</v>
      </c>
      <c r="E441" s="7">
        <v>2016</v>
      </c>
      <c r="F441" s="7">
        <v>4</v>
      </c>
      <c r="G441" s="7">
        <v>3</v>
      </c>
      <c r="H441" s="7">
        <v>32</v>
      </c>
      <c r="I441" s="7">
        <v>126</v>
      </c>
      <c r="J441" s="7">
        <v>96</v>
      </c>
      <c r="K441" s="7">
        <v>332</v>
      </c>
      <c r="L441">
        <v>7</v>
      </c>
      <c r="M441" s="58">
        <v>45825</v>
      </c>
      <c r="N441" s="57">
        <v>37</v>
      </c>
      <c r="O441" s="119"/>
    </row>
    <row r="442" spans="1:15">
      <c r="A442" s="7" t="s">
        <v>39</v>
      </c>
      <c r="B442" s="7" t="s">
        <v>40</v>
      </c>
      <c r="C442" s="7">
        <v>2</v>
      </c>
      <c r="D442" s="7" t="s">
        <v>43</v>
      </c>
      <c r="E442" s="7">
        <v>1999</v>
      </c>
      <c r="F442" s="7">
        <v>1</v>
      </c>
      <c r="G442" s="7">
        <v>4</v>
      </c>
      <c r="H442" s="7">
        <v>6</v>
      </c>
      <c r="I442" s="7">
        <v>21</v>
      </c>
      <c r="J442" s="7">
        <v>123</v>
      </c>
      <c r="K442" s="7">
        <v>406</v>
      </c>
      <c r="L442">
        <v>7</v>
      </c>
      <c r="M442" s="58">
        <v>45825</v>
      </c>
      <c r="N442" s="57">
        <v>41</v>
      </c>
      <c r="O442" s="119"/>
    </row>
    <row r="443" spans="1:15">
      <c r="A443" s="7" t="s">
        <v>39</v>
      </c>
      <c r="B443" s="7" t="s">
        <v>40</v>
      </c>
      <c r="C443" s="7">
        <v>2</v>
      </c>
      <c r="D443" s="7" t="s">
        <v>46</v>
      </c>
      <c r="E443" s="7">
        <v>2008</v>
      </c>
      <c r="F443" s="7">
        <v>1</v>
      </c>
      <c r="G443" s="7">
        <v>4</v>
      </c>
      <c r="H443" s="7">
        <v>8</v>
      </c>
      <c r="I443" s="7">
        <v>29</v>
      </c>
      <c r="J443" s="7">
        <v>121</v>
      </c>
      <c r="K443" s="7">
        <v>408</v>
      </c>
      <c r="L443">
        <v>7</v>
      </c>
      <c r="M443" s="58">
        <v>45825</v>
      </c>
      <c r="N443" s="57">
        <v>28</v>
      </c>
      <c r="O443" s="119"/>
    </row>
    <row r="444" spans="1:15">
      <c r="A444" s="7" t="s">
        <v>39</v>
      </c>
      <c r="B444" s="7" t="s">
        <v>40</v>
      </c>
      <c r="C444" s="7">
        <v>4</v>
      </c>
      <c r="D444" s="7" t="s">
        <v>47</v>
      </c>
      <c r="E444" s="7">
        <v>2016</v>
      </c>
      <c r="F444" s="7">
        <v>2</v>
      </c>
      <c r="G444" s="7">
        <v>4</v>
      </c>
      <c r="H444" s="7">
        <v>14</v>
      </c>
      <c r="I444" s="7">
        <v>53</v>
      </c>
      <c r="J444" s="7">
        <v>115</v>
      </c>
      <c r="K444" s="7">
        <v>414</v>
      </c>
      <c r="L444">
        <v>7</v>
      </c>
      <c r="M444" s="58">
        <v>45825</v>
      </c>
      <c r="N444" s="57">
        <v>26</v>
      </c>
      <c r="O444" s="119"/>
    </row>
    <row r="445" spans="1:15">
      <c r="A445" s="7" t="s">
        <v>39</v>
      </c>
      <c r="B445" s="7" t="s">
        <v>40</v>
      </c>
      <c r="C445" s="7">
        <v>4</v>
      </c>
      <c r="D445" s="7" t="s">
        <v>44</v>
      </c>
      <c r="E445" s="7">
        <v>2001</v>
      </c>
      <c r="F445" s="7">
        <v>2</v>
      </c>
      <c r="G445" s="7">
        <v>4</v>
      </c>
      <c r="H445" s="7">
        <v>16</v>
      </c>
      <c r="I445" s="7">
        <v>61</v>
      </c>
      <c r="J445" s="7">
        <v>113</v>
      </c>
      <c r="K445" s="7">
        <v>416</v>
      </c>
      <c r="L445">
        <v>7</v>
      </c>
      <c r="M445" s="58">
        <v>45825</v>
      </c>
      <c r="N445" s="57">
        <v>35</v>
      </c>
      <c r="O445" s="119"/>
    </row>
    <row r="446" spans="1:15">
      <c r="A446" s="7" t="s">
        <v>39</v>
      </c>
      <c r="B446" s="7" t="s">
        <v>40</v>
      </c>
      <c r="C446" s="7">
        <v>6</v>
      </c>
      <c r="D446" s="7" t="s">
        <v>48</v>
      </c>
      <c r="E446" s="7">
        <v>2020</v>
      </c>
      <c r="F446" s="7">
        <v>3</v>
      </c>
      <c r="G446" s="7">
        <v>4</v>
      </c>
      <c r="H446" s="7">
        <v>22</v>
      </c>
      <c r="I446" s="7">
        <v>85</v>
      </c>
      <c r="J446" s="7">
        <v>107</v>
      </c>
      <c r="K446" s="7">
        <v>422</v>
      </c>
      <c r="L446">
        <v>7</v>
      </c>
      <c r="M446" s="58">
        <v>45825</v>
      </c>
      <c r="N446" s="57">
        <v>29</v>
      </c>
      <c r="O446" s="119"/>
    </row>
    <row r="447" spans="1:15">
      <c r="A447" s="7" t="s">
        <v>39</v>
      </c>
      <c r="B447" s="7" t="s">
        <v>40</v>
      </c>
      <c r="C447" s="7">
        <v>6</v>
      </c>
      <c r="D447" s="7" t="s">
        <v>41</v>
      </c>
      <c r="E447" s="7">
        <v>1984</v>
      </c>
      <c r="F447" s="7">
        <v>3</v>
      </c>
      <c r="G447" s="7">
        <v>4</v>
      </c>
      <c r="H447" s="7">
        <v>24</v>
      </c>
      <c r="I447" s="7">
        <v>93</v>
      </c>
      <c r="J447" s="7">
        <v>105</v>
      </c>
      <c r="K447" s="7">
        <v>424</v>
      </c>
      <c r="L447">
        <v>7</v>
      </c>
      <c r="M447" s="58">
        <v>45825</v>
      </c>
      <c r="N447" s="57">
        <v>45</v>
      </c>
      <c r="O447" s="119"/>
    </row>
    <row r="448" spans="1:15">
      <c r="A448" s="7" t="s">
        <v>39</v>
      </c>
      <c r="B448" s="7" t="s">
        <v>40</v>
      </c>
      <c r="C448" s="7">
        <v>8</v>
      </c>
      <c r="D448" s="7" t="s">
        <v>45</v>
      </c>
      <c r="E448" s="7">
        <v>2004</v>
      </c>
      <c r="F448" s="7">
        <v>4</v>
      </c>
      <c r="G448" s="7">
        <v>4</v>
      </c>
      <c r="H448" s="7">
        <v>30</v>
      </c>
      <c r="I448" s="7">
        <v>117</v>
      </c>
      <c r="J448" s="7">
        <v>99</v>
      </c>
      <c r="K448" s="7">
        <v>430</v>
      </c>
      <c r="L448">
        <v>7</v>
      </c>
      <c r="M448" s="58">
        <v>45825</v>
      </c>
      <c r="N448" s="57">
        <v>22</v>
      </c>
      <c r="O448" s="119"/>
    </row>
    <row r="449" spans="1:15">
      <c r="A449" s="7" t="s">
        <v>39</v>
      </c>
      <c r="B449" s="7" t="s">
        <v>40</v>
      </c>
      <c r="C449" s="7">
        <v>8</v>
      </c>
      <c r="D449" s="7" t="s">
        <v>42</v>
      </c>
      <c r="E449" s="7">
        <v>1989</v>
      </c>
      <c r="F449" s="7">
        <v>4</v>
      </c>
      <c r="G449" s="7">
        <v>4</v>
      </c>
      <c r="H449" s="7">
        <v>32</v>
      </c>
      <c r="I449" s="7">
        <v>125</v>
      </c>
      <c r="J449" s="7">
        <v>97</v>
      </c>
      <c r="K449" s="7">
        <v>432</v>
      </c>
      <c r="L449">
        <v>7</v>
      </c>
      <c r="M449" s="58">
        <v>45825</v>
      </c>
      <c r="N449" s="57">
        <v>19</v>
      </c>
      <c r="O449" s="119"/>
    </row>
  </sheetData>
  <sortState xmlns:xlrd2="http://schemas.microsoft.com/office/spreadsheetml/2017/richdata2" ref="A2:N385">
    <sortCondition ref="L2:L385"/>
    <sortCondition ref="B2:B385"/>
    <sortCondition ref="G2:G385"/>
  </sortState>
  <conditionalFormatting pivot="1">
    <cfRule type="colorScale" priority="5">
      <colorScale>
        <cfvo type="min"/>
        <cfvo type="percentile" val="50"/>
        <cfvo type="max"/>
        <color rgb="FFF8696B"/>
        <color rgb="FFFFEB84"/>
        <color rgb="FF63BE7B"/>
      </colorScale>
    </cfRule>
  </conditionalFormatting>
  <conditionalFormatting pivot="1">
    <cfRule type="colorScale" priority="2">
      <colorScale>
        <cfvo type="min"/>
        <cfvo type="percentile" val="50"/>
        <cfvo type="max"/>
        <color rgb="FFF8696B"/>
        <color rgb="FFFFEB84"/>
        <color rgb="FF63BE7B"/>
      </colorScale>
    </cfRule>
  </conditionalFormatting>
  <printOptions gridLines="1"/>
  <pageMargins left="0.7" right="0.7" top="0.75" bottom="0.75" header="0.3" footer="0.3"/>
  <pageSetup paperSize="9" orientation="landscape" horizontalDpi="360" verticalDpi="360"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E15A-3F7C-465A-B71F-4ABDFF613FC9}">
  <dimension ref="A1:AH385"/>
  <sheetViews>
    <sheetView topLeftCell="O1" workbookViewId="0">
      <selection activeCell="AB28" sqref="AB28"/>
    </sheetView>
  </sheetViews>
  <sheetFormatPr defaultRowHeight="14.45"/>
  <cols>
    <col min="1" max="11" width="8.5703125" style="7"/>
    <col min="12" max="13" width="13.5703125" customWidth="1"/>
    <col min="19" max="21" width="9.42578125" style="30"/>
    <col min="22" max="22" width="13.42578125" style="30" customWidth="1"/>
    <col min="27" max="27" width="13.42578125" customWidth="1"/>
    <col min="28" max="28" width="16.42578125" bestFit="1" customWidth="1"/>
    <col min="29" max="29" width="14.28515625" bestFit="1" customWidth="1"/>
    <col min="30" max="33" width="9.140625" bestFit="1" customWidth="1"/>
    <col min="34" max="34" width="10.7109375" bestFit="1" customWidth="1"/>
    <col min="35" max="35" width="12" bestFit="1" customWidth="1"/>
  </cols>
  <sheetData>
    <row r="1" spans="1:34" ht="68.25" customHeight="1">
      <c r="A1" s="85" t="s">
        <v>49</v>
      </c>
      <c r="B1" s="85" t="s">
        <v>50</v>
      </c>
      <c r="C1" s="85" t="s">
        <v>51</v>
      </c>
      <c r="D1" s="85" t="s">
        <v>52</v>
      </c>
      <c r="E1" s="85" t="s">
        <v>53</v>
      </c>
      <c r="F1" s="85" t="s">
        <v>54</v>
      </c>
      <c r="G1" s="85" t="s">
        <v>55</v>
      </c>
      <c r="H1" s="85" t="s">
        <v>56</v>
      </c>
      <c r="I1" s="85" t="s">
        <v>57</v>
      </c>
      <c r="J1" s="85" t="s">
        <v>58</v>
      </c>
      <c r="K1" s="85" t="s">
        <v>59</v>
      </c>
      <c r="L1" s="5" t="s">
        <v>602</v>
      </c>
      <c r="M1" s="5" t="s">
        <v>608</v>
      </c>
      <c r="N1" s="5" t="s">
        <v>609</v>
      </c>
      <c r="O1" s="5" t="s">
        <v>610</v>
      </c>
      <c r="P1" s="5" t="s">
        <v>611</v>
      </c>
      <c r="Q1" s="5" t="s">
        <v>612</v>
      </c>
      <c r="R1" s="5" t="s">
        <v>613</v>
      </c>
      <c r="S1" s="15" t="s">
        <v>614</v>
      </c>
      <c r="T1" s="5" t="s">
        <v>615</v>
      </c>
      <c r="U1" s="15" t="s">
        <v>616</v>
      </c>
      <c r="V1" s="15"/>
    </row>
    <row r="2" spans="1:34">
      <c r="A2" s="57" t="s">
        <v>29</v>
      </c>
      <c r="B2" s="7" t="s">
        <v>30</v>
      </c>
      <c r="C2" s="7">
        <v>1</v>
      </c>
      <c r="D2" s="7" t="s">
        <v>37</v>
      </c>
      <c r="E2" s="7">
        <v>2018</v>
      </c>
      <c r="F2" s="7">
        <v>1</v>
      </c>
      <c r="G2" s="7">
        <v>1</v>
      </c>
      <c r="H2" s="7">
        <v>2</v>
      </c>
      <c r="I2" s="7">
        <v>8</v>
      </c>
      <c r="J2" s="7">
        <v>2</v>
      </c>
      <c r="K2" s="7">
        <v>102</v>
      </c>
      <c r="L2" s="20">
        <v>45799</v>
      </c>
      <c r="M2">
        <v>33</v>
      </c>
      <c r="N2">
        <v>27</v>
      </c>
      <c r="O2">
        <v>18</v>
      </c>
      <c r="P2">
        <v>15</v>
      </c>
      <c r="Q2">
        <v>23</v>
      </c>
      <c r="R2">
        <v>22</v>
      </c>
      <c r="S2" s="30">
        <f>AVERAGE(M2:R2)</f>
        <v>23</v>
      </c>
      <c r="T2">
        <v>0.25</v>
      </c>
      <c r="U2" s="30">
        <f>S2*(1/T2)</f>
        <v>92</v>
      </c>
      <c r="V2" s="119"/>
    </row>
    <row r="3" spans="1:34">
      <c r="A3" s="57" t="s">
        <v>29</v>
      </c>
      <c r="B3" s="7" t="s">
        <v>30</v>
      </c>
      <c r="C3" s="7">
        <v>1</v>
      </c>
      <c r="D3" s="7" t="s">
        <v>32</v>
      </c>
      <c r="E3" s="7">
        <v>1985</v>
      </c>
      <c r="F3" s="7">
        <v>1</v>
      </c>
      <c r="G3" s="7">
        <v>2</v>
      </c>
      <c r="H3" s="7">
        <v>2</v>
      </c>
      <c r="I3" s="7">
        <v>7</v>
      </c>
      <c r="J3" s="7">
        <v>63</v>
      </c>
      <c r="K3" s="7">
        <v>202</v>
      </c>
      <c r="L3" s="20">
        <v>45799</v>
      </c>
      <c r="M3">
        <v>30</v>
      </c>
      <c r="N3">
        <v>25</v>
      </c>
      <c r="O3">
        <v>31</v>
      </c>
      <c r="P3">
        <v>21</v>
      </c>
      <c r="Q3">
        <v>26</v>
      </c>
      <c r="R3">
        <v>31</v>
      </c>
      <c r="S3" s="30">
        <f t="shared" ref="S3:S65" si="0">AVERAGE(M3:R3)</f>
        <v>27.333333333333332</v>
      </c>
      <c r="T3">
        <v>0.25</v>
      </c>
      <c r="U3" s="30">
        <f t="shared" ref="U3:U65" si="1">S3*(1/T3)</f>
        <v>109.33333333333333</v>
      </c>
      <c r="V3" s="119"/>
    </row>
    <row r="4" spans="1:34">
      <c r="A4" s="57" t="s">
        <v>29</v>
      </c>
      <c r="B4" s="7" t="s">
        <v>30</v>
      </c>
      <c r="C4" s="7">
        <v>1</v>
      </c>
      <c r="D4" s="7" t="s">
        <v>31</v>
      </c>
      <c r="E4" s="7">
        <v>1983</v>
      </c>
      <c r="F4" s="7">
        <v>1</v>
      </c>
      <c r="G4" s="7">
        <v>3</v>
      </c>
      <c r="H4" s="7">
        <v>2</v>
      </c>
      <c r="I4" s="7">
        <v>6</v>
      </c>
      <c r="J4" s="7">
        <v>66</v>
      </c>
      <c r="K4" s="7">
        <v>302</v>
      </c>
      <c r="L4" s="20">
        <v>45799</v>
      </c>
      <c r="M4">
        <v>24</v>
      </c>
      <c r="N4">
        <v>33</v>
      </c>
      <c r="O4">
        <v>17</v>
      </c>
      <c r="P4">
        <v>19</v>
      </c>
      <c r="Q4">
        <v>26</v>
      </c>
      <c r="R4">
        <v>15</v>
      </c>
      <c r="S4" s="30">
        <f t="shared" si="0"/>
        <v>22.333333333333332</v>
      </c>
      <c r="T4">
        <v>0.25</v>
      </c>
      <c r="U4" s="30">
        <f t="shared" si="1"/>
        <v>89.333333333333329</v>
      </c>
      <c r="V4" s="119"/>
      <c r="AA4" s="101" t="s">
        <v>617</v>
      </c>
      <c r="AB4" s="102"/>
      <c r="AC4" s="102"/>
      <c r="AD4" s="101" t="s">
        <v>55</v>
      </c>
      <c r="AE4" s="102"/>
      <c r="AF4" s="102"/>
      <c r="AG4" s="102"/>
      <c r="AH4" s="102"/>
    </row>
    <row r="5" spans="1:34">
      <c r="A5" s="57" t="s">
        <v>29</v>
      </c>
      <c r="B5" s="7" t="s">
        <v>30</v>
      </c>
      <c r="C5" s="7">
        <v>1</v>
      </c>
      <c r="D5" s="7" t="s">
        <v>34</v>
      </c>
      <c r="E5" s="7">
        <v>1999</v>
      </c>
      <c r="F5" s="7">
        <v>1</v>
      </c>
      <c r="G5" s="7">
        <v>4</v>
      </c>
      <c r="H5" s="7">
        <v>2</v>
      </c>
      <c r="I5" s="7">
        <v>5</v>
      </c>
      <c r="J5" s="7">
        <v>127</v>
      </c>
      <c r="K5" s="7">
        <v>402</v>
      </c>
      <c r="L5" s="20">
        <v>45799</v>
      </c>
      <c r="M5">
        <v>39</v>
      </c>
      <c r="N5">
        <v>38</v>
      </c>
      <c r="O5">
        <v>26</v>
      </c>
      <c r="P5">
        <v>45</v>
      </c>
      <c r="Q5">
        <v>37</v>
      </c>
      <c r="R5">
        <v>37</v>
      </c>
      <c r="S5" s="30">
        <f t="shared" si="0"/>
        <v>37</v>
      </c>
      <c r="T5">
        <v>0.25</v>
      </c>
      <c r="U5" s="30">
        <f t="shared" si="1"/>
        <v>148</v>
      </c>
      <c r="V5" s="119"/>
      <c r="AA5" s="101" t="s">
        <v>49</v>
      </c>
      <c r="AB5" s="101" t="s">
        <v>53</v>
      </c>
      <c r="AC5" s="101" t="s">
        <v>52</v>
      </c>
      <c r="AD5" s="102">
        <v>1</v>
      </c>
      <c r="AE5" s="102">
        <v>2</v>
      </c>
      <c r="AF5" s="102">
        <v>3</v>
      </c>
      <c r="AG5" s="102">
        <v>4</v>
      </c>
      <c r="AH5" s="102" t="s">
        <v>618</v>
      </c>
    </row>
    <row r="6" spans="1:34">
      <c r="A6" s="57" t="s">
        <v>29</v>
      </c>
      <c r="B6" s="7" t="s">
        <v>30</v>
      </c>
      <c r="C6" s="7">
        <v>1</v>
      </c>
      <c r="D6" s="7" t="s">
        <v>36</v>
      </c>
      <c r="E6" s="7">
        <v>2016</v>
      </c>
      <c r="F6" s="7">
        <v>1</v>
      </c>
      <c r="G6" s="7">
        <v>1</v>
      </c>
      <c r="H6" s="7">
        <v>4</v>
      </c>
      <c r="I6" s="7">
        <v>16</v>
      </c>
      <c r="J6" s="7">
        <v>4</v>
      </c>
      <c r="K6" s="7">
        <v>104</v>
      </c>
      <c r="L6" s="20">
        <v>45799</v>
      </c>
      <c r="M6">
        <v>33</v>
      </c>
      <c r="N6">
        <v>31</v>
      </c>
      <c r="O6">
        <v>18</v>
      </c>
      <c r="P6">
        <v>23</v>
      </c>
      <c r="Q6">
        <v>38</v>
      </c>
      <c r="R6">
        <v>22</v>
      </c>
      <c r="S6" s="30">
        <f t="shared" si="0"/>
        <v>27.5</v>
      </c>
      <c r="T6">
        <v>0.25</v>
      </c>
      <c r="U6" s="30">
        <f t="shared" si="1"/>
        <v>110</v>
      </c>
      <c r="V6" s="119"/>
      <c r="AA6" s="102" t="s">
        <v>39</v>
      </c>
      <c r="AB6" s="30">
        <v>1984</v>
      </c>
      <c r="AC6" s="102" t="s">
        <v>41</v>
      </c>
      <c r="AD6" s="102">
        <v>98.666666666666671</v>
      </c>
      <c r="AE6" s="102">
        <v>142.66666666666666</v>
      </c>
      <c r="AF6" s="102">
        <v>135.33333333333334</v>
      </c>
      <c r="AG6" s="102">
        <v>128.66666666666666</v>
      </c>
      <c r="AH6" s="102">
        <v>126.33333333333331</v>
      </c>
    </row>
    <row r="7" spans="1:34">
      <c r="A7" s="57" t="s">
        <v>29</v>
      </c>
      <c r="B7" s="7" t="s">
        <v>30</v>
      </c>
      <c r="C7" s="7">
        <v>1</v>
      </c>
      <c r="D7" s="7" t="s">
        <v>33</v>
      </c>
      <c r="E7" s="7">
        <v>1998</v>
      </c>
      <c r="F7" s="7">
        <v>1</v>
      </c>
      <c r="G7" s="7">
        <v>2</v>
      </c>
      <c r="H7" s="7">
        <v>4</v>
      </c>
      <c r="I7" s="7">
        <v>15</v>
      </c>
      <c r="J7" s="7">
        <v>61</v>
      </c>
      <c r="K7" s="7">
        <v>204</v>
      </c>
      <c r="L7" s="20">
        <v>45799</v>
      </c>
      <c r="M7">
        <v>25</v>
      </c>
      <c r="N7">
        <v>29</v>
      </c>
      <c r="O7">
        <v>29</v>
      </c>
      <c r="P7">
        <v>33</v>
      </c>
      <c r="Q7">
        <v>31</v>
      </c>
      <c r="R7">
        <v>28</v>
      </c>
      <c r="S7" s="30">
        <f t="shared" si="0"/>
        <v>29.166666666666668</v>
      </c>
      <c r="T7">
        <v>0.25</v>
      </c>
      <c r="U7" s="30">
        <f t="shared" si="1"/>
        <v>116.66666666666667</v>
      </c>
      <c r="V7" s="119"/>
      <c r="AA7" s="102"/>
      <c r="AB7" s="30">
        <v>1989</v>
      </c>
      <c r="AC7" s="102" t="s">
        <v>42</v>
      </c>
      <c r="AD7" s="102">
        <v>116</v>
      </c>
      <c r="AE7" s="179">
        <v>99.333333333333329</v>
      </c>
      <c r="AF7" s="102">
        <v>105.33333333333333</v>
      </c>
      <c r="AG7" s="102">
        <v>130</v>
      </c>
      <c r="AH7" s="102">
        <v>112.66666666666666</v>
      </c>
    </row>
    <row r="8" spans="1:34">
      <c r="A8" s="57" t="s">
        <v>29</v>
      </c>
      <c r="B8" s="7" t="s">
        <v>30</v>
      </c>
      <c r="C8" s="7">
        <v>1</v>
      </c>
      <c r="D8" s="7" t="s">
        <v>38</v>
      </c>
      <c r="E8" s="7">
        <v>2023</v>
      </c>
      <c r="F8" s="7">
        <v>1</v>
      </c>
      <c r="G8" s="7">
        <v>3</v>
      </c>
      <c r="H8" s="7">
        <v>4</v>
      </c>
      <c r="I8" s="7">
        <v>14</v>
      </c>
      <c r="J8" s="7">
        <v>68</v>
      </c>
      <c r="K8" s="7">
        <v>304</v>
      </c>
      <c r="L8" s="20">
        <v>45799</v>
      </c>
      <c r="M8">
        <v>30</v>
      </c>
      <c r="N8">
        <v>34</v>
      </c>
      <c r="O8">
        <v>17</v>
      </c>
      <c r="P8">
        <v>39</v>
      </c>
      <c r="Q8">
        <v>25</v>
      </c>
      <c r="R8">
        <v>43</v>
      </c>
      <c r="S8" s="30">
        <f t="shared" si="0"/>
        <v>31.333333333333332</v>
      </c>
      <c r="T8">
        <v>0.25</v>
      </c>
      <c r="U8" s="30">
        <f t="shared" si="1"/>
        <v>125.33333333333333</v>
      </c>
      <c r="V8" s="119"/>
      <c r="AA8" s="102"/>
      <c r="AB8" s="30">
        <v>1999</v>
      </c>
      <c r="AC8" s="102" t="s">
        <v>43</v>
      </c>
      <c r="AD8" s="102">
        <v>136.66666666666666</v>
      </c>
      <c r="AE8" s="102">
        <v>133.33333333333334</v>
      </c>
      <c r="AF8" s="102">
        <v>136.66666666666666</v>
      </c>
      <c r="AG8" s="102">
        <v>153.33333333333334</v>
      </c>
      <c r="AH8" s="102">
        <v>140</v>
      </c>
    </row>
    <row r="9" spans="1:34">
      <c r="A9" s="57" t="s">
        <v>29</v>
      </c>
      <c r="B9" s="7" t="s">
        <v>30</v>
      </c>
      <c r="C9" s="7">
        <v>1</v>
      </c>
      <c r="D9" s="7" t="s">
        <v>35</v>
      </c>
      <c r="E9" s="7">
        <v>2002</v>
      </c>
      <c r="F9" s="7">
        <v>1</v>
      </c>
      <c r="G9" s="7">
        <v>4</v>
      </c>
      <c r="H9" s="7">
        <v>4</v>
      </c>
      <c r="I9" s="7">
        <v>13</v>
      </c>
      <c r="J9" s="7">
        <v>125</v>
      </c>
      <c r="K9" s="7">
        <v>404</v>
      </c>
      <c r="L9" s="20">
        <v>45799</v>
      </c>
      <c r="M9">
        <v>31</v>
      </c>
      <c r="N9">
        <v>31</v>
      </c>
      <c r="O9">
        <v>39</v>
      </c>
      <c r="P9">
        <v>23</v>
      </c>
      <c r="Q9">
        <v>34</v>
      </c>
      <c r="R9">
        <v>32</v>
      </c>
      <c r="S9" s="30">
        <f t="shared" si="0"/>
        <v>31.666666666666668</v>
      </c>
      <c r="T9">
        <v>0.25</v>
      </c>
      <c r="U9" s="30">
        <f t="shared" si="1"/>
        <v>126.66666666666667</v>
      </c>
      <c r="V9" s="119"/>
      <c r="AA9" s="102"/>
      <c r="AB9" s="30">
        <v>2001</v>
      </c>
      <c r="AC9" s="102" t="s">
        <v>44</v>
      </c>
      <c r="AD9" s="102">
        <v>135.33333333333334</v>
      </c>
      <c r="AE9" s="102">
        <v>135.33333333333334</v>
      </c>
      <c r="AF9" s="102">
        <v>109.33333333333333</v>
      </c>
      <c r="AG9" s="102">
        <v>128.66666666666666</v>
      </c>
      <c r="AH9" s="102">
        <v>127.16666666666666</v>
      </c>
    </row>
    <row r="10" spans="1:34">
      <c r="A10" s="57" t="s">
        <v>29</v>
      </c>
      <c r="B10" s="7" t="s">
        <v>30</v>
      </c>
      <c r="C10" s="7">
        <v>3</v>
      </c>
      <c r="D10" s="7" t="s">
        <v>32</v>
      </c>
      <c r="E10" s="7">
        <v>1985</v>
      </c>
      <c r="F10" s="7">
        <v>2</v>
      </c>
      <c r="G10" s="7">
        <v>1</v>
      </c>
      <c r="H10" s="7">
        <v>10</v>
      </c>
      <c r="I10" s="7">
        <v>40</v>
      </c>
      <c r="J10" s="7">
        <v>10</v>
      </c>
      <c r="K10" s="7">
        <v>110</v>
      </c>
      <c r="L10" s="20">
        <v>45799</v>
      </c>
      <c r="M10">
        <v>32</v>
      </c>
      <c r="N10">
        <v>25</v>
      </c>
      <c r="O10">
        <v>19</v>
      </c>
      <c r="P10">
        <v>23</v>
      </c>
      <c r="Q10">
        <v>18</v>
      </c>
      <c r="R10">
        <v>26</v>
      </c>
      <c r="S10" s="30">
        <f t="shared" si="0"/>
        <v>23.833333333333332</v>
      </c>
      <c r="T10">
        <v>0.25</v>
      </c>
      <c r="U10" s="30">
        <f t="shared" si="1"/>
        <v>95.333333333333329</v>
      </c>
      <c r="V10" s="119"/>
      <c r="AA10" s="102"/>
      <c r="AB10" s="30">
        <v>2004</v>
      </c>
      <c r="AC10" s="102" t="s">
        <v>45</v>
      </c>
      <c r="AD10" s="102">
        <v>134</v>
      </c>
      <c r="AE10" s="102">
        <v>113.33333333333333</v>
      </c>
      <c r="AF10" s="102">
        <v>100</v>
      </c>
      <c r="AG10" s="102">
        <v>125.33333333333333</v>
      </c>
      <c r="AH10" s="102">
        <v>118.16666666666666</v>
      </c>
    </row>
    <row r="11" spans="1:34">
      <c r="A11" s="57" t="s">
        <v>29</v>
      </c>
      <c r="B11" s="7" t="s">
        <v>30</v>
      </c>
      <c r="C11" s="7">
        <v>3</v>
      </c>
      <c r="D11" s="7" t="s">
        <v>38</v>
      </c>
      <c r="E11" s="7">
        <v>2023</v>
      </c>
      <c r="F11" s="7">
        <v>2</v>
      </c>
      <c r="G11" s="7">
        <v>2</v>
      </c>
      <c r="H11" s="7">
        <v>10</v>
      </c>
      <c r="I11" s="7">
        <v>39</v>
      </c>
      <c r="J11" s="7">
        <v>55</v>
      </c>
      <c r="K11" s="7">
        <v>210</v>
      </c>
      <c r="L11" s="20">
        <v>45799</v>
      </c>
      <c r="M11">
        <v>32</v>
      </c>
      <c r="N11">
        <v>34</v>
      </c>
      <c r="O11">
        <v>24</v>
      </c>
      <c r="P11">
        <v>21</v>
      </c>
      <c r="Q11">
        <v>24</v>
      </c>
      <c r="R11">
        <v>38</v>
      </c>
      <c r="S11" s="30">
        <f t="shared" si="0"/>
        <v>28.833333333333332</v>
      </c>
      <c r="T11">
        <v>0.25</v>
      </c>
      <c r="U11" s="30">
        <f t="shared" si="1"/>
        <v>115.33333333333333</v>
      </c>
      <c r="V11" s="119"/>
      <c r="AA11" s="102"/>
      <c r="AB11" s="30">
        <v>2008</v>
      </c>
      <c r="AC11" s="102" t="s">
        <v>46</v>
      </c>
      <c r="AD11" s="102">
        <v>151.33333333333334</v>
      </c>
      <c r="AE11" s="102">
        <v>124</v>
      </c>
      <c r="AF11" s="102">
        <v>121.33333333333333</v>
      </c>
      <c r="AG11" s="102">
        <v>144.66666666666666</v>
      </c>
      <c r="AH11" s="102">
        <v>135.33333333333334</v>
      </c>
    </row>
    <row r="12" spans="1:34">
      <c r="A12" s="57" t="s">
        <v>29</v>
      </c>
      <c r="B12" s="7" t="s">
        <v>30</v>
      </c>
      <c r="C12" s="7">
        <v>3</v>
      </c>
      <c r="D12" s="7" t="s">
        <v>36</v>
      </c>
      <c r="E12" s="7">
        <v>2016</v>
      </c>
      <c r="F12" s="7">
        <v>2</v>
      </c>
      <c r="G12" s="7">
        <v>3</v>
      </c>
      <c r="H12" s="7">
        <v>10</v>
      </c>
      <c r="I12" s="7">
        <v>38</v>
      </c>
      <c r="J12" s="7">
        <v>74</v>
      </c>
      <c r="K12" s="7">
        <v>310</v>
      </c>
      <c r="L12" s="20">
        <v>45799</v>
      </c>
      <c r="M12">
        <v>25</v>
      </c>
      <c r="N12">
        <v>27</v>
      </c>
      <c r="O12">
        <v>16</v>
      </c>
      <c r="P12">
        <v>17</v>
      </c>
      <c r="Q12">
        <v>34</v>
      </c>
      <c r="R12">
        <v>39</v>
      </c>
      <c r="S12" s="30">
        <f t="shared" si="0"/>
        <v>26.333333333333332</v>
      </c>
      <c r="T12">
        <v>0.25</v>
      </c>
      <c r="U12" s="30">
        <f t="shared" si="1"/>
        <v>105.33333333333333</v>
      </c>
      <c r="V12" s="119"/>
      <c r="AA12" s="102"/>
      <c r="AB12" s="30">
        <v>2016</v>
      </c>
      <c r="AC12" s="102" t="s">
        <v>47</v>
      </c>
      <c r="AD12" s="102">
        <v>124.66666666666667</v>
      </c>
      <c r="AE12" s="102">
        <v>139.33333333333334</v>
      </c>
      <c r="AF12" s="102">
        <v>116</v>
      </c>
      <c r="AG12" s="102">
        <v>155.33333333333334</v>
      </c>
      <c r="AH12" s="102">
        <v>133.83333333333334</v>
      </c>
    </row>
    <row r="13" spans="1:34">
      <c r="A13" s="57" t="s">
        <v>29</v>
      </c>
      <c r="B13" s="7" t="s">
        <v>30</v>
      </c>
      <c r="C13" s="7">
        <v>3</v>
      </c>
      <c r="D13" s="7" t="s">
        <v>33</v>
      </c>
      <c r="E13" s="7">
        <v>1998</v>
      </c>
      <c r="F13" s="7">
        <v>2</v>
      </c>
      <c r="G13" s="7">
        <v>4</v>
      </c>
      <c r="H13" s="7">
        <v>10</v>
      </c>
      <c r="I13" s="7">
        <v>37</v>
      </c>
      <c r="J13" s="7">
        <v>119</v>
      </c>
      <c r="K13" s="7">
        <v>410</v>
      </c>
      <c r="L13" s="20">
        <v>45799</v>
      </c>
      <c r="M13">
        <v>32</v>
      </c>
      <c r="N13">
        <v>30</v>
      </c>
      <c r="O13">
        <v>28</v>
      </c>
      <c r="P13">
        <v>32</v>
      </c>
      <c r="Q13">
        <v>31</v>
      </c>
      <c r="R13">
        <v>25</v>
      </c>
      <c r="S13" s="30">
        <f t="shared" si="0"/>
        <v>29.666666666666668</v>
      </c>
      <c r="T13">
        <v>0.25</v>
      </c>
      <c r="U13" s="30">
        <f t="shared" si="1"/>
        <v>118.66666666666667</v>
      </c>
      <c r="V13" s="119"/>
      <c r="AA13" s="102"/>
      <c r="AB13" s="30">
        <v>2020</v>
      </c>
      <c r="AC13" s="102" t="s">
        <v>48</v>
      </c>
      <c r="AD13" s="102">
        <v>126.66666666666667</v>
      </c>
      <c r="AE13" s="102">
        <v>93.333333333333329</v>
      </c>
      <c r="AF13" s="102">
        <v>88</v>
      </c>
      <c r="AG13" s="102">
        <v>113.33333333333333</v>
      </c>
      <c r="AH13" s="102">
        <v>105.33333333333333</v>
      </c>
    </row>
    <row r="14" spans="1:34">
      <c r="A14" s="57" t="s">
        <v>29</v>
      </c>
      <c r="B14" s="7" t="s">
        <v>30</v>
      </c>
      <c r="C14" s="7">
        <v>3</v>
      </c>
      <c r="D14" s="7" t="s">
        <v>35</v>
      </c>
      <c r="E14" s="7">
        <v>2002</v>
      </c>
      <c r="F14" s="7">
        <v>2</v>
      </c>
      <c r="G14" s="7">
        <v>1</v>
      </c>
      <c r="H14" s="7">
        <v>12</v>
      </c>
      <c r="I14" s="7">
        <v>48</v>
      </c>
      <c r="J14" s="7">
        <v>12</v>
      </c>
      <c r="K14" s="7">
        <v>112</v>
      </c>
      <c r="L14" s="20">
        <v>45799</v>
      </c>
      <c r="M14">
        <v>25</v>
      </c>
      <c r="N14">
        <v>16</v>
      </c>
      <c r="O14">
        <v>17</v>
      </c>
      <c r="P14">
        <v>22</v>
      </c>
      <c r="Q14">
        <v>22</v>
      </c>
      <c r="R14">
        <v>21</v>
      </c>
      <c r="S14" s="30">
        <f t="shared" si="0"/>
        <v>20.5</v>
      </c>
      <c r="T14">
        <v>0.25</v>
      </c>
      <c r="U14" s="30">
        <f t="shared" si="1"/>
        <v>82</v>
      </c>
      <c r="V14" s="119"/>
      <c r="AA14" s="102" t="s">
        <v>606</v>
      </c>
      <c r="AB14" s="30"/>
      <c r="AC14" s="102"/>
      <c r="AD14" s="102">
        <v>127.91666666666667</v>
      </c>
      <c r="AE14" s="102">
        <v>122.58333333333336</v>
      </c>
      <c r="AF14" s="102">
        <v>114.00000000000001</v>
      </c>
      <c r="AG14" s="102">
        <v>134.91666666666666</v>
      </c>
      <c r="AH14" s="102">
        <v>124.85416666666667</v>
      </c>
    </row>
    <row r="15" spans="1:34">
      <c r="A15" s="57" t="s">
        <v>29</v>
      </c>
      <c r="B15" s="7" t="s">
        <v>30</v>
      </c>
      <c r="C15" s="7">
        <v>3</v>
      </c>
      <c r="D15" s="7" t="s">
        <v>34</v>
      </c>
      <c r="E15" s="7">
        <v>1999</v>
      </c>
      <c r="F15" s="7">
        <v>2</v>
      </c>
      <c r="G15" s="7">
        <v>2</v>
      </c>
      <c r="H15" s="7">
        <v>12</v>
      </c>
      <c r="I15" s="7">
        <v>47</v>
      </c>
      <c r="J15" s="7">
        <v>53</v>
      </c>
      <c r="K15" s="7">
        <v>212</v>
      </c>
      <c r="L15" s="20">
        <v>45799</v>
      </c>
      <c r="M15">
        <v>26</v>
      </c>
      <c r="N15">
        <v>24</v>
      </c>
      <c r="O15">
        <v>35</v>
      </c>
      <c r="P15">
        <v>49</v>
      </c>
      <c r="Q15">
        <v>24</v>
      </c>
      <c r="R15">
        <v>21</v>
      </c>
      <c r="S15" s="30">
        <f t="shared" si="0"/>
        <v>29.833333333333332</v>
      </c>
      <c r="T15">
        <v>0.25</v>
      </c>
      <c r="U15" s="30">
        <f t="shared" si="1"/>
        <v>119.33333333333333</v>
      </c>
      <c r="V15" s="119"/>
      <c r="AA15" s="102" t="s">
        <v>29</v>
      </c>
      <c r="AB15" s="30">
        <v>1983</v>
      </c>
      <c r="AC15" s="102" t="s">
        <v>31</v>
      </c>
      <c r="AD15" s="102">
        <v>124.66666666666667</v>
      </c>
      <c r="AE15" s="102">
        <v>114.66666666666667</v>
      </c>
      <c r="AF15" s="102">
        <v>89.333333333333329</v>
      </c>
      <c r="AG15" s="102">
        <v>116</v>
      </c>
      <c r="AH15" s="102">
        <v>111.16666666666667</v>
      </c>
    </row>
    <row r="16" spans="1:34">
      <c r="A16" s="57" t="s">
        <v>29</v>
      </c>
      <c r="B16" s="7" t="s">
        <v>30</v>
      </c>
      <c r="C16" s="7">
        <v>3</v>
      </c>
      <c r="D16" s="7" t="s">
        <v>37</v>
      </c>
      <c r="E16" s="7">
        <v>2018</v>
      </c>
      <c r="F16" s="7">
        <v>2</v>
      </c>
      <c r="G16" s="7">
        <v>3</v>
      </c>
      <c r="H16" s="7">
        <v>12</v>
      </c>
      <c r="I16" s="7">
        <v>46</v>
      </c>
      <c r="J16" s="7">
        <v>76</v>
      </c>
      <c r="K16" s="7">
        <v>312</v>
      </c>
      <c r="L16" s="20">
        <v>45799</v>
      </c>
      <c r="M16">
        <v>24</v>
      </c>
      <c r="N16">
        <v>20</v>
      </c>
      <c r="O16">
        <v>23</v>
      </c>
      <c r="P16">
        <v>28</v>
      </c>
      <c r="Q16">
        <v>25</v>
      </c>
      <c r="R16">
        <v>31</v>
      </c>
      <c r="S16" s="30">
        <f t="shared" si="0"/>
        <v>25.166666666666668</v>
      </c>
      <c r="T16">
        <v>0.25</v>
      </c>
      <c r="U16" s="30">
        <f t="shared" si="1"/>
        <v>100.66666666666667</v>
      </c>
      <c r="V16" s="119"/>
      <c r="AA16" s="102"/>
      <c r="AB16" s="30">
        <v>1985</v>
      </c>
      <c r="AC16" s="102" t="s">
        <v>32</v>
      </c>
      <c r="AD16" s="102">
        <v>95.333333333333329</v>
      </c>
      <c r="AE16" s="102">
        <v>109.33333333333333</v>
      </c>
      <c r="AF16" s="102">
        <v>106</v>
      </c>
      <c r="AG16" s="102">
        <v>112</v>
      </c>
      <c r="AH16" s="102">
        <v>105.66666666666666</v>
      </c>
    </row>
    <row r="17" spans="1:34">
      <c r="A17" s="57" t="s">
        <v>29</v>
      </c>
      <c r="B17" s="7" t="s">
        <v>30</v>
      </c>
      <c r="C17" s="7">
        <v>3</v>
      </c>
      <c r="D17" s="7" t="s">
        <v>31</v>
      </c>
      <c r="E17" s="7">
        <v>1983</v>
      </c>
      <c r="F17" s="7">
        <v>2</v>
      </c>
      <c r="G17" s="7">
        <v>4</v>
      </c>
      <c r="H17" s="7">
        <v>12</v>
      </c>
      <c r="I17" s="7">
        <v>45</v>
      </c>
      <c r="J17" s="7">
        <v>117</v>
      </c>
      <c r="K17" s="7">
        <v>412</v>
      </c>
      <c r="L17" s="20">
        <v>45799</v>
      </c>
      <c r="M17">
        <v>46</v>
      </c>
      <c r="N17">
        <v>28</v>
      </c>
      <c r="O17">
        <v>26</v>
      </c>
      <c r="P17">
        <v>32</v>
      </c>
      <c r="Q17">
        <v>19</v>
      </c>
      <c r="R17">
        <v>23</v>
      </c>
      <c r="S17" s="30">
        <f t="shared" si="0"/>
        <v>29</v>
      </c>
      <c r="T17">
        <v>0.25</v>
      </c>
      <c r="U17" s="30">
        <f t="shared" si="1"/>
        <v>116</v>
      </c>
      <c r="V17" s="119"/>
      <c r="AA17" s="102"/>
      <c r="AB17" s="30">
        <v>1998</v>
      </c>
      <c r="AC17" s="102" t="s">
        <v>33</v>
      </c>
      <c r="AD17" s="102">
        <v>116</v>
      </c>
      <c r="AE17" s="102">
        <v>116.66666666666667</v>
      </c>
      <c r="AF17" s="102">
        <v>108.66666666666667</v>
      </c>
      <c r="AG17" s="102">
        <v>118.66666666666667</v>
      </c>
      <c r="AH17" s="102">
        <v>115.00000000000001</v>
      </c>
    </row>
    <row r="18" spans="1:34">
      <c r="A18" s="57" t="s">
        <v>29</v>
      </c>
      <c r="B18" s="7" t="s">
        <v>30</v>
      </c>
      <c r="C18" s="7">
        <v>5</v>
      </c>
      <c r="D18" s="7" t="s">
        <v>33</v>
      </c>
      <c r="E18" s="7">
        <v>1998</v>
      </c>
      <c r="F18" s="7">
        <v>3</v>
      </c>
      <c r="G18" s="7">
        <v>1</v>
      </c>
      <c r="H18" s="7">
        <v>18</v>
      </c>
      <c r="I18" s="7">
        <v>72</v>
      </c>
      <c r="J18" s="7">
        <v>18</v>
      </c>
      <c r="K18" s="7">
        <v>118</v>
      </c>
      <c r="L18" s="20">
        <v>45799</v>
      </c>
      <c r="M18">
        <v>36</v>
      </c>
      <c r="N18">
        <v>31</v>
      </c>
      <c r="O18">
        <v>21</v>
      </c>
      <c r="P18">
        <v>27</v>
      </c>
      <c r="Q18">
        <v>27</v>
      </c>
      <c r="R18">
        <v>32</v>
      </c>
      <c r="S18" s="30">
        <f t="shared" si="0"/>
        <v>29</v>
      </c>
      <c r="T18">
        <v>0.25</v>
      </c>
      <c r="U18" s="30">
        <f t="shared" si="1"/>
        <v>116</v>
      </c>
      <c r="V18" s="119"/>
      <c r="AA18" s="102"/>
      <c r="AB18" s="30">
        <v>1999</v>
      </c>
      <c r="AC18" s="102" t="s">
        <v>34</v>
      </c>
      <c r="AD18" s="102">
        <v>109.33333333333333</v>
      </c>
      <c r="AE18" s="102">
        <v>119.33333333333333</v>
      </c>
      <c r="AF18" s="102">
        <v>136.66666666666666</v>
      </c>
      <c r="AG18" s="102">
        <v>148</v>
      </c>
      <c r="AH18" s="102">
        <v>128.33333333333331</v>
      </c>
    </row>
    <row r="19" spans="1:34">
      <c r="A19" s="57" t="s">
        <v>29</v>
      </c>
      <c r="B19" s="7" t="s">
        <v>30</v>
      </c>
      <c r="C19" s="7">
        <v>5</v>
      </c>
      <c r="D19" s="7" t="s">
        <v>31</v>
      </c>
      <c r="E19" s="7">
        <v>1983</v>
      </c>
      <c r="F19" s="7">
        <v>3</v>
      </c>
      <c r="G19" s="7">
        <v>2</v>
      </c>
      <c r="H19" s="7">
        <v>18</v>
      </c>
      <c r="I19" s="7">
        <v>71</v>
      </c>
      <c r="J19" s="7">
        <v>47</v>
      </c>
      <c r="K19" s="7">
        <v>218</v>
      </c>
      <c r="L19" s="20">
        <v>45799</v>
      </c>
      <c r="M19">
        <v>35</v>
      </c>
      <c r="N19">
        <v>28</v>
      </c>
      <c r="O19">
        <v>25</v>
      </c>
      <c r="P19">
        <v>29</v>
      </c>
      <c r="Q19">
        <v>22</v>
      </c>
      <c r="R19">
        <v>33</v>
      </c>
      <c r="S19" s="30">
        <f t="shared" si="0"/>
        <v>28.666666666666668</v>
      </c>
      <c r="T19">
        <v>0.25</v>
      </c>
      <c r="U19" s="30">
        <f t="shared" si="1"/>
        <v>114.66666666666667</v>
      </c>
      <c r="V19" s="119"/>
      <c r="AA19" s="102"/>
      <c r="AB19" s="30">
        <v>2002</v>
      </c>
      <c r="AC19" s="102" t="s">
        <v>35</v>
      </c>
      <c r="AD19" s="102">
        <v>82</v>
      </c>
      <c r="AE19" s="102">
        <v>129.33333333333334</v>
      </c>
      <c r="AF19" s="102">
        <v>82.666666666666671</v>
      </c>
      <c r="AG19" s="102">
        <v>126.66666666666667</v>
      </c>
      <c r="AH19" s="102">
        <v>105.16666666666667</v>
      </c>
    </row>
    <row r="20" spans="1:34">
      <c r="A20" s="57" t="s">
        <v>29</v>
      </c>
      <c r="B20" s="7" t="s">
        <v>30</v>
      </c>
      <c r="C20" s="7">
        <v>5</v>
      </c>
      <c r="D20" s="7" t="s">
        <v>34</v>
      </c>
      <c r="E20" s="7">
        <v>1999</v>
      </c>
      <c r="F20" s="7">
        <v>3</v>
      </c>
      <c r="G20" s="7">
        <v>3</v>
      </c>
      <c r="H20" s="7">
        <v>18</v>
      </c>
      <c r="I20" s="7">
        <v>70</v>
      </c>
      <c r="J20" s="7">
        <v>82</v>
      </c>
      <c r="K20" s="7">
        <v>318</v>
      </c>
      <c r="L20" s="20">
        <v>45799</v>
      </c>
      <c r="M20">
        <v>39</v>
      </c>
      <c r="N20">
        <v>38</v>
      </c>
      <c r="O20">
        <v>36</v>
      </c>
      <c r="P20">
        <v>26</v>
      </c>
      <c r="Q20">
        <v>32</v>
      </c>
      <c r="R20">
        <v>34</v>
      </c>
      <c r="S20" s="30">
        <f t="shared" si="0"/>
        <v>34.166666666666664</v>
      </c>
      <c r="T20">
        <v>0.25</v>
      </c>
      <c r="U20" s="30">
        <f t="shared" si="1"/>
        <v>136.66666666666666</v>
      </c>
      <c r="V20" s="119"/>
      <c r="AA20" s="102"/>
      <c r="AB20" s="30">
        <v>2016</v>
      </c>
      <c r="AC20" s="102" t="s">
        <v>36</v>
      </c>
      <c r="AD20" s="102">
        <v>110</v>
      </c>
      <c r="AE20" s="102">
        <v>112.66666666666667</v>
      </c>
      <c r="AF20" s="102">
        <v>105.33333333333333</v>
      </c>
      <c r="AG20" s="102">
        <v>108</v>
      </c>
      <c r="AH20" s="102">
        <v>109</v>
      </c>
    </row>
    <row r="21" spans="1:34">
      <c r="A21" s="57" t="s">
        <v>29</v>
      </c>
      <c r="B21" s="7" t="s">
        <v>30</v>
      </c>
      <c r="C21" s="7">
        <v>5</v>
      </c>
      <c r="D21" s="7" t="s">
        <v>37</v>
      </c>
      <c r="E21" s="7">
        <v>2018</v>
      </c>
      <c r="F21" s="7">
        <v>3</v>
      </c>
      <c r="G21" s="7">
        <v>4</v>
      </c>
      <c r="H21" s="7">
        <v>18</v>
      </c>
      <c r="I21" s="7">
        <v>69</v>
      </c>
      <c r="J21" s="7">
        <v>111</v>
      </c>
      <c r="K21" s="7">
        <v>418</v>
      </c>
      <c r="L21" s="20">
        <v>45799</v>
      </c>
      <c r="M21">
        <v>39</v>
      </c>
      <c r="N21">
        <v>30</v>
      </c>
      <c r="O21">
        <v>35</v>
      </c>
      <c r="P21">
        <v>21</v>
      </c>
      <c r="Q21">
        <v>30</v>
      </c>
      <c r="R21">
        <v>35</v>
      </c>
      <c r="S21" s="30">
        <f t="shared" si="0"/>
        <v>31.666666666666668</v>
      </c>
      <c r="T21">
        <v>0.25</v>
      </c>
      <c r="U21" s="30">
        <f t="shared" si="1"/>
        <v>126.66666666666667</v>
      </c>
      <c r="V21" s="119"/>
      <c r="AA21" s="102"/>
      <c r="AB21" s="30">
        <v>2018</v>
      </c>
      <c r="AC21" s="102" t="s">
        <v>37</v>
      </c>
      <c r="AD21" s="102">
        <v>92</v>
      </c>
      <c r="AE21" s="102">
        <v>110</v>
      </c>
      <c r="AF21" s="102">
        <v>100.66666666666667</v>
      </c>
      <c r="AG21" s="102">
        <v>126.66666666666667</v>
      </c>
      <c r="AH21" s="102">
        <v>107.33333333333334</v>
      </c>
    </row>
    <row r="22" spans="1:34">
      <c r="A22" s="57" t="s">
        <v>29</v>
      </c>
      <c r="B22" s="7" t="s">
        <v>30</v>
      </c>
      <c r="C22" s="7">
        <v>5</v>
      </c>
      <c r="D22" s="7" t="s">
        <v>38</v>
      </c>
      <c r="E22" s="7">
        <v>2023</v>
      </c>
      <c r="F22" s="7">
        <v>3</v>
      </c>
      <c r="G22" s="7">
        <v>1</v>
      </c>
      <c r="H22" s="7">
        <v>20</v>
      </c>
      <c r="I22" s="7">
        <v>80</v>
      </c>
      <c r="J22" s="7">
        <v>20</v>
      </c>
      <c r="K22" s="7">
        <v>120</v>
      </c>
      <c r="L22" s="20">
        <v>45799</v>
      </c>
      <c r="M22">
        <v>34</v>
      </c>
      <c r="N22">
        <v>33</v>
      </c>
      <c r="O22">
        <v>18</v>
      </c>
      <c r="P22">
        <v>32</v>
      </c>
      <c r="Q22">
        <v>22</v>
      </c>
      <c r="R22">
        <v>39</v>
      </c>
      <c r="S22" s="30">
        <f t="shared" si="0"/>
        <v>29.666666666666668</v>
      </c>
      <c r="T22">
        <v>0.25</v>
      </c>
      <c r="U22" s="30">
        <f t="shared" si="1"/>
        <v>118.66666666666667</v>
      </c>
      <c r="V22" s="119"/>
      <c r="AA22" s="102"/>
      <c r="AB22" s="30">
        <v>2023</v>
      </c>
      <c r="AC22" s="102" t="s">
        <v>38</v>
      </c>
      <c r="AD22" s="102">
        <v>118.66666666666667</v>
      </c>
      <c r="AE22" s="102">
        <v>115.33333333333333</v>
      </c>
      <c r="AF22" s="102">
        <v>125.33333333333333</v>
      </c>
      <c r="AG22" s="102">
        <v>111.33333333333333</v>
      </c>
      <c r="AH22" s="102">
        <v>117.66666666666666</v>
      </c>
    </row>
    <row r="23" spans="1:34">
      <c r="A23" s="57" t="s">
        <v>29</v>
      </c>
      <c r="B23" s="7" t="s">
        <v>30</v>
      </c>
      <c r="C23" s="7">
        <v>5</v>
      </c>
      <c r="D23" s="7" t="s">
        <v>36</v>
      </c>
      <c r="E23" s="7">
        <v>2016</v>
      </c>
      <c r="F23" s="7">
        <v>3</v>
      </c>
      <c r="G23" s="7">
        <v>2</v>
      </c>
      <c r="H23" s="7">
        <v>20</v>
      </c>
      <c r="I23" s="7">
        <v>79</v>
      </c>
      <c r="J23" s="7">
        <v>45</v>
      </c>
      <c r="K23" s="7">
        <v>220</v>
      </c>
      <c r="L23" s="20">
        <v>45799</v>
      </c>
      <c r="M23">
        <v>24</v>
      </c>
      <c r="N23">
        <v>24</v>
      </c>
      <c r="O23">
        <v>28</v>
      </c>
      <c r="P23">
        <v>32</v>
      </c>
      <c r="Q23">
        <v>29</v>
      </c>
      <c r="R23">
        <v>32</v>
      </c>
      <c r="S23" s="30">
        <f t="shared" si="0"/>
        <v>28.166666666666668</v>
      </c>
      <c r="T23">
        <v>0.25</v>
      </c>
      <c r="U23" s="30">
        <f t="shared" si="1"/>
        <v>112.66666666666667</v>
      </c>
      <c r="V23" s="119"/>
      <c r="AA23" s="102" t="s">
        <v>607</v>
      </c>
      <c r="AB23" s="102"/>
      <c r="AC23" s="102"/>
      <c r="AD23" s="102">
        <v>105.99999999999999</v>
      </c>
      <c r="AE23" s="102">
        <v>115.91666666666667</v>
      </c>
      <c r="AF23" s="102">
        <v>106.83333333333333</v>
      </c>
      <c r="AG23" s="102">
        <v>120.91666666666667</v>
      </c>
      <c r="AH23" s="102">
        <v>112.41666666666666</v>
      </c>
    </row>
    <row r="24" spans="1:34">
      <c r="A24" s="57" t="s">
        <v>29</v>
      </c>
      <c r="B24" s="7" t="s">
        <v>30</v>
      </c>
      <c r="C24" s="7">
        <v>5</v>
      </c>
      <c r="D24" s="7" t="s">
        <v>35</v>
      </c>
      <c r="E24" s="7">
        <v>2002</v>
      </c>
      <c r="F24" s="7">
        <v>3</v>
      </c>
      <c r="G24" s="7">
        <v>3</v>
      </c>
      <c r="H24" s="7">
        <v>20</v>
      </c>
      <c r="I24" s="7">
        <v>78</v>
      </c>
      <c r="J24" s="7">
        <v>84</v>
      </c>
      <c r="K24" s="7">
        <v>320</v>
      </c>
      <c r="L24" s="20">
        <v>45799</v>
      </c>
      <c r="M24">
        <v>17</v>
      </c>
      <c r="N24">
        <v>7</v>
      </c>
      <c r="O24">
        <v>13</v>
      </c>
      <c r="P24">
        <v>15</v>
      </c>
      <c r="Q24">
        <v>29</v>
      </c>
      <c r="R24">
        <v>43</v>
      </c>
      <c r="S24" s="30">
        <f t="shared" si="0"/>
        <v>20.666666666666668</v>
      </c>
      <c r="T24">
        <v>0.25</v>
      </c>
      <c r="U24" s="30">
        <f t="shared" si="1"/>
        <v>82.666666666666671</v>
      </c>
      <c r="V24" s="119"/>
    </row>
    <row r="25" spans="1:34">
      <c r="A25" s="57" t="s">
        <v>29</v>
      </c>
      <c r="B25" s="7" t="s">
        <v>30</v>
      </c>
      <c r="C25" s="7">
        <v>5</v>
      </c>
      <c r="D25" s="7" t="s">
        <v>32</v>
      </c>
      <c r="E25" s="7">
        <v>1985</v>
      </c>
      <c r="F25" s="7">
        <v>3</v>
      </c>
      <c r="G25" s="7">
        <v>4</v>
      </c>
      <c r="H25" s="7">
        <v>20</v>
      </c>
      <c r="I25" s="7">
        <v>77</v>
      </c>
      <c r="J25" s="7">
        <v>109</v>
      </c>
      <c r="K25" s="7">
        <v>420</v>
      </c>
      <c r="L25" s="20">
        <v>45799</v>
      </c>
      <c r="M25">
        <v>29</v>
      </c>
      <c r="N25">
        <v>30</v>
      </c>
      <c r="O25">
        <v>25</v>
      </c>
      <c r="P25">
        <v>43</v>
      </c>
      <c r="Q25">
        <v>20</v>
      </c>
      <c r="R25">
        <v>21</v>
      </c>
      <c r="S25" s="30">
        <f t="shared" si="0"/>
        <v>28</v>
      </c>
      <c r="T25">
        <v>0.25</v>
      </c>
      <c r="U25" s="30">
        <f t="shared" si="1"/>
        <v>112</v>
      </c>
      <c r="V25" s="119"/>
    </row>
    <row r="26" spans="1:34">
      <c r="A26" s="57" t="s">
        <v>29</v>
      </c>
      <c r="B26" s="7" t="s">
        <v>30</v>
      </c>
      <c r="C26" s="7">
        <v>7</v>
      </c>
      <c r="D26" s="7" t="s">
        <v>34</v>
      </c>
      <c r="E26" s="7">
        <v>1999</v>
      </c>
      <c r="F26" s="7">
        <v>4</v>
      </c>
      <c r="G26" s="7">
        <v>1</v>
      </c>
      <c r="H26" s="7">
        <v>26</v>
      </c>
      <c r="I26" s="7">
        <v>104</v>
      </c>
      <c r="J26" s="7">
        <v>26</v>
      </c>
      <c r="K26" s="7">
        <v>126</v>
      </c>
      <c r="L26" s="20">
        <v>45799</v>
      </c>
      <c r="M26">
        <v>26</v>
      </c>
      <c r="N26">
        <v>28</v>
      </c>
      <c r="O26">
        <v>28</v>
      </c>
      <c r="P26">
        <v>24</v>
      </c>
      <c r="Q26">
        <v>28</v>
      </c>
      <c r="R26">
        <v>30</v>
      </c>
      <c r="S26" s="30">
        <f t="shared" si="0"/>
        <v>27.333333333333332</v>
      </c>
      <c r="T26">
        <v>0.25</v>
      </c>
      <c r="U26" s="30">
        <f t="shared" si="1"/>
        <v>109.33333333333333</v>
      </c>
      <c r="V26" s="119"/>
    </row>
    <row r="27" spans="1:34">
      <c r="A27" s="57" t="s">
        <v>29</v>
      </c>
      <c r="B27" s="7" t="s">
        <v>30</v>
      </c>
      <c r="C27" s="7">
        <v>7</v>
      </c>
      <c r="D27" s="7" t="s">
        <v>35</v>
      </c>
      <c r="E27" s="7">
        <v>2002</v>
      </c>
      <c r="F27" s="7">
        <v>4</v>
      </c>
      <c r="G27" s="7">
        <v>2</v>
      </c>
      <c r="H27" s="7">
        <v>26</v>
      </c>
      <c r="I27" s="7">
        <v>103</v>
      </c>
      <c r="J27" s="7">
        <v>39</v>
      </c>
      <c r="K27" s="7">
        <v>226</v>
      </c>
      <c r="L27" s="20">
        <v>45799</v>
      </c>
      <c r="M27">
        <v>33</v>
      </c>
      <c r="N27">
        <v>39</v>
      </c>
      <c r="O27">
        <v>24</v>
      </c>
      <c r="P27">
        <v>41</v>
      </c>
      <c r="Q27">
        <v>30</v>
      </c>
      <c r="R27">
        <v>27</v>
      </c>
      <c r="S27" s="30">
        <f t="shared" si="0"/>
        <v>32.333333333333336</v>
      </c>
      <c r="T27">
        <v>0.25</v>
      </c>
      <c r="U27" s="30">
        <f t="shared" si="1"/>
        <v>129.33333333333334</v>
      </c>
      <c r="V27" s="119"/>
    </row>
    <row r="28" spans="1:34">
      <c r="A28" s="57" t="s">
        <v>29</v>
      </c>
      <c r="B28" s="7" t="s">
        <v>30</v>
      </c>
      <c r="C28" s="7">
        <v>7</v>
      </c>
      <c r="D28" s="7" t="s">
        <v>32</v>
      </c>
      <c r="E28" s="7">
        <v>1985</v>
      </c>
      <c r="F28" s="7">
        <v>4</v>
      </c>
      <c r="G28" s="7">
        <v>3</v>
      </c>
      <c r="H28" s="7">
        <v>26</v>
      </c>
      <c r="I28" s="7">
        <v>102</v>
      </c>
      <c r="J28" s="7">
        <v>90</v>
      </c>
      <c r="K28" s="7">
        <v>326</v>
      </c>
      <c r="L28" s="20">
        <v>45799</v>
      </c>
      <c r="M28">
        <v>24</v>
      </c>
      <c r="N28">
        <v>25</v>
      </c>
      <c r="O28">
        <v>22</v>
      </c>
      <c r="P28">
        <v>27</v>
      </c>
      <c r="Q28">
        <v>34</v>
      </c>
      <c r="R28">
        <v>27</v>
      </c>
      <c r="S28" s="30">
        <f t="shared" si="0"/>
        <v>26.5</v>
      </c>
      <c r="T28">
        <v>0.25</v>
      </c>
      <c r="U28" s="30">
        <f t="shared" si="1"/>
        <v>106</v>
      </c>
      <c r="V28" s="119"/>
    </row>
    <row r="29" spans="1:34">
      <c r="A29" s="57" t="s">
        <v>29</v>
      </c>
      <c r="B29" s="7" t="s">
        <v>30</v>
      </c>
      <c r="C29" s="7">
        <v>7</v>
      </c>
      <c r="D29" s="7" t="s">
        <v>38</v>
      </c>
      <c r="E29" s="7">
        <v>2023</v>
      </c>
      <c r="F29" s="7">
        <v>4</v>
      </c>
      <c r="G29" s="7">
        <v>4</v>
      </c>
      <c r="H29" s="7">
        <v>26</v>
      </c>
      <c r="I29" s="7">
        <v>101</v>
      </c>
      <c r="J29" s="7">
        <v>103</v>
      </c>
      <c r="K29" s="7">
        <v>426</v>
      </c>
      <c r="L29" s="20">
        <v>45799</v>
      </c>
      <c r="M29">
        <v>33</v>
      </c>
      <c r="N29">
        <v>24</v>
      </c>
      <c r="O29">
        <v>26</v>
      </c>
      <c r="P29">
        <v>27</v>
      </c>
      <c r="Q29">
        <v>28</v>
      </c>
      <c r="R29">
        <v>29</v>
      </c>
      <c r="S29" s="30">
        <f t="shared" si="0"/>
        <v>27.833333333333332</v>
      </c>
      <c r="T29">
        <v>0.25</v>
      </c>
      <c r="U29" s="30">
        <f t="shared" si="1"/>
        <v>111.33333333333333</v>
      </c>
      <c r="V29" s="119"/>
    </row>
    <row r="30" spans="1:34">
      <c r="A30" s="57" t="s">
        <v>29</v>
      </c>
      <c r="B30" s="7" t="s">
        <v>30</v>
      </c>
      <c r="C30" s="7">
        <v>7</v>
      </c>
      <c r="D30" s="7" t="s">
        <v>31</v>
      </c>
      <c r="E30" s="7">
        <v>1983</v>
      </c>
      <c r="F30" s="7">
        <v>4</v>
      </c>
      <c r="G30" s="7">
        <v>1</v>
      </c>
      <c r="H30" s="7">
        <v>28</v>
      </c>
      <c r="I30" s="7">
        <v>112</v>
      </c>
      <c r="J30" s="7">
        <v>28</v>
      </c>
      <c r="K30" s="7">
        <v>128</v>
      </c>
      <c r="L30" s="20">
        <v>45799</v>
      </c>
      <c r="M30">
        <v>31</v>
      </c>
      <c r="N30">
        <v>27</v>
      </c>
      <c r="O30">
        <v>30</v>
      </c>
      <c r="P30">
        <v>31</v>
      </c>
      <c r="Q30">
        <v>32</v>
      </c>
      <c r="R30">
        <v>36</v>
      </c>
      <c r="S30" s="30">
        <f t="shared" si="0"/>
        <v>31.166666666666668</v>
      </c>
      <c r="T30">
        <v>0.25</v>
      </c>
      <c r="U30" s="30">
        <f t="shared" si="1"/>
        <v>124.66666666666667</v>
      </c>
      <c r="V30" s="119"/>
    </row>
    <row r="31" spans="1:34">
      <c r="A31" s="57" t="s">
        <v>29</v>
      </c>
      <c r="B31" s="7" t="s">
        <v>30</v>
      </c>
      <c r="C31" s="7">
        <v>7</v>
      </c>
      <c r="D31" s="7" t="s">
        <v>37</v>
      </c>
      <c r="E31" s="7">
        <v>2018</v>
      </c>
      <c r="F31" s="7">
        <v>4</v>
      </c>
      <c r="G31" s="7">
        <v>2</v>
      </c>
      <c r="H31" s="7">
        <v>28</v>
      </c>
      <c r="I31" s="7">
        <v>111</v>
      </c>
      <c r="J31" s="7">
        <v>37</v>
      </c>
      <c r="K31" s="7">
        <v>228</v>
      </c>
      <c r="L31" s="20">
        <v>45799</v>
      </c>
      <c r="M31">
        <v>28</v>
      </c>
      <c r="N31">
        <v>32</v>
      </c>
      <c r="O31">
        <v>28</v>
      </c>
      <c r="P31">
        <v>18</v>
      </c>
      <c r="Q31">
        <v>42</v>
      </c>
      <c r="R31">
        <v>17</v>
      </c>
      <c r="S31" s="30">
        <f t="shared" si="0"/>
        <v>27.5</v>
      </c>
      <c r="T31">
        <v>0.25</v>
      </c>
      <c r="U31" s="30">
        <f t="shared" si="1"/>
        <v>110</v>
      </c>
      <c r="V31" s="119"/>
    </row>
    <row r="32" spans="1:34">
      <c r="A32" s="57" t="s">
        <v>29</v>
      </c>
      <c r="B32" s="7" t="s">
        <v>30</v>
      </c>
      <c r="C32" s="7">
        <v>7</v>
      </c>
      <c r="D32" s="7" t="s">
        <v>33</v>
      </c>
      <c r="E32" s="7">
        <v>1998</v>
      </c>
      <c r="F32" s="7">
        <v>4</v>
      </c>
      <c r="G32" s="7">
        <v>3</v>
      </c>
      <c r="H32" s="7">
        <v>28</v>
      </c>
      <c r="I32" s="7">
        <v>110</v>
      </c>
      <c r="J32" s="7">
        <v>92</v>
      </c>
      <c r="K32" s="7">
        <v>328</v>
      </c>
      <c r="L32" s="20">
        <v>45799</v>
      </c>
      <c r="M32">
        <v>33</v>
      </c>
      <c r="N32">
        <v>35</v>
      </c>
      <c r="O32">
        <v>20</v>
      </c>
      <c r="P32">
        <v>28</v>
      </c>
      <c r="Q32">
        <v>21</v>
      </c>
      <c r="R32">
        <v>26</v>
      </c>
      <c r="S32" s="30">
        <f t="shared" si="0"/>
        <v>27.166666666666668</v>
      </c>
      <c r="T32">
        <v>0.25</v>
      </c>
      <c r="U32" s="30">
        <f t="shared" si="1"/>
        <v>108.66666666666667</v>
      </c>
      <c r="V32" s="119"/>
    </row>
    <row r="33" spans="1:22">
      <c r="A33" s="57" t="s">
        <v>29</v>
      </c>
      <c r="B33" s="7" t="s">
        <v>30</v>
      </c>
      <c r="C33" s="7">
        <v>7</v>
      </c>
      <c r="D33" s="7" t="s">
        <v>36</v>
      </c>
      <c r="E33" s="7">
        <v>2016</v>
      </c>
      <c r="F33" s="7">
        <v>4</v>
      </c>
      <c r="G33" s="7">
        <v>4</v>
      </c>
      <c r="H33" s="7">
        <v>28</v>
      </c>
      <c r="I33" s="7">
        <v>109</v>
      </c>
      <c r="J33" s="7">
        <v>101</v>
      </c>
      <c r="K33" s="7">
        <v>428</v>
      </c>
      <c r="L33" s="20">
        <v>45799</v>
      </c>
      <c r="M33">
        <v>21</v>
      </c>
      <c r="N33">
        <v>26</v>
      </c>
      <c r="O33">
        <v>22</v>
      </c>
      <c r="P33">
        <v>28</v>
      </c>
      <c r="Q33">
        <v>37</v>
      </c>
      <c r="R33">
        <v>28</v>
      </c>
      <c r="S33" s="30">
        <f t="shared" si="0"/>
        <v>27</v>
      </c>
      <c r="T33">
        <v>0.25</v>
      </c>
      <c r="U33" s="30">
        <f t="shared" si="1"/>
        <v>108</v>
      </c>
      <c r="V33" s="119"/>
    </row>
    <row r="34" spans="1:22">
      <c r="A34" s="57" t="s">
        <v>39</v>
      </c>
      <c r="B34" s="7" t="s">
        <v>40</v>
      </c>
      <c r="C34" s="7">
        <v>2</v>
      </c>
      <c r="D34" s="7" t="s">
        <v>41</v>
      </c>
      <c r="E34" s="7">
        <v>1984</v>
      </c>
      <c r="F34" s="7">
        <v>1</v>
      </c>
      <c r="G34" s="7">
        <v>1</v>
      </c>
      <c r="H34" s="7">
        <v>6</v>
      </c>
      <c r="I34" s="7">
        <v>24</v>
      </c>
      <c r="J34" s="7">
        <v>6</v>
      </c>
      <c r="K34" s="7">
        <v>106</v>
      </c>
      <c r="L34" s="99">
        <v>45834</v>
      </c>
      <c r="M34" s="100">
        <v>23</v>
      </c>
      <c r="N34" s="100">
        <v>30</v>
      </c>
      <c r="O34" s="100">
        <v>18</v>
      </c>
      <c r="P34" s="100">
        <v>21</v>
      </c>
      <c r="Q34" s="100">
        <v>38</v>
      </c>
      <c r="R34" s="100">
        <v>18</v>
      </c>
      <c r="S34" s="30">
        <f t="shared" si="0"/>
        <v>24.666666666666668</v>
      </c>
      <c r="T34">
        <v>0.25</v>
      </c>
      <c r="U34" s="30">
        <f t="shared" si="1"/>
        <v>98.666666666666671</v>
      </c>
      <c r="V34" s="119"/>
    </row>
    <row r="35" spans="1:22">
      <c r="A35" s="57" t="s">
        <v>39</v>
      </c>
      <c r="B35" s="7" t="s">
        <v>40</v>
      </c>
      <c r="C35" s="7">
        <v>2</v>
      </c>
      <c r="D35" s="7" t="s">
        <v>42</v>
      </c>
      <c r="E35" s="7">
        <v>1989</v>
      </c>
      <c r="F35" s="7">
        <v>1</v>
      </c>
      <c r="G35" s="7">
        <v>2</v>
      </c>
      <c r="H35" s="7">
        <v>6</v>
      </c>
      <c r="I35" s="7">
        <v>23</v>
      </c>
      <c r="J35" s="7">
        <v>59</v>
      </c>
      <c r="K35" s="7">
        <v>206</v>
      </c>
      <c r="L35" s="99">
        <v>45834</v>
      </c>
      <c r="M35" s="100">
        <v>23</v>
      </c>
      <c r="N35" s="100">
        <v>28</v>
      </c>
      <c r="O35" s="100">
        <v>22</v>
      </c>
      <c r="P35" s="100">
        <v>29</v>
      </c>
      <c r="Q35" s="100">
        <v>22</v>
      </c>
      <c r="R35" s="100">
        <v>25</v>
      </c>
      <c r="S35" s="30">
        <f t="shared" si="0"/>
        <v>24.833333333333332</v>
      </c>
      <c r="T35">
        <v>0.25</v>
      </c>
      <c r="U35" s="30">
        <f t="shared" si="1"/>
        <v>99.333333333333329</v>
      </c>
      <c r="V35" s="119"/>
    </row>
    <row r="36" spans="1:22">
      <c r="A36" s="57" t="s">
        <v>39</v>
      </c>
      <c r="B36" s="7" t="s">
        <v>40</v>
      </c>
      <c r="C36" s="7">
        <v>2</v>
      </c>
      <c r="D36" s="7" t="s">
        <v>45</v>
      </c>
      <c r="E36" s="7">
        <v>2004</v>
      </c>
      <c r="F36" s="7">
        <v>1</v>
      </c>
      <c r="G36" s="7">
        <v>3</v>
      </c>
      <c r="H36" s="7">
        <v>6</v>
      </c>
      <c r="I36" s="7">
        <v>22</v>
      </c>
      <c r="J36" s="7">
        <v>70</v>
      </c>
      <c r="K36" s="7">
        <v>306</v>
      </c>
      <c r="L36" s="99">
        <v>45834</v>
      </c>
      <c r="M36" s="100">
        <v>24</v>
      </c>
      <c r="N36" s="100">
        <v>23</v>
      </c>
      <c r="O36" s="100">
        <v>21</v>
      </c>
      <c r="P36" s="100">
        <v>31</v>
      </c>
      <c r="Q36" s="100">
        <v>27</v>
      </c>
      <c r="R36" s="100">
        <v>24</v>
      </c>
      <c r="S36" s="30">
        <f t="shared" si="0"/>
        <v>25</v>
      </c>
      <c r="T36">
        <v>0.25</v>
      </c>
      <c r="U36" s="30">
        <f t="shared" si="1"/>
        <v>100</v>
      </c>
      <c r="V36" s="119"/>
    </row>
    <row r="37" spans="1:22">
      <c r="A37" s="57" t="s">
        <v>39</v>
      </c>
      <c r="B37" s="7" t="s">
        <v>40</v>
      </c>
      <c r="C37" s="7">
        <v>2</v>
      </c>
      <c r="D37" s="7" t="s">
        <v>43</v>
      </c>
      <c r="E37" s="7">
        <v>1999</v>
      </c>
      <c r="F37" s="7">
        <v>1</v>
      </c>
      <c r="G37" s="7">
        <v>4</v>
      </c>
      <c r="H37" s="7">
        <v>6</v>
      </c>
      <c r="I37" s="7">
        <v>21</v>
      </c>
      <c r="J37" s="7">
        <v>123</v>
      </c>
      <c r="K37" s="7">
        <v>406</v>
      </c>
      <c r="L37" s="99">
        <v>45834</v>
      </c>
      <c r="M37" s="100">
        <v>36</v>
      </c>
      <c r="N37" s="100">
        <v>33</v>
      </c>
      <c r="O37" s="100">
        <v>35</v>
      </c>
      <c r="P37" s="100">
        <v>35</v>
      </c>
      <c r="Q37" s="100">
        <v>53</v>
      </c>
      <c r="R37" s="100">
        <v>38</v>
      </c>
      <c r="S37" s="30">
        <f t="shared" si="0"/>
        <v>38.333333333333336</v>
      </c>
      <c r="T37">
        <v>0.25</v>
      </c>
      <c r="U37" s="30">
        <f t="shared" si="1"/>
        <v>153.33333333333334</v>
      </c>
      <c r="V37" s="119"/>
    </row>
    <row r="38" spans="1:22">
      <c r="A38" s="57" t="s">
        <v>39</v>
      </c>
      <c r="B38" s="7" t="s">
        <v>40</v>
      </c>
      <c r="C38" s="7">
        <v>2</v>
      </c>
      <c r="D38" s="7" t="s">
        <v>47</v>
      </c>
      <c r="E38" s="7">
        <v>2016</v>
      </c>
      <c r="F38" s="7">
        <v>1</v>
      </c>
      <c r="G38" s="7">
        <v>1</v>
      </c>
      <c r="H38" s="7">
        <v>8</v>
      </c>
      <c r="I38" s="7">
        <v>32</v>
      </c>
      <c r="J38" s="7">
        <v>8</v>
      </c>
      <c r="K38" s="7">
        <v>108</v>
      </c>
      <c r="L38" s="99">
        <v>45834</v>
      </c>
      <c r="M38" s="100">
        <v>33</v>
      </c>
      <c r="N38" s="100">
        <v>31</v>
      </c>
      <c r="O38" s="100">
        <v>26</v>
      </c>
      <c r="P38" s="100">
        <v>29</v>
      </c>
      <c r="Q38" s="100">
        <v>37</v>
      </c>
      <c r="R38" s="100">
        <v>31</v>
      </c>
      <c r="S38" s="30">
        <f t="shared" si="0"/>
        <v>31.166666666666668</v>
      </c>
      <c r="T38">
        <v>0.25</v>
      </c>
      <c r="U38" s="30">
        <f t="shared" si="1"/>
        <v>124.66666666666667</v>
      </c>
      <c r="V38" s="119"/>
    </row>
    <row r="39" spans="1:22">
      <c r="A39" s="57" t="s">
        <v>39</v>
      </c>
      <c r="B39" s="7" t="s">
        <v>40</v>
      </c>
      <c r="C39" s="7">
        <v>2</v>
      </c>
      <c r="D39" s="7" t="s">
        <v>44</v>
      </c>
      <c r="E39" s="7">
        <v>2001</v>
      </c>
      <c r="F39" s="7">
        <v>1</v>
      </c>
      <c r="G39" s="7">
        <v>2</v>
      </c>
      <c r="H39" s="7">
        <v>8</v>
      </c>
      <c r="I39" s="7">
        <v>31</v>
      </c>
      <c r="J39" s="7">
        <v>57</v>
      </c>
      <c r="K39" s="7">
        <v>208</v>
      </c>
      <c r="L39" s="99">
        <v>45834</v>
      </c>
      <c r="M39" s="100">
        <v>27</v>
      </c>
      <c r="N39" s="100">
        <v>24</v>
      </c>
      <c r="O39" s="100">
        <v>34</v>
      </c>
      <c r="P39" s="100">
        <v>38</v>
      </c>
      <c r="Q39" s="100">
        <v>41</v>
      </c>
      <c r="R39" s="100">
        <v>39</v>
      </c>
      <c r="S39" s="30">
        <f t="shared" si="0"/>
        <v>33.833333333333336</v>
      </c>
      <c r="T39">
        <v>0.25</v>
      </c>
      <c r="U39" s="30">
        <f t="shared" si="1"/>
        <v>135.33333333333334</v>
      </c>
      <c r="V39" s="119"/>
    </row>
    <row r="40" spans="1:22">
      <c r="A40" s="57" t="s">
        <v>39</v>
      </c>
      <c r="B40" s="7" t="s">
        <v>40</v>
      </c>
      <c r="C40" s="7">
        <v>2</v>
      </c>
      <c r="D40" s="7" t="s">
        <v>48</v>
      </c>
      <c r="E40" s="7">
        <v>2020</v>
      </c>
      <c r="F40" s="7">
        <v>1</v>
      </c>
      <c r="G40" s="7">
        <v>3</v>
      </c>
      <c r="H40" s="7">
        <v>8</v>
      </c>
      <c r="I40" s="7">
        <v>30</v>
      </c>
      <c r="J40" s="7">
        <v>72</v>
      </c>
      <c r="K40" s="7">
        <v>308</v>
      </c>
      <c r="L40" s="99">
        <v>45834</v>
      </c>
      <c r="M40" s="100">
        <v>23</v>
      </c>
      <c r="N40" s="100">
        <v>14</v>
      </c>
      <c r="O40" s="100">
        <v>27</v>
      </c>
      <c r="P40" s="100">
        <v>19</v>
      </c>
      <c r="Q40" s="100">
        <v>33</v>
      </c>
      <c r="R40" s="100">
        <v>16</v>
      </c>
      <c r="S40" s="30">
        <f t="shared" si="0"/>
        <v>22</v>
      </c>
      <c r="T40">
        <v>0.25</v>
      </c>
      <c r="U40" s="30">
        <f t="shared" si="1"/>
        <v>88</v>
      </c>
      <c r="V40" s="119"/>
    </row>
    <row r="41" spans="1:22">
      <c r="A41" s="57" t="s">
        <v>39</v>
      </c>
      <c r="B41" s="7" t="s">
        <v>40</v>
      </c>
      <c r="C41" s="7">
        <v>2</v>
      </c>
      <c r="D41" s="7" t="s">
        <v>46</v>
      </c>
      <c r="E41" s="7">
        <v>2008</v>
      </c>
      <c r="F41" s="7">
        <v>1</v>
      </c>
      <c r="G41" s="7">
        <v>4</v>
      </c>
      <c r="H41" s="7">
        <v>8</v>
      </c>
      <c r="I41" s="7">
        <v>29</v>
      </c>
      <c r="J41" s="7">
        <v>121</v>
      </c>
      <c r="K41" s="7">
        <v>408</v>
      </c>
      <c r="L41" s="99">
        <v>45834</v>
      </c>
      <c r="M41" s="100">
        <v>23</v>
      </c>
      <c r="N41" s="100">
        <v>34</v>
      </c>
      <c r="O41" s="100">
        <v>31</v>
      </c>
      <c r="P41" s="100">
        <v>33</v>
      </c>
      <c r="Q41" s="100">
        <v>47</v>
      </c>
      <c r="R41" s="100">
        <v>49</v>
      </c>
      <c r="S41" s="30">
        <f t="shared" si="0"/>
        <v>36.166666666666664</v>
      </c>
      <c r="T41">
        <v>0.25</v>
      </c>
      <c r="U41" s="30">
        <f t="shared" si="1"/>
        <v>144.66666666666666</v>
      </c>
      <c r="V41" s="119"/>
    </row>
    <row r="42" spans="1:22">
      <c r="A42" s="57" t="s">
        <v>39</v>
      </c>
      <c r="B42" s="86" t="s">
        <v>40</v>
      </c>
      <c r="C42" s="87">
        <v>4</v>
      </c>
      <c r="D42" s="86" t="s">
        <v>42</v>
      </c>
      <c r="E42" s="86">
        <v>1989</v>
      </c>
      <c r="F42" s="87">
        <v>2</v>
      </c>
      <c r="G42" s="87">
        <v>1</v>
      </c>
      <c r="H42" s="87">
        <v>14</v>
      </c>
      <c r="I42" s="88">
        <v>56</v>
      </c>
      <c r="J42" s="88">
        <v>14</v>
      </c>
      <c r="K42" s="87">
        <v>114</v>
      </c>
      <c r="L42" s="99">
        <v>45834</v>
      </c>
      <c r="M42" s="100">
        <v>20</v>
      </c>
      <c r="N42" s="100">
        <v>31</v>
      </c>
      <c r="O42" s="100">
        <v>36</v>
      </c>
      <c r="P42" s="100">
        <v>32</v>
      </c>
      <c r="Q42" s="100">
        <v>23</v>
      </c>
      <c r="R42" s="100">
        <v>32</v>
      </c>
      <c r="S42" s="30">
        <f t="shared" si="0"/>
        <v>29</v>
      </c>
      <c r="T42">
        <v>0.25</v>
      </c>
      <c r="U42" s="30">
        <f t="shared" si="1"/>
        <v>116</v>
      </c>
      <c r="V42" s="119"/>
    </row>
    <row r="43" spans="1:22">
      <c r="A43" s="57" t="s">
        <v>39</v>
      </c>
      <c r="B43" s="7" t="s">
        <v>40</v>
      </c>
      <c r="C43" s="7">
        <v>4</v>
      </c>
      <c r="D43" s="7" t="s">
        <v>45</v>
      </c>
      <c r="E43" s="7">
        <v>2004</v>
      </c>
      <c r="F43" s="7">
        <v>2</v>
      </c>
      <c r="G43" s="7">
        <v>2</v>
      </c>
      <c r="H43" s="7">
        <v>14</v>
      </c>
      <c r="I43" s="7">
        <v>55</v>
      </c>
      <c r="J43" s="7">
        <v>51</v>
      </c>
      <c r="K43" s="7">
        <v>214</v>
      </c>
      <c r="L43" s="99">
        <v>45834</v>
      </c>
      <c r="M43" s="100">
        <v>30</v>
      </c>
      <c r="N43" s="100">
        <v>23</v>
      </c>
      <c r="O43" s="100">
        <v>30</v>
      </c>
      <c r="P43" s="100">
        <v>24</v>
      </c>
      <c r="Q43" s="100">
        <v>34</v>
      </c>
      <c r="R43" s="100">
        <v>29</v>
      </c>
      <c r="S43" s="30">
        <f t="shared" si="0"/>
        <v>28.333333333333332</v>
      </c>
      <c r="T43">
        <v>0.25</v>
      </c>
      <c r="U43" s="30">
        <f t="shared" si="1"/>
        <v>113.33333333333333</v>
      </c>
      <c r="V43" s="119"/>
    </row>
    <row r="44" spans="1:22">
      <c r="A44" s="57" t="s">
        <v>39</v>
      </c>
      <c r="B44" s="7" t="s">
        <v>40</v>
      </c>
      <c r="C44" s="7">
        <v>4</v>
      </c>
      <c r="D44" s="7" t="s">
        <v>41</v>
      </c>
      <c r="E44" s="7">
        <v>1984</v>
      </c>
      <c r="F44" s="7">
        <v>2</v>
      </c>
      <c r="G44" s="7">
        <v>3</v>
      </c>
      <c r="H44" s="7">
        <v>14</v>
      </c>
      <c r="I44" s="7">
        <v>54</v>
      </c>
      <c r="J44" s="7">
        <v>78</v>
      </c>
      <c r="K44" s="7">
        <v>314</v>
      </c>
      <c r="L44" s="99">
        <v>45834</v>
      </c>
      <c r="M44" s="100">
        <v>28</v>
      </c>
      <c r="N44" s="100">
        <v>23</v>
      </c>
      <c r="O44" s="100">
        <v>38</v>
      </c>
      <c r="P44" s="100">
        <v>41</v>
      </c>
      <c r="Q44" s="100">
        <v>33</v>
      </c>
      <c r="R44" s="100">
        <v>40</v>
      </c>
      <c r="S44" s="30">
        <f t="shared" si="0"/>
        <v>33.833333333333336</v>
      </c>
      <c r="T44">
        <v>0.25</v>
      </c>
      <c r="U44" s="30">
        <f t="shared" si="1"/>
        <v>135.33333333333334</v>
      </c>
      <c r="V44" s="119"/>
    </row>
    <row r="45" spans="1:22">
      <c r="A45" s="57" t="s">
        <v>39</v>
      </c>
      <c r="B45" s="7" t="s">
        <v>40</v>
      </c>
      <c r="C45" s="7">
        <v>4</v>
      </c>
      <c r="D45" s="7" t="s">
        <v>47</v>
      </c>
      <c r="E45" s="7">
        <v>2016</v>
      </c>
      <c r="F45" s="7">
        <v>2</v>
      </c>
      <c r="G45" s="7">
        <v>4</v>
      </c>
      <c r="H45" s="7">
        <v>14</v>
      </c>
      <c r="I45" s="7">
        <v>53</v>
      </c>
      <c r="J45" s="7">
        <v>115</v>
      </c>
      <c r="K45" s="7">
        <v>414</v>
      </c>
      <c r="L45" s="99">
        <v>45834</v>
      </c>
      <c r="M45" s="100">
        <v>37</v>
      </c>
      <c r="N45" s="100">
        <v>32</v>
      </c>
      <c r="O45" s="100">
        <v>44</v>
      </c>
      <c r="P45" s="100">
        <v>39</v>
      </c>
      <c r="Q45" s="100">
        <v>46</v>
      </c>
      <c r="R45" s="100">
        <v>35</v>
      </c>
      <c r="S45" s="30">
        <f t="shared" si="0"/>
        <v>38.833333333333336</v>
      </c>
      <c r="T45">
        <v>0.25</v>
      </c>
      <c r="U45" s="30">
        <f t="shared" si="1"/>
        <v>155.33333333333334</v>
      </c>
      <c r="V45" s="119"/>
    </row>
    <row r="46" spans="1:22">
      <c r="A46" s="57" t="s">
        <v>39</v>
      </c>
      <c r="B46" s="7" t="s">
        <v>40</v>
      </c>
      <c r="C46" s="7">
        <v>4</v>
      </c>
      <c r="D46" s="7" t="s">
        <v>48</v>
      </c>
      <c r="E46" s="7">
        <v>2020</v>
      </c>
      <c r="F46" s="7">
        <v>2</v>
      </c>
      <c r="G46" s="7">
        <v>1</v>
      </c>
      <c r="H46" s="7">
        <v>16</v>
      </c>
      <c r="I46" s="7">
        <v>64</v>
      </c>
      <c r="J46" s="7">
        <v>16</v>
      </c>
      <c r="K46" s="7">
        <v>116</v>
      </c>
      <c r="L46" s="99">
        <v>45834</v>
      </c>
      <c r="M46" s="100">
        <v>35</v>
      </c>
      <c r="N46" s="100">
        <v>45</v>
      </c>
      <c r="O46" s="100">
        <v>17</v>
      </c>
      <c r="P46" s="100">
        <v>31</v>
      </c>
      <c r="Q46" s="100">
        <v>31</v>
      </c>
      <c r="R46" s="100">
        <v>31</v>
      </c>
      <c r="S46" s="30">
        <f t="shared" si="0"/>
        <v>31.666666666666668</v>
      </c>
      <c r="T46">
        <v>0.25</v>
      </c>
      <c r="U46" s="30">
        <f t="shared" si="1"/>
        <v>126.66666666666667</v>
      </c>
      <c r="V46" s="119"/>
    </row>
    <row r="47" spans="1:22">
      <c r="A47" s="57" t="s">
        <v>39</v>
      </c>
      <c r="B47" s="7" t="s">
        <v>40</v>
      </c>
      <c r="C47" s="7">
        <v>4</v>
      </c>
      <c r="D47" s="7" t="s">
        <v>46</v>
      </c>
      <c r="E47" s="7">
        <v>2008</v>
      </c>
      <c r="F47" s="7">
        <v>2</v>
      </c>
      <c r="G47" s="7">
        <v>2</v>
      </c>
      <c r="H47" s="7">
        <v>16</v>
      </c>
      <c r="I47" s="7">
        <v>63</v>
      </c>
      <c r="J47" s="7">
        <v>49</v>
      </c>
      <c r="K47" s="7">
        <v>216</v>
      </c>
      <c r="L47" s="99">
        <v>45834</v>
      </c>
      <c r="M47" s="100">
        <v>38</v>
      </c>
      <c r="N47" s="100">
        <v>32</v>
      </c>
      <c r="O47" s="100">
        <v>21</v>
      </c>
      <c r="P47" s="100">
        <v>31</v>
      </c>
      <c r="Q47" s="100">
        <v>38</v>
      </c>
      <c r="R47" s="100">
        <v>26</v>
      </c>
      <c r="S47" s="30">
        <f t="shared" si="0"/>
        <v>31</v>
      </c>
      <c r="T47">
        <v>0.25</v>
      </c>
      <c r="U47" s="30">
        <f t="shared" si="1"/>
        <v>124</v>
      </c>
      <c r="V47" s="119"/>
    </row>
    <row r="48" spans="1:22">
      <c r="A48" s="57" t="s">
        <v>39</v>
      </c>
      <c r="B48" s="7" t="s">
        <v>40</v>
      </c>
      <c r="C48" s="7">
        <v>4</v>
      </c>
      <c r="D48" s="7" t="s">
        <v>43</v>
      </c>
      <c r="E48" s="7">
        <v>1999</v>
      </c>
      <c r="F48" s="7">
        <v>2</v>
      </c>
      <c r="G48" s="7">
        <v>3</v>
      </c>
      <c r="H48" s="7">
        <v>16</v>
      </c>
      <c r="I48" s="7">
        <v>62</v>
      </c>
      <c r="J48" s="7">
        <v>80</v>
      </c>
      <c r="K48" s="7">
        <v>316</v>
      </c>
      <c r="L48" s="99">
        <v>45834</v>
      </c>
      <c r="M48" s="100">
        <v>34</v>
      </c>
      <c r="N48" s="100">
        <v>32</v>
      </c>
      <c r="O48" s="100">
        <v>40</v>
      </c>
      <c r="P48" s="100">
        <v>30</v>
      </c>
      <c r="Q48" s="100">
        <v>43</v>
      </c>
      <c r="R48" s="100">
        <v>26</v>
      </c>
      <c r="S48" s="30">
        <f t="shared" si="0"/>
        <v>34.166666666666664</v>
      </c>
      <c r="T48">
        <v>0.25</v>
      </c>
      <c r="U48" s="30">
        <f t="shared" si="1"/>
        <v>136.66666666666666</v>
      </c>
      <c r="V48" s="119"/>
    </row>
    <row r="49" spans="1:22">
      <c r="A49" s="57" t="s">
        <v>39</v>
      </c>
      <c r="B49" s="7" t="s">
        <v>40</v>
      </c>
      <c r="C49" s="7">
        <v>4</v>
      </c>
      <c r="D49" s="7" t="s">
        <v>44</v>
      </c>
      <c r="E49" s="7">
        <v>2001</v>
      </c>
      <c r="F49" s="7">
        <v>2</v>
      </c>
      <c r="G49" s="7">
        <v>4</v>
      </c>
      <c r="H49" s="7">
        <v>16</v>
      </c>
      <c r="I49" s="7">
        <v>61</v>
      </c>
      <c r="J49" s="7">
        <v>113</v>
      </c>
      <c r="K49" s="7">
        <v>416</v>
      </c>
      <c r="L49" s="99">
        <v>45834</v>
      </c>
      <c r="M49" s="100">
        <v>24</v>
      </c>
      <c r="N49" s="100">
        <v>40</v>
      </c>
      <c r="O49" s="100">
        <v>25</v>
      </c>
      <c r="P49" s="100">
        <v>25</v>
      </c>
      <c r="Q49" s="100">
        <v>38</v>
      </c>
      <c r="R49" s="100">
        <v>41</v>
      </c>
      <c r="S49" s="30">
        <f t="shared" si="0"/>
        <v>32.166666666666664</v>
      </c>
      <c r="T49">
        <v>0.25</v>
      </c>
      <c r="U49" s="30">
        <f t="shared" si="1"/>
        <v>128.66666666666666</v>
      </c>
      <c r="V49" s="119"/>
    </row>
    <row r="50" spans="1:22">
      <c r="A50" s="57" t="s">
        <v>39</v>
      </c>
      <c r="B50" s="7" t="s">
        <v>40</v>
      </c>
      <c r="C50" s="7">
        <v>6</v>
      </c>
      <c r="D50" s="7" t="s">
        <v>44</v>
      </c>
      <c r="E50" s="7">
        <v>2001</v>
      </c>
      <c r="F50" s="7">
        <v>3</v>
      </c>
      <c r="G50" s="7">
        <v>1</v>
      </c>
      <c r="H50" s="7">
        <v>22</v>
      </c>
      <c r="I50" s="7">
        <v>88</v>
      </c>
      <c r="J50" s="7">
        <v>22</v>
      </c>
      <c r="K50" s="7">
        <v>122</v>
      </c>
      <c r="L50" s="99">
        <v>45834</v>
      </c>
      <c r="M50" s="100">
        <v>29</v>
      </c>
      <c r="N50" s="100">
        <v>38</v>
      </c>
      <c r="O50" s="100">
        <v>33</v>
      </c>
      <c r="P50" s="100">
        <v>28</v>
      </c>
      <c r="Q50" s="100">
        <v>36</v>
      </c>
      <c r="R50" s="100">
        <v>39</v>
      </c>
      <c r="S50" s="30">
        <f t="shared" si="0"/>
        <v>33.833333333333336</v>
      </c>
      <c r="T50">
        <v>0.25</v>
      </c>
      <c r="U50" s="30">
        <f t="shared" si="1"/>
        <v>135.33333333333334</v>
      </c>
      <c r="V50" s="119"/>
    </row>
    <row r="51" spans="1:22">
      <c r="A51" s="57" t="s">
        <v>39</v>
      </c>
      <c r="B51" s="7" t="s">
        <v>40</v>
      </c>
      <c r="C51" s="7">
        <v>6</v>
      </c>
      <c r="D51" s="7" t="s">
        <v>47</v>
      </c>
      <c r="E51" s="7">
        <v>2016</v>
      </c>
      <c r="F51" s="7">
        <v>3</v>
      </c>
      <c r="G51" s="7">
        <v>2</v>
      </c>
      <c r="H51" s="7">
        <v>22</v>
      </c>
      <c r="I51" s="7">
        <v>87</v>
      </c>
      <c r="J51" s="7">
        <v>43</v>
      </c>
      <c r="K51" s="7">
        <v>222</v>
      </c>
      <c r="L51" s="99">
        <v>45834</v>
      </c>
      <c r="M51" s="100">
        <v>41</v>
      </c>
      <c r="N51" s="100">
        <v>32</v>
      </c>
      <c r="O51" s="100">
        <v>36</v>
      </c>
      <c r="P51" s="100">
        <v>30</v>
      </c>
      <c r="Q51" s="100">
        <v>39</v>
      </c>
      <c r="R51" s="100">
        <v>31</v>
      </c>
      <c r="S51" s="30">
        <f t="shared" si="0"/>
        <v>34.833333333333336</v>
      </c>
      <c r="T51">
        <v>0.25</v>
      </c>
      <c r="U51" s="30">
        <f t="shared" si="1"/>
        <v>139.33333333333334</v>
      </c>
      <c r="V51" s="119"/>
    </row>
    <row r="52" spans="1:22">
      <c r="A52" s="57" t="s">
        <v>39</v>
      </c>
      <c r="B52" s="7" t="s">
        <v>40</v>
      </c>
      <c r="C52" s="7">
        <v>6</v>
      </c>
      <c r="D52" s="7" t="s">
        <v>42</v>
      </c>
      <c r="E52" s="7">
        <v>1989</v>
      </c>
      <c r="F52" s="7">
        <v>3</v>
      </c>
      <c r="G52" s="7">
        <v>3</v>
      </c>
      <c r="H52" s="7">
        <v>22</v>
      </c>
      <c r="I52" s="7">
        <v>86</v>
      </c>
      <c r="J52" s="7">
        <v>86</v>
      </c>
      <c r="K52" s="7">
        <v>322</v>
      </c>
      <c r="L52" s="99">
        <v>45834</v>
      </c>
      <c r="M52" s="100">
        <v>17</v>
      </c>
      <c r="N52" s="100">
        <v>26</v>
      </c>
      <c r="O52" s="100">
        <v>22</v>
      </c>
      <c r="P52" s="100">
        <v>18</v>
      </c>
      <c r="Q52" s="100">
        <v>34</v>
      </c>
      <c r="R52" s="100">
        <v>41</v>
      </c>
      <c r="S52" s="30">
        <f t="shared" si="0"/>
        <v>26.333333333333332</v>
      </c>
      <c r="T52">
        <v>0.25</v>
      </c>
      <c r="U52" s="30">
        <f t="shared" si="1"/>
        <v>105.33333333333333</v>
      </c>
      <c r="V52" s="119"/>
    </row>
    <row r="53" spans="1:22">
      <c r="A53" s="57" t="s">
        <v>39</v>
      </c>
      <c r="B53" s="7" t="s">
        <v>40</v>
      </c>
      <c r="C53" s="7">
        <v>6</v>
      </c>
      <c r="D53" s="7" t="s">
        <v>48</v>
      </c>
      <c r="E53" s="7">
        <v>2020</v>
      </c>
      <c r="F53" s="7">
        <v>3</v>
      </c>
      <c r="G53" s="7">
        <v>4</v>
      </c>
      <c r="H53" s="7">
        <v>22</v>
      </c>
      <c r="I53" s="7">
        <v>85</v>
      </c>
      <c r="J53" s="7">
        <v>107</v>
      </c>
      <c r="K53" s="7">
        <v>422</v>
      </c>
      <c r="L53" s="99">
        <v>45834</v>
      </c>
      <c r="M53" s="100">
        <v>27</v>
      </c>
      <c r="N53" s="100">
        <v>32</v>
      </c>
      <c r="O53" s="100">
        <v>25</v>
      </c>
      <c r="P53" s="100">
        <v>20</v>
      </c>
      <c r="Q53" s="100">
        <v>36</v>
      </c>
      <c r="R53" s="100">
        <v>30</v>
      </c>
      <c r="S53" s="30">
        <f t="shared" si="0"/>
        <v>28.333333333333332</v>
      </c>
      <c r="T53">
        <v>0.25</v>
      </c>
      <c r="U53" s="30">
        <f t="shared" si="1"/>
        <v>113.33333333333333</v>
      </c>
      <c r="V53" s="119"/>
    </row>
    <row r="54" spans="1:22">
      <c r="A54" s="57" t="s">
        <v>39</v>
      </c>
      <c r="B54" s="7" t="s">
        <v>40</v>
      </c>
      <c r="C54" s="7">
        <v>6</v>
      </c>
      <c r="D54" s="7" t="s">
        <v>45</v>
      </c>
      <c r="E54" s="7">
        <v>2004</v>
      </c>
      <c r="F54" s="7">
        <v>3</v>
      </c>
      <c r="G54" s="7">
        <v>1</v>
      </c>
      <c r="H54" s="7">
        <v>24</v>
      </c>
      <c r="I54" s="7">
        <v>96</v>
      </c>
      <c r="J54" s="7">
        <v>24</v>
      </c>
      <c r="K54" s="7">
        <v>124</v>
      </c>
      <c r="L54" s="99">
        <v>45834</v>
      </c>
      <c r="M54" s="100">
        <v>23</v>
      </c>
      <c r="N54" s="100">
        <v>22</v>
      </c>
      <c r="O54" s="100">
        <v>40</v>
      </c>
      <c r="P54" s="100">
        <v>36</v>
      </c>
      <c r="Q54" s="100">
        <v>39</v>
      </c>
      <c r="R54" s="100">
        <v>41</v>
      </c>
      <c r="S54" s="30">
        <f t="shared" si="0"/>
        <v>33.5</v>
      </c>
      <c r="T54">
        <v>0.25</v>
      </c>
      <c r="U54" s="30">
        <f t="shared" si="1"/>
        <v>134</v>
      </c>
      <c r="V54" s="119"/>
    </row>
    <row r="55" spans="1:22">
      <c r="A55" s="57" t="s">
        <v>39</v>
      </c>
      <c r="B55" s="7" t="s">
        <v>40</v>
      </c>
      <c r="C55" s="7">
        <v>6</v>
      </c>
      <c r="D55" s="7" t="s">
        <v>43</v>
      </c>
      <c r="E55" s="7">
        <v>1999</v>
      </c>
      <c r="F55" s="7">
        <v>3</v>
      </c>
      <c r="G55" s="7">
        <v>2</v>
      </c>
      <c r="H55" s="7">
        <v>24</v>
      </c>
      <c r="I55" s="7">
        <v>95</v>
      </c>
      <c r="J55" s="7">
        <v>41</v>
      </c>
      <c r="K55" s="7">
        <v>224</v>
      </c>
      <c r="L55" s="99">
        <v>45834</v>
      </c>
      <c r="M55" s="100">
        <v>25</v>
      </c>
      <c r="N55" s="100">
        <v>40</v>
      </c>
      <c r="O55" s="100">
        <v>31</v>
      </c>
      <c r="P55" s="100">
        <v>26</v>
      </c>
      <c r="Q55" s="100">
        <v>45</v>
      </c>
      <c r="R55" s="100">
        <v>33</v>
      </c>
      <c r="S55" s="30">
        <f t="shared" si="0"/>
        <v>33.333333333333336</v>
      </c>
      <c r="T55">
        <v>0.25</v>
      </c>
      <c r="U55" s="30">
        <f t="shared" si="1"/>
        <v>133.33333333333334</v>
      </c>
      <c r="V55" s="119"/>
    </row>
    <row r="56" spans="1:22">
      <c r="A56" s="57" t="s">
        <v>39</v>
      </c>
      <c r="B56" s="7" t="s">
        <v>40</v>
      </c>
      <c r="C56" s="7">
        <v>6</v>
      </c>
      <c r="D56" s="7" t="s">
        <v>46</v>
      </c>
      <c r="E56" s="7">
        <v>2008</v>
      </c>
      <c r="F56" s="7">
        <v>3</v>
      </c>
      <c r="G56" s="7">
        <v>3</v>
      </c>
      <c r="H56" s="7">
        <v>24</v>
      </c>
      <c r="I56" s="7">
        <v>94</v>
      </c>
      <c r="J56" s="7">
        <v>88</v>
      </c>
      <c r="K56" s="7">
        <v>324</v>
      </c>
      <c r="L56" s="99">
        <v>45834</v>
      </c>
      <c r="M56" s="100">
        <v>34</v>
      </c>
      <c r="N56" s="100">
        <v>25</v>
      </c>
      <c r="O56" s="100">
        <v>25</v>
      </c>
      <c r="P56" s="100">
        <v>31</v>
      </c>
      <c r="Q56" s="100">
        <v>33</v>
      </c>
      <c r="R56" s="100">
        <v>34</v>
      </c>
      <c r="S56" s="30">
        <f t="shared" si="0"/>
        <v>30.333333333333332</v>
      </c>
      <c r="T56">
        <v>0.25</v>
      </c>
      <c r="U56" s="30">
        <f t="shared" si="1"/>
        <v>121.33333333333333</v>
      </c>
      <c r="V56" s="119"/>
    </row>
    <row r="57" spans="1:22">
      <c r="A57" s="57" t="s">
        <v>39</v>
      </c>
      <c r="B57" s="7" t="s">
        <v>40</v>
      </c>
      <c r="C57" s="7">
        <v>6</v>
      </c>
      <c r="D57" s="7" t="s">
        <v>41</v>
      </c>
      <c r="E57" s="7">
        <v>1984</v>
      </c>
      <c r="F57" s="7">
        <v>3</v>
      </c>
      <c r="G57" s="7">
        <v>4</v>
      </c>
      <c r="H57" s="7">
        <v>24</v>
      </c>
      <c r="I57" s="7">
        <v>93</v>
      </c>
      <c r="J57" s="7">
        <v>105</v>
      </c>
      <c r="K57" s="7">
        <v>424</v>
      </c>
      <c r="L57" s="99">
        <v>45834</v>
      </c>
      <c r="M57" s="100">
        <v>27</v>
      </c>
      <c r="N57" s="100">
        <v>42</v>
      </c>
      <c r="O57" s="100">
        <v>22</v>
      </c>
      <c r="P57" s="100">
        <v>32</v>
      </c>
      <c r="Q57" s="100">
        <v>33</v>
      </c>
      <c r="R57" s="100">
        <v>37</v>
      </c>
      <c r="S57" s="30">
        <f t="shared" si="0"/>
        <v>32.166666666666664</v>
      </c>
      <c r="T57">
        <v>0.25</v>
      </c>
      <c r="U57" s="30">
        <f t="shared" si="1"/>
        <v>128.66666666666666</v>
      </c>
      <c r="V57" s="119"/>
    </row>
    <row r="58" spans="1:22">
      <c r="A58" s="57" t="s">
        <v>39</v>
      </c>
      <c r="B58" s="7" t="s">
        <v>40</v>
      </c>
      <c r="C58" s="7">
        <v>8</v>
      </c>
      <c r="D58" s="7" t="s">
        <v>43</v>
      </c>
      <c r="E58" s="7">
        <v>1999</v>
      </c>
      <c r="F58" s="7">
        <v>4</v>
      </c>
      <c r="G58" s="7">
        <v>1</v>
      </c>
      <c r="H58" s="7">
        <v>30</v>
      </c>
      <c r="I58" s="7">
        <v>120</v>
      </c>
      <c r="J58" s="7">
        <v>30</v>
      </c>
      <c r="K58" s="7">
        <v>130</v>
      </c>
      <c r="L58" s="99">
        <v>45834</v>
      </c>
      <c r="M58" s="100">
        <v>33</v>
      </c>
      <c r="N58" s="100">
        <v>24</v>
      </c>
      <c r="O58" s="100">
        <v>36</v>
      </c>
      <c r="P58" s="100">
        <v>30</v>
      </c>
      <c r="Q58" s="100">
        <v>40</v>
      </c>
      <c r="R58" s="100">
        <v>42</v>
      </c>
      <c r="S58" s="30">
        <f t="shared" si="0"/>
        <v>34.166666666666664</v>
      </c>
      <c r="T58">
        <v>0.25</v>
      </c>
      <c r="U58" s="30">
        <f t="shared" si="1"/>
        <v>136.66666666666666</v>
      </c>
      <c r="V58" s="119"/>
    </row>
    <row r="59" spans="1:22">
      <c r="A59" s="57" t="s">
        <v>39</v>
      </c>
      <c r="B59" s="7" t="s">
        <v>40</v>
      </c>
      <c r="C59" s="7">
        <v>8</v>
      </c>
      <c r="D59" s="7" t="s">
        <v>48</v>
      </c>
      <c r="E59" s="7">
        <v>2020</v>
      </c>
      <c r="F59" s="7">
        <v>4</v>
      </c>
      <c r="G59" s="7">
        <v>2</v>
      </c>
      <c r="H59" s="7">
        <v>30</v>
      </c>
      <c r="I59" s="7">
        <v>119</v>
      </c>
      <c r="J59" s="7">
        <v>35</v>
      </c>
      <c r="K59" s="7">
        <v>230</v>
      </c>
      <c r="L59" s="99">
        <v>45834</v>
      </c>
      <c r="M59" s="100">
        <v>24</v>
      </c>
      <c r="N59" s="100">
        <v>23</v>
      </c>
      <c r="O59" s="100">
        <v>24</v>
      </c>
      <c r="P59" s="100">
        <v>20</v>
      </c>
      <c r="Q59" s="100">
        <v>31</v>
      </c>
      <c r="R59" s="100">
        <v>18</v>
      </c>
      <c r="S59" s="30">
        <f t="shared" si="0"/>
        <v>23.333333333333332</v>
      </c>
      <c r="T59">
        <v>0.25</v>
      </c>
      <c r="U59" s="30">
        <f t="shared" si="1"/>
        <v>93.333333333333329</v>
      </c>
      <c r="V59" s="119"/>
    </row>
    <row r="60" spans="1:22">
      <c r="A60" s="57" t="s">
        <v>39</v>
      </c>
      <c r="B60" s="7" t="s">
        <v>40</v>
      </c>
      <c r="C60" s="7">
        <v>8</v>
      </c>
      <c r="D60" s="7" t="s">
        <v>44</v>
      </c>
      <c r="E60" s="7">
        <v>2001</v>
      </c>
      <c r="F60" s="7">
        <v>4</v>
      </c>
      <c r="G60" s="7">
        <v>3</v>
      </c>
      <c r="H60" s="7">
        <v>30</v>
      </c>
      <c r="I60" s="7">
        <v>118</v>
      </c>
      <c r="J60" s="7">
        <v>94</v>
      </c>
      <c r="K60" s="7">
        <v>330</v>
      </c>
      <c r="L60" s="99">
        <v>45834</v>
      </c>
      <c r="M60" s="100">
        <v>19</v>
      </c>
      <c r="N60" s="100">
        <v>34</v>
      </c>
      <c r="O60" s="100">
        <v>29</v>
      </c>
      <c r="P60" s="100">
        <v>23</v>
      </c>
      <c r="Q60" s="100">
        <v>25</v>
      </c>
      <c r="R60" s="100">
        <v>34</v>
      </c>
      <c r="S60" s="30">
        <f t="shared" si="0"/>
        <v>27.333333333333332</v>
      </c>
      <c r="T60">
        <v>0.25</v>
      </c>
      <c r="U60" s="30">
        <f t="shared" si="1"/>
        <v>109.33333333333333</v>
      </c>
      <c r="V60" s="119"/>
    </row>
    <row r="61" spans="1:22">
      <c r="A61" s="57" t="s">
        <v>39</v>
      </c>
      <c r="B61" s="7" t="s">
        <v>40</v>
      </c>
      <c r="C61" s="7">
        <v>8</v>
      </c>
      <c r="D61" s="7" t="s">
        <v>45</v>
      </c>
      <c r="E61" s="7">
        <v>2004</v>
      </c>
      <c r="F61" s="7">
        <v>4</v>
      </c>
      <c r="G61" s="7">
        <v>4</v>
      </c>
      <c r="H61" s="7">
        <v>30</v>
      </c>
      <c r="I61" s="7">
        <v>117</v>
      </c>
      <c r="J61" s="7">
        <v>99</v>
      </c>
      <c r="K61" s="7">
        <v>430</v>
      </c>
      <c r="L61" s="99">
        <v>45834</v>
      </c>
      <c r="M61" s="100">
        <v>31</v>
      </c>
      <c r="N61" s="100">
        <v>25</v>
      </c>
      <c r="O61" s="100">
        <v>31</v>
      </c>
      <c r="P61" s="100">
        <v>15</v>
      </c>
      <c r="Q61" s="100">
        <v>48</v>
      </c>
      <c r="R61" s="100">
        <v>38</v>
      </c>
      <c r="S61" s="30">
        <f t="shared" si="0"/>
        <v>31.333333333333332</v>
      </c>
      <c r="T61">
        <v>0.25</v>
      </c>
      <c r="U61" s="30">
        <f t="shared" si="1"/>
        <v>125.33333333333333</v>
      </c>
      <c r="V61" s="119"/>
    </row>
    <row r="62" spans="1:22">
      <c r="A62" s="57" t="s">
        <v>39</v>
      </c>
      <c r="B62" s="7" t="s">
        <v>40</v>
      </c>
      <c r="C62" s="7">
        <v>8</v>
      </c>
      <c r="D62" s="7" t="s">
        <v>46</v>
      </c>
      <c r="E62" s="7">
        <v>2008</v>
      </c>
      <c r="F62" s="7">
        <v>4</v>
      </c>
      <c r="G62" s="7">
        <v>1</v>
      </c>
      <c r="H62" s="7">
        <v>32</v>
      </c>
      <c r="I62" s="7">
        <v>128</v>
      </c>
      <c r="J62" s="7">
        <v>32</v>
      </c>
      <c r="K62" s="7">
        <v>132</v>
      </c>
      <c r="L62" s="99">
        <v>45834</v>
      </c>
      <c r="M62" s="100">
        <v>29</v>
      </c>
      <c r="N62" s="100">
        <v>31</v>
      </c>
      <c r="O62" s="100">
        <v>32</v>
      </c>
      <c r="P62" s="100">
        <v>33</v>
      </c>
      <c r="Q62" s="100">
        <v>55</v>
      </c>
      <c r="R62" s="100">
        <v>47</v>
      </c>
      <c r="S62" s="30">
        <f t="shared" si="0"/>
        <v>37.833333333333336</v>
      </c>
      <c r="T62">
        <v>0.25</v>
      </c>
      <c r="U62" s="30">
        <f t="shared" si="1"/>
        <v>151.33333333333334</v>
      </c>
      <c r="V62" s="119"/>
    </row>
    <row r="63" spans="1:22">
      <c r="A63" s="57" t="s">
        <v>39</v>
      </c>
      <c r="B63" s="7" t="s">
        <v>40</v>
      </c>
      <c r="C63" s="7">
        <v>8</v>
      </c>
      <c r="D63" s="7" t="s">
        <v>41</v>
      </c>
      <c r="E63" s="7">
        <v>1984</v>
      </c>
      <c r="F63" s="7">
        <v>4</v>
      </c>
      <c r="G63" s="7">
        <v>2</v>
      </c>
      <c r="H63" s="7">
        <v>32</v>
      </c>
      <c r="I63" s="7">
        <v>127</v>
      </c>
      <c r="J63" s="7">
        <v>33</v>
      </c>
      <c r="K63" s="7">
        <v>232</v>
      </c>
      <c r="L63" s="99">
        <v>45834</v>
      </c>
      <c r="M63" s="100">
        <v>38</v>
      </c>
      <c r="N63" s="100">
        <v>41</v>
      </c>
      <c r="O63" s="100">
        <v>36</v>
      </c>
      <c r="P63" s="100">
        <v>27</v>
      </c>
      <c r="Q63" s="100">
        <v>34</v>
      </c>
      <c r="R63" s="100">
        <v>38</v>
      </c>
      <c r="S63" s="30">
        <f t="shared" si="0"/>
        <v>35.666666666666664</v>
      </c>
      <c r="T63">
        <v>0.25</v>
      </c>
      <c r="U63" s="30">
        <f t="shared" si="1"/>
        <v>142.66666666666666</v>
      </c>
      <c r="V63" s="119"/>
    </row>
    <row r="64" spans="1:22">
      <c r="A64" s="57" t="s">
        <v>39</v>
      </c>
      <c r="B64" s="7" t="s">
        <v>40</v>
      </c>
      <c r="C64" s="7">
        <v>8</v>
      </c>
      <c r="D64" s="7" t="s">
        <v>47</v>
      </c>
      <c r="E64" s="7">
        <v>2016</v>
      </c>
      <c r="F64" s="7">
        <v>4</v>
      </c>
      <c r="G64" s="7">
        <v>3</v>
      </c>
      <c r="H64" s="7">
        <v>32</v>
      </c>
      <c r="I64" s="7">
        <v>126</v>
      </c>
      <c r="J64" s="7">
        <v>96</v>
      </c>
      <c r="K64" s="7">
        <v>332</v>
      </c>
      <c r="L64" s="99">
        <v>45834</v>
      </c>
      <c r="M64" s="100">
        <v>36</v>
      </c>
      <c r="N64" s="100">
        <v>28</v>
      </c>
      <c r="O64" s="100">
        <v>29</v>
      </c>
      <c r="P64" s="100">
        <v>23</v>
      </c>
      <c r="Q64" s="100">
        <v>17</v>
      </c>
      <c r="R64" s="100">
        <v>41</v>
      </c>
      <c r="S64" s="30">
        <f t="shared" si="0"/>
        <v>29</v>
      </c>
      <c r="T64">
        <v>0.25</v>
      </c>
      <c r="U64" s="30">
        <f t="shared" si="1"/>
        <v>116</v>
      </c>
      <c r="V64" s="119"/>
    </row>
    <row r="65" spans="1:22">
      <c r="A65" s="57" t="s">
        <v>39</v>
      </c>
      <c r="B65" s="7" t="s">
        <v>40</v>
      </c>
      <c r="C65" s="7">
        <v>8</v>
      </c>
      <c r="D65" s="7" t="s">
        <v>42</v>
      </c>
      <c r="E65" s="7">
        <v>1989</v>
      </c>
      <c r="F65" s="7">
        <v>4</v>
      </c>
      <c r="G65" s="7">
        <v>4</v>
      </c>
      <c r="H65" s="7">
        <v>32</v>
      </c>
      <c r="I65" s="7">
        <v>125</v>
      </c>
      <c r="J65" s="7">
        <v>97</v>
      </c>
      <c r="K65" s="7">
        <v>432</v>
      </c>
      <c r="L65" s="99">
        <v>45834</v>
      </c>
      <c r="M65" s="100">
        <v>28</v>
      </c>
      <c r="N65" s="100">
        <v>31</v>
      </c>
      <c r="O65" s="100">
        <v>37</v>
      </c>
      <c r="P65" s="100">
        <v>25</v>
      </c>
      <c r="Q65" s="100">
        <v>39</v>
      </c>
      <c r="R65" s="100">
        <v>35</v>
      </c>
      <c r="S65" s="30">
        <f t="shared" si="0"/>
        <v>32.5</v>
      </c>
      <c r="T65">
        <v>0.25</v>
      </c>
      <c r="U65" s="30">
        <f t="shared" si="1"/>
        <v>130</v>
      </c>
      <c r="V65" s="119"/>
    </row>
    <row r="66" spans="1:22">
      <c r="L66" s="7"/>
    </row>
    <row r="67" spans="1:22">
      <c r="L67" s="7"/>
    </row>
    <row r="68" spans="1:22">
      <c r="L68" s="7"/>
    </row>
    <row r="69" spans="1:22">
      <c r="L69" s="7"/>
    </row>
    <row r="70" spans="1:22">
      <c r="L70" s="7"/>
    </row>
    <row r="71" spans="1:22">
      <c r="L71" s="7"/>
    </row>
    <row r="72" spans="1:22">
      <c r="A72" s="86"/>
      <c r="B72" s="86"/>
      <c r="C72" s="87"/>
      <c r="D72" s="86"/>
      <c r="E72" s="86"/>
      <c r="F72" s="87"/>
      <c r="G72" s="87"/>
      <c r="H72" s="87"/>
      <c r="I72" s="88"/>
      <c r="J72" s="88"/>
      <c r="K72" s="87"/>
      <c r="L72" s="7"/>
    </row>
    <row r="73" spans="1:22">
      <c r="L73" s="7"/>
    </row>
    <row r="74" spans="1:22">
      <c r="L74" s="7"/>
    </row>
    <row r="75" spans="1:22">
      <c r="L75" s="7"/>
    </row>
    <row r="76" spans="1:22">
      <c r="L76" s="7"/>
    </row>
    <row r="77" spans="1:22">
      <c r="L77" s="7"/>
    </row>
    <row r="78" spans="1:22">
      <c r="L78" s="7"/>
    </row>
    <row r="79" spans="1:22">
      <c r="L79" s="7"/>
    </row>
    <row r="80" spans="1:22">
      <c r="L80" s="7"/>
    </row>
    <row r="81" spans="12:12">
      <c r="L81" s="7"/>
    </row>
    <row r="82" spans="12:12">
      <c r="L82" s="7"/>
    </row>
    <row r="83" spans="12:12">
      <c r="L83" s="7"/>
    </row>
    <row r="84" spans="12:12">
      <c r="L84" s="7"/>
    </row>
    <row r="85" spans="12:12">
      <c r="L85" s="7"/>
    </row>
    <row r="86" spans="12:12">
      <c r="L86" s="7"/>
    </row>
    <row r="87" spans="12:12">
      <c r="L87" s="7"/>
    </row>
    <row r="88" spans="12:12">
      <c r="L88" s="7"/>
    </row>
    <row r="89" spans="12:12">
      <c r="L89" s="7"/>
    </row>
    <row r="90" spans="12:12">
      <c r="L90" s="7"/>
    </row>
    <row r="91" spans="12:12">
      <c r="L91" s="7"/>
    </row>
    <row r="92" spans="12:12">
      <c r="L92" s="7"/>
    </row>
    <row r="93" spans="12:12">
      <c r="L93" s="7"/>
    </row>
    <row r="94" spans="12:12">
      <c r="L94" s="7"/>
    </row>
    <row r="95" spans="12:12">
      <c r="L95" s="7"/>
    </row>
    <row r="96" spans="12:12">
      <c r="L96" s="7"/>
    </row>
    <row r="97" spans="12:12">
      <c r="L97" s="7"/>
    </row>
    <row r="98" spans="12:12">
      <c r="L98" s="7"/>
    </row>
    <row r="99" spans="12:12">
      <c r="L99" s="7"/>
    </row>
    <row r="100" spans="12:12">
      <c r="L100" s="7"/>
    </row>
    <row r="101" spans="12:12">
      <c r="L101" s="7"/>
    </row>
    <row r="102" spans="12:12">
      <c r="L102" s="7"/>
    </row>
    <row r="103" spans="12:12">
      <c r="L103" s="7"/>
    </row>
    <row r="104" spans="12:12">
      <c r="L104" s="7"/>
    </row>
    <row r="105" spans="12:12">
      <c r="L105" s="7"/>
    </row>
    <row r="106" spans="12:12">
      <c r="L106" s="7"/>
    </row>
    <row r="107" spans="12:12">
      <c r="L107" s="7"/>
    </row>
    <row r="108" spans="12:12">
      <c r="L108" s="7"/>
    </row>
    <row r="109" spans="12:12">
      <c r="L109" s="7"/>
    </row>
    <row r="110" spans="12:12">
      <c r="L110" s="7"/>
    </row>
    <row r="111" spans="12:12">
      <c r="L111" s="7"/>
    </row>
    <row r="112" spans="12:12">
      <c r="L112" s="7"/>
    </row>
    <row r="113" spans="12:12">
      <c r="L113" s="7"/>
    </row>
    <row r="114" spans="12:12">
      <c r="L114" s="7"/>
    </row>
    <row r="115" spans="12:12">
      <c r="L115" s="7"/>
    </row>
    <row r="116" spans="12:12">
      <c r="L116" s="7"/>
    </row>
    <row r="117" spans="12:12">
      <c r="L117" s="7"/>
    </row>
    <row r="118" spans="12:12">
      <c r="L118" s="7"/>
    </row>
    <row r="119" spans="12:12">
      <c r="L119" s="7"/>
    </row>
    <row r="120" spans="12:12">
      <c r="L120" s="7"/>
    </row>
    <row r="121" spans="12:12">
      <c r="L121" s="7"/>
    </row>
    <row r="122" spans="12:12">
      <c r="L122" s="7"/>
    </row>
    <row r="123" spans="12:12">
      <c r="L123" s="7"/>
    </row>
    <row r="124" spans="12:12">
      <c r="L124" s="7"/>
    </row>
    <row r="125" spans="12:12">
      <c r="L125" s="7"/>
    </row>
    <row r="126" spans="12:12">
      <c r="L126" s="7"/>
    </row>
    <row r="127" spans="12:12">
      <c r="L127" s="7"/>
    </row>
    <row r="128" spans="12:12">
      <c r="L128" s="7"/>
    </row>
    <row r="129" spans="1:12">
      <c r="L129" s="7"/>
    </row>
    <row r="130" spans="1:12">
      <c r="L130" s="7"/>
    </row>
    <row r="131" spans="1:12">
      <c r="L131" s="7"/>
    </row>
    <row r="132" spans="1:12">
      <c r="L132" s="7"/>
    </row>
    <row r="133" spans="1:12">
      <c r="L133" s="7"/>
    </row>
    <row r="134" spans="1:12">
      <c r="L134" s="7"/>
    </row>
    <row r="135" spans="1:12">
      <c r="L135" s="7"/>
    </row>
    <row r="136" spans="1:12">
      <c r="A136" s="86"/>
      <c r="B136" s="86"/>
      <c r="C136" s="87"/>
      <c r="D136" s="86"/>
      <c r="E136" s="86"/>
      <c r="F136" s="87"/>
      <c r="G136" s="87"/>
      <c r="H136" s="87"/>
      <c r="I136" s="88"/>
      <c r="J136" s="88"/>
      <c r="K136" s="87"/>
      <c r="L136" s="7"/>
    </row>
    <row r="137" spans="1:12">
      <c r="L137" s="7"/>
    </row>
    <row r="138" spans="1:12">
      <c r="L138" s="7"/>
    </row>
    <row r="139" spans="1:12">
      <c r="L139" s="7"/>
    </row>
    <row r="140" spans="1:12">
      <c r="L140" s="7"/>
    </row>
    <row r="141" spans="1:12">
      <c r="L141" s="7"/>
    </row>
    <row r="142" spans="1:12">
      <c r="L142" s="7"/>
    </row>
    <row r="143" spans="1:12">
      <c r="L143" s="7"/>
    </row>
    <row r="144" spans="1:12">
      <c r="L144" s="7"/>
    </row>
    <row r="145" spans="12:12">
      <c r="L145" s="7"/>
    </row>
    <row r="146" spans="12:12">
      <c r="L146" s="7"/>
    </row>
    <row r="147" spans="12:12">
      <c r="L147" s="7"/>
    </row>
    <row r="148" spans="12:12">
      <c r="L148" s="7"/>
    </row>
    <row r="149" spans="12:12">
      <c r="L149" s="7"/>
    </row>
    <row r="150" spans="12:12">
      <c r="L150" s="7"/>
    </row>
    <row r="151" spans="12:12">
      <c r="L151" s="7"/>
    </row>
    <row r="152" spans="12:12">
      <c r="L152" s="7"/>
    </row>
    <row r="153" spans="12:12">
      <c r="L153" s="7"/>
    </row>
    <row r="154" spans="12:12">
      <c r="L154" s="7"/>
    </row>
    <row r="155" spans="12:12">
      <c r="L155" s="7"/>
    </row>
    <row r="156" spans="12:12">
      <c r="L156" s="7"/>
    </row>
    <row r="157" spans="12:12">
      <c r="L157" s="7"/>
    </row>
    <row r="158" spans="12:12">
      <c r="L158" s="7"/>
    </row>
    <row r="159" spans="12:12">
      <c r="L159" s="7"/>
    </row>
    <row r="160" spans="12:12">
      <c r="L160" s="7"/>
    </row>
    <row r="161" spans="12:12">
      <c r="L161" s="7"/>
    </row>
    <row r="162" spans="12:12">
      <c r="L162" s="7"/>
    </row>
    <row r="163" spans="12:12">
      <c r="L163" s="7"/>
    </row>
    <row r="164" spans="12:12">
      <c r="L164" s="7"/>
    </row>
    <row r="165" spans="12:12">
      <c r="L165" s="7"/>
    </row>
    <row r="166" spans="12:12">
      <c r="L166" s="7"/>
    </row>
    <row r="167" spans="12:12">
      <c r="L167" s="7"/>
    </row>
    <row r="168" spans="12:12">
      <c r="L168" s="7"/>
    </row>
    <row r="169" spans="12:12">
      <c r="L169" s="7"/>
    </row>
    <row r="170" spans="12:12">
      <c r="L170" s="7"/>
    </row>
    <row r="171" spans="12:12">
      <c r="L171" s="7"/>
    </row>
    <row r="172" spans="12:12">
      <c r="L172" s="7"/>
    </row>
    <row r="173" spans="12:12">
      <c r="L173" s="7"/>
    </row>
    <row r="174" spans="12:12">
      <c r="L174" s="7"/>
    </row>
    <row r="175" spans="12:12">
      <c r="L175" s="7"/>
    </row>
    <row r="176" spans="12:12">
      <c r="L176" s="7"/>
    </row>
    <row r="177" spans="12:12">
      <c r="L177" s="7"/>
    </row>
    <row r="178" spans="12:12">
      <c r="L178" s="7"/>
    </row>
    <row r="179" spans="12:12">
      <c r="L179" s="7"/>
    </row>
    <row r="180" spans="12:12">
      <c r="L180" s="7"/>
    </row>
    <row r="181" spans="12:12">
      <c r="L181" s="7"/>
    </row>
    <row r="182" spans="12:12">
      <c r="L182" s="7"/>
    </row>
    <row r="183" spans="12:12">
      <c r="L183" s="7"/>
    </row>
    <row r="184" spans="12:12">
      <c r="L184" s="7"/>
    </row>
    <row r="185" spans="12:12">
      <c r="L185" s="7"/>
    </row>
    <row r="186" spans="12:12">
      <c r="L186" s="7"/>
    </row>
    <row r="187" spans="12:12">
      <c r="L187" s="7"/>
    </row>
    <row r="188" spans="12:12">
      <c r="L188" s="7"/>
    </row>
    <row r="189" spans="12:12">
      <c r="L189" s="7"/>
    </row>
    <row r="190" spans="12:12">
      <c r="L190" s="7"/>
    </row>
    <row r="191" spans="12:12">
      <c r="L191" s="7"/>
    </row>
    <row r="192" spans="12:12">
      <c r="L192" s="7"/>
    </row>
    <row r="193" spans="1:12">
      <c r="L193" s="7"/>
    </row>
    <row r="194" spans="1:12">
      <c r="L194" s="7"/>
    </row>
    <row r="195" spans="1:12">
      <c r="L195" s="7"/>
    </row>
    <row r="196" spans="1:12">
      <c r="L196" s="7"/>
    </row>
    <row r="197" spans="1:12">
      <c r="L197" s="7"/>
    </row>
    <row r="198" spans="1:12">
      <c r="L198" s="7"/>
    </row>
    <row r="199" spans="1:12">
      <c r="L199" s="7"/>
    </row>
    <row r="200" spans="1:12">
      <c r="A200" s="86"/>
      <c r="B200" s="86"/>
      <c r="C200" s="87"/>
      <c r="D200" s="86"/>
      <c r="E200" s="86"/>
      <c r="F200" s="87"/>
      <c r="G200" s="87"/>
      <c r="H200" s="87"/>
      <c r="I200" s="88"/>
      <c r="J200" s="88"/>
      <c r="K200" s="87"/>
      <c r="L200" s="7"/>
    </row>
    <row r="201" spans="1:12">
      <c r="L201" s="7"/>
    </row>
    <row r="202" spans="1:12">
      <c r="L202" s="7"/>
    </row>
    <row r="203" spans="1:12">
      <c r="L203" s="7"/>
    </row>
    <row r="204" spans="1:12">
      <c r="L204" s="7"/>
    </row>
    <row r="205" spans="1:12">
      <c r="L205" s="7"/>
    </row>
    <row r="206" spans="1:12">
      <c r="L206" s="7"/>
    </row>
    <row r="207" spans="1:12">
      <c r="L207" s="7"/>
    </row>
    <row r="208" spans="1:12">
      <c r="L208" s="7"/>
    </row>
    <row r="209" spans="12:12">
      <c r="L209" s="7"/>
    </row>
    <row r="210" spans="12:12">
      <c r="L210" s="7"/>
    </row>
    <row r="211" spans="12:12">
      <c r="L211" s="7"/>
    </row>
    <row r="212" spans="12:12">
      <c r="L212" s="7"/>
    </row>
    <row r="213" spans="12:12">
      <c r="L213" s="7"/>
    </row>
    <row r="214" spans="12:12">
      <c r="L214" s="7"/>
    </row>
    <row r="215" spans="12:12">
      <c r="L215" s="7"/>
    </row>
    <row r="216" spans="12:12">
      <c r="L216" s="7"/>
    </row>
    <row r="217" spans="12:12">
      <c r="L217" s="7"/>
    </row>
    <row r="218" spans="12:12">
      <c r="L218" s="7"/>
    </row>
    <row r="219" spans="12:12">
      <c r="L219" s="7"/>
    </row>
    <row r="220" spans="12:12">
      <c r="L220" s="7"/>
    </row>
    <row r="221" spans="12:12">
      <c r="L221" s="7"/>
    </row>
    <row r="222" spans="12:12">
      <c r="L222" s="7"/>
    </row>
    <row r="223" spans="12:12">
      <c r="L223" s="7"/>
    </row>
    <row r="224" spans="12:12">
      <c r="L224" s="7"/>
    </row>
    <row r="225" spans="12:12">
      <c r="L225" s="7"/>
    </row>
    <row r="226" spans="12:12">
      <c r="L226" s="7"/>
    </row>
    <row r="227" spans="12:12">
      <c r="L227" s="7"/>
    </row>
    <row r="228" spans="12:12">
      <c r="L228" s="7"/>
    </row>
    <row r="229" spans="12:12">
      <c r="L229" s="7"/>
    </row>
    <row r="230" spans="12:12">
      <c r="L230" s="7"/>
    </row>
    <row r="231" spans="12:12">
      <c r="L231" s="7"/>
    </row>
    <row r="232" spans="12:12">
      <c r="L232" s="7"/>
    </row>
    <row r="233" spans="12:12">
      <c r="L233" s="7"/>
    </row>
    <row r="234" spans="12:12">
      <c r="L234" s="7"/>
    </row>
    <row r="235" spans="12:12">
      <c r="L235" s="7"/>
    </row>
    <row r="236" spans="12:12">
      <c r="L236" s="7"/>
    </row>
    <row r="237" spans="12:12">
      <c r="L237" s="7"/>
    </row>
    <row r="238" spans="12:12">
      <c r="L238" s="7"/>
    </row>
    <row r="239" spans="12:12">
      <c r="L239" s="7"/>
    </row>
    <row r="240" spans="12:12">
      <c r="L240" s="7"/>
    </row>
    <row r="241" spans="12:12">
      <c r="L241" s="7"/>
    </row>
    <row r="242" spans="12:12">
      <c r="L242" s="7"/>
    </row>
    <row r="243" spans="12:12">
      <c r="L243" s="7"/>
    </row>
    <row r="244" spans="12:12">
      <c r="L244" s="7"/>
    </row>
    <row r="245" spans="12:12">
      <c r="L245" s="7"/>
    </row>
    <row r="246" spans="12:12">
      <c r="L246" s="7"/>
    </row>
    <row r="247" spans="12:12">
      <c r="L247" s="7"/>
    </row>
    <row r="248" spans="12:12">
      <c r="L248" s="7"/>
    </row>
    <row r="249" spans="12:12">
      <c r="L249" s="7"/>
    </row>
    <row r="250" spans="12:12">
      <c r="L250" s="7"/>
    </row>
    <row r="251" spans="12:12">
      <c r="L251" s="7"/>
    </row>
    <row r="252" spans="12:12">
      <c r="L252" s="7"/>
    </row>
    <row r="253" spans="12:12">
      <c r="L253" s="7"/>
    </row>
    <row r="254" spans="12:12">
      <c r="L254" s="7"/>
    </row>
    <row r="255" spans="12:12">
      <c r="L255" s="7"/>
    </row>
    <row r="256" spans="12:12">
      <c r="L256" s="7"/>
    </row>
    <row r="257" spans="1:12">
      <c r="L257" s="7"/>
    </row>
    <row r="258" spans="1:12">
      <c r="L258" s="7"/>
    </row>
    <row r="259" spans="1:12">
      <c r="L259" s="7"/>
    </row>
    <row r="260" spans="1:12">
      <c r="L260" s="7"/>
    </row>
    <row r="261" spans="1:12">
      <c r="L261" s="7"/>
    </row>
    <row r="262" spans="1:12">
      <c r="L262" s="7"/>
    </row>
    <row r="263" spans="1:12">
      <c r="L263" s="7"/>
    </row>
    <row r="264" spans="1:12">
      <c r="A264" s="86"/>
      <c r="B264" s="86"/>
      <c r="C264" s="87"/>
      <c r="D264" s="86"/>
      <c r="E264" s="86"/>
      <c r="F264" s="87"/>
      <c r="G264" s="87"/>
      <c r="H264" s="87"/>
      <c r="I264" s="88"/>
      <c r="J264" s="88"/>
      <c r="K264" s="87"/>
      <c r="L264" s="7"/>
    </row>
    <row r="265" spans="1:12">
      <c r="L265" s="7"/>
    </row>
    <row r="266" spans="1:12">
      <c r="L266" s="7"/>
    </row>
    <row r="267" spans="1:12">
      <c r="L267" s="7"/>
    </row>
    <row r="268" spans="1:12">
      <c r="L268" s="7"/>
    </row>
    <row r="269" spans="1:12">
      <c r="L269" s="7"/>
    </row>
    <row r="270" spans="1:12">
      <c r="L270" s="7"/>
    </row>
    <row r="271" spans="1:12">
      <c r="L271" s="7"/>
    </row>
    <row r="272" spans="1:12">
      <c r="L272" s="7"/>
    </row>
    <row r="273" spans="12:12">
      <c r="L273" s="7"/>
    </row>
    <row r="274" spans="12:12">
      <c r="L274" s="7"/>
    </row>
    <row r="275" spans="12:12">
      <c r="L275" s="7"/>
    </row>
    <row r="276" spans="12:12">
      <c r="L276" s="7"/>
    </row>
    <row r="277" spans="12:12">
      <c r="L277" s="7"/>
    </row>
    <row r="278" spans="12:12">
      <c r="L278" s="7"/>
    </row>
    <row r="279" spans="12:12">
      <c r="L279" s="7"/>
    </row>
    <row r="280" spans="12:12">
      <c r="L280" s="7"/>
    </row>
    <row r="281" spans="12:12">
      <c r="L281" s="7"/>
    </row>
    <row r="282" spans="12:12">
      <c r="L282" s="7"/>
    </row>
    <row r="283" spans="12:12">
      <c r="L283" s="7"/>
    </row>
    <row r="284" spans="12:12">
      <c r="L284" s="7"/>
    </row>
    <row r="285" spans="12:12">
      <c r="L285" s="7"/>
    </row>
    <row r="286" spans="12:12">
      <c r="L286" s="7"/>
    </row>
    <row r="287" spans="12:12">
      <c r="L287" s="7"/>
    </row>
    <row r="288" spans="12:12">
      <c r="L288" s="7"/>
    </row>
    <row r="289" spans="12:12">
      <c r="L289" s="7"/>
    </row>
    <row r="290" spans="12:12">
      <c r="L290" s="7"/>
    </row>
    <row r="291" spans="12:12">
      <c r="L291" s="7"/>
    </row>
    <row r="292" spans="12:12">
      <c r="L292" s="7"/>
    </row>
    <row r="293" spans="12:12">
      <c r="L293" s="7"/>
    </row>
    <row r="294" spans="12:12">
      <c r="L294" s="7"/>
    </row>
    <row r="295" spans="12:12">
      <c r="L295" s="7"/>
    </row>
    <row r="296" spans="12:12">
      <c r="L296" s="7"/>
    </row>
    <row r="297" spans="12:12">
      <c r="L297" s="7"/>
    </row>
    <row r="298" spans="12:12">
      <c r="L298" s="7"/>
    </row>
    <row r="299" spans="12:12">
      <c r="L299" s="7"/>
    </row>
    <row r="300" spans="12:12">
      <c r="L300" s="7"/>
    </row>
    <row r="301" spans="12:12">
      <c r="L301" s="7"/>
    </row>
    <row r="302" spans="12:12">
      <c r="L302" s="7"/>
    </row>
    <row r="303" spans="12:12">
      <c r="L303" s="7"/>
    </row>
    <row r="304" spans="12:12">
      <c r="L304" s="7"/>
    </row>
    <row r="305" spans="12:12">
      <c r="L305" s="7"/>
    </row>
    <row r="306" spans="12:12">
      <c r="L306" s="7"/>
    </row>
    <row r="307" spans="12:12">
      <c r="L307" s="7"/>
    </row>
    <row r="308" spans="12:12">
      <c r="L308" s="7"/>
    </row>
    <row r="309" spans="12:12">
      <c r="L309" s="7"/>
    </row>
    <row r="310" spans="12:12">
      <c r="L310" s="7"/>
    </row>
    <row r="311" spans="12:12">
      <c r="L311" s="7"/>
    </row>
    <row r="312" spans="12:12">
      <c r="L312" s="7"/>
    </row>
    <row r="313" spans="12:12">
      <c r="L313" s="7"/>
    </row>
    <row r="314" spans="12:12">
      <c r="L314" s="7"/>
    </row>
    <row r="315" spans="12:12">
      <c r="L315" s="7"/>
    </row>
    <row r="316" spans="12:12">
      <c r="L316" s="7"/>
    </row>
    <row r="317" spans="12:12">
      <c r="L317" s="7"/>
    </row>
    <row r="318" spans="12:12">
      <c r="L318" s="7"/>
    </row>
    <row r="319" spans="12:12">
      <c r="L319" s="7"/>
    </row>
    <row r="320" spans="12:12">
      <c r="L320" s="7"/>
    </row>
    <row r="321" spans="1:12">
      <c r="L321" s="7"/>
    </row>
    <row r="322" spans="1:12">
      <c r="L322" s="7"/>
    </row>
    <row r="323" spans="1:12">
      <c r="L323" s="7"/>
    </row>
    <row r="324" spans="1:12">
      <c r="L324" s="7"/>
    </row>
    <row r="325" spans="1:12">
      <c r="L325" s="7"/>
    </row>
    <row r="326" spans="1:12">
      <c r="L326" s="7"/>
    </row>
    <row r="327" spans="1:12">
      <c r="L327" s="7"/>
    </row>
    <row r="328" spans="1:12">
      <c r="A328" s="86"/>
      <c r="B328" s="86"/>
      <c r="C328" s="87"/>
      <c r="D328" s="86"/>
      <c r="E328" s="86"/>
      <c r="F328" s="87"/>
      <c r="G328" s="87"/>
      <c r="H328" s="87"/>
      <c r="I328" s="88"/>
      <c r="J328" s="88"/>
      <c r="K328" s="87"/>
      <c r="L328" s="7"/>
    </row>
    <row r="329" spans="1:12">
      <c r="L329" s="7"/>
    </row>
    <row r="330" spans="1:12">
      <c r="L330" s="7"/>
    </row>
    <row r="331" spans="1:12">
      <c r="L331" s="7"/>
    </row>
    <row r="332" spans="1:12">
      <c r="L332" s="7"/>
    </row>
    <row r="333" spans="1:12">
      <c r="L333" s="7"/>
    </row>
    <row r="334" spans="1:12">
      <c r="L334" s="7"/>
    </row>
    <row r="335" spans="1:12">
      <c r="L335" s="7"/>
    </row>
    <row r="336" spans="1:12">
      <c r="L336" s="7"/>
    </row>
    <row r="337" spans="12:12">
      <c r="L337" s="7"/>
    </row>
    <row r="338" spans="12:12">
      <c r="L338" s="7"/>
    </row>
    <row r="339" spans="12:12">
      <c r="L339" s="7"/>
    </row>
    <row r="340" spans="12:12">
      <c r="L340" s="7"/>
    </row>
    <row r="341" spans="12:12">
      <c r="L341" s="7"/>
    </row>
    <row r="342" spans="12:12">
      <c r="L342" s="7"/>
    </row>
    <row r="343" spans="12:12">
      <c r="L343" s="7"/>
    </row>
    <row r="344" spans="12:12">
      <c r="L344" s="7"/>
    </row>
    <row r="345" spans="12:12">
      <c r="L345" s="7"/>
    </row>
    <row r="346" spans="12:12">
      <c r="L346" s="7"/>
    </row>
    <row r="347" spans="12:12">
      <c r="L347" s="7"/>
    </row>
    <row r="348" spans="12:12">
      <c r="L348" s="7"/>
    </row>
    <row r="349" spans="12:12">
      <c r="L349" s="7"/>
    </row>
    <row r="350" spans="12:12">
      <c r="L350" s="7"/>
    </row>
    <row r="351" spans="12:12">
      <c r="L351" s="7"/>
    </row>
    <row r="352" spans="12:12">
      <c r="L352" s="7"/>
    </row>
    <row r="353" spans="12:12">
      <c r="L353" s="7"/>
    </row>
    <row r="354" spans="12:12">
      <c r="L354" s="7"/>
    </row>
    <row r="355" spans="12:12">
      <c r="L355" s="7"/>
    </row>
    <row r="356" spans="12:12">
      <c r="L356" s="7"/>
    </row>
    <row r="357" spans="12:12">
      <c r="L357" s="7"/>
    </row>
    <row r="358" spans="12:12">
      <c r="L358" s="7"/>
    </row>
    <row r="359" spans="12:12">
      <c r="L359" s="7"/>
    </row>
    <row r="360" spans="12:12">
      <c r="L360" s="7"/>
    </row>
    <row r="361" spans="12:12">
      <c r="L361" s="7"/>
    </row>
    <row r="362" spans="12:12">
      <c r="L362" s="7"/>
    </row>
    <row r="363" spans="12:12">
      <c r="L363" s="7"/>
    </row>
    <row r="364" spans="12:12">
      <c r="L364" s="7"/>
    </row>
    <row r="365" spans="12:12">
      <c r="L365" s="7"/>
    </row>
    <row r="366" spans="12:12">
      <c r="L366" s="7"/>
    </row>
    <row r="367" spans="12:12">
      <c r="L367" s="7"/>
    </row>
    <row r="368" spans="12:12">
      <c r="L368" s="7"/>
    </row>
    <row r="369" spans="12:12">
      <c r="L369" s="7"/>
    </row>
    <row r="370" spans="12:12">
      <c r="L370" s="7"/>
    </row>
    <row r="371" spans="12:12">
      <c r="L371" s="7"/>
    </row>
    <row r="372" spans="12:12">
      <c r="L372" s="7"/>
    </row>
    <row r="373" spans="12:12">
      <c r="L373" s="7"/>
    </row>
    <row r="374" spans="12:12">
      <c r="L374" s="7"/>
    </row>
    <row r="375" spans="12:12">
      <c r="L375" s="7"/>
    </row>
    <row r="376" spans="12:12">
      <c r="L376" s="7"/>
    </row>
    <row r="377" spans="12:12">
      <c r="L377" s="7"/>
    </row>
    <row r="378" spans="12:12">
      <c r="L378" s="7"/>
    </row>
    <row r="379" spans="12:12">
      <c r="L379" s="7"/>
    </row>
    <row r="380" spans="12:12">
      <c r="L380" s="7"/>
    </row>
    <row r="381" spans="12:12">
      <c r="L381" s="7"/>
    </row>
    <row r="382" spans="12:12">
      <c r="L382" s="7"/>
    </row>
    <row r="383" spans="12:12">
      <c r="L383" s="7"/>
    </row>
    <row r="384" spans="12:12">
      <c r="L384" s="7"/>
    </row>
    <row r="385" spans="12:12">
      <c r="L385" s="7"/>
    </row>
  </sheetData>
  <sortState xmlns:xlrd2="http://schemas.microsoft.com/office/spreadsheetml/2017/richdata2" ref="A2:K385">
    <sortCondition descending="1" ref="A2:A385"/>
    <sortCondition ref="H2:H385"/>
    <sortCondition ref="G2:G385"/>
  </sortState>
  <pageMargins left="0.7" right="0.7" top="0.75" bottom="0.75" header="0.3" footer="0.3"/>
  <pageSetup paperSize="9" orientation="portrait"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4F36A-D59B-4BFF-91D3-B71888CB95FF}">
  <dimension ref="A1:E15"/>
  <sheetViews>
    <sheetView workbookViewId="0">
      <selection activeCell="G25" sqref="G25"/>
    </sheetView>
  </sheetViews>
  <sheetFormatPr defaultRowHeight="14.45"/>
  <cols>
    <col min="1" max="1" width="12.5703125" style="6" customWidth="1"/>
    <col min="2" max="2" width="13.42578125" style="6" customWidth="1"/>
    <col min="3" max="3" width="9.42578125" style="6"/>
    <col min="4" max="4" width="8.5703125" style="6"/>
    <col min="5" max="5" width="11.42578125" customWidth="1"/>
  </cols>
  <sheetData>
    <row r="1" spans="1:5" s="23" customFormat="1" ht="29.1">
      <c r="A1" s="5" t="s">
        <v>601</v>
      </c>
      <c r="B1" s="5" t="s">
        <v>602</v>
      </c>
      <c r="C1" s="5" t="s">
        <v>619</v>
      </c>
      <c r="D1" s="5" t="s">
        <v>620</v>
      </c>
      <c r="E1" s="4" t="s">
        <v>72</v>
      </c>
    </row>
    <row r="2" spans="1:5">
      <c r="A2" s="6">
        <v>1</v>
      </c>
      <c r="B2" s="48">
        <v>45812</v>
      </c>
      <c r="C2" s="3">
        <v>0.12</v>
      </c>
      <c r="D2" s="3">
        <v>1</v>
      </c>
    </row>
    <row r="3" spans="1:5">
      <c r="A3" s="6">
        <v>2</v>
      </c>
      <c r="B3" s="48">
        <v>45825</v>
      </c>
      <c r="C3" s="3">
        <v>0.15</v>
      </c>
      <c r="D3" s="3">
        <v>2.83</v>
      </c>
    </row>
    <row r="4" spans="1:5">
      <c r="A4" s="6">
        <v>3</v>
      </c>
      <c r="B4" s="48">
        <v>45838</v>
      </c>
      <c r="C4" s="3">
        <v>0.14000000000000001</v>
      </c>
      <c r="D4" s="3">
        <v>2.12</v>
      </c>
    </row>
    <row r="5" spans="1:5">
      <c r="A5" s="6">
        <v>4</v>
      </c>
      <c r="B5" s="48">
        <v>45856</v>
      </c>
      <c r="C5" s="3">
        <v>0.15</v>
      </c>
      <c r="D5" s="3">
        <v>0.57999999999999996</v>
      </c>
    </row>
    <row r="6" spans="1:5">
      <c r="A6" s="6">
        <v>5</v>
      </c>
      <c r="B6" s="48">
        <v>45866</v>
      </c>
      <c r="C6" s="3">
        <v>0.16</v>
      </c>
      <c r="D6" s="3">
        <v>1.57</v>
      </c>
    </row>
    <row r="7" spans="1:5">
      <c r="A7" s="6">
        <v>6</v>
      </c>
      <c r="B7" s="48">
        <v>45880</v>
      </c>
      <c r="C7" s="3">
        <v>0.18</v>
      </c>
      <c r="D7" s="3">
        <v>0.57999999999999996</v>
      </c>
    </row>
    <row r="8" spans="1:5">
      <c r="A8" s="6">
        <v>7</v>
      </c>
      <c r="B8" s="48">
        <v>45899</v>
      </c>
      <c r="C8" s="3">
        <v>0.17</v>
      </c>
      <c r="D8" s="3">
        <v>2.06</v>
      </c>
    </row>
    <row r="9" spans="1:5">
      <c r="A9" s="6">
        <v>8</v>
      </c>
      <c r="B9" s="20">
        <v>45911</v>
      </c>
      <c r="C9" s="3">
        <v>0.15</v>
      </c>
      <c r="D9" s="3">
        <v>0.76</v>
      </c>
    </row>
    <row r="10" spans="1:5">
      <c r="A10" s="6">
        <v>9</v>
      </c>
      <c r="B10" s="48">
        <v>45926</v>
      </c>
      <c r="C10" s="3">
        <v>0.14000000000000001</v>
      </c>
      <c r="D10" s="3">
        <v>0.71</v>
      </c>
    </row>
    <row r="11" spans="1:5">
      <c r="A11" s="6">
        <v>10</v>
      </c>
      <c r="B11" s="48">
        <v>45951</v>
      </c>
      <c r="C11" s="3">
        <v>0.14000000000000001</v>
      </c>
      <c r="D11" s="3">
        <v>0.71</v>
      </c>
    </row>
    <row r="12" spans="1:5">
      <c r="A12" s="6">
        <v>11</v>
      </c>
      <c r="B12" s="48">
        <v>45961</v>
      </c>
      <c r="C12" s="3">
        <v>0.13</v>
      </c>
      <c r="D12" s="3">
        <v>0.96</v>
      </c>
    </row>
    <row r="13" spans="1:5">
      <c r="A13" s="6">
        <v>12</v>
      </c>
      <c r="B13" s="48">
        <v>45967</v>
      </c>
      <c r="C13" s="3">
        <v>0.14000000000000001</v>
      </c>
      <c r="D13" s="3">
        <v>0.71</v>
      </c>
    </row>
    <row r="14" spans="1:5">
      <c r="A14" s="6">
        <v>13</v>
      </c>
      <c r="B14" s="48">
        <v>45975</v>
      </c>
      <c r="C14" s="3">
        <v>0.12</v>
      </c>
      <c r="D14" s="3">
        <v>2.31</v>
      </c>
    </row>
    <row r="15" spans="1:5">
      <c r="A15" s="6">
        <v>14</v>
      </c>
      <c r="B15" s="48">
        <v>45982</v>
      </c>
      <c r="C15" s="3">
        <v>0.13</v>
      </c>
      <c r="D15" s="3">
        <v>1.41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BF48-D778-4DC7-9F65-DF2FE320A251}">
  <dimension ref="A1:AB1793"/>
  <sheetViews>
    <sheetView topLeftCell="B1" zoomScaleNormal="100" workbookViewId="0">
      <pane xSplit="4" ySplit="1" topLeftCell="F1010" activePane="bottomRight" state="frozen"/>
      <selection pane="bottomRight" activeCell="T30" sqref="T30:Y49"/>
      <selection pane="bottomLeft" activeCell="B2" sqref="B2"/>
      <selection pane="topRight" activeCell="F1" sqref="F1"/>
    </sheetView>
  </sheetViews>
  <sheetFormatPr defaultRowHeight="14.45"/>
  <cols>
    <col min="4" max="4" width="19.5703125" customWidth="1"/>
    <col min="7" max="7" width="8.42578125" customWidth="1"/>
    <col min="9" max="9" width="9.42578125" style="6"/>
    <col min="12" max="12" width="14.42578125" customWidth="1"/>
    <col min="13" max="13" width="14.5703125" customWidth="1"/>
    <col min="17" max="17" width="57.5703125" bestFit="1" customWidth="1"/>
    <col min="20" max="20" width="21" bestFit="1" customWidth="1"/>
    <col min="21" max="21" width="16.42578125" bestFit="1" customWidth="1"/>
    <col min="22" max="22" width="14.28515625" bestFit="1" customWidth="1"/>
    <col min="23" max="23" width="19.42578125" bestFit="1" customWidth="1"/>
    <col min="24" max="28" width="10.7109375" bestFit="1" customWidth="1"/>
  </cols>
  <sheetData>
    <row r="1" spans="1:28" s="23" customFormat="1" ht="43.5">
      <c r="A1" s="4" t="s">
        <v>49</v>
      </c>
      <c r="B1" s="4" t="s">
        <v>50</v>
      </c>
      <c r="C1" s="5" t="s">
        <v>51</v>
      </c>
      <c r="D1" s="4" t="s">
        <v>52</v>
      </c>
      <c r="E1" s="4" t="s">
        <v>53</v>
      </c>
      <c r="F1" s="5" t="s">
        <v>54</v>
      </c>
      <c r="G1" s="4" t="s">
        <v>55</v>
      </c>
      <c r="H1" s="5" t="s">
        <v>56</v>
      </c>
      <c r="I1" s="5" t="s">
        <v>57</v>
      </c>
      <c r="J1" s="4" t="s">
        <v>58</v>
      </c>
      <c r="K1" s="4" t="s">
        <v>59</v>
      </c>
      <c r="L1" s="4" t="s">
        <v>601</v>
      </c>
      <c r="M1" s="5" t="s">
        <v>602</v>
      </c>
      <c r="N1" s="45" t="s">
        <v>621</v>
      </c>
      <c r="O1" s="45" t="s">
        <v>622</v>
      </c>
      <c r="P1" s="5" t="s">
        <v>623</v>
      </c>
      <c r="Q1" s="5" t="s">
        <v>72</v>
      </c>
    </row>
    <row r="2" spans="1:28">
      <c r="A2" s="57" t="s">
        <v>29</v>
      </c>
      <c r="B2" s="57" t="s">
        <v>30</v>
      </c>
      <c r="C2" s="56">
        <v>1</v>
      </c>
      <c r="D2" s="57" t="s">
        <v>37</v>
      </c>
      <c r="E2" s="57">
        <v>2018</v>
      </c>
      <c r="F2" s="56">
        <v>1</v>
      </c>
      <c r="G2" s="57">
        <v>1</v>
      </c>
      <c r="H2" s="56">
        <v>1</v>
      </c>
      <c r="I2" s="6">
        <v>1</v>
      </c>
      <c r="J2">
        <v>1</v>
      </c>
      <c r="K2" s="57">
        <v>101</v>
      </c>
      <c r="L2" s="57"/>
      <c r="Q2" s="50"/>
      <c r="R2" s="119"/>
    </row>
    <row r="3" spans="1:28">
      <c r="A3" s="57" t="s">
        <v>29</v>
      </c>
      <c r="B3" s="57" t="s">
        <v>30</v>
      </c>
      <c r="C3" s="56">
        <v>1</v>
      </c>
      <c r="D3" s="57" t="s">
        <v>32</v>
      </c>
      <c r="E3" s="57">
        <v>1985</v>
      </c>
      <c r="F3" s="56">
        <v>1</v>
      </c>
      <c r="G3" s="57">
        <v>2</v>
      </c>
      <c r="H3" s="56">
        <v>1</v>
      </c>
      <c r="I3" s="6">
        <v>2</v>
      </c>
      <c r="J3">
        <v>64</v>
      </c>
      <c r="K3" s="57">
        <v>201</v>
      </c>
      <c r="L3" s="57"/>
      <c r="Q3" s="50"/>
      <c r="R3" s="119"/>
    </row>
    <row r="4" spans="1:28">
      <c r="A4" s="57" t="s">
        <v>29</v>
      </c>
      <c r="B4" s="57" t="s">
        <v>30</v>
      </c>
      <c r="C4" s="56">
        <v>1</v>
      </c>
      <c r="D4" s="57" t="s">
        <v>31</v>
      </c>
      <c r="E4" s="57">
        <v>1983</v>
      </c>
      <c r="F4" s="56">
        <v>1</v>
      </c>
      <c r="G4" s="57">
        <v>3</v>
      </c>
      <c r="H4" s="56">
        <v>1</v>
      </c>
      <c r="I4" s="6">
        <v>3</v>
      </c>
      <c r="J4">
        <v>65</v>
      </c>
      <c r="K4" s="57">
        <v>301</v>
      </c>
      <c r="L4" s="57"/>
      <c r="Q4" s="50"/>
      <c r="R4" s="119"/>
    </row>
    <row r="5" spans="1:28">
      <c r="A5" s="57" t="s">
        <v>29</v>
      </c>
      <c r="B5" s="57" t="s">
        <v>30</v>
      </c>
      <c r="C5" s="56">
        <v>1</v>
      </c>
      <c r="D5" s="57" t="s">
        <v>34</v>
      </c>
      <c r="E5" s="57">
        <v>1999</v>
      </c>
      <c r="F5" s="56">
        <v>1</v>
      </c>
      <c r="G5" s="57">
        <v>4</v>
      </c>
      <c r="H5" s="56">
        <v>1</v>
      </c>
      <c r="I5" s="6">
        <v>4</v>
      </c>
      <c r="J5">
        <v>128</v>
      </c>
      <c r="K5" s="57">
        <v>401</v>
      </c>
      <c r="L5" s="57"/>
      <c r="Q5" s="50"/>
      <c r="R5" s="119"/>
    </row>
    <row r="6" spans="1:28">
      <c r="A6" s="57" t="s">
        <v>29</v>
      </c>
      <c r="B6" s="57" t="s">
        <v>30</v>
      </c>
      <c r="C6" s="56">
        <v>1</v>
      </c>
      <c r="D6" s="57" t="s">
        <v>34</v>
      </c>
      <c r="E6" s="57">
        <v>1999</v>
      </c>
      <c r="F6" s="56">
        <v>1</v>
      </c>
      <c r="G6" s="57">
        <v>4</v>
      </c>
      <c r="H6" s="56">
        <v>2</v>
      </c>
      <c r="I6" s="6">
        <v>5</v>
      </c>
      <c r="J6">
        <v>127</v>
      </c>
      <c r="K6" s="57">
        <v>402</v>
      </c>
      <c r="L6" s="57">
        <v>1</v>
      </c>
      <c r="M6" s="20">
        <v>45812</v>
      </c>
      <c r="N6" s="67">
        <v>0.27</v>
      </c>
      <c r="O6" s="67">
        <v>5.58</v>
      </c>
      <c r="P6">
        <v>16</v>
      </c>
      <c r="Q6" t="s">
        <v>624</v>
      </c>
      <c r="R6" s="119"/>
    </row>
    <row r="7" spans="1:28">
      <c r="A7" s="57" t="s">
        <v>29</v>
      </c>
      <c r="B7" s="57" t="s">
        <v>30</v>
      </c>
      <c r="C7" s="56">
        <v>1</v>
      </c>
      <c r="D7" s="57" t="s">
        <v>31</v>
      </c>
      <c r="E7" s="57">
        <v>1983</v>
      </c>
      <c r="F7" s="56">
        <v>1</v>
      </c>
      <c r="G7" s="57">
        <v>3</v>
      </c>
      <c r="H7" s="56">
        <v>2</v>
      </c>
      <c r="I7" s="6">
        <v>6</v>
      </c>
      <c r="J7">
        <v>66</v>
      </c>
      <c r="K7" s="57">
        <v>302</v>
      </c>
      <c r="L7" s="57">
        <v>1</v>
      </c>
      <c r="M7" s="20">
        <v>45812</v>
      </c>
      <c r="N7" s="67">
        <v>0.22</v>
      </c>
      <c r="O7" s="67">
        <v>6.15</v>
      </c>
      <c r="P7">
        <v>14</v>
      </c>
      <c r="R7" s="119"/>
      <c r="T7" s="29" t="s">
        <v>625</v>
      </c>
      <c r="W7" s="29" t="s">
        <v>602</v>
      </c>
    </row>
    <row r="8" spans="1:28">
      <c r="A8" s="57" t="s">
        <v>29</v>
      </c>
      <c r="B8" s="57" t="s">
        <v>30</v>
      </c>
      <c r="C8" s="56">
        <v>1</v>
      </c>
      <c r="D8" s="57" t="s">
        <v>32</v>
      </c>
      <c r="E8" s="57">
        <v>1985</v>
      </c>
      <c r="F8" s="56">
        <v>1</v>
      </c>
      <c r="G8" s="57">
        <v>2</v>
      </c>
      <c r="H8" s="56">
        <v>2</v>
      </c>
      <c r="I8" s="6">
        <v>7</v>
      </c>
      <c r="J8">
        <v>63</v>
      </c>
      <c r="K8" s="57">
        <v>202</v>
      </c>
      <c r="L8" s="57">
        <v>1</v>
      </c>
      <c r="M8" s="20">
        <v>45812</v>
      </c>
      <c r="N8" s="67">
        <v>0.26</v>
      </c>
      <c r="O8" s="67">
        <v>4.93</v>
      </c>
      <c r="P8">
        <v>9</v>
      </c>
      <c r="R8" s="119"/>
      <c r="T8" s="29" t="s">
        <v>49</v>
      </c>
      <c r="U8" s="29" t="s">
        <v>53</v>
      </c>
      <c r="V8" s="29" t="s">
        <v>52</v>
      </c>
      <c r="W8" s="20">
        <v>45812</v>
      </c>
      <c r="X8" s="20">
        <v>45825</v>
      </c>
      <c r="Y8" s="20">
        <v>45838</v>
      </c>
      <c r="Z8" s="20">
        <v>45856</v>
      </c>
      <c r="AA8" s="20">
        <v>45866</v>
      </c>
      <c r="AB8" s="20">
        <v>45880</v>
      </c>
    </row>
    <row r="9" spans="1:28">
      <c r="A9" s="57" t="s">
        <v>29</v>
      </c>
      <c r="B9" s="57" t="s">
        <v>30</v>
      </c>
      <c r="C9" s="56">
        <v>1</v>
      </c>
      <c r="D9" s="57" t="s">
        <v>37</v>
      </c>
      <c r="E9" s="57">
        <v>2018</v>
      </c>
      <c r="F9" s="56">
        <v>1</v>
      </c>
      <c r="G9" s="57">
        <v>1</v>
      </c>
      <c r="H9" s="56">
        <v>2</v>
      </c>
      <c r="I9" s="6">
        <v>8</v>
      </c>
      <c r="J9">
        <v>2</v>
      </c>
      <c r="K9" s="57">
        <v>102</v>
      </c>
      <c r="L9" s="57">
        <v>1</v>
      </c>
      <c r="M9" s="20">
        <v>45812</v>
      </c>
      <c r="N9" s="67">
        <v>0.25</v>
      </c>
      <c r="O9" s="67">
        <v>3.2</v>
      </c>
      <c r="P9">
        <v>16</v>
      </c>
      <c r="R9" s="119"/>
      <c r="T9" t="s">
        <v>39</v>
      </c>
      <c r="U9">
        <v>1984</v>
      </c>
      <c r="V9" t="s">
        <v>41</v>
      </c>
      <c r="W9" s="52">
        <v>0.13250000000000001</v>
      </c>
      <c r="X9" s="52">
        <v>0.16375000000000001</v>
      </c>
      <c r="Y9" s="52">
        <v>0.20374999999999999</v>
      </c>
      <c r="Z9" s="52">
        <v>0.32</v>
      </c>
      <c r="AA9" s="52">
        <v>0.44624999999999998</v>
      </c>
      <c r="AB9" s="52">
        <v>0.55249999999999999</v>
      </c>
    </row>
    <row r="10" spans="1:28">
      <c r="A10" s="57" t="s">
        <v>29</v>
      </c>
      <c r="B10" s="57" t="s">
        <v>30</v>
      </c>
      <c r="C10" s="56">
        <v>1</v>
      </c>
      <c r="D10" s="57" t="s">
        <v>36</v>
      </c>
      <c r="E10" s="57">
        <v>2016</v>
      </c>
      <c r="F10" s="56">
        <v>1</v>
      </c>
      <c r="G10" s="57">
        <v>1</v>
      </c>
      <c r="H10" s="56">
        <v>3</v>
      </c>
      <c r="I10" s="6">
        <v>9</v>
      </c>
      <c r="J10">
        <v>3</v>
      </c>
      <c r="K10" s="57">
        <v>103</v>
      </c>
      <c r="L10" s="57"/>
      <c r="Q10" s="50"/>
      <c r="R10" s="119"/>
      <c r="U10">
        <v>1989</v>
      </c>
      <c r="V10" t="s">
        <v>42</v>
      </c>
      <c r="W10" s="52">
        <v>0.125</v>
      </c>
      <c r="X10" s="52">
        <v>0.15625</v>
      </c>
      <c r="Y10" s="52">
        <v>0.18875</v>
      </c>
      <c r="Z10" s="52">
        <v>0.30625000000000002</v>
      </c>
      <c r="AA10" s="52">
        <v>0.39874999999999999</v>
      </c>
      <c r="AB10" s="52">
        <v>0.53250000000000008</v>
      </c>
    </row>
    <row r="11" spans="1:28">
      <c r="A11" s="57" t="s">
        <v>29</v>
      </c>
      <c r="B11" s="57" t="s">
        <v>30</v>
      </c>
      <c r="C11" s="56">
        <v>1</v>
      </c>
      <c r="D11" s="57" t="s">
        <v>33</v>
      </c>
      <c r="E11" s="57">
        <v>1998</v>
      </c>
      <c r="F11" s="56">
        <v>1</v>
      </c>
      <c r="G11" s="57">
        <v>2</v>
      </c>
      <c r="H11" s="56">
        <v>3</v>
      </c>
      <c r="I11" s="6">
        <v>10</v>
      </c>
      <c r="J11">
        <v>62</v>
      </c>
      <c r="K11" s="57">
        <v>203</v>
      </c>
      <c r="L11" s="57"/>
      <c r="Q11" s="50"/>
      <c r="R11" s="119"/>
      <c r="U11">
        <v>1999</v>
      </c>
      <c r="V11" t="s">
        <v>43</v>
      </c>
      <c r="W11" s="52">
        <v>0.13</v>
      </c>
      <c r="X11" s="52">
        <v>0.16624999999999998</v>
      </c>
      <c r="Y11" s="52">
        <v>0.21874999999999997</v>
      </c>
      <c r="Z11" s="52">
        <v>0.35749999999999998</v>
      </c>
      <c r="AA11" s="52">
        <v>0.49</v>
      </c>
      <c r="AB11" s="52">
        <v>0.62249999999999994</v>
      </c>
    </row>
    <row r="12" spans="1:28">
      <c r="A12" s="57" t="s">
        <v>29</v>
      </c>
      <c r="B12" s="57" t="s">
        <v>30</v>
      </c>
      <c r="C12" s="56">
        <v>1</v>
      </c>
      <c r="D12" s="57" t="s">
        <v>38</v>
      </c>
      <c r="E12" s="57">
        <v>2023</v>
      </c>
      <c r="F12" s="56">
        <v>1</v>
      </c>
      <c r="G12" s="57">
        <v>3</v>
      </c>
      <c r="H12" s="56">
        <v>3</v>
      </c>
      <c r="I12" s="6">
        <v>11</v>
      </c>
      <c r="J12">
        <v>67</v>
      </c>
      <c r="K12" s="57">
        <v>303</v>
      </c>
      <c r="L12" s="57"/>
      <c r="Q12" s="50"/>
      <c r="R12" s="119"/>
      <c r="U12">
        <v>2001</v>
      </c>
      <c r="V12" t="s">
        <v>44</v>
      </c>
      <c r="W12" s="52">
        <v>0.13</v>
      </c>
      <c r="X12" s="52">
        <v>0.17374999999999999</v>
      </c>
      <c r="Y12" s="52">
        <v>0.22374999999999998</v>
      </c>
      <c r="Z12" s="52">
        <v>0.375</v>
      </c>
      <c r="AA12" s="52">
        <v>0.51</v>
      </c>
      <c r="AB12" s="52">
        <v>0.61624999999999996</v>
      </c>
    </row>
    <row r="13" spans="1:28">
      <c r="A13" s="57" t="s">
        <v>29</v>
      </c>
      <c r="B13" s="57" t="s">
        <v>30</v>
      </c>
      <c r="C13" s="56">
        <v>1</v>
      </c>
      <c r="D13" s="57" t="s">
        <v>35</v>
      </c>
      <c r="E13" s="57">
        <v>2002</v>
      </c>
      <c r="F13" s="56">
        <v>1</v>
      </c>
      <c r="G13" s="57">
        <v>4</v>
      </c>
      <c r="H13" s="56">
        <v>3</v>
      </c>
      <c r="I13" s="6">
        <v>12</v>
      </c>
      <c r="J13">
        <v>126</v>
      </c>
      <c r="K13" s="57">
        <v>403</v>
      </c>
      <c r="L13" s="57"/>
      <c r="Q13" s="50"/>
      <c r="R13" s="119"/>
      <c r="U13">
        <v>2004</v>
      </c>
      <c r="V13" t="s">
        <v>45</v>
      </c>
      <c r="W13" s="52">
        <v>0.1275</v>
      </c>
      <c r="X13" s="52">
        <v>0.16874999999999998</v>
      </c>
      <c r="Y13" s="52">
        <v>0.21124999999999999</v>
      </c>
      <c r="Z13" s="52">
        <v>0.31875000000000003</v>
      </c>
      <c r="AA13" s="52">
        <v>0.44749999999999995</v>
      </c>
      <c r="AB13" s="52">
        <v>0.55249999999999988</v>
      </c>
    </row>
    <row r="14" spans="1:28">
      <c r="A14" s="57" t="s">
        <v>29</v>
      </c>
      <c r="B14" s="57" t="s">
        <v>30</v>
      </c>
      <c r="C14" s="56">
        <v>1</v>
      </c>
      <c r="D14" s="57" t="s">
        <v>35</v>
      </c>
      <c r="E14" s="57">
        <v>2002</v>
      </c>
      <c r="F14" s="56">
        <v>1</v>
      </c>
      <c r="G14" s="57">
        <v>4</v>
      </c>
      <c r="H14" s="56">
        <v>4</v>
      </c>
      <c r="I14" s="6">
        <v>13</v>
      </c>
      <c r="J14">
        <v>125</v>
      </c>
      <c r="K14" s="57">
        <v>404</v>
      </c>
      <c r="L14" s="57">
        <v>1</v>
      </c>
      <c r="M14" s="20">
        <v>45812</v>
      </c>
      <c r="N14" s="67">
        <v>0.27</v>
      </c>
      <c r="O14" s="67">
        <v>6.62</v>
      </c>
      <c r="P14">
        <v>15</v>
      </c>
      <c r="R14" s="119"/>
      <c r="U14">
        <v>2008</v>
      </c>
      <c r="V14" t="s">
        <v>46</v>
      </c>
      <c r="W14" s="52">
        <v>0.13750000000000001</v>
      </c>
      <c r="X14" s="52">
        <v>0.16</v>
      </c>
      <c r="Y14" s="52">
        <v>0.20624999999999999</v>
      </c>
      <c r="Z14" s="52">
        <v>0.34750000000000003</v>
      </c>
      <c r="AA14" s="52">
        <v>0.47875000000000001</v>
      </c>
      <c r="AB14" s="52">
        <v>0.60124999999999995</v>
      </c>
    </row>
    <row r="15" spans="1:28">
      <c r="A15" s="57" t="s">
        <v>29</v>
      </c>
      <c r="B15" s="57" t="s">
        <v>30</v>
      </c>
      <c r="C15" s="56">
        <v>1</v>
      </c>
      <c r="D15" s="57" t="s">
        <v>38</v>
      </c>
      <c r="E15" s="57">
        <v>2023</v>
      </c>
      <c r="F15" s="56">
        <v>1</v>
      </c>
      <c r="G15" s="57">
        <v>3</v>
      </c>
      <c r="H15" s="56">
        <v>4</v>
      </c>
      <c r="I15" s="6">
        <v>14</v>
      </c>
      <c r="J15">
        <v>68</v>
      </c>
      <c r="K15" s="57">
        <v>304</v>
      </c>
      <c r="L15" s="57">
        <v>1</v>
      </c>
      <c r="M15" s="20">
        <v>45812</v>
      </c>
      <c r="N15" s="67">
        <v>0.24</v>
      </c>
      <c r="O15" s="67">
        <v>3.95</v>
      </c>
      <c r="P15">
        <v>12</v>
      </c>
      <c r="R15" s="119"/>
      <c r="U15">
        <v>2016</v>
      </c>
      <c r="V15" t="s">
        <v>47</v>
      </c>
      <c r="W15" s="52">
        <v>0.13</v>
      </c>
      <c r="X15" s="52">
        <v>0.16499999999999998</v>
      </c>
      <c r="Y15" s="52">
        <v>0.20124999999999998</v>
      </c>
      <c r="Z15" s="52">
        <v>0.32999999999999996</v>
      </c>
      <c r="AA15" s="52">
        <v>0.45625000000000004</v>
      </c>
      <c r="AB15" s="52">
        <v>0.5575</v>
      </c>
    </row>
    <row r="16" spans="1:28">
      <c r="A16" s="57" t="s">
        <v>29</v>
      </c>
      <c r="B16" s="57" t="s">
        <v>30</v>
      </c>
      <c r="C16" s="56">
        <v>1</v>
      </c>
      <c r="D16" s="57" t="s">
        <v>33</v>
      </c>
      <c r="E16" s="57">
        <v>1998</v>
      </c>
      <c r="F16" s="56">
        <v>1</v>
      </c>
      <c r="G16" s="57">
        <v>2</v>
      </c>
      <c r="H16" s="56">
        <v>4</v>
      </c>
      <c r="I16" s="6">
        <v>15</v>
      </c>
      <c r="J16">
        <v>61</v>
      </c>
      <c r="K16" s="57">
        <v>204</v>
      </c>
      <c r="L16" s="57">
        <v>1</v>
      </c>
      <c r="M16" s="20">
        <v>45812</v>
      </c>
      <c r="N16" s="67">
        <v>0.26</v>
      </c>
      <c r="O16" s="67">
        <v>2.94</v>
      </c>
      <c r="P16">
        <v>15</v>
      </c>
      <c r="R16" s="119"/>
      <c r="U16">
        <v>2020</v>
      </c>
      <c r="V16" t="s">
        <v>48</v>
      </c>
      <c r="W16" s="52">
        <v>0.125</v>
      </c>
      <c r="X16" s="52">
        <v>0.16</v>
      </c>
      <c r="Y16" s="52">
        <v>0.19375000000000001</v>
      </c>
      <c r="Z16" s="52">
        <v>0.28875000000000001</v>
      </c>
      <c r="AA16" s="52">
        <v>0.41875000000000001</v>
      </c>
      <c r="AB16" s="52">
        <v>0.54374999999999996</v>
      </c>
    </row>
    <row r="17" spans="1:28">
      <c r="A17" s="57" t="s">
        <v>29</v>
      </c>
      <c r="B17" s="57" t="s">
        <v>30</v>
      </c>
      <c r="C17" s="56">
        <v>1</v>
      </c>
      <c r="D17" s="57" t="s">
        <v>36</v>
      </c>
      <c r="E17" s="57">
        <v>2016</v>
      </c>
      <c r="F17" s="56">
        <v>1</v>
      </c>
      <c r="G17" s="57">
        <v>1</v>
      </c>
      <c r="H17" s="56">
        <v>4</v>
      </c>
      <c r="I17" s="6">
        <v>16</v>
      </c>
      <c r="J17">
        <v>4</v>
      </c>
      <c r="K17" s="57">
        <v>104</v>
      </c>
      <c r="L17" s="57">
        <v>1</v>
      </c>
      <c r="M17" s="20">
        <v>45812</v>
      </c>
      <c r="N17" s="67">
        <v>0.24</v>
      </c>
      <c r="O17" s="67">
        <v>4.58</v>
      </c>
      <c r="P17">
        <v>15</v>
      </c>
      <c r="R17" s="119"/>
      <c r="T17" t="s">
        <v>606</v>
      </c>
      <c r="W17" s="52">
        <v>0.12968750000000001</v>
      </c>
      <c r="X17" s="52">
        <v>0.16421875000000002</v>
      </c>
      <c r="Y17" s="52">
        <v>0.2059375</v>
      </c>
      <c r="Z17" s="52">
        <v>0.33046875000000003</v>
      </c>
      <c r="AA17" s="52">
        <v>0.45578125000000014</v>
      </c>
      <c r="AB17" s="52">
        <v>0.57234375000000015</v>
      </c>
    </row>
    <row r="18" spans="1:28">
      <c r="A18" s="57" t="s">
        <v>39</v>
      </c>
      <c r="B18" s="57" t="s">
        <v>40</v>
      </c>
      <c r="C18" s="56">
        <v>2</v>
      </c>
      <c r="D18" s="57" t="s">
        <v>41</v>
      </c>
      <c r="E18" s="57">
        <v>1984</v>
      </c>
      <c r="F18" s="56">
        <v>1</v>
      </c>
      <c r="G18" s="57">
        <v>1</v>
      </c>
      <c r="H18" s="56">
        <v>5</v>
      </c>
      <c r="I18" s="6">
        <v>17</v>
      </c>
      <c r="J18">
        <v>5</v>
      </c>
      <c r="K18" s="57">
        <v>105</v>
      </c>
      <c r="L18" s="57"/>
      <c r="Q18" s="50"/>
      <c r="R18" s="119"/>
      <c r="T18" t="s">
        <v>29</v>
      </c>
      <c r="U18">
        <v>1983</v>
      </c>
      <c r="V18" t="s">
        <v>31</v>
      </c>
      <c r="W18" s="52">
        <v>0.27</v>
      </c>
      <c r="X18" s="52">
        <v>0.45125000000000004</v>
      </c>
      <c r="Y18" s="52">
        <v>0.59875</v>
      </c>
      <c r="Z18" s="52">
        <v>0.70874999999999988</v>
      </c>
      <c r="AA18" s="52">
        <v>0.76874999999999993</v>
      </c>
      <c r="AB18" s="52">
        <v>0.77500000000000013</v>
      </c>
    </row>
    <row r="19" spans="1:28">
      <c r="A19" s="57" t="s">
        <v>39</v>
      </c>
      <c r="B19" s="57" t="s">
        <v>40</v>
      </c>
      <c r="C19" s="56">
        <v>2</v>
      </c>
      <c r="D19" s="57" t="s">
        <v>42</v>
      </c>
      <c r="E19" s="57">
        <v>1989</v>
      </c>
      <c r="F19" s="56">
        <v>1</v>
      </c>
      <c r="G19" s="57">
        <v>2</v>
      </c>
      <c r="H19" s="56">
        <v>5</v>
      </c>
      <c r="I19" s="6">
        <v>18</v>
      </c>
      <c r="J19">
        <v>60</v>
      </c>
      <c r="K19" s="57">
        <v>205</v>
      </c>
      <c r="L19" s="57"/>
      <c r="Q19" s="50"/>
      <c r="R19" s="119"/>
      <c r="U19">
        <v>1985</v>
      </c>
      <c r="V19" t="s">
        <v>32</v>
      </c>
      <c r="W19" s="52">
        <v>0.2525</v>
      </c>
      <c r="X19" s="52">
        <v>0.4325</v>
      </c>
      <c r="Y19" s="52">
        <v>0.54749999999999999</v>
      </c>
      <c r="Z19" s="52">
        <v>0.67624999999999991</v>
      </c>
      <c r="AA19" s="52">
        <v>0.73625000000000007</v>
      </c>
      <c r="AB19" s="52">
        <v>0.74249999999999994</v>
      </c>
    </row>
    <row r="20" spans="1:28">
      <c r="A20" s="57" t="s">
        <v>39</v>
      </c>
      <c r="B20" s="57" t="s">
        <v>40</v>
      </c>
      <c r="C20" s="56">
        <v>2</v>
      </c>
      <c r="D20" s="57" t="s">
        <v>45</v>
      </c>
      <c r="E20" s="57">
        <v>2004</v>
      </c>
      <c r="F20" s="56">
        <v>1</v>
      </c>
      <c r="G20" s="57">
        <v>3</v>
      </c>
      <c r="H20" s="56">
        <v>5</v>
      </c>
      <c r="I20" s="6">
        <v>19</v>
      </c>
      <c r="J20">
        <v>69</v>
      </c>
      <c r="K20" s="57">
        <v>305</v>
      </c>
      <c r="L20" s="57"/>
      <c r="Q20" s="50"/>
      <c r="R20" s="119"/>
      <c r="U20">
        <v>1998</v>
      </c>
      <c r="V20" t="s">
        <v>33</v>
      </c>
      <c r="W20" s="52">
        <v>0.27250000000000002</v>
      </c>
      <c r="X20" s="52">
        <v>0.42749999999999994</v>
      </c>
      <c r="Y20" s="52">
        <v>0.55500000000000005</v>
      </c>
      <c r="Z20" s="52">
        <v>0.69499999999999995</v>
      </c>
      <c r="AA20" s="52">
        <v>0.74874999999999992</v>
      </c>
      <c r="AB20" s="52">
        <v>0.77124999999999999</v>
      </c>
    </row>
    <row r="21" spans="1:28">
      <c r="A21" s="57" t="s">
        <v>39</v>
      </c>
      <c r="B21" s="57" t="s">
        <v>40</v>
      </c>
      <c r="C21" s="56">
        <v>2</v>
      </c>
      <c r="D21" s="57" t="s">
        <v>43</v>
      </c>
      <c r="E21" s="57">
        <v>1999</v>
      </c>
      <c r="F21" s="56">
        <v>1</v>
      </c>
      <c r="G21" s="57">
        <v>4</v>
      </c>
      <c r="H21" s="56">
        <v>5</v>
      </c>
      <c r="I21" s="6">
        <v>20</v>
      </c>
      <c r="J21">
        <v>124</v>
      </c>
      <c r="K21" s="57">
        <v>405</v>
      </c>
      <c r="L21" s="57"/>
      <c r="Q21" s="50"/>
      <c r="R21" s="119"/>
      <c r="U21">
        <v>1999</v>
      </c>
      <c r="V21" t="s">
        <v>34</v>
      </c>
      <c r="W21" s="52">
        <v>0.2525</v>
      </c>
      <c r="X21" s="52">
        <v>0.42625000000000002</v>
      </c>
      <c r="Y21" s="52">
        <v>0.53</v>
      </c>
      <c r="Z21" s="52">
        <v>0.69375000000000009</v>
      </c>
      <c r="AA21" s="52">
        <v>0.75249999999999995</v>
      </c>
      <c r="AB21" s="52">
        <v>0.77749999999999997</v>
      </c>
    </row>
    <row r="22" spans="1:28">
      <c r="A22" s="57" t="s">
        <v>39</v>
      </c>
      <c r="B22" s="57" t="s">
        <v>40</v>
      </c>
      <c r="C22" s="56">
        <v>2</v>
      </c>
      <c r="D22" s="57" t="s">
        <v>43</v>
      </c>
      <c r="E22" s="57">
        <v>1999</v>
      </c>
      <c r="F22" s="56">
        <v>1</v>
      </c>
      <c r="G22" s="57">
        <v>4</v>
      </c>
      <c r="H22" s="56">
        <v>6</v>
      </c>
      <c r="I22" s="6">
        <v>21</v>
      </c>
      <c r="J22">
        <v>123</v>
      </c>
      <c r="K22" s="57">
        <v>406</v>
      </c>
      <c r="L22" s="57">
        <v>1</v>
      </c>
      <c r="M22" s="20">
        <v>45812</v>
      </c>
      <c r="N22" s="67">
        <v>0.13</v>
      </c>
      <c r="O22" s="67">
        <v>1.5</v>
      </c>
      <c r="P22">
        <v>11</v>
      </c>
      <c r="R22" s="119"/>
      <c r="U22">
        <v>2002</v>
      </c>
      <c r="V22" t="s">
        <v>35</v>
      </c>
      <c r="W22" s="52">
        <v>0.26250000000000001</v>
      </c>
      <c r="X22" s="52">
        <v>0.40999999999999992</v>
      </c>
      <c r="Y22" s="52">
        <v>0.49875000000000003</v>
      </c>
      <c r="Z22" s="52">
        <v>0.66</v>
      </c>
      <c r="AA22" s="52">
        <v>0.72499999999999987</v>
      </c>
      <c r="AB22" s="52">
        <v>0.75000000000000011</v>
      </c>
    </row>
    <row r="23" spans="1:28">
      <c r="A23" s="57" t="s">
        <v>39</v>
      </c>
      <c r="B23" s="57" t="s">
        <v>40</v>
      </c>
      <c r="C23" s="56">
        <v>2</v>
      </c>
      <c r="D23" s="57" t="s">
        <v>45</v>
      </c>
      <c r="E23" s="57">
        <v>2004</v>
      </c>
      <c r="F23" s="56">
        <v>1</v>
      </c>
      <c r="G23" s="57">
        <v>3</v>
      </c>
      <c r="H23" s="56">
        <v>6</v>
      </c>
      <c r="I23" s="6">
        <v>22</v>
      </c>
      <c r="J23">
        <v>70</v>
      </c>
      <c r="K23" s="57">
        <v>306</v>
      </c>
      <c r="L23" s="57">
        <v>1</v>
      </c>
      <c r="M23" s="20">
        <v>45812</v>
      </c>
      <c r="N23" s="67">
        <v>0.13</v>
      </c>
      <c r="O23" s="67">
        <v>1.55</v>
      </c>
      <c r="P23">
        <v>8</v>
      </c>
      <c r="R23" s="119"/>
      <c r="U23">
        <v>2016</v>
      </c>
      <c r="V23" t="s">
        <v>36</v>
      </c>
      <c r="W23" s="52">
        <v>0.26500000000000001</v>
      </c>
      <c r="X23" s="52">
        <v>0.43625000000000003</v>
      </c>
      <c r="Y23" s="52">
        <v>0.54500000000000004</v>
      </c>
      <c r="Z23" s="52">
        <v>0.68374999999999986</v>
      </c>
      <c r="AA23" s="52">
        <v>0.73125000000000007</v>
      </c>
      <c r="AB23" s="52">
        <v>0.74624999999999997</v>
      </c>
    </row>
    <row r="24" spans="1:28">
      <c r="A24" s="57" t="s">
        <v>39</v>
      </c>
      <c r="B24" s="57" t="s">
        <v>40</v>
      </c>
      <c r="C24" s="56">
        <v>2</v>
      </c>
      <c r="D24" s="57" t="s">
        <v>42</v>
      </c>
      <c r="E24" s="57">
        <v>1989</v>
      </c>
      <c r="F24" s="56">
        <v>1</v>
      </c>
      <c r="G24" s="57">
        <v>2</v>
      </c>
      <c r="H24" s="56">
        <v>6</v>
      </c>
      <c r="I24" s="6">
        <v>23</v>
      </c>
      <c r="J24">
        <v>59</v>
      </c>
      <c r="K24" s="57">
        <v>206</v>
      </c>
      <c r="L24" s="57">
        <v>1</v>
      </c>
      <c r="M24" s="20">
        <v>45812</v>
      </c>
      <c r="N24" s="67">
        <v>0.13</v>
      </c>
      <c r="O24" s="67">
        <v>2.11</v>
      </c>
      <c r="P24">
        <v>7</v>
      </c>
      <c r="R24" s="119"/>
      <c r="U24">
        <v>2018</v>
      </c>
      <c r="V24" t="s">
        <v>37</v>
      </c>
      <c r="W24" s="52">
        <v>0.28000000000000003</v>
      </c>
      <c r="X24" s="52">
        <v>0.44375000000000003</v>
      </c>
      <c r="Y24" s="52">
        <v>0.51374999999999993</v>
      </c>
      <c r="Z24" s="52">
        <v>0.66374999999999995</v>
      </c>
      <c r="AA24" s="52">
        <v>0.74375000000000002</v>
      </c>
      <c r="AB24" s="52">
        <v>0.75250000000000006</v>
      </c>
    </row>
    <row r="25" spans="1:28">
      <c r="A25" s="57" t="s">
        <v>39</v>
      </c>
      <c r="B25" s="57" t="s">
        <v>40</v>
      </c>
      <c r="C25" s="56">
        <v>2</v>
      </c>
      <c r="D25" s="57" t="s">
        <v>41</v>
      </c>
      <c r="E25" s="57">
        <v>1984</v>
      </c>
      <c r="F25" s="56">
        <v>1</v>
      </c>
      <c r="G25" s="57">
        <v>1</v>
      </c>
      <c r="H25" s="56">
        <v>6</v>
      </c>
      <c r="I25" s="6">
        <v>24</v>
      </c>
      <c r="J25">
        <v>6</v>
      </c>
      <c r="K25" s="57">
        <v>106</v>
      </c>
      <c r="L25" s="57">
        <v>1</v>
      </c>
      <c r="M25" s="20">
        <v>45812</v>
      </c>
      <c r="N25" s="67">
        <v>0.13</v>
      </c>
      <c r="O25" s="67">
        <v>2.4700000000000002</v>
      </c>
      <c r="P25">
        <v>7</v>
      </c>
      <c r="R25" s="119"/>
      <c r="U25">
        <v>2023</v>
      </c>
      <c r="V25" t="s">
        <v>38</v>
      </c>
      <c r="W25" s="52">
        <v>0.29750000000000004</v>
      </c>
      <c r="X25" s="52">
        <v>0.41625000000000001</v>
      </c>
      <c r="Y25" s="52">
        <v>0.55624999999999991</v>
      </c>
      <c r="Z25" s="52">
        <v>0.65874999999999995</v>
      </c>
      <c r="AA25" s="52">
        <v>0.71749999999999992</v>
      </c>
      <c r="AB25" s="52">
        <v>0.72875000000000001</v>
      </c>
    </row>
    <row r="26" spans="1:28">
      <c r="A26" s="57" t="s">
        <v>39</v>
      </c>
      <c r="B26" s="57" t="s">
        <v>40</v>
      </c>
      <c r="C26" s="56">
        <v>2</v>
      </c>
      <c r="D26" s="57" t="s">
        <v>47</v>
      </c>
      <c r="E26" s="57">
        <v>2016</v>
      </c>
      <c r="F26" s="56">
        <v>1</v>
      </c>
      <c r="G26" s="57">
        <v>1</v>
      </c>
      <c r="H26" s="56">
        <v>7</v>
      </c>
      <c r="I26" s="6">
        <v>25</v>
      </c>
      <c r="J26">
        <v>7</v>
      </c>
      <c r="K26" s="57">
        <v>107</v>
      </c>
      <c r="L26" s="57"/>
      <c r="Q26" s="50"/>
      <c r="R26" s="119"/>
      <c r="T26" t="s">
        <v>607</v>
      </c>
      <c r="W26" s="52">
        <v>0.26906250000000004</v>
      </c>
      <c r="X26" s="52">
        <v>0.43046874999999996</v>
      </c>
      <c r="Y26" s="52">
        <v>0.54312499999999997</v>
      </c>
      <c r="Z26" s="52">
        <v>0.67999999999999972</v>
      </c>
      <c r="AA26" s="52">
        <v>0.7404687499999999</v>
      </c>
      <c r="AB26" s="52">
        <v>0.75546875000000013</v>
      </c>
    </row>
    <row r="27" spans="1:28">
      <c r="A27" s="57" t="s">
        <v>39</v>
      </c>
      <c r="B27" s="57" t="s">
        <v>40</v>
      </c>
      <c r="C27" s="56">
        <v>2</v>
      </c>
      <c r="D27" s="57" t="s">
        <v>44</v>
      </c>
      <c r="E27" s="57">
        <v>2001</v>
      </c>
      <c r="F27" s="56">
        <v>1</v>
      </c>
      <c r="G27" s="57">
        <v>2</v>
      </c>
      <c r="H27" s="56">
        <v>7</v>
      </c>
      <c r="I27" s="6">
        <v>26</v>
      </c>
      <c r="J27">
        <v>58</v>
      </c>
      <c r="K27" s="57">
        <v>207</v>
      </c>
      <c r="L27" s="57"/>
      <c r="Q27" s="50"/>
      <c r="R27" s="119"/>
    </row>
    <row r="28" spans="1:28">
      <c r="A28" s="57" t="s">
        <v>39</v>
      </c>
      <c r="B28" s="57" t="s">
        <v>40</v>
      </c>
      <c r="C28" s="56">
        <v>2</v>
      </c>
      <c r="D28" s="57" t="s">
        <v>48</v>
      </c>
      <c r="E28" s="57">
        <v>2020</v>
      </c>
      <c r="F28" s="56">
        <v>1</v>
      </c>
      <c r="G28" s="57">
        <v>3</v>
      </c>
      <c r="H28" s="56">
        <v>7</v>
      </c>
      <c r="I28" s="6">
        <v>27</v>
      </c>
      <c r="J28">
        <v>71</v>
      </c>
      <c r="K28" s="57">
        <v>307</v>
      </c>
      <c r="L28" s="57"/>
      <c r="Q28" s="50"/>
      <c r="R28" s="119"/>
    </row>
    <row r="29" spans="1:28">
      <c r="A29" s="57" t="s">
        <v>39</v>
      </c>
      <c r="B29" s="57" t="s">
        <v>40</v>
      </c>
      <c r="C29" s="56">
        <v>2</v>
      </c>
      <c r="D29" s="57" t="s">
        <v>46</v>
      </c>
      <c r="E29" s="57">
        <v>2008</v>
      </c>
      <c r="F29" s="56">
        <v>1</v>
      </c>
      <c r="G29" s="57">
        <v>4</v>
      </c>
      <c r="H29" s="56">
        <v>7</v>
      </c>
      <c r="I29" s="6">
        <v>28</v>
      </c>
      <c r="J29">
        <v>122</v>
      </c>
      <c r="K29" s="57">
        <v>407</v>
      </c>
      <c r="L29" s="57"/>
      <c r="Q29" s="50"/>
      <c r="R29" s="119"/>
    </row>
    <row r="30" spans="1:28">
      <c r="A30" s="57" t="s">
        <v>39</v>
      </c>
      <c r="B30" s="57" t="s">
        <v>40</v>
      </c>
      <c r="C30" s="56">
        <v>2</v>
      </c>
      <c r="D30" s="57" t="s">
        <v>46</v>
      </c>
      <c r="E30" s="57">
        <v>2008</v>
      </c>
      <c r="F30" s="56">
        <v>1</v>
      </c>
      <c r="G30" s="57">
        <v>4</v>
      </c>
      <c r="H30" s="56">
        <v>8</v>
      </c>
      <c r="I30" s="6">
        <v>29</v>
      </c>
      <c r="J30">
        <v>121</v>
      </c>
      <c r="K30" s="57">
        <v>408</v>
      </c>
      <c r="L30" s="57">
        <v>1</v>
      </c>
      <c r="M30" s="20">
        <v>45812</v>
      </c>
      <c r="N30" s="67">
        <v>0.14000000000000001</v>
      </c>
      <c r="O30" s="67">
        <v>2.0699999999999998</v>
      </c>
      <c r="P30">
        <v>7</v>
      </c>
      <c r="R30" s="119"/>
      <c r="T30" s="29" t="s">
        <v>626</v>
      </c>
      <c r="W30" s="29" t="s">
        <v>602</v>
      </c>
    </row>
    <row r="31" spans="1:28">
      <c r="A31" s="57" t="s">
        <v>39</v>
      </c>
      <c r="B31" s="57" t="s">
        <v>40</v>
      </c>
      <c r="C31" s="56">
        <v>2</v>
      </c>
      <c r="D31" s="57" t="s">
        <v>48</v>
      </c>
      <c r="E31" s="57">
        <v>2020</v>
      </c>
      <c r="F31" s="56">
        <v>1</v>
      </c>
      <c r="G31" s="57">
        <v>3</v>
      </c>
      <c r="H31" s="56">
        <v>8</v>
      </c>
      <c r="I31" s="6">
        <v>30</v>
      </c>
      <c r="J31">
        <v>72</v>
      </c>
      <c r="K31" s="57">
        <v>308</v>
      </c>
      <c r="L31" s="57">
        <v>1</v>
      </c>
      <c r="M31" s="20">
        <v>45812</v>
      </c>
      <c r="N31" s="67">
        <v>0.12</v>
      </c>
      <c r="O31" s="67">
        <v>1.35</v>
      </c>
      <c r="P31">
        <v>6</v>
      </c>
      <c r="R31" s="119"/>
      <c r="T31" s="29" t="s">
        <v>49</v>
      </c>
      <c r="U31" s="29" t="s">
        <v>53</v>
      </c>
      <c r="V31" s="29" t="s">
        <v>52</v>
      </c>
      <c r="W31" s="20">
        <v>45812</v>
      </c>
      <c r="X31" s="20">
        <v>45825</v>
      </c>
      <c r="Y31" s="20">
        <v>45838</v>
      </c>
    </row>
    <row r="32" spans="1:28">
      <c r="A32" s="57" t="s">
        <v>39</v>
      </c>
      <c r="B32" s="57" t="s">
        <v>40</v>
      </c>
      <c r="C32" s="56">
        <v>2</v>
      </c>
      <c r="D32" s="57" t="s">
        <v>44</v>
      </c>
      <c r="E32" s="57">
        <v>2001</v>
      </c>
      <c r="F32" s="56">
        <v>1</v>
      </c>
      <c r="G32" s="57">
        <v>2</v>
      </c>
      <c r="H32" s="56">
        <v>8</v>
      </c>
      <c r="I32" s="6">
        <v>31</v>
      </c>
      <c r="J32">
        <v>57</v>
      </c>
      <c r="K32" s="57">
        <v>208</v>
      </c>
      <c r="L32" s="57">
        <v>1</v>
      </c>
      <c r="M32" s="20">
        <v>45812</v>
      </c>
      <c r="N32" s="67">
        <v>0.14000000000000001</v>
      </c>
      <c r="O32" s="67">
        <v>1.19</v>
      </c>
      <c r="P32">
        <v>8</v>
      </c>
      <c r="R32" s="119"/>
      <c r="T32" t="s">
        <v>39</v>
      </c>
      <c r="U32">
        <v>1984</v>
      </c>
      <c r="V32" t="s">
        <v>41</v>
      </c>
      <c r="W32" s="52">
        <v>8</v>
      </c>
      <c r="X32" s="52">
        <v>14.5</v>
      </c>
      <c r="Y32" s="52">
        <v>16.5</v>
      </c>
    </row>
    <row r="33" spans="1:25">
      <c r="A33" s="57" t="s">
        <v>39</v>
      </c>
      <c r="B33" s="57" t="s">
        <v>40</v>
      </c>
      <c r="C33" s="56">
        <v>2</v>
      </c>
      <c r="D33" s="57" t="s">
        <v>47</v>
      </c>
      <c r="E33" s="57">
        <v>2016</v>
      </c>
      <c r="F33" s="56">
        <v>1</v>
      </c>
      <c r="G33" s="57">
        <v>1</v>
      </c>
      <c r="H33" s="56">
        <v>8</v>
      </c>
      <c r="I33" s="6">
        <v>32</v>
      </c>
      <c r="J33">
        <v>8</v>
      </c>
      <c r="K33" s="57">
        <v>108</v>
      </c>
      <c r="L33" s="57">
        <v>1</v>
      </c>
      <c r="M33" s="20">
        <v>45812</v>
      </c>
      <c r="N33" s="67">
        <v>0.13</v>
      </c>
      <c r="O33" s="67">
        <v>1.38</v>
      </c>
      <c r="P33">
        <v>9</v>
      </c>
      <c r="R33" s="119"/>
      <c r="U33">
        <v>1989</v>
      </c>
      <c r="V33" t="s">
        <v>42</v>
      </c>
      <c r="W33" s="52">
        <v>8.5</v>
      </c>
      <c r="X33" s="52">
        <v>14.25</v>
      </c>
      <c r="Y33" s="52">
        <v>14.5</v>
      </c>
    </row>
    <row r="34" spans="1:25">
      <c r="A34" s="57" t="s">
        <v>29</v>
      </c>
      <c r="B34" s="57" t="s">
        <v>30</v>
      </c>
      <c r="C34" s="56">
        <v>3</v>
      </c>
      <c r="D34" s="57" t="s">
        <v>32</v>
      </c>
      <c r="E34" s="57">
        <v>1985</v>
      </c>
      <c r="F34" s="56">
        <v>2</v>
      </c>
      <c r="G34" s="57">
        <v>1</v>
      </c>
      <c r="H34" s="56">
        <v>9</v>
      </c>
      <c r="I34" s="6">
        <v>33</v>
      </c>
      <c r="J34">
        <v>9</v>
      </c>
      <c r="K34" s="57">
        <v>109</v>
      </c>
      <c r="L34" s="57"/>
      <c r="Q34" s="50"/>
      <c r="R34" s="119"/>
      <c r="U34">
        <v>1999</v>
      </c>
      <c r="V34" t="s">
        <v>43</v>
      </c>
      <c r="W34" s="52">
        <v>9.75</v>
      </c>
      <c r="X34" s="52">
        <v>15.25</v>
      </c>
      <c r="Y34" s="52">
        <v>16.5</v>
      </c>
    </row>
    <row r="35" spans="1:25">
      <c r="A35" s="57" t="s">
        <v>29</v>
      </c>
      <c r="B35" s="57" t="s">
        <v>30</v>
      </c>
      <c r="C35" s="56">
        <v>3</v>
      </c>
      <c r="D35" s="57" t="s">
        <v>38</v>
      </c>
      <c r="E35" s="57">
        <v>2023</v>
      </c>
      <c r="F35" s="56">
        <v>2</v>
      </c>
      <c r="G35" s="57">
        <v>2</v>
      </c>
      <c r="H35" s="56">
        <v>9</v>
      </c>
      <c r="I35" s="6">
        <v>34</v>
      </c>
      <c r="J35">
        <v>56</v>
      </c>
      <c r="K35" s="57">
        <v>209</v>
      </c>
      <c r="L35" s="57"/>
      <c r="Q35" s="50"/>
      <c r="R35" s="119"/>
      <c r="U35">
        <v>2001</v>
      </c>
      <c r="V35" t="s">
        <v>44</v>
      </c>
      <c r="W35" s="52">
        <v>9.75</v>
      </c>
      <c r="X35" s="52">
        <v>14</v>
      </c>
      <c r="Y35" s="52">
        <v>16.5</v>
      </c>
    </row>
    <row r="36" spans="1:25">
      <c r="A36" s="57" t="s">
        <v>29</v>
      </c>
      <c r="B36" s="57" t="s">
        <v>30</v>
      </c>
      <c r="C36" s="56">
        <v>3</v>
      </c>
      <c r="D36" s="57" t="s">
        <v>36</v>
      </c>
      <c r="E36" s="57">
        <v>2016</v>
      </c>
      <c r="F36" s="56">
        <v>2</v>
      </c>
      <c r="G36" s="57">
        <v>3</v>
      </c>
      <c r="H36" s="56">
        <v>9</v>
      </c>
      <c r="I36" s="6">
        <v>35</v>
      </c>
      <c r="J36">
        <v>73</v>
      </c>
      <c r="K36" s="57">
        <v>309</v>
      </c>
      <c r="L36" s="57"/>
      <c r="Q36" s="50"/>
      <c r="R36" s="119"/>
      <c r="U36">
        <v>2004</v>
      </c>
      <c r="V36" t="s">
        <v>45</v>
      </c>
      <c r="W36" s="52">
        <v>9.25</v>
      </c>
      <c r="X36" s="52">
        <v>14.5</v>
      </c>
      <c r="Y36" s="52">
        <v>15.25</v>
      </c>
    </row>
    <row r="37" spans="1:25">
      <c r="A37" s="57" t="s">
        <v>29</v>
      </c>
      <c r="B37" s="57" t="s">
        <v>30</v>
      </c>
      <c r="C37" s="56">
        <v>3</v>
      </c>
      <c r="D37" s="57" t="s">
        <v>33</v>
      </c>
      <c r="E37" s="57">
        <v>1998</v>
      </c>
      <c r="F37" s="56">
        <v>2</v>
      </c>
      <c r="G37" s="57">
        <v>4</v>
      </c>
      <c r="H37" s="56">
        <v>9</v>
      </c>
      <c r="I37" s="6">
        <v>36</v>
      </c>
      <c r="J37">
        <v>120</v>
      </c>
      <c r="K37" s="57">
        <v>409</v>
      </c>
      <c r="L37" s="57"/>
      <c r="Q37" s="50"/>
      <c r="R37" s="119"/>
      <c r="U37">
        <v>2008</v>
      </c>
      <c r="V37" t="s">
        <v>46</v>
      </c>
      <c r="W37" s="52">
        <v>7.5</v>
      </c>
      <c r="X37" s="52">
        <v>12.75</v>
      </c>
      <c r="Y37" s="52">
        <v>16.25</v>
      </c>
    </row>
    <row r="38" spans="1:25">
      <c r="A38" s="57" t="s">
        <v>29</v>
      </c>
      <c r="B38" s="57" t="s">
        <v>30</v>
      </c>
      <c r="C38" s="56">
        <v>3</v>
      </c>
      <c r="D38" s="57" t="s">
        <v>33</v>
      </c>
      <c r="E38" s="57">
        <v>1998</v>
      </c>
      <c r="F38" s="56">
        <v>2</v>
      </c>
      <c r="G38" s="57">
        <v>4</v>
      </c>
      <c r="H38" s="56">
        <v>10</v>
      </c>
      <c r="I38" s="6">
        <v>37</v>
      </c>
      <c r="J38">
        <v>119</v>
      </c>
      <c r="K38" s="57">
        <v>410</v>
      </c>
      <c r="L38" s="57">
        <v>1</v>
      </c>
      <c r="M38" s="20">
        <v>45812</v>
      </c>
      <c r="N38" s="67">
        <v>0.25</v>
      </c>
      <c r="O38" s="67">
        <v>8.23</v>
      </c>
      <c r="P38">
        <v>13</v>
      </c>
      <c r="R38" s="119"/>
      <c r="U38">
        <v>2016</v>
      </c>
      <c r="V38" t="s">
        <v>47</v>
      </c>
      <c r="W38" s="52">
        <v>8.5</v>
      </c>
      <c r="X38" s="52">
        <v>12.75</v>
      </c>
      <c r="Y38" s="52">
        <v>16.25</v>
      </c>
    </row>
    <row r="39" spans="1:25">
      <c r="A39" s="57" t="s">
        <v>29</v>
      </c>
      <c r="B39" s="57" t="s">
        <v>30</v>
      </c>
      <c r="C39" s="56">
        <v>3</v>
      </c>
      <c r="D39" s="57" t="s">
        <v>36</v>
      </c>
      <c r="E39" s="57">
        <v>2016</v>
      </c>
      <c r="F39" s="56">
        <v>2</v>
      </c>
      <c r="G39" s="57">
        <v>3</v>
      </c>
      <c r="H39" s="56">
        <v>10</v>
      </c>
      <c r="I39" s="6">
        <v>38</v>
      </c>
      <c r="J39">
        <v>74</v>
      </c>
      <c r="K39" s="57">
        <v>310</v>
      </c>
      <c r="L39" s="57">
        <v>1</v>
      </c>
      <c r="M39" s="20">
        <v>45812</v>
      </c>
      <c r="N39" s="67">
        <v>0.23</v>
      </c>
      <c r="O39" s="67">
        <v>7.94</v>
      </c>
      <c r="P39">
        <v>16</v>
      </c>
      <c r="R39" s="119"/>
      <c r="U39">
        <v>2020</v>
      </c>
      <c r="V39" t="s">
        <v>48</v>
      </c>
      <c r="W39" s="52">
        <v>9.25</v>
      </c>
      <c r="X39" s="52">
        <v>14.25</v>
      </c>
      <c r="Y39" s="52">
        <v>16.5</v>
      </c>
    </row>
    <row r="40" spans="1:25">
      <c r="A40" s="57" t="s">
        <v>29</v>
      </c>
      <c r="B40" s="57" t="s">
        <v>30</v>
      </c>
      <c r="C40" s="56">
        <v>3</v>
      </c>
      <c r="D40" s="57" t="s">
        <v>38</v>
      </c>
      <c r="E40" s="57">
        <v>2023</v>
      </c>
      <c r="F40" s="56">
        <v>2</v>
      </c>
      <c r="G40" s="57">
        <v>2</v>
      </c>
      <c r="H40" s="56">
        <v>10</v>
      </c>
      <c r="I40" s="6">
        <v>39</v>
      </c>
      <c r="J40">
        <v>55</v>
      </c>
      <c r="K40" s="57">
        <v>210</v>
      </c>
      <c r="L40" s="57">
        <v>1</v>
      </c>
      <c r="M40" s="20">
        <v>45812</v>
      </c>
      <c r="N40" s="67">
        <v>0.3</v>
      </c>
      <c r="O40" s="67">
        <v>6.65</v>
      </c>
      <c r="P40">
        <v>13</v>
      </c>
      <c r="R40" s="119"/>
      <c r="T40" t="s">
        <v>606</v>
      </c>
      <c r="W40" s="52">
        <v>8.8125</v>
      </c>
      <c r="X40" s="52">
        <v>14.03125</v>
      </c>
      <c r="Y40" s="52">
        <v>16.03125</v>
      </c>
    </row>
    <row r="41" spans="1:25">
      <c r="A41" s="57" t="s">
        <v>29</v>
      </c>
      <c r="B41" s="57" t="s">
        <v>30</v>
      </c>
      <c r="C41" s="56">
        <v>3</v>
      </c>
      <c r="D41" s="57" t="s">
        <v>32</v>
      </c>
      <c r="E41" s="57">
        <v>1985</v>
      </c>
      <c r="F41" s="56">
        <v>2</v>
      </c>
      <c r="G41" s="57">
        <v>1</v>
      </c>
      <c r="H41" s="56">
        <v>10</v>
      </c>
      <c r="I41" s="6">
        <v>40</v>
      </c>
      <c r="J41">
        <v>10</v>
      </c>
      <c r="K41" s="57">
        <v>110</v>
      </c>
      <c r="L41" s="57">
        <v>1</v>
      </c>
      <c r="M41" s="20">
        <v>45812</v>
      </c>
      <c r="N41" s="67">
        <v>0.25</v>
      </c>
      <c r="O41" s="67">
        <v>5.7</v>
      </c>
      <c r="P41">
        <v>15</v>
      </c>
      <c r="R41" s="119"/>
      <c r="T41" t="s">
        <v>29</v>
      </c>
      <c r="U41">
        <v>1983</v>
      </c>
      <c r="V41" t="s">
        <v>31</v>
      </c>
      <c r="W41" s="52">
        <v>13.75</v>
      </c>
      <c r="X41" s="52">
        <v>23.75</v>
      </c>
      <c r="Y41" s="52">
        <v>22.75</v>
      </c>
    </row>
    <row r="42" spans="1:25">
      <c r="A42" s="57" t="s">
        <v>29</v>
      </c>
      <c r="B42" s="57" t="s">
        <v>30</v>
      </c>
      <c r="C42" s="56">
        <v>3</v>
      </c>
      <c r="D42" s="57" t="s">
        <v>35</v>
      </c>
      <c r="E42" s="57">
        <v>2002</v>
      </c>
      <c r="F42" s="56">
        <v>2</v>
      </c>
      <c r="G42" s="57">
        <v>1</v>
      </c>
      <c r="H42" s="56">
        <v>11</v>
      </c>
      <c r="I42" s="6">
        <v>41</v>
      </c>
      <c r="J42">
        <v>11</v>
      </c>
      <c r="K42" s="57">
        <v>111</v>
      </c>
      <c r="L42" s="57"/>
      <c r="Q42" s="50"/>
      <c r="R42" s="119"/>
      <c r="U42">
        <v>1985</v>
      </c>
      <c r="V42" t="s">
        <v>32</v>
      </c>
      <c r="W42" s="52">
        <v>14.25</v>
      </c>
      <c r="X42" s="52">
        <v>20.5</v>
      </c>
      <c r="Y42" s="52">
        <v>23.5</v>
      </c>
    </row>
    <row r="43" spans="1:25">
      <c r="A43" s="57" t="s">
        <v>29</v>
      </c>
      <c r="B43" s="57" t="s">
        <v>30</v>
      </c>
      <c r="C43" s="56">
        <v>3</v>
      </c>
      <c r="D43" s="57" t="s">
        <v>34</v>
      </c>
      <c r="E43" s="57">
        <v>1999</v>
      </c>
      <c r="F43" s="56">
        <v>2</v>
      </c>
      <c r="G43" s="57">
        <v>2</v>
      </c>
      <c r="H43" s="56">
        <v>11</v>
      </c>
      <c r="I43" s="6">
        <v>42</v>
      </c>
      <c r="J43">
        <v>54</v>
      </c>
      <c r="K43" s="57">
        <v>211</v>
      </c>
      <c r="L43" s="57"/>
      <c r="Q43" s="50"/>
      <c r="R43" s="119"/>
      <c r="U43">
        <v>1998</v>
      </c>
      <c r="V43" t="s">
        <v>33</v>
      </c>
      <c r="W43" s="52">
        <v>15</v>
      </c>
      <c r="X43" s="52">
        <v>21.5</v>
      </c>
      <c r="Y43" s="52">
        <v>23.75</v>
      </c>
    </row>
    <row r="44" spans="1:25">
      <c r="A44" s="57" t="s">
        <v>29</v>
      </c>
      <c r="B44" s="57" t="s">
        <v>30</v>
      </c>
      <c r="C44" s="56">
        <v>3</v>
      </c>
      <c r="D44" s="57" t="s">
        <v>37</v>
      </c>
      <c r="E44" s="57">
        <v>2018</v>
      </c>
      <c r="F44" s="56">
        <v>2</v>
      </c>
      <c r="G44" s="57">
        <v>3</v>
      </c>
      <c r="H44" s="56">
        <v>11</v>
      </c>
      <c r="I44" s="6">
        <v>43</v>
      </c>
      <c r="J44">
        <v>75</v>
      </c>
      <c r="K44" s="57">
        <v>311</v>
      </c>
      <c r="L44" s="57"/>
      <c r="Q44" s="50"/>
      <c r="R44" s="119"/>
      <c r="U44">
        <v>1999</v>
      </c>
      <c r="V44" t="s">
        <v>34</v>
      </c>
      <c r="W44" s="52">
        <v>15.25</v>
      </c>
      <c r="X44" s="52">
        <v>22</v>
      </c>
      <c r="Y44" s="52">
        <v>22</v>
      </c>
    </row>
    <row r="45" spans="1:25">
      <c r="A45" s="57" t="s">
        <v>29</v>
      </c>
      <c r="B45" s="57" t="s">
        <v>30</v>
      </c>
      <c r="C45" s="56">
        <v>3</v>
      </c>
      <c r="D45" s="57" t="s">
        <v>31</v>
      </c>
      <c r="E45" s="57">
        <v>1983</v>
      </c>
      <c r="F45" s="56">
        <v>2</v>
      </c>
      <c r="G45" s="57">
        <v>4</v>
      </c>
      <c r="H45" s="56">
        <v>11</v>
      </c>
      <c r="I45" s="6">
        <v>44</v>
      </c>
      <c r="J45">
        <v>118</v>
      </c>
      <c r="K45" s="57">
        <v>411</v>
      </c>
      <c r="L45" s="57"/>
      <c r="Q45" s="50"/>
      <c r="R45" s="119"/>
      <c r="U45">
        <v>2002</v>
      </c>
      <c r="V45" t="s">
        <v>35</v>
      </c>
      <c r="W45" s="52">
        <v>17</v>
      </c>
      <c r="X45" s="52">
        <v>21.5</v>
      </c>
      <c r="Y45" s="52">
        <v>22.75</v>
      </c>
    </row>
    <row r="46" spans="1:25">
      <c r="A46" s="57" t="s">
        <v>29</v>
      </c>
      <c r="B46" s="57" t="s">
        <v>30</v>
      </c>
      <c r="C46" s="56">
        <v>3</v>
      </c>
      <c r="D46" s="57" t="s">
        <v>31</v>
      </c>
      <c r="E46" s="57">
        <v>1983</v>
      </c>
      <c r="F46" s="56">
        <v>2</v>
      </c>
      <c r="G46" s="57">
        <v>4</v>
      </c>
      <c r="H46" s="56">
        <v>12</v>
      </c>
      <c r="I46" s="6">
        <v>45</v>
      </c>
      <c r="J46">
        <v>117</v>
      </c>
      <c r="K46" s="57">
        <v>412</v>
      </c>
      <c r="L46" s="57">
        <v>1</v>
      </c>
      <c r="M46" s="20">
        <v>45812</v>
      </c>
      <c r="N46" s="67">
        <v>0.23</v>
      </c>
      <c r="O46" s="67">
        <v>5.43</v>
      </c>
      <c r="P46">
        <v>14</v>
      </c>
      <c r="R46" s="119"/>
      <c r="U46">
        <v>2016</v>
      </c>
      <c r="V46" t="s">
        <v>36</v>
      </c>
      <c r="W46" s="52">
        <v>15.75</v>
      </c>
      <c r="X46" s="52">
        <v>19.5</v>
      </c>
      <c r="Y46" s="52">
        <v>19.25</v>
      </c>
    </row>
    <row r="47" spans="1:25">
      <c r="A47" s="57" t="s">
        <v>29</v>
      </c>
      <c r="B47" s="57" t="s">
        <v>30</v>
      </c>
      <c r="C47" s="56">
        <v>3</v>
      </c>
      <c r="D47" s="57" t="s">
        <v>37</v>
      </c>
      <c r="E47" s="57">
        <v>2018</v>
      </c>
      <c r="F47" s="56">
        <v>2</v>
      </c>
      <c r="G47" s="57">
        <v>3</v>
      </c>
      <c r="H47" s="56">
        <v>12</v>
      </c>
      <c r="I47" s="6">
        <v>46</v>
      </c>
      <c r="J47">
        <v>76</v>
      </c>
      <c r="K47" s="57">
        <v>312</v>
      </c>
      <c r="L47" s="57">
        <v>1</v>
      </c>
      <c r="M47" s="20">
        <v>45812</v>
      </c>
      <c r="N47" s="67">
        <v>0.26</v>
      </c>
      <c r="O47" s="67">
        <v>7.53</v>
      </c>
      <c r="P47">
        <v>15</v>
      </c>
      <c r="R47" s="119"/>
      <c r="U47">
        <v>2018</v>
      </c>
      <c r="V47" t="s">
        <v>37</v>
      </c>
      <c r="W47" s="52">
        <v>15.5</v>
      </c>
      <c r="X47" s="52">
        <v>18.25</v>
      </c>
      <c r="Y47" s="52">
        <v>20.5</v>
      </c>
    </row>
    <row r="48" spans="1:25">
      <c r="A48" s="57" t="s">
        <v>29</v>
      </c>
      <c r="B48" s="57" t="s">
        <v>30</v>
      </c>
      <c r="C48" s="56">
        <v>3</v>
      </c>
      <c r="D48" s="57" t="s">
        <v>34</v>
      </c>
      <c r="E48" s="57">
        <v>1999</v>
      </c>
      <c r="F48" s="56">
        <v>2</v>
      </c>
      <c r="G48" s="57">
        <v>2</v>
      </c>
      <c r="H48" s="56">
        <v>12</v>
      </c>
      <c r="I48" s="6">
        <v>47</v>
      </c>
      <c r="J48">
        <v>53</v>
      </c>
      <c r="K48" s="57">
        <v>212</v>
      </c>
      <c r="L48" s="57">
        <v>1</v>
      </c>
      <c r="M48" s="20">
        <v>45812</v>
      </c>
      <c r="N48" s="67">
        <v>0.25</v>
      </c>
      <c r="O48" s="67">
        <v>2.88</v>
      </c>
      <c r="P48">
        <v>15</v>
      </c>
      <c r="R48" s="119"/>
      <c r="U48">
        <v>2023</v>
      </c>
      <c r="V48" t="s">
        <v>38</v>
      </c>
      <c r="W48" s="52">
        <v>14.25</v>
      </c>
      <c r="X48" s="52">
        <v>19.25</v>
      </c>
      <c r="Y48" s="52">
        <v>20.25</v>
      </c>
    </row>
    <row r="49" spans="1:25">
      <c r="A49" s="57" t="s">
        <v>29</v>
      </c>
      <c r="B49" s="57" t="s">
        <v>30</v>
      </c>
      <c r="C49" s="56">
        <v>3</v>
      </c>
      <c r="D49" s="57" t="s">
        <v>35</v>
      </c>
      <c r="E49" s="57">
        <v>2002</v>
      </c>
      <c r="F49" s="56">
        <v>2</v>
      </c>
      <c r="G49" s="57">
        <v>1</v>
      </c>
      <c r="H49" s="56">
        <v>12</v>
      </c>
      <c r="I49" s="6">
        <v>48</v>
      </c>
      <c r="J49">
        <v>12</v>
      </c>
      <c r="K49" s="57">
        <v>112</v>
      </c>
      <c r="L49" s="57">
        <v>1</v>
      </c>
      <c r="M49" s="20">
        <v>45812</v>
      </c>
      <c r="N49" s="67">
        <v>0.27</v>
      </c>
      <c r="O49" s="67">
        <v>6</v>
      </c>
      <c r="P49">
        <v>20</v>
      </c>
      <c r="R49" s="119"/>
      <c r="T49" t="s">
        <v>607</v>
      </c>
      <c r="W49" s="52">
        <v>15.09375</v>
      </c>
      <c r="X49" s="52">
        <v>20.78125</v>
      </c>
      <c r="Y49" s="52">
        <v>21.84375</v>
      </c>
    </row>
    <row r="50" spans="1:25">
      <c r="A50" s="57" t="s">
        <v>39</v>
      </c>
      <c r="B50" s="57" t="s">
        <v>40</v>
      </c>
      <c r="C50" s="56">
        <v>4</v>
      </c>
      <c r="D50" s="57" t="s">
        <v>42</v>
      </c>
      <c r="E50" s="57">
        <v>1989</v>
      </c>
      <c r="F50" s="56">
        <v>2</v>
      </c>
      <c r="G50" s="57">
        <v>1</v>
      </c>
      <c r="H50" s="56">
        <v>13</v>
      </c>
      <c r="I50" s="6">
        <v>49</v>
      </c>
      <c r="J50">
        <v>13</v>
      </c>
      <c r="K50" s="57">
        <v>113</v>
      </c>
      <c r="L50" s="57"/>
      <c r="Q50" s="50"/>
      <c r="R50" s="119"/>
    </row>
    <row r="51" spans="1:25">
      <c r="A51" s="57" t="s">
        <v>39</v>
      </c>
      <c r="B51" s="57" t="s">
        <v>40</v>
      </c>
      <c r="C51" s="56">
        <v>4</v>
      </c>
      <c r="D51" s="57" t="s">
        <v>45</v>
      </c>
      <c r="E51" s="57">
        <v>2004</v>
      </c>
      <c r="F51" s="56">
        <v>2</v>
      </c>
      <c r="G51" s="57">
        <v>2</v>
      </c>
      <c r="H51" s="56">
        <v>13</v>
      </c>
      <c r="I51" s="6">
        <v>50</v>
      </c>
      <c r="J51">
        <v>52</v>
      </c>
      <c r="K51" s="57">
        <v>213</v>
      </c>
      <c r="L51" s="57"/>
      <c r="Q51" s="50"/>
      <c r="R51" s="119"/>
    </row>
    <row r="52" spans="1:25">
      <c r="A52" s="57" t="s">
        <v>39</v>
      </c>
      <c r="B52" s="57" t="s">
        <v>40</v>
      </c>
      <c r="C52" s="56">
        <v>4</v>
      </c>
      <c r="D52" s="57" t="s">
        <v>41</v>
      </c>
      <c r="E52" s="57">
        <v>1984</v>
      </c>
      <c r="F52" s="56">
        <v>2</v>
      </c>
      <c r="G52" s="57">
        <v>3</v>
      </c>
      <c r="H52" s="56">
        <v>13</v>
      </c>
      <c r="I52" s="6">
        <v>51</v>
      </c>
      <c r="J52">
        <v>77</v>
      </c>
      <c r="K52" s="57">
        <v>313</v>
      </c>
      <c r="L52" s="57"/>
      <c r="Q52" s="50"/>
      <c r="R52" s="119"/>
    </row>
    <row r="53" spans="1:25">
      <c r="A53" s="57" t="s">
        <v>39</v>
      </c>
      <c r="B53" s="57" t="s">
        <v>40</v>
      </c>
      <c r="C53" s="56">
        <v>4</v>
      </c>
      <c r="D53" s="57" t="s">
        <v>47</v>
      </c>
      <c r="E53" s="57">
        <v>2016</v>
      </c>
      <c r="F53" s="56">
        <v>2</v>
      </c>
      <c r="G53" s="57">
        <v>4</v>
      </c>
      <c r="H53" s="56">
        <v>13</v>
      </c>
      <c r="I53" s="6">
        <v>52</v>
      </c>
      <c r="J53">
        <v>116</v>
      </c>
      <c r="K53" s="57">
        <v>413</v>
      </c>
      <c r="L53" s="57"/>
      <c r="Q53" s="50"/>
      <c r="R53" s="119"/>
    </row>
    <row r="54" spans="1:25">
      <c r="A54" s="57" t="s">
        <v>39</v>
      </c>
      <c r="B54" s="57" t="s">
        <v>40</v>
      </c>
      <c r="C54" s="56">
        <v>4</v>
      </c>
      <c r="D54" s="57" t="s">
        <v>47</v>
      </c>
      <c r="E54" s="57">
        <v>2016</v>
      </c>
      <c r="F54" s="56">
        <v>2</v>
      </c>
      <c r="G54" s="57">
        <v>4</v>
      </c>
      <c r="H54" s="56">
        <v>14</v>
      </c>
      <c r="I54" s="6">
        <v>53</v>
      </c>
      <c r="J54">
        <v>115</v>
      </c>
      <c r="K54" s="57">
        <v>414</v>
      </c>
      <c r="L54" s="57">
        <v>1</v>
      </c>
      <c r="M54" s="20">
        <v>45812</v>
      </c>
      <c r="N54" s="67">
        <v>0.13</v>
      </c>
      <c r="O54" s="67">
        <v>1.71</v>
      </c>
      <c r="P54">
        <v>8</v>
      </c>
      <c r="R54" s="119"/>
    </row>
    <row r="55" spans="1:25">
      <c r="A55" s="57" t="s">
        <v>39</v>
      </c>
      <c r="B55" s="57" t="s">
        <v>40</v>
      </c>
      <c r="C55" s="56">
        <v>4</v>
      </c>
      <c r="D55" s="57" t="s">
        <v>41</v>
      </c>
      <c r="E55" s="57">
        <v>1984</v>
      </c>
      <c r="F55" s="56">
        <v>2</v>
      </c>
      <c r="G55" s="57">
        <v>3</v>
      </c>
      <c r="H55" s="56">
        <v>14</v>
      </c>
      <c r="I55" s="6">
        <v>54</v>
      </c>
      <c r="J55">
        <v>78</v>
      </c>
      <c r="K55" s="57">
        <v>314</v>
      </c>
      <c r="L55" s="57">
        <v>1</v>
      </c>
      <c r="M55" s="20">
        <v>45812</v>
      </c>
      <c r="N55" s="67">
        <v>0.12</v>
      </c>
      <c r="O55" s="67">
        <v>0.83</v>
      </c>
      <c r="P55">
        <v>8</v>
      </c>
      <c r="R55" s="119"/>
    </row>
    <row r="56" spans="1:25">
      <c r="A56" s="57" t="s">
        <v>39</v>
      </c>
      <c r="B56" s="57" t="s">
        <v>40</v>
      </c>
      <c r="C56" s="56">
        <v>4</v>
      </c>
      <c r="D56" s="57" t="s">
        <v>45</v>
      </c>
      <c r="E56" s="57">
        <v>2004</v>
      </c>
      <c r="F56" s="56">
        <v>2</v>
      </c>
      <c r="G56" s="57">
        <v>2</v>
      </c>
      <c r="H56" s="56">
        <v>14</v>
      </c>
      <c r="I56" s="6">
        <v>55</v>
      </c>
      <c r="J56">
        <v>51</v>
      </c>
      <c r="K56" s="57">
        <v>214</v>
      </c>
      <c r="L56" s="57">
        <v>1</v>
      </c>
      <c r="M56" s="20">
        <v>45812</v>
      </c>
      <c r="N56" s="67">
        <v>0.13</v>
      </c>
      <c r="O56" s="67">
        <v>1.51</v>
      </c>
      <c r="P56">
        <v>11</v>
      </c>
      <c r="R56" s="119"/>
    </row>
    <row r="57" spans="1:25">
      <c r="A57" s="57" t="s">
        <v>39</v>
      </c>
      <c r="B57" s="57" t="s">
        <v>40</v>
      </c>
      <c r="C57" s="56">
        <v>4</v>
      </c>
      <c r="D57" s="57" t="s">
        <v>42</v>
      </c>
      <c r="E57" s="57">
        <v>1989</v>
      </c>
      <c r="F57" s="56">
        <v>2</v>
      </c>
      <c r="G57" s="57">
        <v>1</v>
      </c>
      <c r="H57" s="56">
        <v>14</v>
      </c>
      <c r="I57" s="6">
        <v>56</v>
      </c>
      <c r="J57">
        <v>14</v>
      </c>
      <c r="K57" s="57">
        <v>114</v>
      </c>
      <c r="L57" s="57">
        <v>1</v>
      </c>
      <c r="M57" s="20">
        <v>45812</v>
      </c>
      <c r="N57" s="67">
        <v>0.12</v>
      </c>
      <c r="O57" s="67">
        <v>1.36</v>
      </c>
      <c r="P57">
        <v>12</v>
      </c>
      <c r="R57" s="119"/>
    </row>
    <row r="58" spans="1:25">
      <c r="A58" s="57" t="s">
        <v>39</v>
      </c>
      <c r="B58" s="57" t="s">
        <v>40</v>
      </c>
      <c r="C58" s="56">
        <v>4</v>
      </c>
      <c r="D58" s="57" t="s">
        <v>48</v>
      </c>
      <c r="E58" s="57">
        <v>2020</v>
      </c>
      <c r="F58" s="56">
        <v>2</v>
      </c>
      <c r="G58" s="57">
        <v>1</v>
      </c>
      <c r="H58" s="56">
        <v>15</v>
      </c>
      <c r="I58" s="6">
        <v>57</v>
      </c>
      <c r="J58">
        <v>15</v>
      </c>
      <c r="K58" s="57">
        <v>115</v>
      </c>
      <c r="L58" s="57"/>
      <c r="Q58" s="50"/>
      <c r="R58" s="119"/>
    </row>
    <row r="59" spans="1:25">
      <c r="A59" s="57" t="s">
        <v>39</v>
      </c>
      <c r="B59" s="57" t="s">
        <v>40</v>
      </c>
      <c r="C59" s="56">
        <v>4</v>
      </c>
      <c r="D59" s="57" t="s">
        <v>46</v>
      </c>
      <c r="E59" s="57">
        <v>2008</v>
      </c>
      <c r="F59" s="56">
        <v>2</v>
      </c>
      <c r="G59" s="57">
        <v>2</v>
      </c>
      <c r="H59" s="56">
        <v>15</v>
      </c>
      <c r="I59" s="6">
        <v>58</v>
      </c>
      <c r="J59">
        <v>50</v>
      </c>
      <c r="K59" s="57">
        <v>215</v>
      </c>
      <c r="L59" s="57"/>
      <c r="Q59" s="50"/>
      <c r="R59" s="119"/>
    </row>
    <row r="60" spans="1:25">
      <c r="A60" s="57" t="s">
        <v>39</v>
      </c>
      <c r="B60" s="57" t="s">
        <v>40</v>
      </c>
      <c r="C60" s="56">
        <v>4</v>
      </c>
      <c r="D60" s="57" t="s">
        <v>43</v>
      </c>
      <c r="E60" s="57">
        <v>1999</v>
      </c>
      <c r="F60" s="56">
        <v>2</v>
      </c>
      <c r="G60" s="57">
        <v>3</v>
      </c>
      <c r="H60" s="56">
        <v>15</v>
      </c>
      <c r="I60" s="6">
        <v>59</v>
      </c>
      <c r="J60">
        <v>79</v>
      </c>
      <c r="K60" s="57">
        <v>315</v>
      </c>
      <c r="L60" s="57"/>
      <c r="Q60" s="50"/>
      <c r="R60" s="119"/>
    </row>
    <row r="61" spans="1:25">
      <c r="A61" s="57" t="s">
        <v>39</v>
      </c>
      <c r="B61" s="57" t="s">
        <v>40</v>
      </c>
      <c r="C61" s="56">
        <v>4</v>
      </c>
      <c r="D61" s="57" t="s">
        <v>44</v>
      </c>
      <c r="E61" s="57">
        <v>2001</v>
      </c>
      <c r="F61" s="56">
        <v>2</v>
      </c>
      <c r="G61" s="57">
        <v>4</v>
      </c>
      <c r="H61" s="56">
        <v>15</v>
      </c>
      <c r="I61" s="6">
        <v>60</v>
      </c>
      <c r="J61">
        <v>114</v>
      </c>
      <c r="K61" s="57">
        <v>415</v>
      </c>
      <c r="L61" s="57"/>
      <c r="Q61" s="50"/>
      <c r="R61" s="119"/>
    </row>
    <row r="62" spans="1:25">
      <c r="A62" s="57" t="s">
        <v>39</v>
      </c>
      <c r="B62" s="57" t="s">
        <v>40</v>
      </c>
      <c r="C62" s="56">
        <v>4</v>
      </c>
      <c r="D62" s="57" t="s">
        <v>44</v>
      </c>
      <c r="E62" s="57">
        <v>2001</v>
      </c>
      <c r="F62" s="56">
        <v>2</v>
      </c>
      <c r="G62" s="57">
        <v>4</v>
      </c>
      <c r="H62" s="56">
        <v>16</v>
      </c>
      <c r="I62" s="6">
        <v>61</v>
      </c>
      <c r="J62">
        <v>113</v>
      </c>
      <c r="K62" s="57">
        <v>416</v>
      </c>
      <c r="L62" s="57">
        <v>1</v>
      </c>
      <c r="M62" s="20">
        <v>45812</v>
      </c>
      <c r="N62" s="67">
        <v>0.13</v>
      </c>
      <c r="O62" s="67">
        <v>1.52</v>
      </c>
      <c r="P62">
        <v>10</v>
      </c>
      <c r="R62" s="119"/>
    </row>
    <row r="63" spans="1:25">
      <c r="A63" s="57" t="s">
        <v>39</v>
      </c>
      <c r="B63" s="57" t="s">
        <v>40</v>
      </c>
      <c r="C63" s="56">
        <v>4</v>
      </c>
      <c r="D63" s="57" t="s">
        <v>43</v>
      </c>
      <c r="E63" s="57">
        <v>1999</v>
      </c>
      <c r="F63" s="56">
        <v>2</v>
      </c>
      <c r="G63" s="57">
        <v>3</v>
      </c>
      <c r="H63" s="56">
        <v>16</v>
      </c>
      <c r="I63" s="6">
        <v>62</v>
      </c>
      <c r="J63">
        <v>80</v>
      </c>
      <c r="K63" s="57">
        <v>316</v>
      </c>
      <c r="L63" s="57">
        <v>1</v>
      </c>
      <c r="M63" s="20">
        <v>45812</v>
      </c>
      <c r="N63" s="67">
        <v>0.13</v>
      </c>
      <c r="O63" s="67">
        <v>3.86</v>
      </c>
      <c r="P63">
        <v>10</v>
      </c>
      <c r="R63" s="119"/>
    </row>
    <row r="64" spans="1:25">
      <c r="A64" s="57" t="s">
        <v>39</v>
      </c>
      <c r="B64" s="57" t="s">
        <v>40</v>
      </c>
      <c r="C64" s="56">
        <v>4</v>
      </c>
      <c r="D64" s="57" t="s">
        <v>46</v>
      </c>
      <c r="E64" s="57">
        <v>2008</v>
      </c>
      <c r="F64" s="56">
        <v>2</v>
      </c>
      <c r="G64" s="57">
        <v>2</v>
      </c>
      <c r="H64" s="56">
        <v>16</v>
      </c>
      <c r="I64" s="6">
        <v>63</v>
      </c>
      <c r="J64">
        <v>49</v>
      </c>
      <c r="K64" s="57">
        <v>216</v>
      </c>
      <c r="L64" s="57">
        <v>1</v>
      </c>
      <c r="M64" s="20">
        <v>45812</v>
      </c>
      <c r="N64" s="67">
        <v>0.14000000000000001</v>
      </c>
      <c r="O64" s="67">
        <v>1.87</v>
      </c>
      <c r="P64">
        <v>7</v>
      </c>
      <c r="R64" s="119"/>
    </row>
    <row r="65" spans="1:18">
      <c r="A65" s="57" t="s">
        <v>39</v>
      </c>
      <c r="B65" s="57" t="s">
        <v>40</v>
      </c>
      <c r="C65" s="56">
        <v>4</v>
      </c>
      <c r="D65" s="57" t="s">
        <v>48</v>
      </c>
      <c r="E65" s="57">
        <v>2020</v>
      </c>
      <c r="F65" s="56">
        <v>2</v>
      </c>
      <c r="G65" s="57">
        <v>1</v>
      </c>
      <c r="H65" s="56">
        <v>16</v>
      </c>
      <c r="I65" s="6">
        <v>64</v>
      </c>
      <c r="J65">
        <v>16</v>
      </c>
      <c r="K65" s="57">
        <v>116</v>
      </c>
      <c r="L65" s="57">
        <v>1</v>
      </c>
      <c r="M65" s="20">
        <v>45812</v>
      </c>
      <c r="N65" s="67">
        <v>0.12</v>
      </c>
      <c r="O65" s="67">
        <v>1.05</v>
      </c>
      <c r="P65">
        <v>11</v>
      </c>
      <c r="R65" s="119"/>
    </row>
    <row r="66" spans="1:18">
      <c r="A66" s="57" t="s">
        <v>29</v>
      </c>
      <c r="B66" s="57" t="s">
        <v>30</v>
      </c>
      <c r="C66" s="56">
        <v>5</v>
      </c>
      <c r="D66" s="57" t="s">
        <v>33</v>
      </c>
      <c r="E66" s="57">
        <v>1998</v>
      </c>
      <c r="F66" s="56">
        <v>3</v>
      </c>
      <c r="G66" s="57">
        <v>1</v>
      </c>
      <c r="H66" s="56">
        <v>17</v>
      </c>
      <c r="I66" s="6">
        <v>65</v>
      </c>
      <c r="J66">
        <v>17</v>
      </c>
      <c r="K66" s="57">
        <v>117</v>
      </c>
      <c r="L66" s="57"/>
      <c r="R66" s="119"/>
    </row>
    <row r="67" spans="1:18">
      <c r="A67" s="57" t="s">
        <v>29</v>
      </c>
      <c r="B67" s="57" t="s">
        <v>30</v>
      </c>
      <c r="C67" s="56">
        <v>5</v>
      </c>
      <c r="D67" s="57" t="s">
        <v>31</v>
      </c>
      <c r="E67" s="57">
        <v>1983</v>
      </c>
      <c r="F67" s="56">
        <v>3</v>
      </c>
      <c r="G67" s="57">
        <v>2</v>
      </c>
      <c r="H67" s="56">
        <v>17</v>
      </c>
      <c r="I67" s="6">
        <v>66</v>
      </c>
      <c r="J67">
        <v>48</v>
      </c>
      <c r="K67" s="57">
        <v>217</v>
      </c>
      <c r="L67" s="57"/>
      <c r="R67" s="119"/>
    </row>
    <row r="68" spans="1:18">
      <c r="A68" s="57" t="s">
        <v>29</v>
      </c>
      <c r="B68" s="57" t="s">
        <v>30</v>
      </c>
      <c r="C68" s="56">
        <v>5</v>
      </c>
      <c r="D68" s="57" t="s">
        <v>34</v>
      </c>
      <c r="E68" s="57">
        <v>1999</v>
      </c>
      <c r="F68" s="56">
        <v>3</v>
      </c>
      <c r="G68" s="57">
        <v>3</v>
      </c>
      <c r="H68" s="56">
        <v>17</v>
      </c>
      <c r="I68" s="6">
        <v>67</v>
      </c>
      <c r="J68">
        <v>81</v>
      </c>
      <c r="K68" s="57">
        <v>317</v>
      </c>
      <c r="L68" s="57"/>
      <c r="R68" s="119"/>
    </row>
    <row r="69" spans="1:18">
      <c r="A69" s="57" t="s">
        <v>29</v>
      </c>
      <c r="B69" s="57" t="s">
        <v>30</v>
      </c>
      <c r="C69" s="56">
        <v>5</v>
      </c>
      <c r="D69" s="57" t="s">
        <v>37</v>
      </c>
      <c r="E69" s="57">
        <v>2018</v>
      </c>
      <c r="F69" s="56">
        <v>3</v>
      </c>
      <c r="G69" s="57">
        <v>4</v>
      </c>
      <c r="H69" s="56">
        <v>17</v>
      </c>
      <c r="I69" s="6">
        <v>68</v>
      </c>
      <c r="J69">
        <v>112</v>
      </c>
      <c r="K69" s="57">
        <v>417</v>
      </c>
      <c r="L69" s="57"/>
      <c r="R69" s="119"/>
    </row>
    <row r="70" spans="1:18">
      <c r="A70" s="57" t="s">
        <v>29</v>
      </c>
      <c r="B70" s="57" t="s">
        <v>30</v>
      </c>
      <c r="C70" s="56">
        <v>5</v>
      </c>
      <c r="D70" s="57" t="s">
        <v>37</v>
      </c>
      <c r="E70" s="57">
        <v>2018</v>
      </c>
      <c r="F70" s="56">
        <v>3</v>
      </c>
      <c r="G70" s="57">
        <v>4</v>
      </c>
      <c r="H70" s="56">
        <v>18</v>
      </c>
      <c r="I70" s="6">
        <v>69</v>
      </c>
      <c r="J70">
        <v>111</v>
      </c>
      <c r="K70" s="57">
        <v>418</v>
      </c>
      <c r="L70" s="57">
        <v>1</v>
      </c>
      <c r="M70" s="20">
        <v>45812</v>
      </c>
      <c r="N70" s="67">
        <v>0.33</v>
      </c>
      <c r="O70" s="67">
        <v>7.54</v>
      </c>
      <c r="P70">
        <v>16</v>
      </c>
      <c r="R70" s="119"/>
    </row>
    <row r="71" spans="1:18">
      <c r="A71" s="57" t="s">
        <v>29</v>
      </c>
      <c r="B71" s="57" t="s">
        <v>30</v>
      </c>
      <c r="C71" s="56">
        <v>5</v>
      </c>
      <c r="D71" s="57" t="s">
        <v>34</v>
      </c>
      <c r="E71" s="57">
        <v>1999</v>
      </c>
      <c r="F71" s="56">
        <v>3</v>
      </c>
      <c r="G71" s="57">
        <v>3</v>
      </c>
      <c r="H71" s="56">
        <v>18</v>
      </c>
      <c r="I71" s="6">
        <v>70</v>
      </c>
      <c r="J71">
        <v>82</v>
      </c>
      <c r="K71" s="57">
        <v>318</v>
      </c>
      <c r="L71" s="57">
        <v>1</v>
      </c>
      <c r="M71" s="20">
        <v>45812</v>
      </c>
      <c r="N71" s="67">
        <v>0.21</v>
      </c>
      <c r="O71" s="67">
        <v>5.53</v>
      </c>
      <c r="P71">
        <v>15</v>
      </c>
      <c r="R71" s="119"/>
    </row>
    <row r="72" spans="1:18">
      <c r="A72" s="57" t="s">
        <v>29</v>
      </c>
      <c r="B72" s="57" t="s">
        <v>30</v>
      </c>
      <c r="C72" s="56">
        <v>5</v>
      </c>
      <c r="D72" s="57" t="s">
        <v>31</v>
      </c>
      <c r="E72" s="57">
        <v>1983</v>
      </c>
      <c r="F72" s="56">
        <v>3</v>
      </c>
      <c r="G72" s="57">
        <v>2</v>
      </c>
      <c r="H72" s="56">
        <v>18</v>
      </c>
      <c r="I72" s="6">
        <v>71</v>
      </c>
      <c r="J72">
        <v>47</v>
      </c>
      <c r="K72" s="57">
        <v>218</v>
      </c>
      <c r="L72" s="57">
        <v>1</v>
      </c>
      <c r="M72" s="20">
        <v>45812</v>
      </c>
      <c r="N72" s="67">
        <v>0.32</v>
      </c>
      <c r="O72" s="67">
        <v>5.72</v>
      </c>
      <c r="P72">
        <v>14</v>
      </c>
      <c r="R72" s="119"/>
    </row>
    <row r="73" spans="1:18">
      <c r="A73" s="57" t="s">
        <v>29</v>
      </c>
      <c r="B73" s="57" t="s">
        <v>30</v>
      </c>
      <c r="C73" s="56">
        <v>5</v>
      </c>
      <c r="D73" s="57" t="s">
        <v>33</v>
      </c>
      <c r="E73" s="57">
        <v>1998</v>
      </c>
      <c r="F73" s="56">
        <v>3</v>
      </c>
      <c r="G73" s="57">
        <v>1</v>
      </c>
      <c r="H73" s="56">
        <v>18</v>
      </c>
      <c r="I73" s="6">
        <v>72</v>
      </c>
      <c r="J73">
        <v>18</v>
      </c>
      <c r="K73" s="57">
        <v>118</v>
      </c>
      <c r="L73" s="57">
        <v>1</v>
      </c>
      <c r="M73" s="20">
        <v>45812</v>
      </c>
      <c r="N73" s="67">
        <v>0.31</v>
      </c>
      <c r="O73" s="67">
        <v>5.35</v>
      </c>
      <c r="P73">
        <v>18</v>
      </c>
      <c r="R73" s="119"/>
    </row>
    <row r="74" spans="1:18">
      <c r="A74" s="57" t="s">
        <v>29</v>
      </c>
      <c r="B74" s="57" t="s">
        <v>30</v>
      </c>
      <c r="C74" s="56">
        <v>5</v>
      </c>
      <c r="D74" s="57" t="s">
        <v>38</v>
      </c>
      <c r="E74" s="57">
        <v>2023</v>
      </c>
      <c r="F74" s="56">
        <v>3</v>
      </c>
      <c r="G74" s="57">
        <v>1</v>
      </c>
      <c r="H74" s="56">
        <v>19</v>
      </c>
      <c r="I74" s="6">
        <v>73</v>
      </c>
      <c r="J74">
        <v>19</v>
      </c>
      <c r="K74" s="57">
        <v>119</v>
      </c>
      <c r="L74" s="57"/>
      <c r="R74" s="119"/>
    </row>
    <row r="75" spans="1:18">
      <c r="A75" s="57" t="s">
        <v>29</v>
      </c>
      <c r="B75" s="57" t="s">
        <v>30</v>
      </c>
      <c r="C75" s="56">
        <v>5</v>
      </c>
      <c r="D75" s="57" t="s">
        <v>36</v>
      </c>
      <c r="E75" s="57">
        <v>2016</v>
      </c>
      <c r="F75" s="56">
        <v>3</v>
      </c>
      <c r="G75" s="57">
        <v>2</v>
      </c>
      <c r="H75" s="56">
        <v>19</v>
      </c>
      <c r="I75" s="6">
        <v>74</v>
      </c>
      <c r="J75">
        <v>46</v>
      </c>
      <c r="K75" s="57">
        <v>219</v>
      </c>
      <c r="L75" s="57"/>
      <c r="R75" s="119"/>
    </row>
    <row r="76" spans="1:18">
      <c r="A76" s="57" t="s">
        <v>29</v>
      </c>
      <c r="B76" s="57" t="s">
        <v>30</v>
      </c>
      <c r="C76" s="56">
        <v>5</v>
      </c>
      <c r="D76" s="57" t="s">
        <v>35</v>
      </c>
      <c r="E76" s="57">
        <v>2002</v>
      </c>
      <c r="F76" s="56">
        <v>3</v>
      </c>
      <c r="G76" s="57">
        <v>3</v>
      </c>
      <c r="H76" s="56">
        <v>19</v>
      </c>
      <c r="I76" s="6">
        <v>75</v>
      </c>
      <c r="J76">
        <v>83</v>
      </c>
      <c r="K76" s="57">
        <v>319</v>
      </c>
      <c r="L76" s="57"/>
      <c r="R76" s="119"/>
    </row>
    <row r="77" spans="1:18">
      <c r="A77" s="57" t="s">
        <v>29</v>
      </c>
      <c r="B77" s="57" t="s">
        <v>30</v>
      </c>
      <c r="C77" s="56">
        <v>5</v>
      </c>
      <c r="D77" s="57" t="s">
        <v>32</v>
      </c>
      <c r="E77" s="57">
        <v>1985</v>
      </c>
      <c r="F77" s="56">
        <v>3</v>
      </c>
      <c r="G77" s="57">
        <v>4</v>
      </c>
      <c r="H77" s="56">
        <v>19</v>
      </c>
      <c r="I77" s="6">
        <v>76</v>
      </c>
      <c r="J77">
        <v>110</v>
      </c>
      <c r="K77" s="57">
        <v>419</v>
      </c>
      <c r="L77" s="57"/>
      <c r="R77" s="119"/>
    </row>
    <row r="78" spans="1:18">
      <c r="A78" s="57" t="s">
        <v>29</v>
      </c>
      <c r="B78" s="57" t="s">
        <v>30</v>
      </c>
      <c r="C78" s="56">
        <v>5</v>
      </c>
      <c r="D78" s="57" t="s">
        <v>32</v>
      </c>
      <c r="E78" s="57">
        <v>1985</v>
      </c>
      <c r="F78" s="56">
        <v>3</v>
      </c>
      <c r="G78" s="57">
        <v>4</v>
      </c>
      <c r="H78" s="56">
        <v>20</v>
      </c>
      <c r="I78" s="6">
        <v>77</v>
      </c>
      <c r="J78">
        <v>109</v>
      </c>
      <c r="K78" s="57">
        <v>420</v>
      </c>
      <c r="L78" s="57">
        <v>1</v>
      </c>
      <c r="M78" s="20">
        <v>45812</v>
      </c>
      <c r="N78" s="67">
        <v>0.31</v>
      </c>
      <c r="O78" s="67">
        <v>3.35</v>
      </c>
      <c r="P78">
        <v>19</v>
      </c>
      <c r="R78" s="119"/>
    </row>
    <row r="79" spans="1:18">
      <c r="A79" s="57" t="s">
        <v>29</v>
      </c>
      <c r="B79" s="57" t="s">
        <v>30</v>
      </c>
      <c r="C79" s="56">
        <v>5</v>
      </c>
      <c r="D79" s="57" t="s">
        <v>35</v>
      </c>
      <c r="E79" s="57">
        <v>2002</v>
      </c>
      <c r="F79" s="56">
        <v>3</v>
      </c>
      <c r="G79" s="57">
        <v>3</v>
      </c>
      <c r="H79" s="56">
        <v>20</v>
      </c>
      <c r="I79" s="6">
        <v>78</v>
      </c>
      <c r="J79">
        <v>84</v>
      </c>
      <c r="K79" s="57">
        <v>320</v>
      </c>
      <c r="L79" s="57">
        <v>1</v>
      </c>
      <c r="M79" s="20">
        <v>45812</v>
      </c>
      <c r="N79" s="67">
        <v>0.21</v>
      </c>
      <c r="O79" s="67">
        <v>9.59</v>
      </c>
      <c r="P79">
        <v>18</v>
      </c>
      <c r="R79" s="119"/>
    </row>
    <row r="80" spans="1:18">
      <c r="A80" s="57" t="s">
        <v>29</v>
      </c>
      <c r="B80" s="57" t="s">
        <v>30</v>
      </c>
      <c r="C80" s="56">
        <v>5</v>
      </c>
      <c r="D80" s="57" t="s">
        <v>36</v>
      </c>
      <c r="E80" s="57">
        <v>2016</v>
      </c>
      <c r="F80" s="56">
        <v>3</v>
      </c>
      <c r="G80" s="57">
        <v>2</v>
      </c>
      <c r="H80" s="56">
        <v>20</v>
      </c>
      <c r="I80" s="6">
        <v>79</v>
      </c>
      <c r="J80">
        <v>45</v>
      </c>
      <c r="K80" s="57">
        <v>220</v>
      </c>
      <c r="L80" s="57">
        <v>1</v>
      </c>
      <c r="M80" s="20">
        <v>45812</v>
      </c>
      <c r="N80" s="67">
        <v>0.32</v>
      </c>
      <c r="O80" s="67">
        <v>5.64</v>
      </c>
      <c r="P80">
        <v>16</v>
      </c>
      <c r="R80" s="119"/>
    </row>
    <row r="81" spans="1:18">
      <c r="A81" s="57" t="s">
        <v>29</v>
      </c>
      <c r="B81" s="57" t="s">
        <v>30</v>
      </c>
      <c r="C81" s="56">
        <v>5</v>
      </c>
      <c r="D81" s="57" t="s">
        <v>38</v>
      </c>
      <c r="E81" s="57">
        <v>2023</v>
      </c>
      <c r="F81" s="56">
        <v>3</v>
      </c>
      <c r="G81" s="57">
        <v>1</v>
      </c>
      <c r="H81" s="56">
        <v>20</v>
      </c>
      <c r="I81" s="6">
        <v>80</v>
      </c>
      <c r="J81">
        <v>20</v>
      </c>
      <c r="K81" s="57">
        <v>120</v>
      </c>
      <c r="L81" s="57">
        <v>1</v>
      </c>
      <c r="M81" s="20">
        <v>45812</v>
      </c>
      <c r="N81" s="67">
        <v>0.34</v>
      </c>
      <c r="O81" s="67">
        <v>10.54</v>
      </c>
      <c r="P81">
        <v>16</v>
      </c>
      <c r="R81" s="119"/>
    </row>
    <row r="82" spans="1:18">
      <c r="A82" s="57" t="s">
        <v>39</v>
      </c>
      <c r="B82" s="57" t="s">
        <v>40</v>
      </c>
      <c r="C82" s="56">
        <v>6</v>
      </c>
      <c r="D82" s="57" t="s">
        <v>44</v>
      </c>
      <c r="E82" s="57">
        <v>2001</v>
      </c>
      <c r="F82" s="56">
        <v>3</v>
      </c>
      <c r="G82" s="57">
        <v>1</v>
      </c>
      <c r="H82" s="56">
        <v>21</v>
      </c>
      <c r="I82" s="6">
        <v>81</v>
      </c>
      <c r="J82">
        <v>21</v>
      </c>
      <c r="K82" s="57">
        <v>121</v>
      </c>
      <c r="L82" s="57"/>
      <c r="R82" s="119"/>
    </row>
    <row r="83" spans="1:18">
      <c r="A83" s="57" t="s">
        <v>39</v>
      </c>
      <c r="B83" s="57" t="s">
        <v>40</v>
      </c>
      <c r="C83" s="56">
        <v>6</v>
      </c>
      <c r="D83" s="57" t="s">
        <v>47</v>
      </c>
      <c r="E83" s="57">
        <v>2016</v>
      </c>
      <c r="F83" s="56">
        <v>3</v>
      </c>
      <c r="G83" s="57">
        <v>2</v>
      </c>
      <c r="H83" s="56">
        <v>21</v>
      </c>
      <c r="I83" s="6">
        <v>82</v>
      </c>
      <c r="J83">
        <v>44</v>
      </c>
      <c r="K83" s="57">
        <v>221</v>
      </c>
      <c r="L83" s="57"/>
      <c r="R83" s="119"/>
    </row>
    <row r="84" spans="1:18">
      <c r="A84" s="57" t="s">
        <v>39</v>
      </c>
      <c r="B84" s="57" t="s">
        <v>40</v>
      </c>
      <c r="C84" s="56">
        <v>6</v>
      </c>
      <c r="D84" s="57" t="s">
        <v>42</v>
      </c>
      <c r="E84" s="57">
        <v>1989</v>
      </c>
      <c r="F84" s="56">
        <v>3</v>
      </c>
      <c r="G84" s="57">
        <v>3</v>
      </c>
      <c r="H84" s="56">
        <v>21</v>
      </c>
      <c r="I84" s="6">
        <v>83</v>
      </c>
      <c r="J84">
        <v>85</v>
      </c>
      <c r="K84" s="57">
        <v>321</v>
      </c>
      <c r="L84" s="57"/>
      <c r="R84" s="119"/>
    </row>
    <row r="85" spans="1:18">
      <c r="A85" s="57" t="s">
        <v>39</v>
      </c>
      <c r="B85" s="57" t="s">
        <v>40</v>
      </c>
      <c r="C85" s="56">
        <v>6</v>
      </c>
      <c r="D85" s="57" t="s">
        <v>48</v>
      </c>
      <c r="E85" s="57">
        <v>2020</v>
      </c>
      <c r="F85" s="56">
        <v>3</v>
      </c>
      <c r="G85" s="57">
        <v>4</v>
      </c>
      <c r="H85" s="56">
        <v>21</v>
      </c>
      <c r="I85" s="6">
        <v>84</v>
      </c>
      <c r="J85">
        <v>108</v>
      </c>
      <c r="K85" s="57">
        <v>421</v>
      </c>
      <c r="L85" s="57"/>
      <c r="R85" s="119"/>
    </row>
    <row r="86" spans="1:18">
      <c r="A86" s="57" t="s">
        <v>39</v>
      </c>
      <c r="B86" s="57" t="s">
        <v>40</v>
      </c>
      <c r="C86" s="56">
        <v>6</v>
      </c>
      <c r="D86" s="57" t="s">
        <v>48</v>
      </c>
      <c r="E86" s="57">
        <v>2020</v>
      </c>
      <c r="F86" s="56">
        <v>3</v>
      </c>
      <c r="G86" s="57">
        <v>4</v>
      </c>
      <c r="H86" s="56">
        <v>22</v>
      </c>
      <c r="I86" s="6">
        <v>85</v>
      </c>
      <c r="J86">
        <v>107</v>
      </c>
      <c r="K86" s="57">
        <v>422</v>
      </c>
      <c r="L86" s="57">
        <v>1</v>
      </c>
      <c r="M86" s="20">
        <v>45812</v>
      </c>
      <c r="N86" s="67">
        <v>0.14000000000000001</v>
      </c>
      <c r="O86" s="67">
        <v>3.87</v>
      </c>
      <c r="P86">
        <v>11</v>
      </c>
      <c r="R86" s="119"/>
    </row>
    <row r="87" spans="1:18">
      <c r="A87" s="57" t="s">
        <v>39</v>
      </c>
      <c r="B87" s="57" t="s">
        <v>40</v>
      </c>
      <c r="C87" s="56">
        <v>6</v>
      </c>
      <c r="D87" s="57" t="s">
        <v>42</v>
      </c>
      <c r="E87" s="57">
        <v>1989</v>
      </c>
      <c r="F87" s="56">
        <v>3</v>
      </c>
      <c r="G87" s="57">
        <v>3</v>
      </c>
      <c r="H87" s="56">
        <v>22</v>
      </c>
      <c r="I87" s="6">
        <v>86</v>
      </c>
      <c r="J87">
        <v>86</v>
      </c>
      <c r="K87" s="57">
        <v>322</v>
      </c>
      <c r="L87" s="57">
        <v>1</v>
      </c>
      <c r="M87" s="20">
        <v>45812</v>
      </c>
      <c r="N87" s="67">
        <v>0.12</v>
      </c>
      <c r="O87" s="67">
        <v>1.9</v>
      </c>
      <c r="P87">
        <v>6</v>
      </c>
      <c r="R87" s="119"/>
    </row>
    <row r="88" spans="1:18">
      <c r="A88" s="57" t="s">
        <v>39</v>
      </c>
      <c r="B88" s="57" t="s">
        <v>40</v>
      </c>
      <c r="C88" s="56">
        <v>6</v>
      </c>
      <c r="D88" s="57" t="s">
        <v>47</v>
      </c>
      <c r="E88" s="57">
        <v>2016</v>
      </c>
      <c r="F88" s="56">
        <v>3</v>
      </c>
      <c r="G88" s="57">
        <v>2</v>
      </c>
      <c r="H88" s="56">
        <v>22</v>
      </c>
      <c r="I88" s="6">
        <v>87</v>
      </c>
      <c r="J88">
        <v>43</v>
      </c>
      <c r="K88" s="57">
        <v>222</v>
      </c>
      <c r="L88" s="57">
        <v>1</v>
      </c>
      <c r="M88" s="20">
        <v>45812</v>
      </c>
      <c r="N88" s="67">
        <v>0.12</v>
      </c>
      <c r="O88" s="67">
        <v>2.1</v>
      </c>
      <c r="P88">
        <v>9</v>
      </c>
      <c r="R88" s="119"/>
    </row>
    <row r="89" spans="1:18">
      <c r="A89" s="57" t="s">
        <v>39</v>
      </c>
      <c r="B89" s="57" t="s">
        <v>40</v>
      </c>
      <c r="C89" s="56">
        <v>6</v>
      </c>
      <c r="D89" s="57" t="s">
        <v>44</v>
      </c>
      <c r="E89" s="57">
        <v>2001</v>
      </c>
      <c r="F89" s="56">
        <v>3</v>
      </c>
      <c r="G89" s="57">
        <v>1</v>
      </c>
      <c r="H89" s="56">
        <v>22</v>
      </c>
      <c r="I89" s="6">
        <v>88</v>
      </c>
      <c r="J89">
        <v>22</v>
      </c>
      <c r="K89" s="57">
        <v>122</v>
      </c>
      <c r="L89" s="57">
        <v>1</v>
      </c>
      <c r="M89" s="20">
        <v>45812</v>
      </c>
      <c r="N89" s="67">
        <v>0.12</v>
      </c>
      <c r="O89" s="67">
        <v>2.58</v>
      </c>
      <c r="P89">
        <v>11</v>
      </c>
      <c r="R89" s="119"/>
    </row>
    <row r="90" spans="1:18">
      <c r="A90" s="57" t="s">
        <v>39</v>
      </c>
      <c r="B90" s="57" t="s">
        <v>40</v>
      </c>
      <c r="C90" s="56">
        <v>6</v>
      </c>
      <c r="D90" s="57" t="s">
        <v>45</v>
      </c>
      <c r="E90" s="57">
        <v>2004</v>
      </c>
      <c r="F90" s="56">
        <v>3</v>
      </c>
      <c r="G90" s="57">
        <v>1</v>
      </c>
      <c r="H90" s="56">
        <v>23</v>
      </c>
      <c r="I90" s="6">
        <v>89</v>
      </c>
      <c r="J90">
        <v>23</v>
      </c>
      <c r="K90" s="57">
        <v>123</v>
      </c>
      <c r="L90" s="57"/>
      <c r="R90" s="119"/>
    </row>
    <row r="91" spans="1:18">
      <c r="A91" s="57" t="s">
        <v>39</v>
      </c>
      <c r="B91" s="57" t="s">
        <v>40</v>
      </c>
      <c r="C91" s="56">
        <v>6</v>
      </c>
      <c r="D91" s="57" t="s">
        <v>43</v>
      </c>
      <c r="E91" s="57">
        <v>1999</v>
      </c>
      <c r="F91" s="56">
        <v>3</v>
      </c>
      <c r="G91" s="57">
        <v>2</v>
      </c>
      <c r="H91" s="56">
        <v>23</v>
      </c>
      <c r="I91" s="6">
        <v>90</v>
      </c>
      <c r="J91">
        <v>42</v>
      </c>
      <c r="K91" s="57">
        <v>223</v>
      </c>
      <c r="L91" s="57"/>
      <c r="R91" s="119"/>
    </row>
    <row r="92" spans="1:18">
      <c r="A92" s="57" t="s">
        <v>39</v>
      </c>
      <c r="B92" s="57" t="s">
        <v>40</v>
      </c>
      <c r="C92" s="56">
        <v>6</v>
      </c>
      <c r="D92" s="57" t="s">
        <v>46</v>
      </c>
      <c r="E92" s="57">
        <v>2008</v>
      </c>
      <c r="F92" s="56">
        <v>3</v>
      </c>
      <c r="G92" s="57">
        <v>3</v>
      </c>
      <c r="H92" s="56">
        <v>23</v>
      </c>
      <c r="I92" s="6">
        <v>91</v>
      </c>
      <c r="J92">
        <v>87</v>
      </c>
      <c r="K92" s="57">
        <v>323</v>
      </c>
      <c r="L92" s="57"/>
      <c r="R92" s="119"/>
    </row>
    <row r="93" spans="1:18">
      <c r="A93" s="57" t="s">
        <v>39</v>
      </c>
      <c r="B93" s="57" t="s">
        <v>40</v>
      </c>
      <c r="C93" s="56">
        <v>6</v>
      </c>
      <c r="D93" s="57" t="s">
        <v>41</v>
      </c>
      <c r="E93" s="57">
        <v>1984</v>
      </c>
      <c r="F93" s="56">
        <v>3</v>
      </c>
      <c r="G93" s="57">
        <v>4</v>
      </c>
      <c r="H93" s="56">
        <v>23</v>
      </c>
      <c r="I93" s="6">
        <v>92</v>
      </c>
      <c r="J93">
        <v>106</v>
      </c>
      <c r="K93" s="57">
        <v>423</v>
      </c>
      <c r="L93" s="57"/>
      <c r="R93" s="119"/>
    </row>
    <row r="94" spans="1:18">
      <c r="A94" s="57" t="s">
        <v>39</v>
      </c>
      <c r="B94" s="57" t="s">
        <v>40</v>
      </c>
      <c r="C94" s="56">
        <v>6</v>
      </c>
      <c r="D94" s="57" t="s">
        <v>41</v>
      </c>
      <c r="E94" s="57">
        <v>1984</v>
      </c>
      <c r="F94" s="56">
        <v>3</v>
      </c>
      <c r="G94" s="57">
        <v>4</v>
      </c>
      <c r="H94" s="56">
        <v>24</v>
      </c>
      <c r="I94" s="6">
        <v>93</v>
      </c>
      <c r="J94">
        <v>105</v>
      </c>
      <c r="K94" s="57">
        <v>424</v>
      </c>
      <c r="L94" s="57">
        <v>1</v>
      </c>
      <c r="M94" s="20">
        <v>45812</v>
      </c>
      <c r="N94" s="67">
        <v>0.13</v>
      </c>
      <c r="O94" s="67">
        <v>2.1</v>
      </c>
      <c r="P94">
        <v>9</v>
      </c>
      <c r="R94" s="119"/>
    </row>
    <row r="95" spans="1:18">
      <c r="A95" s="57" t="s">
        <v>39</v>
      </c>
      <c r="B95" s="57" t="s">
        <v>40</v>
      </c>
      <c r="C95" s="56">
        <v>6</v>
      </c>
      <c r="D95" s="57" t="s">
        <v>46</v>
      </c>
      <c r="E95" s="57">
        <v>2008</v>
      </c>
      <c r="F95" s="56">
        <v>3</v>
      </c>
      <c r="G95" s="57">
        <v>3</v>
      </c>
      <c r="H95" s="56">
        <v>24</v>
      </c>
      <c r="I95" s="6">
        <v>94</v>
      </c>
      <c r="J95">
        <v>88</v>
      </c>
      <c r="K95" s="57">
        <v>324</v>
      </c>
      <c r="L95" s="57">
        <v>1</v>
      </c>
      <c r="M95" s="20">
        <v>45812</v>
      </c>
      <c r="N95" s="67">
        <v>0.13</v>
      </c>
      <c r="O95" s="67">
        <v>1.0900000000000001</v>
      </c>
      <c r="P95">
        <v>7</v>
      </c>
      <c r="R95" s="119"/>
    </row>
    <row r="96" spans="1:18">
      <c r="A96" s="57" t="s">
        <v>39</v>
      </c>
      <c r="B96" s="57" t="s">
        <v>40</v>
      </c>
      <c r="C96" s="56">
        <v>6</v>
      </c>
      <c r="D96" s="57" t="s">
        <v>43</v>
      </c>
      <c r="E96" s="57">
        <v>1999</v>
      </c>
      <c r="F96" s="56">
        <v>3</v>
      </c>
      <c r="G96" s="57">
        <v>2</v>
      </c>
      <c r="H96" s="56">
        <v>24</v>
      </c>
      <c r="I96" s="6">
        <v>95</v>
      </c>
      <c r="J96">
        <v>41</v>
      </c>
      <c r="K96" s="57">
        <v>224</v>
      </c>
      <c r="L96" s="57">
        <v>1</v>
      </c>
      <c r="M96" s="20">
        <v>45812</v>
      </c>
      <c r="N96" s="67">
        <v>0.13</v>
      </c>
      <c r="O96" s="67">
        <v>1.45</v>
      </c>
      <c r="P96">
        <v>9</v>
      </c>
      <c r="R96" s="119"/>
    </row>
    <row r="97" spans="1:18">
      <c r="A97" s="57" t="s">
        <v>39</v>
      </c>
      <c r="B97" s="57" t="s">
        <v>40</v>
      </c>
      <c r="C97" s="56">
        <v>6</v>
      </c>
      <c r="D97" s="57" t="s">
        <v>45</v>
      </c>
      <c r="E97" s="57">
        <v>2004</v>
      </c>
      <c r="F97" s="56">
        <v>3</v>
      </c>
      <c r="G97" s="57">
        <v>1</v>
      </c>
      <c r="H97" s="56">
        <v>24</v>
      </c>
      <c r="I97" s="6">
        <v>96</v>
      </c>
      <c r="J97">
        <v>24</v>
      </c>
      <c r="K97" s="57">
        <v>124</v>
      </c>
      <c r="L97" s="57">
        <v>1</v>
      </c>
      <c r="M97" s="20">
        <v>45812</v>
      </c>
      <c r="N97" s="67">
        <v>0.12</v>
      </c>
      <c r="O97" s="67">
        <v>2.04</v>
      </c>
      <c r="P97">
        <v>9</v>
      </c>
      <c r="R97" s="119"/>
    </row>
    <row r="98" spans="1:18">
      <c r="A98" s="57" t="s">
        <v>29</v>
      </c>
      <c r="B98" s="57" t="s">
        <v>30</v>
      </c>
      <c r="C98" s="56">
        <v>7</v>
      </c>
      <c r="D98" s="57" t="s">
        <v>34</v>
      </c>
      <c r="E98" s="57">
        <v>1999</v>
      </c>
      <c r="F98" s="56">
        <v>4</v>
      </c>
      <c r="G98" s="57">
        <v>1</v>
      </c>
      <c r="H98" s="56">
        <v>25</v>
      </c>
      <c r="I98" s="6">
        <v>97</v>
      </c>
      <c r="J98">
        <v>25</v>
      </c>
      <c r="K98" s="57">
        <v>125</v>
      </c>
      <c r="L98" s="57"/>
      <c r="R98" s="119"/>
    </row>
    <row r="99" spans="1:18">
      <c r="A99" s="57" t="s">
        <v>29</v>
      </c>
      <c r="B99" s="57" t="s">
        <v>30</v>
      </c>
      <c r="C99" s="56">
        <v>7</v>
      </c>
      <c r="D99" s="57" t="s">
        <v>35</v>
      </c>
      <c r="E99" s="57">
        <v>2002</v>
      </c>
      <c r="F99" s="56">
        <v>4</v>
      </c>
      <c r="G99" s="57">
        <v>2</v>
      </c>
      <c r="H99" s="56">
        <v>25</v>
      </c>
      <c r="I99" s="6">
        <v>98</v>
      </c>
      <c r="J99">
        <v>40</v>
      </c>
      <c r="K99" s="57">
        <v>225</v>
      </c>
      <c r="L99" s="57"/>
      <c r="R99" s="119"/>
    </row>
    <row r="100" spans="1:18">
      <c r="A100" s="57" t="s">
        <v>29</v>
      </c>
      <c r="B100" s="57" t="s">
        <v>30</v>
      </c>
      <c r="C100" s="56">
        <v>7</v>
      </c>
      <c r="D100" s="57" t="s">
        <v>32</v>
      </c>
      <c r="E100" s="57">
        <v>1985</v>
      </c>
      <c r="F100" s="56">
        <v>4</v>
      </c>
      <c r="G100" s="57">
        <v>3</v>
      </c>
      <c r="H100" s="56">
        <v>25</v>
      </c>
      <c r="I100" s="6">
        <v>99</v>
      </c>
      <c r="J100">
        <v>89</v>
      </c>
      <c r="K100" s="57">
        <v>325</v>
      </c>
      <c r="L100" s="57"/>
      <c r="R100" s="119"/>
    </row>
    <row r="101" spans="1:18">
      <c r="A101" s="57" t="s">
        <v>29</v>
      </c>
      <c r="B101" s="57" t="s">
        <v>30</v>
      </c>
      <c r="C101" s="56">
        <v>7</v>
      </c>
      <c r="D101" s="57" t="s">
        <v>38</v>
      </c>
      <c r="E101" s="57">
        <v>2023</v>
      </c>
      <c r="F101" s="56">
        <v>4</v>
      </c>
      <c r="G101" s="57">
        <v>4</v>
      </c>
      <c r="H101" s="56">
        <v>25</v>
      </c>
      <c r="I101" s="6">
        <v>100</v>
      </c>
      <c r="J101">
        <v>104</v>
      </c>
      <c r="K101" s="57">
        <v>425</v>
      </c>
      <c r="L101" s="57"/>
      <c r="R101" s="119"/>
    </row>
    <row r="102" spans="1:18">
      <c r="A102" s="57" t="s">
        <v>29</v>
      </c>
      <c r="B102" s="57" t="s">
        <v>30</v>
      </c>
      <c r="C102" s="56">
        <v>7</v>
      </c>
      <c r="D102" s="57" t="s">
        <v>38</v>
      </c>
      <c r="E102" s="57">
        <v>2023</v>
      </c>
      <c r="F102" s="56">
        <v>4</v>
      </c>
      <c r="G102" s="57">
        <v>4</v>
      </c>
      <c r="H102" s="56">
        <v>26</v>
      </c>
      <c r="I102" s="6">
        <v>101</v>
      </c>
      <c r="J102">
        <v>103</v>
      </c>
      <c r="K102" s="57">
        <v>426</v>
      </c>
      <c r="L102" s="57">
        <v>1</v>
      </c>
      <c r="M102" s="20">
        <v>45812</v>
      </c>
      <c r="N102" s="67">
        <v>0.31</v>
      </c>
      <c r="O102" s="67">
        <v>9.75</v>
      </c>
      <c r="P102">
        <v>16</v>
      </c>
      <c r="R102" s="119"/>
    </row>
    <row r="103" spans="1:18">
      <c r="A103" s="57" t="s">
        <v>29</v>
      </c>
      <c r="B103" s="57" t="s">
        <v>30</v>
      </c>
      <c r="C103" s="56">
        <v>7</v>
      </c>
      <c r="D103" s="57" t="s">
        <v>32</v>
      </c>
      <c r="E103" s="57">
        <v>1985</v>
      </c>
      <c r="F103" s="56">
        <v>4</v>
      </c>
      <c r="G103" s="57">
        <v>3</v>
      </c>
      <c r="H103" s="56">
        <v>26</v>
      </c>
      <c r="I103" s="6">
        <v>102</v>
      </c>
      <c r="J103">
        <v>90</v>
      </c>
      <c r="K103" s="57">
        <v>326</v>
      </c>
      <c r="L103" s="57">
        <v>1</v>
      </c>
      <c r="M103" s="20">
        <v>45812</v>
      </c>
      <c r="N103" s="67">
        <v>0.19</v>
      </c>
      <c r="O103" s="67">
        <v>8.9600000000000009</v>
      </c>
      <c r="P103">
        <v>14</v>
      </c>
      <c r="R103" s="119"/>
    </row>
    <row r="104" spans="1:18">
      <c r="A104" s="57" t="s">
        <v>29</v>
      </c>
      <c r="B104" s="57" t="s">
        <v>30</v>
      </c>
      <c r="C104" s="56">
        <v>7</v>
      </c>
      <c r="D104" s="57" t="s">
        <v>35</v>
      </c>
      <c r="E104" s="57">
        <v>2002</v>
      </c>
      <c r="F104" s="56">
        <v>4</v>
      </c>
      <c r="G104" s="57">
        <v>2</v>
      </c>
      <c r="H104" s="56">
        <v>26</v>
      </c>
      <c r="I104" s="6">
        <v>103</v>
      </c>
      <c r="J104">
        <v>39</v>
      </c>
      <c r="K104" s="57">
        <v>226</v>
      </c>
      <c r="L104" s="57">
        <v>1</v>
      </c>
      <c r="M104" s="20">
        <v>45812</v>
      </c>
      <c r="N104" s="67">
        <v>0.3</v>
      </c>
      <c r="O104" s="67">
        <v>5.88</v>
      </c>
      <c r="P104">
        <v>15</v>
      </c>
      <c r="R104" s="119"/>
    </row>
    <row r="105" spans="1:18">
      <c r="A105" s="57" t="s">
        <v>29</v>
      </c>
      <c r="B105" s="57" t="s">
        <v>30</v>
      </c>
      <c r="C105" s="56">
        <v>7</v>
      </c>
      <c r="D105" s="57" t="s">
        <v>34</v>
      </c>
      <c r="E105" s="57">
        <v>1999</v>
      </c>
      <c r="F105" s="56">
        <v>4</v>
      </c>
      <c r="G105" s="57">
        <v>1</v>
      </c>
      <c r="H105" s="56">
        <v>26</v>
      </c>
      <c r="I105" s="6">
        <v>104</v>
      </c>
      <c r="J105">
        <v>26</v>
      </c>
      <c r="K105" s="57">
        <v>126</v>
      </c>
      <c r="L105" s="57">
        <v>1</v>
      </c>
      <c r="M105" s="20">
        <v>45812</v>
      </c>
      <c r="N105" s="67">
        <v>0.28000000000000003</v>
      </c>
      <c r="O105" s="67">
        <v>4.03</v>
      </c>
      <c r="P105">
        <v>15</v>
      </c>
      <c r="R105" s="119"/>
    </row>
    <row r="106" spans="1:18">
      <c r="A106" s="57" t="s">
        <v>29</v>
      </c>
      <c r="B106" s="57" t="s">
        <v>30</v>
      </c>
      <c r="C106" s="56">
        <v>7</v>
      </c>
      <c r="D106" s="57" t="s">
        <v>31</v>
      </c>
      <c r="E106" s="57">
        <v>1983</v>
      </c>
      <c r="F106" s="56">
        <v>4</v>
      </c>
      <c r="G106" s="57">
        <v>1</v>
      </c>
      <c r="H106" s="56">
        <v>27</v>
      </c>
      <c r="I106" s="6">
        <v>105</v>
      </c>
      <c r="J106">
        <v>27</v>
      </c>
      <c r="K106" s="57">
        <v>127</v>
      </c>
      <c r="L106" s="57"/>
      <c r="R106" s="119"/>
    </row>
    <row r="107" spans="1:18">
      <c r="A107" s="57" t="s">
        <v>29</v>
      </c>
      <c r="B107" s="57" t="s">
        <v>30</v>
      </c>
      <c r="C107" s="56">
        <v>7</v>
      </c>
      <c r="D107" s="57" t="s">
        <v>37</v>
      </c>
      <c r="E107" s="57">
        <v>2018</v>
      </c>
      <c r="F107" s="56">
        <v>4</v>
      </c>
      <c r="G107" s="57">
        <v>2</v>
      </c>
      <c r="H107" s="56">
        <v>27</v>
      </c>
      <c r="I107" s="6">
        <v>106</v>
      </c>
      <c r="J107">
        <v>38</v>
      </c>
      <c r="K107" s="57">
        <v>227</v>
      </c>
      <c r="L107" s="57"/>
      <c r="R107" s="119"/>
    </row>
    <row r="108" spans="1:18">
      <c r="A108" s="57" t="s">
        <v>29</v>
      </c>
      <c r="B108" s="57" t="s">
        <v>30</v>
      </c>
      <c r="C108" s="56">
        <v>7</v>
      </c>
      <c r="D108" s="57" t="s">
        <v>33</v>
      </c>
      <c r="E108" s="57">
        <v>1998</v>
      </c>
      <c r="F108" s="56">
        <v>4</v>
      </c>
      <c r="G108" s="57">
        <v>3</v>
      </c>
      <c r="H108" s="56">
        <v>27</v>
      </c>
      <c r="I108" s="6">
        <v>107</v>
      </c>
      <c r="J108">
        <v>91</v>
      </c>
      <c r="K108" s="57">
        <v>327</v>
      </c>
      <c r="L108" s="57"/>
      <c r="R108" s="119"/>
    </row>
    <row r="109" spans="1:18">
      <c r="A109" s="57" t="s">
        <v>29</v>
      </c>
      <c r="B109" s="57" t="s">
        <v>30</v>
      </c>
      <c r="C109" s="56">
        <v>7</v>
      </c>
      <c r="D109" s="57" t="s">
        <v>36</v>
      </c>
      <c r="E109" s="57">
        <v>2016</v>
      </c>
      <c r="F109" s="56">
        <v>4</v>
      </c>
      <c r="G109" s="57">
        <v>4</v>
      </c>
      <c r="H109" s="56">
        <v>27</v>
      </c>
      <c r="I109" s="6">
        <v>108</v>
      </c>
      <c r="J109">
        <v>102</v>
      </c>
      <c r="K109" s="57">
        <v>427</v>
      </c>
      <c r="L109" s="57"/>
      <c r="R109" s="119"/>
    </row>
    <row r="110" spans="1:18">
      <c r="A110" s="57" t="s">
        <v>29</v>
      </c>
      <c r="B110" s="57" t="s">
        <v>30</v>
      </c>
      <c r="C110" s="56">
        <v>7</v>
      </c>
      <c r="D110" s="57" t="s">
        <v>36</v>
      </c>
      <c r="E110" s="57">
        <v>2016</v>
      </c>
      <c r="F110" s="56">
        <v>4</v>
      </c>
      <c r="G110" s="57">
        <v>4</v>
      </c>
      <c r="H110" s="56">
        <v>28</v>
      </c>
      <c r="I110" s="6">
        <v>109</v>
      </c>
      <c r="J110">
        <v>101</v>
      </c>
      <c r="K110" s="57">
        <v>428</v>
      </c>
      <c r="L110" s="57">
        <v>1</v>
      </c>
      <c r="M110" s="20">
        <v>45812</v>
      </c>
      <c r="N110" s="67">
        <v>0.27</v>
      </c>
      <c r="O110" s="67">
        <v>2.5</v>
      </c>
      <c r="P110">
        <v>16</v>
      </c>
      <c r="R110" s="119"/>
    </row>
    <row r="111" spans="1:18">
      <c r="A111" s="57" t="s">
        <v>29</v>
      </c>
      <c r="B111" s="57" t="s">
        <v>30</v>
      </c>
      <c r="C111" s="56">
        <v>7</v>
      </c>
      <c r="D111" s="57" t="s">
        <v>33</v>
      </c>
      <c r="E111" s="57">
        <v>1998</v>
      </c>
      <c r="F111" s="56">
        <v>4</v>
      </c>
      <c r="G111" s="57">
        <v>3</v>
      </c>
      <c r="H111" s="56">
        <v>28</v>
      </c>
      <c r="I111" s="6">
        <v>110</v>
      </c>
      <c r="J111">
        <v>92</v>
      </c>
      <c r="K111" s="57">
        <v>328</v>
      </c>
      <c r="L111" s="57">
        <v>1</v>
      </c>
      <c r="M111" s="20">
        <v>45812</v>
      </c>
      <c r="N111" s="67">
        <v>0.27</v>
      </c>
      <c r="O111" s="67">
        <v>3.47</v>
      </c>
      <c r="P111">
        <v>14</v>
      </c>
      <c r="R111" s="119"/>
    </row>
    <row r="112" spans="1:18">
      <c r="A112" s="57" t="s">
        <v>29</v>
      </c>
      <c r="B112" s="57" t="s">
        <v>30</v>
      </c>
      <c r="C112" s="56">
        <v>7</v>
      </c>
      <c r="D112" s="57" t="s">
        <v>37</v>
      </c>
      <c r="E112" s="57">
        <v>2018</v>
      </c>
      <c r="F112" s="56">
        <v>4</v>
      </c>
      <c r="G112" s="57">
        <v>2</v>
      </c>
      <c r="H112" s="56">
        <v>28</v>
      </c>
      <c r="I112" s="6">
        <v>111</v>
      </c>
      <c r="J112">
        <v>37</v>
      </c>
      <c r="K112" s="57">
        <v>228</v>
      </c>
      <c r="L112" s="57">
        <v>1</v>
      </c>
      <c r="M112" s="20">
        <v>45812</v>
      </c>
      <c r="N112" s="67">
        <v>0.28000000000000003</v>
      </c>
      <c r="O112" s="67">
        <v>5.24</v>
      </c>
      <c r="P112">
        <v>15</v>
      </c>
      <c r="R112" s="119"/>
    </row>
    <row r="113" spans="1:18">
      <c r="A113" s="57" t="s">
        <v>29</v>
      </c>
      <c r="B113" s="57" t="s">
        <v>30</v>
      </c>
      <c r="C113" s="56">
        <v>7</v>
      </c>
      <c r="D113" s="57" t="s">
        <v>31</v>
      </c>
      <c r="E113" s="57">
        <v>1983</v>
      </c>
      <c r="F113" s="56">
        <v>4</v>
      </c>
      <c r="G113" s="57">
        <v>1</v>
      </c>
      <c r="H113" s="56">
        <v>28</v>
      </c>
      <c r="I113" s="6">
        <v>112</v>
      </c>
      <c r="J113">
        <v>28</v>
      </c>
      <c r="K113" s="57">
        <v>128</v>
      </c>
      <c r="L113" s="57">
        <v>1</v>
      </c>
      <c r="M113" s="20">
        <v>45812</v>
      </c>
      <c r="N113" s="67">
        <v>0.31</v>
      </c>
      <c r="O113" s="67">
        <v>8.1300000000000008</v>
      </c>
      <c r="P113">
        <v>13</v>
      </c>
      <c r="R113" s="119"/>
    </row>
    <row r="114" spans="1:18">
      <c r="A114" s="57" t="s">
        <v>39</v>
      </c>
      <c r="B114" s="57" t="s">
        <v>40</v>
      </c>
      <c r="C114" s="56">
        <v>8</v>
      </c>
      <c r="D114" s="57" t="s">
        <v>43</v>
      </c>
      <c r="E114" s="57">
        <v>1999</v>
      </c>
      <c r="F114" s="56">
        <v>4</v>
      </c>
      <c r="G114" s="57">
        <v>1</v>
      </c>
      <c r="H114" s="56">
        <v>29</v>
      </c>
      <c r="I114" s="6">
        <v>113</v>
      </c>
      <c r="J114">
        <v>29</v>
      </c>
      <c r="K114" s="57">
        <v>129</v>
      </c>
      <c r="L114" s="57"/>
      <c r="R114" s="119"/>
    </row>
    <row r="115" spans="1:18">
      <c r="A115" s="57" t="s">
        <v>39</v>
      </c>
      <c r="B115" s="57" t="s">
        <v>40</v>
      </c>
      <c r="C115" s="56">
        <v>8</v>
      </c>
      <c r="D115" s="57" t="s">
        <v>48</v>
      </c>
      <c r="E115" s="57">
        <v>2020</v>
      </c>
      <c r="F115" s="56">
        <v>4</v>
      </c>
      <c r="G115" s="57">
        <v>2</v>
      </c>
      <c r="H115" s="56">
        <v>29</v>
      </c>
      <c r="I115" s="6">
        <v>114</v>
      </c>
      <c r="J115">
        <v>36</v>
      </c>
      <c r="K115" s="57">
        <v>229</v>
      </c>
      <c r="L115" s="57"/>
      <c r="R115" s="119"/>
    </row>
    <row r="116" spans="1:18">
      <c r="A116" s="57" t="s">
        <v>39</v>
      </c>
      <c r="B116" s="57" t="s">
        <v>40</v>
      </c>
      <c r="C116" s="56">
        <v>8</v>
      </c>
      <c r="D116" s="57" t="s">
        <v>44</v>
      </c>
      <c r="E116" s="57">
        <v>2001</v>
      </c>
      <c r="F116" s="56">
        <v>4</v>
      </c>
      <c r="G116" s="57">
        <v>3</v>
      </c>
      <c r="H116" s="56">
        <v>29</v>
      </c>
      <c r="I116" s="6">
        <v>115</v>
      </c>
      <c r="J116">
        <v>93</v>
      </c>
      <c r="K116" s="57">
        <v>329</v>
      </c>
      <c r="L116" s="57"/>
      <c r="R116" s="119"/>
    </row>
    <row r="117" spans="1:18">
      <c r="A117" s="57" t="s">
        <v>39</v>
      </c>
      <c r="B117" s="57" t="s">
        <v>40</v>
      </c>
      <c r="C117" s="56">
        <v>8</v>
      </c>
      <c r="D117" s="57" t="s">
        <v>45</v>
      </c>
      <c r="E117" s="57">
        <v>2004</v>
      </c>
      <c r="F117" s="56">
        <v>4</v>
      </c>
      <c r="G117" s="57">
        <v>4</v>
      </c>
      <c r="H117" s="56">
        <v>29</v>
      </c>
      <c r="I117" s="6">
        <v>116</v>
      </c>
      <c r="J117">
        <v>100</v>
      </c>
      <c r="K117" s="57">
        <v>429</v>
      </c>
      <c r="L117" s="57"/>
      <c r="R117" s="119"/>
    </row>
    <row r="118" spans="1:18">
      <c r="A118" s="57" t="s">
        <v>39</v>
      </c>
      <c r="B118" s="57" t="s">
        <v>40</v>
      </c>
      <c r="C118" s="56">
        <v>8</v>
      </c>
      <c r="D118" s="57" t="s">
        <v>45</v>
      </c>
      <c r="E118" s="57">
        <v>2004</v>
      </c>
      <c r="F118" s="56">
        <v>4</v>
      </c>
      <c r="G118" s="57">
        <v>4</v>
      </c>
      <c r="H118" s="56">
        <v>30</v>
      </c>
      <c r="I118" s="6">
        <v>117</v>
      </c>
      <c r="J118">
        <v>99</v>
      </c>
      <c r="K118" s="57">
        <v>430</v>
      </c>
      <c r="L118" s="57">
        <v>1</v>
      </c>
      <c r="M118" s="20">
        <v>45812</v>
      </c>
      <c r="N118" s="67">
        <v>0.13</v>
      </c>
      <c r="O118" s="67">
        <v>2.5</v>
      </c>
      <c r="P118">
        <v>9</v>
      </c>
      <c r="R118" s="119"/>
    </row>
    <row r="119" spans="1:18">
      <c r="A119" s="57" t="s">
        <v>39</v>
      </c>
      <c r="B119" s="57" t="s">
        <v>40</v>
      </c>
      <c r="C119" s="56">
        <v>8</v>
      </c>
      <c r="D119" s="57" t="s">
        <v>44</v>
      </c>
      <c r="E119" s="57">
        <v>2001</v>
      </c>
      <c r="F119" s="56">
        <v>4</v>
      </c>
      <c r="G119" s="57">
        <v>3</v>
      </c>
      <c r="H119" s="56">
        <v>30</v>
      </c>
      <c r="I119" s="6">
        <v>118</v>
      </c>
      <c r="J119">
        <v>94</v>
      </c>
      <c r="K119" s="57">
        <v>330</v>
      </c>
      <c r="L119" s="57">
        <v>1</v>
      </c>
      <c r="M119" s="20">
        <v>45812</v>
      </c>
      <c r="N119" s="67">
        <v>0.13</v>
      </c>
      <c r="O119" s="67">
        <v>1.41</v>
      </c>
      <c r="P119">
        <v>10</v>
      </c>
      <c r="R119" s="119"/>
    </row>
    <row r="120" spans="1:18">
      <c r="A120" s="57" t="s">
        <v>39</v>
      </c>
      <c r="B120" s="57" t="s">
        <v>40</v>
      </c>
      <c r="C120" s="56">
        <v>8</v>
      </c>
      <c r="D120" s="57" t="s">
        <v>48</v>
      </c>
      <c r="E120" s="57">
        <v>2020</v>
      </c>
      <c r="F120" s="56">
        <v>4</v>
      </c>
      <c r="G120" s="57">
        <v>2</v>
      </c>
      <c r="H120" s="56">
        <v>30</v>
      </c>
      <c r="I120" s="6">
        <v>119</v>
      </c>
      <c r="J120">
        <v>35</v>
      </c>
      <c r="K120" s="57">
        <v>230</v>
      </c>
      <c r="L120" s="57">
        <v>1</v>
      </c>
      <c r="M120" s="20">
        <v>45812</v>
      </c>
      <c r="N120" s="67">
        <v>0.12</v>
      </c>
      <c r="O120" s="67">
        <v>0.82</v>
      </c>
      <c r="P120">
        <v>9</v>
      </c>
      <c r="R120" s="119"/>
    </row>
    <row r="121" spans="1:18">
      <c r="A121" s="57" t="s">
        <v>39</v>
      </c>
      <c r="B121" s="57" t="s">
        <v>40</v>
      </c>
      <c r="C121" s="56">
        <v>8</v>
      </c>
      <c r="D121" s="57" t="s">
        <v>43</v>
      </c>
      <c r="E121" s="57">
        <v>1999</v>
      </c>
      <c r="F121" s="56">
        <v>4</v>
      </c>
      <c r="G121" s="57">
        <v>1</v>
      </c>
      <c r="H121" s="56">
        <v>30</v>
      </c>
      <c r="I121" s="6">
        <v>120</v>
      </c>
      <c r="J121">
        <v>30</v>
      </c>
      <c r="K121" s="57">
        <v>130</v>
      </c>
      <c r="L121" s="57">
        <v>1</v>
      </c>
      <c r="M121" s="20">
        <v>45812</v>
      </c>
      <c r="N121" s="67">
        <v>0.13</v>
      </c>
      <c r="O121" s="67">
        <v>1.92</v>
      </c>
      <c r="P121">
        <v>9</v>
      </c>
      <c r="R121" s="119"/>
    </row>
    <row r="122" spans="1:18">
      <c r="A122" s="57" t="s">
        <v>39</v>
      </c>
      <c r="B122" s="57" t="s">
        <v>40</v>
      </c>
      <c r="C122" s="56">
        <v>8</v>
      </c>
      <c r="D122" s="57" t="s">
        <v>46</v>
      </c>
      <c r="E122" s="57">
        <v>2008</v>
      </c>
      <c r="F122" s="56">
        <v>4</v>
      </c>
      <c r="G122" s="57">
        <v>1</v>
      </c>
      <c r="H122" s="56">
        <v>31</v>
      </c>
      <c r="I122" s="6">
        <v>121</v>
      </c>
      <c r="J122">
        <v>31</v>
      </c>
      <c r="K122" s="57">
        <v>131</v>
      </c>
      <c r="L122" s="57"/>
      <c r="R122" s="119"/>
    </row>
    <row r="123" spans="1:18">
      <c r="A123" s="57" t="s">
        <v>39</v>
      </c>
      <c r="B123" s="57" t="s">
        <v>40</v>
      </c>
      <c r="C123" s="56">
        <v>8</v>
      </c>
      <c r="D123" s="57" t="s">
        <v>41</v>
      </c>
      <c r="E123" s="57">
        <v>1984</v>
      </c>
      <c r="F123" s="56">
        <v>4</v>
      </c>
      <c r="G123" s="57">
        <v>2</v>
      </c>
      <c r="H123" s="56">
        <v>31</v>
      </c>
      <c r="I123" s="6">
        <v>122</v>
      </c>
      <c r="J123">
        <v>34</v>
      </c>
      <c r="K123" s="57">
        <v>231</v>
      </c>
      <c r="L123" s="57"/>
      <c r="R123" s="119"/>
    </row>
    <row r="124" spans="1:18">
      <c r="A124" s="57" t="s">
        <v>39</v>
      </c>
      <c r="B124" s="57" t="s">
        <v>40</v>
      </c>
      <c r="C124" s="56">
        <v>8</v>
      </c>
      <c r="D124" s="57" t="s">
        <v>47</v>
      </c>
      <c r="E124" s="57">
        <v>2016</v>
      </c>
      <c r="F124" s="56">
        <v>4</v>
      </c>
      <c r="G124" s="57">
        <v>3</v>
      </c>
      <c r="H124" s="56">
        <v>31</v>
      </c>
      <c r="I124" s="6">
        <v>123</v>
      </c>
      <c r="J124">
        <v>95</v>
      </c>
      <c r="K124" s="57">
        <v>331</v>
      </c>
      <c r="L124" s="57"/>
      <c r="R124" s="119"/>
    </row>
    <row r="125" spans="1:18">
      <c r="A125" s="57" t="s">
        <v>39</v>
      </c>
      <c r="B125" s="57" t="s">
        <v>40</v>
      </c>
      <c r="C125" s="56">
        <v>8</v>
      </c>
      <c r="D125" s="57" t="s">
        <v>42</v>
      </c>
      <c r="E125" s="57">
        <v>1989</v>
      </c>
      <c r="F125" s="56">
        <v>4</v>
      </c>
      <c r="G125" s="57">
        <v>4</v>
      </c>
      <c r="H125" s="56">
        <v>31</v>
      </c>
      <c r="I125" s="6">
        <v>124</v>
      </c>
      <c r="J125">
        <v>98</v>
      </c>
      <c r="K125" s="57">
        <v>431</v>
      </c>
      <c r="L125" s="57"/>
      <c r="R125" s="119"/>
    </row>
    <row r="126" spans="1:18">
      <c r="A126" s="57" t="s">
        <v>39</v>
      </c>
      <c r="B126" s="57" t="s">
        <v>40</v>
      </c>
      <c r="C126" s="56">
        <v>8</v>
      </c>
      <c r="D126" s="57" t="s">
        <v>42</v>
      </c>
      <c r="E126" s="57">
        <v>1989</v>
      </c>
      <c r="F126" s="56">
        <v>4</v>
      </c>
      <c r="G126" s="57">
        <v>4</v>
      </c>
      <c r="H126" s="56">
        <v>32</v>
      </c>
      <c r="I126" s="6">
        <v>125</v>
      </c>
      <c r="J126">
        <v>97</v>
      </c>
      <c r="K126" s="57">
        <v>432</v>
      </c>
      <c r="L126" s="57">
        <v>1</v>
      </c>
      <c r="M126" s="20">
        <v>45812</v>
      </c>
      <c r="N126" s="67">
        <v>0.13</v>
      </c>
      <c r="O126" s="67">
        <v>1.7</v>
      </c>
      <c r="P126">
        <v>9</v>
      </c>
      <c r="R126" s="119"/>
    </row>
    <row r="127" spans="1:18">
      <c r="A127" s="57" t="s">
        <v>39</v>
      </c>
      <c r="B127" s="57" t="s">
        <v>40</v>
      </c>
      <c r="C127" s="56">
        <v>8</v>
      </c>
      <c r="D127" s="57" t="s">
        <v>47</v>
      </c>
      <c r="E127" s="57">
        <v>2016</v>
      </c>
      <c r="F127" s="56">
        <v>4</v>
      </c>
      <c r="G127" s="57">
        <v>3</v>
      </c>
      <c r="H127" s="56">
        <v>32</v>
      </c>
      <c r="I127" s="6">
        <v>126</v>
      </c>
      <c r="J127">
        <v>96</v>
      </c>
      <c r="K127" s="57">
        <v>332</v>
      </c>
      <c r="L127" s="57">
        <v>1</v>
      </c>
      <c r="M127" s="20">
        <v>45812</v>
      </c>
      <c r="N127" s="67">
        <v>0.14000000000000001</v>
      </c>
      <c r="O127" s="67">
        <v>2.29</v>
      </c>
      <c r="P127">
        <v>8</v>
      </c>
      <c r="R127" s="119"/>
    </row>
    <row r="128" spans="1:18">
      <c r="A128" s="57" t="s">
        <v>39</v>
      </c>
      <c r="B128" s="57" t="s">
        <v>40</v>
      </c>
      <c r="C128" s="56">
        <v>8</v>
      </c>
      <c r="D128" s="57" t="s">
        <v>41</v>
      </c>
      <c r="E128" s="57">
        <v>1984</v>
      </c>
      <c r="F128" s="56">
        <v>4</v>
      </c>
      <c r="G128" s="57">
        <v>2</v>
      </c>
      <c r="H128" s="56">
        <v>32</v>
      </c>
      <c r="I128" s="6">
        <v>127</v>
      </c>
      <c r="J128">
        <v>33</v>
      </c>
      <c r="K128" s="57">
        <v>232</v>
      </c>
      <c r="L128" s="57">
        <v>1</v>
      </c>
      <c r="M128" s="20">
        <v>45812</v>
      </c>
      <c r="N128" s="67">
        <v>0.15</v>
      </c>
      <c r="O128" s="67">
        <v>1.83</v>
      </c>
      <c r="P128">
        <v>8</v>
      </c>
      <c r="R128" s="119"/>
    </row>
    <row r="129" spans="1:18">
      <c r="A129" s="57" t="s">
        <v>39</v>
      </c>
      <c r="B129" s="57" t="s">
        <v>40</v>
      </c>
      <c r="C129" s="56">
        <v>8</v>
      </c>
      <c r="D129" s="57" t="s">
        <v>46</v>
      </c>
      <c r="E129" s="57">
        <v>2008</v>
      </c>
      <c r="F129" s="56">
        <v>4</v>
      </c>
      <c r="G129" s="57">
        <v>1</v>
      </c>
      <c r="H129" s="56">
        <v>32</v>
      </c>
      <c r="I129" s="6">
        <v>128</v>
      </c>
      <c r="J129">
        <v>32</v>
      </c>
      <c r="K129" s="57">
        <v>132</v>
      </c>
      <c r="L129" s="57">
        <v>1</v>
      </c>
      <c r="M129" s="20">
        <v>45812</v>
      </c>
      <c r="N129" s="67">
        <v>0.14000000000000001</v>
      </c>
      <c r="O129" s="67">
        <v>2.37</v>
      </c>
      <c r="P129">
        <v>9</v>
      </c>
      <c r="R129" s="119"/>
    </row>
    <row r="130" spans="1:18">
      <c r="A130" s="57" t="s">
        <v>29</v>
      </c>
      <c r="B130" s="57" t="s">
        <v>30</v>
      </c>
      <c r="C130" s="56">
        <v>1</v>
      </c>
      <c r="D130" s="57" t="s">
        <v>37</v>
      </c>
      <c r="E130" s="57">
        <v>2018</v>
      </c>
      <c r="F130" s="56">
        <v>1</v>
      </c>
      <c r="G130" s="57">
        <v>1</v>
      </c>
      <c r="H130" s="56">
        <v>1</v>
      </c>
      <c r="I130" s="6">
        <v>1</v>
      </c>
      <c r="J130">
        <v>1</v>
      </c>
      <c r="K130" s="57">
        <v>101</v>
      </c>
      <c r="L130" s="57">
        <v>2</v>
      </c>
      <c r="M130" s="20">
        <v>45825</v>
      </c>
      <c r="N130" s="67">
        <v>0.42</v>
      </c>
      <c r="O130" s="67">
        <v>7.35</v>
      </c>
      <c r="R130" s="119"/>
    </row>
    <row r="131" spans="1:18">
      <c r="A131" s="57" t="s">
        <v>29</v>
      </c>
      <c r="B131" s="57" t="s">
        <v>30</v>
      </c>
      <c r="C131" s="56">
        <v>1</v>
      </c>
      <c r="D131" s="57" t="s">
        <v>32</v>
      </c>
      <c r="E131" s="57">
        <v>1985</v>
      </c>
      <c r="F131" s="56">
        <v>1</v>
      </c>
      <c r="G131" s="57">
        <v>2</v>
      </c>
      <c r="H131" s="56">
        <v>1</v>
      </c>
      <c r="I131" s="6">
        <v>2</v>
      </c>
      <c r="J131">
        <v>64</v>
      </c>
      <c r="K131" s="57">
        <v>201</v>
      </c>
      <c r="L131" s="57">
        <v>2</v>
      </c>
      <c r="M131" s="20">
        <v>45825</v>
      </c>
      <c r="N131" s="67">
        <v>0.45</v>
      </c>
      <c r="O131" s="67">
        <v>9.94</v>
      </c>
      <c r="R131" s="119"/>
    </row>
    <row r="132" spans="1:18">
      <c r="A132" s="57" t="s">
        <v>29</v>
      </c>
      <c r="B132" s="57" t="s">
        <v>30</v>
      </c>
      <c r="C132" s="56">
        <v>1</v>
      </c>
      <c r="D132" s="57" t="s">
        <v>31</v>
      </c>
      <c r="E132" s="57">
        <v>1983</v>
      </c>
      <c r="F132" s="56">
        <v>1</v>
      </c>
      <c r="G132" s="57">
        <v>3</v>
      </c>
      <c r="H132" s="56">
        <v>1</v>
      </c>
      <c r="I132" s="6">
        <v>3</v>
      </c>
      <c r="J132">
        <v>65</v>
      </c>
      <c r="K132" s="57">
        <v>301</v>
      </c>
      <c r="L132" s="57">
        <v>2</v>
      </c>
      <c r="M132" s="20">
        <v>45825</v>
      </c>
      <c r="N132" s="67">
        <v>0.4</v>
      </c>
      <c r="O132" s="67">
        <v>8.5399999999999991</v>
      </c>
      <c r="R132" s="119"/>
    </row>
    <row r="133" spans="1:18">
      <c r="A133" s="57" t="s">
        <v>29</v>
      </c>
      <c r="B133" s="57" t="s">
        <v>30</v>
      </c>
      <c r="C133" s="56">
        <v>1</v>
      </c>
      <c r="D133" s="57" t="s">
        <v>34</v>
      </c>
      <c r="E133" s="57">
        <v>1999</v>
      </c>
      <c r="F133" s="56">
        <v>1</v>
      </c>
      <c r="G133" s="57">
        <v>4</v>
      </c>
      <c r="H133" s="56">
        <v>1</v>
      </c>
      <c r="I133" s="6">
        <v>4</v>
      </c>
      <c r="J133">
        <v>128</v>
      </c>
      <c r="K133" s="57">
        <v>401</v>
      </c>
      <c r="L133" s="57">
        <v>2</v>
      </c>
      <c r="M133" s="20">
        <v>45825</v>
      </c>
      <c r="N133" s="67">
        <v>0.5</v>
      </c>
      <c r="O133" s="67">
        <v>11.5</v>
      </c>
      <c r="R133" s="119"/>
    </row>
    <row r="134" spans="1:18">
      <c r="A134" s="57" t="s">
        <v>29</v>
      </c>
      <c r="B134" s="57" t="s">
        <v>30</v>
      </c>
      <c r="C134" s="56">
        <v>1</v>
      </c>
      <c r="D134" s="57" t="s">
        <v>34</v>
      </c>
      <c r="E134" s="57">
        <v>1999</v>
      </c>
      <c r="F134" s="56">
        <v>1</v>
      </c>
      <c r="G134" s="57">
        <v>4</v>
      </c>
      <c r="H134" s="56">
        <v>2</v>
      </c>
      <c r="I134" s="6">
        <v>5</v>
      </c>
      <c r="J134">
        <v>127</v>
      </c>
      <c r="K134" s="57">
        <v>402</v>
      </c>
      <c r="L134" s="57">
        <v>2</v>
      </c>
      <c r="M134" s="20">
        <v>45825</v>
      </c>
      <c r="N134" s="67">
        <v>0.46</v>
      </c>
      <c r="O134" s="67">
        <v>5.54</v>
      </c>
      <c r="P134">
        <v>22</v>
      </c>
      <c r="Q134" t="s">
        <v>627</v>
      </c>
      <c r="R134" s="119"/>
    </row>
    <row r="135" spans="1:18">
      <c r="A135" s="57" t="s">
        <v>29</v>
      </c>
      <c r="B135" s="57" t="s">
        <v>30</v>
      </c>
      <c r="C135" s="56">
        <v>1</v>
      </c>
      <c r="D135" s="57" t="s">
        <v>31</v>
      </c>
      <c r="E135" s="57">
        <v>1983</v>
      </c>
      <c r="F135" s="56">
        <v>1</v>
      </c>
      <c r="G135" s="57">
        <v>3</v>
      </c>
      <c r="H135" s="56">
        <v>2</v>
      </c>
      <c r="I135" s="6">
        <v>6</v>
      </c>
      <c r="J135">
        <v>66</v>
      </c>
      <c r="K135" s="57">
        <v>302</v>
      </c>
      <c r="L135" s="57">
        <v>2</v>
      </c>
      <c r="M135" s="20">
        <v>45825</v>
      </c>
      <c r="N135" s="67">
        <v>0.38</v>
      </c>
      <c r="O135" s="67">
        <v>9.2799999999999994</v>
      </c>
      <c r="P135">
        <v>24</v>
      </c>
      <c r="R135" s="119"/>
    </row>
    <row r="136" spans="1:18">
      <c r="A136" s="57" t="s">
        <v>29</v>
      </c>
      <c r="B136" s="57" t="s">
        <v>30</v>
      </c>
      <c r="C136" s="56">
        <v>1</v>
      </c>
      <c r="D136" s="57" t="s">
        <v>32</v>
      </c>
      <c r="E136" s="57">
        <v>1985</v>
      </c>
      <c r="F136" s="56">
        <v>1</v>
      </c>
      <c r="G136" s="57">
        <v>2</v>
      </c>
      <c r="H136" s="56">
        <v>2</v>
      </c>
      <c r="I136" s="6">
        <v>7</v>
      </c>
      <c r="J136">
        <v>63</v>
      </c>
      <c r="K136" s="57">
        <v>202</v>
      </c>
      <c r="L136" s="57">
        <v>2</v>
      </c>
      <c r="M136" s="20">
        <v>45825</v>
      </c>
      <c r="N136" s="67">
        <v>0.44</v>
      </c>
      <c r="O136" s="67">
        <v>9.1300000000000008</v>
      </c>
      <c r="P136">
        <v>16</v>
      </c>
      <c r="R136" s="119"/>
    </row>
    <row r="137" spans="1:18">
      <c r="A137" s="57" t="s">
        <v>29</v>
      </c>
      <c r="B137" s="57" t="s">
        <v>30</v>
      </c>
      <c r="C137" s="56">
        <v>1</v>
      </c>
      <c r="D137" s="57" t="s">
        <v>37</v>
      </c>
      <c r="E137" s="57">
        <v>2018</v>
      </c>
      <c r="F137" s="56">
        <v>1</v>
      </c>
      <c r="G137" s="57">
        <v>1</v>
      </c>
      <c r="H137" s="56">
        <v>2</v>
      </c>
      <c r="I137" s="6">
        <v>8</v>
      </c>
      <c r="J137">
        <v>2</v>
      </c>
      <c r="K137" s="57">
        <v>102</v>
      </c>
      <c r="L137" s="57">
        <v>2</v>
      </c>
      <c r="M137" s="20">
        <v>45825</v>
      </c>
      <c r="N137" s="67">
        <v>0.4</v>
      </c>
      <c r="O137" s="67">
        <v>8.56</v>
      </c>
      <c r="P137">
        <v>21</v>
      </c>
      <c r="R137" s="119"/>
    </row>
    <row r="138" spans="1:18">
      <c r="A138" s="57" t="s">
        <v>29</v>
      </c>
      <c r="B138" s="57" t="s">
        <v>30</v>
      </c>
      <c r="C138" s="56">
        <v>1</v>
      </c>
      <c r="D138" s="57" t="s">
        <v>36</v>
      </c>
      <c r="E138" s="57">
        <v>2016</v>
      </c>
      <c r="F138" s="56">
        <v>1</v>
      </c>
      <c r="G138" s="57">
        <v>1</v>
      </c>
      <c r="H138" s="56">
        <v>3</v>
      </c>
      <c r="I138" s="6">
        <v>9</v>
      </c>
      <c r="J138">
        <v>3</v>
      </c>
      <c r="K138" s="57">
        <v>103</v>
      </c>
      <c r="L138" s="57">
        <v>2</v>
      </c>
      <c r="M138" s="20">
        <v>45825</v>
      </c>
      <c r="N138" s="67">
        <v>0.41</v>
      </c>
      <c r="O138" s="67">
        <v>8.52</v>
      </c>
      <c r="R138" s="119"/>
    </row>
    <row r="139" spans="1:18">
      <c r="A139" s="57" t="s">
        <v>29</v>
      </c>
      <c r="B139" s="57" t="s">
        <v>30</v>
      </c>
      <c r="C139" s="56">
        <v>1</v>
      </c>
      <c r="D139" s="57" t="s">
        <v>33</v>
      </c>
      <c r="E139" s="57">
        <v>1998</v>
      </c>
      <c r="F139" s="56">
        <v>1</v>
      </c>
      <c r="G139" s="57">
        <v>2</v>
      </c>
      <c r="H139" s="56">
        <v>3</v>
      </c>
      <c r="I139" s="6">
        <v>10</v>
      </c>
      <c r="J139">
        <v>62</v>
      </c>
      <c r="K139" s="57">
        <v>203</v>
      </c>
      <c r="L139" s="57">
        <v>2</v>
      </c>
      <c r="M139" s="20">
        <v>45825</v>
      </c>
      <c r="N139" s="67">
        <v>0.53</v>
      </c>
      <c r="O139" s="67">
        <v>6.09</v>
      </c>
      <c r="R139" s="119"/>
    </row>
    <row r="140" spans="1:18">
      <c r="A140" s="57" t="s">
        <v>29</v>
      </c>
      <c r="B140" s="57" t="s">
        <v>30</v>
      </c>
      <c r="C140" s="56">
        <v>1</v>
      </c>
      <c r="D140" s="57" t="s">
        <v>38</v>
      </c>
      <c r="E140" s="57">
        <v>2023</v>
      </c>
      <c r="F140" s="56">
        <v>1</v>
      </c>
      <c r="G140" s="57">
        <v>3</v>
      </c>
      <c r="H140" s="56">
        <v>3</v>
      </c>
      <c r="I140" s="6">
        <v>11</v>
      </c>
      <c r="J140">
        <v>67</v>
      </c>
      <c r="K140" s="57">
        <v>303</v>
      </c>
      <c r="L140" s="57">
        <v>2</v>
      </c>
      <c r="M140" s="20">
        <v>45825</v>
      </c>
      <c r="N140" s="67">
        <v>0.33</v>
      </c>
      <c r="O140" s="67">
        <v>5.99</v>
      </c>
      <c r="R140" s="119"/>
    </row>
    <row r="141" spans="1:18">
      <c r="A141" s="57" t="s">
        <v>29</v>
      </c>
      <c r="B141" s="57" t="s">
        <v>30</v>
      </c>
      <c r="C141" s="56">
        <v>1</v>
      </c>
      <c r="D141" s="57" t="s">
        <v>35</v>
      </c>
      <c r="E141" s="57">
        <v>2002</v>
      </c>
      <c r="F141" s="56">
        <v>1</v>
      </c>
      <c r="G141" s="57">
        <v>4</v>
      </c>
      <c r="H141" s="56">
        <v>3</v>
      </c>
      <c r="I141" s="6">
        <v>12</v>
      </c>
      <c r="J141">
        <v>126</v>
      </c>
      <c r="K141" s="57">
        <v>403</v>
      </c>
      <c r="L141" s="57">
        <v>2</v>
      </c>
      <c r="M141" s="20">
        <v>45825</v>
      </c>
      <c r="N141" s="67">
        <v>0.51</v>
      </c>
      <c r="O141" s="67">
        <v>10.31</v>
      </c>
      <c r="R141" s="119"/>
    </row>
    <row r="142" spans="1:18">
      <c r="A142" s="57" t="s">
        <v>29</v>
      </c>
      <c r="B142" s="57" t="s">
        <v>30</v>
      </c>
      <c r="C142" s="56">
        <v>1</v>
      </c>
      <c r="D142" s="57" t="s">
        <v>35</v>
      </c>
      <c r="E142" s="57">
        <v>2002</v>
      </c>
      <c r="F142" s="56">
        <v>1</v>
      </c>
      <c r="G142" s="57">
        <v>4</v>
      </c>
      <c r="H142" s="56">
        <v>4</v>
      </c>
      <c r="I142" s="6">
        <v>13</v>
      </c>
      <c r="J142">
        <v>125</v>
      </c>
      <c r="K142" s="57">
        <v>404</v>
      </c>
      <c r="L142" s="57">
        <v>2</v>
      </c>
      <c r="M142" s="20">
        <v>45825</v>
      </c>
      <c r="N142" s="67">
        <v>0.37</v>
      </c>
      <c r="O142" s="67">
        <v>5.74</v>
      </c>
      <c r="P142">
        <v>22</v>
      </c>
      <c r="R142" s="119"/>
    </row>
    <row r="143" spans="1:18">
      <c r="A143" s="57" t="s">
        <v>29</v>
      </c>
      <c r="B143" s="57" t="s">
        <v>30</v>
      </c>
      <c r="C143" s="56">
        <v>1</v>
      </c>
      <c r="D143" s="57" t="s">
        <v>38</v>
      </c>
      <c r="E143" s="57">
        <v>2023</v>
      </c>
      <c r="F143" s="56">
        <v>1</v>
      </c>
      <c r="G143" s="57">
        <v>3</v>
      </c>
      <c r="H143" s="56">
        <v>4</v>
      </c>
      <c r="I143" s="6">
        <v>14</v>
      </c>
      <c r="J143">
        <v>68</v>
      </c>
      <c r="K143" s="57">
        <v>304</v>
      </c>
      <c r="L143" s="57">
        <v>2</v>
      </c>
      <c r="M143" s="20">
        <v>45825</v>
      </c>
      <c r="N143" s="67">
        <v>0.32</v>
      </c>
      <c r="O143" s="67">
        <v>8.07</v>
      </c>
      <c r="P143">
        <v>19</v>
      </c>
      <c r="R143" s="119"/>
    </row>
    <row r="144" spans="1:18">
      <c r="A144" s="57" t="s">
        <v>29</v>
      </c>
      <c r="B144" s="57" t="s">
        <v>30</v>
      </c>
      <c r="C144" s="56">
        <v>1</v>
      </c>
      <c r="D144" s="57" t="s">
        <v>33</v>
      </c>
      <c r="E144" s="57">
        <v>1998</v>
      </c>
      <c r="F144" s="56">
        <v>1</v>
      </c>
      <c r="G144" s="57">
        <v>2</v>
      </c>
      <c r="H144" s="56">
        <v>4</v>
      </c>
      <c r="I144" s="6">
        <v>15</v>
      </c>
      <c r="J144">
        <v>61</v>
      </c>
      <c r="K144" s="57">
        <v>204</v>
      </c>
      <c r="L144" s="57">
        <v>2</v>
      </c>
      <c r="M144" s="20">
        <v>45825</v>
      </c>
      <c r="N144" s="67">
        <v>0.37</v>
      </c>
      <c r="O144" s="67">
        <v>4.3099999999999996</v>
      </c>
      <c r="P144">
        <v>23</v>
      </c>
      <c r="R144" s="119"/>
    </row>
    <row r="145" spans="1:18">
      <c r="A145" s="57" t="s">
        <v>29</v>
      </c>
      <c r="B145" s="57" t="s">
        <v>30</v>
      </c>
      <c r="C145" s="56">
        <v>1</v>
      </c>
      <c r="D145" s="57" t="s">
        <v>36</v>
      </c>
      <c r="E145" s="57">
        <v>2016</v>
      </c>
      <c r="F145" s="56">
        <v>1</v>
      </c>
      <c r="G145" s="57">
        <v>1</v>
      </c>
      <c r="H145" s="56">
        <v>4</v>
      </c>
      <c r="I145" s="6">
        <v>16</v>
      </c>
      <c r="J145">
        <v>4</v>
      </c>
      <c r="K145" s="57">
        <v>104</v>
      </c>
      <c r="L145" s="57">
        <v>2</v>
      </c>
      <c r="M145" s="20">
        <v>45825</v>
      </c>
      <c r="N145" s="67">
        <v>0.35</v>
      </c>
      <c r="O145" s="67">
        <v>10.49</v>
      </c>
      <c r="P145">
        <v>20</v>
      </c>
      <c r="R145" s="119"/>
    </row>
    <row r="146" spans="1:18">
      <c r="A146" s="57" t="s">
        <v>39</v>
      </c>
      <c r="B146" s="57" t="s">
        <v>40</v>
      </c>
      <c r="C146" s="56">
        <v>2</v>
      </c>
      <c r="D146" s="57" t="s">
        <v>41</v>
      </c>
      <c r="E146" s="57">
        <v>1984</v>
      </c>
      <c r="F146" s="56">
        <v>1</v>
      </c>
      <c r="G146" s="57">
        <v>1</v>
      </c>
      <c r="H146" s="56">
        <v>5</v>
      </c>
      <c r="I146" s="6">
        <v>17</v>
      </c>
      <c r="J146">
        <v>5</v>
      </c>
      <c r="K146" s="57">
        <v>105</v>
      </c>
      <c r="L146" s="57">
        <v>2</v>
      </c>
      <c r="M146" s="20">
        <v>45825</v>
      </c>
      <c r="N146" s="67">
        <v>0.15</v>
      </c>
      <c r="O146" s="67">
        <v>2.25</v>
      </c>
      <c r="R146" s="119"/>
    </row>
    <row r="147" spans="1:18">
      <c r="A147" s="57" t="s">
        <v>39</v>
      </c>
      <c r="B147" s="57" t="s">
        <v>40</v>
      </c>
      <c r="C147" s="56">
        <v>2</v>
      </c>
      <c r="D147" s="57" t="s">
        <v>42</v>
      </c>
      <c r="E147" s="57">
        <v>1989</v>
      </c>
      <c r="F147" s="56">
        <v>1</v>
      </c>
      <c r="G147" s="57">
        <v>2</v>
      </c>
      <c r="H147" s="56">
        <v>5</v>
      </c>
      <c r="I147" s="6">
        <v>18</v>
      </c>
      <c r="J147">
        <v>60</v>
      </c>
      <c r="K147" s="57">
        <v>205</v>
      </c>
      <c r="L147" s="57">
        <v>2</v>
      </c>
      <c r="M147" s="20">
        <v>45825</v>
      </c>
      <c r="N147" s="67">
        <v>0.18</v>
      </c>
      <c r="O147" s="67">
        <v>2.77</v>
      </c>
      <c r="R147" s="119"/>
    </row>
    <row r="148" spans="1:18">
      <c r="A148" s="57" t="s">
        <v>39</v>
      </c>
      <c r="B148" s="57" t="s">
        <v>40</v>
      </c>
      <c r="C148" s="56">
        <v>2</v>
      </c>
      <c r="D148" s="57" t="s">
        <v>45</v>
      </c>
      <c r="E148" s="57">
        <v>2004</v>
      </c>
      <c r="F148" s="56">
        <v>1</v>
      </c>
      <c r="G148" s="57">
        <v>3</v>
      </c>
      <c r="H148" s="56">
        <v>5</v>
      </c>
      <c r="I148" s="6">
        <v>19</v>
      </c>
      <c r="J148">
        <v>69</v>
      </c>
      <c r="K148" s="57">
        <v>305</v>
      </c>
      <c r="L148" s="57">
        <v>2</v>
      </c>
      <c r="M148" s="20">
        <v>45825</v>
      </c>
      <c r="N148" s="67">
        <v>0.19</v>
      </c>
      <c r="O148" s="67">
        <v>6.48</v>
      </c>
      <c r="R148" s="119"/>
    </row>
    <row r="149" spans="1:18">
      <c r="A149" s="57" t="s">
        <v>39</v>
      </c>
      <c r="B149" s="57" t="s">
        <v>40</v>
      </c>
      <c r="C149" s="56">
        <v>2</v>
      </c>
      <c r="D149" s="57" t="s">
        <v>43</v>
      </c>
      <c r="E149" s="57">
        <v>1999</v>
      </c>
      <c r="F149" s="56">
        <v>1</v>
      </c>
      <c r="G149" s="57">
        <v>4</v>
      </c>
      <c r="H149" s="56">
        <v>5</v>
      </c>
      <c r="I149" s="6">
        <v>20</v>
      </c>
      <c r="J149">
        <v>124</v>
      </c>
      <c r="K149" s="57">
        <v>405</v>
      </c>
      <c r="L149" s="57">
        <v>2</v>
      </c>
      <c r="M149" s="20">
        <v>45825</v>
      </c>
      <c r="N149" s="67">
        <v>0.15</v>
      </c>
      <c r="O149" s="67">
        <v>3.41</v>
      </c>
      <c r="R149" s="119"/>
    </row>
    <row r="150" spans="1:18">
      <c r="A150" s="57" t="s">
        <v>39</v>
      </c>
      <c r="B150" s="57" t="s">
        <v>40</v>
      </c>
      <c r="C150" s="56">
        <v>2</v>
      </c>
      <c r="D150" s="57" t="s">
        <v>43</v>
      </c>
      <c r="E150" s="57">
        <v>1999</v>
      </c>
      <c r="F150" s="56">
        <v>1</v>
      </c>
      <c r="G150" s="57">
        <v>4</v>
      </c>
      <c r="H150" s="56">
        <v>6</v>
      </c>
      <c r="I150" s="6">
        <v>21</v>
      </c>
      <c r="J150">
        <v>123</v>
      </c>
      <c r="K150" s="57">
        <v>406</v>
      </c>
      <c r="L150" s="57">
        <v>2</v>
      </c>
      <c r="M150" s="20">
        <v>45825</v>
      </c>
      <c r="N150" s="67">
        <v>0.16</v>
      </c>
      <c r="O150" s="67">
        <v>4.09</v>
      </c>
      <c r="P150">
        <v>16</v>
      </c>
      <c r="R150" s="119"/>
    </row>
    <row r="151" spans="1:18">
      <c r="A151" s="57" t="s">
        <v>39</v>
      </c>
      <c r="B151" s="57" t="s">
        <v>40</v>
      </c>
      <c r="C151" s="56">
        <v>2</v>
      </c>
      <c r="D151" s="57" t="s">
        <v>45</v>
      </c>
      <c r="E151" s="57">
        <v>2004</v>
      </c>
      <c r="F151" s="56">
        <v>1</v>
      </c>
      <c r="G151" s="57">
        <v>3</v>
      </c>
      <c r="H151" s="56">
        <v>6</v>
      </c>
      <c r="I151" s="6">
        <v>22</v>
      </c>
      <c r="J151">
        <v>70</v>
      </c>
      <c r="K151" s="57">
        <v>306</v>
      </c>
      <c r="L151" s="57">
        <v>2</v>
      </c>
      <c r="M151" s="20">
        <v>45825</v>
      </c>
      <c r="N151" s="67">
        <v>0.15</v>
      </c>
      <c r="O151" s="67">
        <v>1.81</v>
      </c>
      <c r="P151">
        <v>16</v>
      </c>
      <c r="R151" s="119"/>
    </row>
    <row r="152" spans="1:18">
      <c r="A152" s="57" t="s">
        <v>39</v>
      </c>
      <c r="B152" s="57" t="s">
        <v>40</v>
      </c>
      <c r="C152" s="56">
        <v>2</v>
      </c>
      <c r="D152" s="57" t="s">
        <v>42</v>
      </c>
      <c r="E152" s="57">
        <v>1989</v>
      </c>
      <c r="F152" s="56">
        <v>1</v>
      </c>
      <c r="G152" s="57">
        <v>2</v>
      </c>
      <c r="H152" s="56">
        <v>6</v>
      </c>
      <c r="I152" s="6">
        <v>23</v>
      </c>
      <c r="J152">
        <v>59</v>
      </c>
      <c r="K152" s="57">
        <v>206</v>
      </c>
      <c r="L152" s="57">
        <v>2</v>
      </c>
      <c r="M152" s="20">
        <v>45825</v>
      </c>
      <c r="N152" s="67">
        <v>0.17</v>
      </c>
      <c r="O152" s="67">
        <v>2.73</v>
      </c>
      <c r="P152">
        <v>16</v>
      </c>
      <c r="R152" s="119"/>
    </row>
    <row r="153" spans="1:18">
      <c r="A153" s="57" t="s">
        <v>39</v>
      </c>
      <c r="B153" s="57" t="s">
        <v>40</v>
      </c>
      <c r="C153" s="56">
        <v>2</v>
      </c>
      <c r="D153" s="57" t="s">
        <v>41</v>
      </c>
      <c r="E153" s="57">
        <v>1984</v>
      </c>
      <c r="F153" s="56">
        <v>1</v>
      </c>
      <c r="G153" s="57">
        <v>1</v>
      </c>
      <c r="H153" s="56">
        <v>6</v>
      </c>
      <c r="I153" s="6">
        <v>24</v>
      </c>
      <c r="J153">
        <v>6</v>
      </c>
      <c r="K153" s="57">
        <v>106</v>
      </c>
      <c r="L153" s="57">
        <v>2</v>
      </c>
      <c r="M153" s="20">
        <v>45825</v>
      </c>
      <c r="N153" s="67">
        <v>0.15</v>
      </c>
      <c r="O153" s="67">
        <v>2.71</v>
      </c>
      <c r="P153">
        <v>14</v>
      </c>
      <c r="R153" s="119"/>
    </row>
    <row r="154" spans="1:18">
      <c r="A154" s="57" t="s">
        <v>39</v>
      </c>
      <c r="B154" s="57" t="s">
        <v>40</v>
      </c>
      <c r="C154" s="56">
        <v>2</v>
      </c>
      <c r="D154" s="57" t="s">
        <v>47</v>
      </c>
      <c r="E154" s="57">
        <v>2016</v>
      </c>
      <c r="F154" s="56">
        <v>1</v>
      </c>
      <c r="G154" s="57">
        <v>1</v>
      </c>
      <c r="H154" s="56">
        <v>7</v>
      </c>
      <c r="I154" s="6">
        <v>25</v>
      </c>
      <c r="J154">
        <v>7</v>
      </c>
      <c r="K154" s="57">
        <v>107</v>
      </c>
      <c r="L154" s="57">
        <v>2</v>
      </c>
      <c r="M154" s="20">
        <v>45825</v>
      </c>
      <c r="N154" s="67">
        <v>0.15</v>
      </c>
      <c r="O154" s="67">
        <v>2.36</v>
      </c>
      <c r="R154" s="119"/>
    </row>
    <row r="155" spans="1:18">
      <c r="A155" s="57" t="s">
        <v>39</v>
      </c>
      <c r="B155" s="57" t="s">
        <v>40</v>
      </c>
      <c r="C155" s="56">
        <v>2</v>
      </c>
      <c r="D155" s="57" t="s">
        <v>44</v>
      </c>
      <c r="E155" s="57">
        <v>2001</v>
      </c>
      <c r="F155" s="56">
        <v>1</v>
      </c>
      <c r="G155" s="57">
        <v>2</v>
      </c>
      <c r="H155" s="56">
        <v>7</v>
      </c>
      <c r="I155" s="6">
        <v>26</v>
      </c>
      <c r="J155">
        <v>58</v>
      </c>
      <c r="K155" s="57">
        <v>207</v>
      </c>
      <c r="L155" s="57">
        <v>2</v>
      </c>
      <c r="M155" s="20">
        <v>45825</v>
      </c>
      <c r="N155" s="67">
        <v>0.2</v>
      </c>
      <c r="O155" s="67">
        <v>4.32</v>
      </c>
      <c r="R155" s="119"/>
    </row>
    <row r="156" spans="1:18">
      <c r="A156" s="57" t="s">
        <v>39</v>
      </c>
      <c r="B156" s="57" t="s">
        <v>40</v>
      </c>
      <c r="C156" s="56">
        <v>2</v>
      </c>
      <c r="D156" s="57" t="s">
        <v>48</v>
      </c>
      <c r="E156" s="57">
        <v>2020</v>
      </c>
      <c r="F156" s="56">
        <v>1</v>
      </c>
      <c r="G156" s="57">
        <v>3</v>
      </c>
      <c r="H156" s="56">
        <v>7</v>
      </c>
      <c r="I156" s="6">
        <v>27</v>
      </c>
      <c r="J156">
        <v>71</v>
      </c>
      <c r="K156" s="57">
        <v>307</v>
      </c>
      <c r="L156" s="57">
        <v>2</v>
      </c>
      <c r="M156" s="20">
        <v>45825</v>
      </c>
      <c r="N156" s="67">
        <v>0.15</v>
      </c>
      <c r="O156" s="67">
        <v>1.98</v>
      </c>
      <c r="R156" s="119"/>
    </row>
    <row r="157" spans="1:18">
      <c r="A157" s="57" t="s">
        <v>39</v>
      </c>
      <c r="B157" s="57" t="s">
        <v>40</v>
      </c>
      <c r="C157" s="56">
        <v>2</v>
      </c>
      <c r="D157" s="57" t="s">
        <v>46</v>
      </c>
      <c r="E157" s="57">
        <v>2008</v>
      </c>
      <c r="F157" s="56">
        <v>1</v>
      </c>
      <c r="G157" s="57">
        <v>4</v>
      </c>
      <c r="H157" s="56">
        <v>7</v>
      </c>
      <c r="I157" s="6">
        <v>28</v>
      </c>
      <c r="J157">
        <v>122</v>
      </c>
      <c r="K157" s="57">
        <v>407</v>
      </c>
      <c r="L157" s="57">
        <v>2</v>
      </c>
      <c r="M157" s="20">
        <v>45825</v>
      </c>
      <c r="N157" s="67">
        <v>0.15</v>
      </c>
      <c r="O157" s="67">
        <v>3.02</v>
      </c>
      <c r="R157" s="119"/>
    </row>
    <row r="158" spans="1:18">
      <c r="A158" s="57" t="s">
        <v>39</v>
      </c>
      <c r="B158" s="57" t="s">
        <v>40</v>
      </c>
      <c r="C158" s="56">
        <v>2</v>
      </c>
      <c r="D158" s="57" t="s">
        <v>46</v>
      </c>
      <c r="E158" s="57">
        <v>2008</v>
      </c>
      <c r="F158" s="56">
        <v>1</v>
      </c>
      <c r="G158" s="57">
        <v>4</v>
      </c>
      <c r="H158" s="56">
        <v>8</v>
      </c>
      <c r="I158" s="6">
        <v>29</v>
      </c>
      <c r="J158">
        <v>121</v>
      </c>
      <c r="K158" s="57">
        <v>408</v>
      </c>
      <c r="L158" s="57">
        <v>2</v>
      </c>
      <c r="M158" s="20">
        <v>45825</v>
      </c>
      <c r="N158" s="67">
        <v>0.15</v>
      </c>
      <c r="O158" s="67">
        <v>3.12</v>
      </c>
      <c r="P158">
        <v>15</v>
      </c>
      <c r="R158" s="119"/>
    </row>
    <row r="159" spans="1:18">
      <c r="A159" s="57" t="s">
        <v>39</v>
      </c>
      <c r="B159" s="57" t="s">
        <v>40</v>
      </c>
      <c r="C159" s="56">
        <v>2</v>
      </c>
      <c r="D159" s="57" t="s">
        <v>48</v>
      </c>
      <c r="E159" s="57">
        <v>2020</v>
      </c>
      <c r="F159" s="56">
        <v>1</v>
      </c>
      <c r="G159" s="57">
        <v>3</v>
      </c>
      <c r="H159" s="56">
        <v>8</v>
      </c>
      <c r="I159" s="6">
        <v>30</v>
      </c>
      <c r="J159">
        <v>72</v>
      </c>
      <c r="K159" s="57">
        <v>308</v>
      </c>
      <c r="L159" s="57">
        <v>2</v>
      </c>
      <c r="M159" s="20">
        <v>45825</v>
      </c>
      <c r="N159" s="67">
        <v>0.17</v>
      </c>
      <c r="O159" s="67">
        <v>2.81</v>
      </c>
      <c r="P159">
        <v>14</v>
      </c>
      <c r="R159" s="119"/>
    </row>
    <row r="160" spans="1:18">
      <c r="A160" s="57" t="s">
        <v>39</v>
      </c>
      <c r="B160" s="57" t="s">
        <v>40</v>
      </c>
      <c r="C160" s="56">
        <v>2</v>
      </c>
      <c r="D160" s="57" t="s">
        <v>44</v>
      </c>
      <c r="E160" s="57">
        <v>2001</v>
      </c>
      <c r="F160" s="56">
        <v>1</v>
      </c>
      <c r="G160" s="57">
        <v>2</v>
      </c>
      <c r="H160" s="56">
        <v>8</v>
      </c>
      <c r="I160" s="6">
        <v>31</v>
      </c>
      <c r="J160">
        <v>57</v>
      </c>
      <c r="K160" s="57">
        <v>208</v>
      </c>
      <c r="L160" s="57">
        <v>2</v>
      </c>
      <c r="M160" s="20">
        <v>45825</v>
      </c>
      <c r="N160" s="67">
        <v>0.19</v>
      </c>
      <c r="O160" s="67">
        <v>3.19</v>
      </c>
      <c r="P160">
        <v>12</v>
      </c>
      <c r="R160" s="119"/>
    </row>
    <row r="161" spans="1:18">
      <c r="A161" s="57" t="s">
        <v>39</v>
      </c>
      <c r="B161" s="57" t="s">
        <v>40</v>
      </c>
      <c r="C161" s="56">
        <v>2</v>
      </c>
      <c r="D161" s="57" t="s">
        <v>47</v>
      </c>
      <c r="E161" s="57">
        <v>2016</v>
      </c>
      <c r="F161" s="56">
        <v>1</v>
      </c>
      <c r="G161" s="57">
        <v>1</v>
      </c>
      <c r="H161" s="56">
        <v>8</v>
      </c>
      <c r="I161" s="6">
        <v>32</v>
      </c>
      <c r="J161">
        <v>8</v>
      </c>
      <c r="K161" s="57">
        <v>108</v>
      </c>
      <c r="L161" s="57">
        <v>2</v>
      </c>
      <c r="M161" s="20">
        <v>45825</v>
      </c>
      <c r="N161" s="67">
        <v>0.16</v>
      </c>
      <c r="O161" s="67">
        <v>1.91</v>
      </c>
      <c r="P161">
        <v>10</v>
      </c>
      <c r="R161" s="119"/>
    </row>
    <row r="162" spans="1:18">
      <c r="A162" s="57" t="s">
        <v>29</v>
      </c>
      <c r="B162" s="57" t="s">
        <v>30</v>
      </c>
      <c r="C162" s="56">
        <v>3</v>
      </c>
      <c r="D162" s="57" t="s">
        <v>32</v>
      </c>
      <c r="E162" s="57">
        <v>1985</v>
      </c>
      <c r="F162" s="56">
        <v>2</v>
      </c>
      <c r="G162" s="57">
        <v>1</v>
      </c>
      <c r="H162" s="56">
        <v>9</v>
      </c>
      <c r="I162" s="6">
        <v>33</v>
      </c>
      <c r="J162">
        <v>9</v>
      </c>
      <c r="K162" s="57">
        <v>109</v>
      </c>
      <c r="L162" s="57">
        <v>2</v>
      </c>
      <c r="M162" s="20">
        <v>45825</v>
      </c>
      <c r="N162" s="67">
        <v>0.42</v>
      </c>
      <c r="O162" s="67">
        <v>8.14</v>
      </c>
      <c r="R162" s="119"/>
    </row>
    <row r="163" spans="1:18">
      <c r="A163" s="57" t="s">
        <v>29</v>
      </c>
      <c r="B163" s="57" t="s">
        <v>30</v>
      </c>
      <c r="C163" s="56">
        <v>3</v>
      </c>
      <c r="D163" s="57" t="s">
        <v>38</v>
      </c>
      <c r="E163" s="57">
        <v>2023</v>
      </c>
      <c r="F163" s="56">
        <v>2</v>
      </c>
      <c r="G163" s="57">
        <v>2</v>
      </c>
      <c r="H163" s="56">
        <v>9</v>
      </c>
      <c r="I163" s="6">
        <v>34</v>
      </c>
      <c r="J163">
        <v>56</v>
      </c>
      <c r="K163" s="57">
        <v>209</v>
      </c>
      <c r="L163" s="57">
        <v>2</v>
      </c>
      <c r="M163" s="20">
        <v>45825</v>
      </c>
      <c r="N163" s="67">
        <v>0.47</v>
      </c>
      <c r="O163" s="67">
        <v>4.07</v>
      </c>
      <c r="R163" s="119"/>
    </row>
    <row r="164" spans="1:18">
      <c r="A164" s="57" t="s">
        <v>29</v>
      </c>
      <c r="B164" s="57" t="s">
        <v>30</v>
      </c>
      <c r="C164" s="56">
        <v>3</v>
      </c>
      <c r="D164" s="57" t="s">
        <v>36</v>
      </c>
      <c r="E164" s="57">
        <v>2016</v>
      </c>
      <c r="F164" s="56">
        <v>2</v>
      </c>
      <c r="G164" s="57">
        <v>3</v>
      </c>
      <c r="H164" s="56">
        <v>9</v>
      </c>
      <c r="I164" s="6">
        <v>35</v>
      </c>
      <c r="J164">
        <v>73</v>
      </c>
      <c r="K164" s="57">
        <v>309</v>
      </c>
      <c r="L164" s="57">
        <v>2</v>
      </c>
      <c r="M164" s="20">
        <v>45825</v>
      </c>
      <c r="N164" s="67">
        <v>0.24</v>
      </c>
      <c r="O164" s="67">
        <v>3.18</v>
      </c>
      <c r="R164" s="119"/>
    </row>
    <row r="165" spans="1:18">
      <c r="A165" s="57" t="s">
        <v>29</v>
      </c>
      <c r="B165" s="57" t="s">
        <v>30</v>
      </c>
      <c r="C165" s="56">
        <v>3</v>
      </c>
      <c r="D165" s="57" t="s">
        <v>33</v>
      </c>
      <c r="E165" s="57">
        <v>1998</v>
      </c>
      <c r="F165" s="56">
        <v>2</v>
      </c>
      <c r="G165" s="57">
        <v>4</v>
      </c>
      <c r="H165" s="56">
        <v>9</v>
      </c>
      <c r="I165" s="6">
        <v>36</v>
      </c>
      <c r="J165">
        <v>120</v>
      </c>
      <c r="K165" s="57">
        <v>409</v>
      </c>
      <c r="L165" s="57">
        <v>2</v>
      </c>
      <c r="M165" s="20">
        <v>45825</v>
      </c>
      <c r="N165" s="67">
        <v>0.39</v>
      </c>
      <c r="O165" s="67">
        <v>11.18</v>
      </c>
      <c r="R165" s="119"/>
    </row>
    <row r="166" spans="1:18">
      <c r="A166" s="57" t="s">
        <v>29</v>
      </c>
      <c r="B166" s="57" t="s">
        <v>30</v>
      </c>
      <c r="C166" s="56">
        <v>3</v>
      </c>
      <c r="D166" s="57" t="s">
        <v>33</v>
      </c>
      <c r="E166" s="57">
        <v>1998</v>
      </c>
      <c r="F166" s="56">
        <v>2</v>
      </c>
      <c r="G166" s="57">
        <v>4</v>
      </c>
      <c r="H166" s="56">
        <v>10</v>
      </c>
      <c r="I166" s="6">
        <v>37</v>
      </c>
      <c r="J166">
        <v>119</v>
      </c>
      <c r="K166" s="57">
        <v>410</v>
      </c>
      <c r="L166" s="57">
        <v>2</v>
      </c>
      <c r="M166" s="20">
        <v>45825</v>
      </c>
      <c r="N166" s="67">
        <v>0.38</v>
      </c>
      <c r="O166" s="67">
        <v>6.46</v>
      </c>
      <c r="P166">
        <v>21</v>
      </c>
      <c r="R166" s="119"/>
    </row>
    <row r="167" spans="1:18">
      <c r="A167" s="57" t="s">
        <v>29</v>
      </c>
      <c r="B167" s="57" t="s">
        <v>30</v>
      </c>
      <c r="C167" s="56">
        <v>3</v>
      </c>
      <c r="D167" s="57" t="s">
        <v>36</v>
      </c>
      <c r="E167" s="57">
        <v>2016</v>
      </c>
      <c r="F167" s="56">
        <v>2</v>
      </c>
      <c r="G167" s="57">
        <v>3</v>
      </c>
      <c r="H167" s="56">
        <v>10</v>
      </c>
      <c r="I167" s="6">
        <v>38</v>
      </c>
      <c r="J167">
        <v>74</v>
      </c>
      <c r="K167" s="57">
        <v>310</v>
      </c>
      <c r="L167" s="57">
        <v>2</v>
      </c>
      <c r="M167" s="20">
        <v>45825</v>
      </c>
      <c r="N167" s="67">
        <v>0.37</v>
      </c>
      <c r="O167" s="67">
        <v>16.670000000000002</v>
      </c>
      <c r="P167">
        <v>20</v>
      </c>
      <c r="R167" s="119"/>
    </row>
    <row r="168" spans="1:18">
      <c r="A168" s="57" t="s">
        <v>29</v>
      </c>
      <c r="B168" s="57" t="s">
        <v>30</v>
      </c>
      <c r="C168" s="56">
        <v>3</v>
      </c>
      <c r="D168" s="57" t="s">
        <v>38</v>
      </c>
      <c r="E168" s="57">
        <v>2023</v>
      </c>
      <c r="F168" s="56">
        <v>2</v>
      </c>
      <c r="G168" s="57">
        <v>2</v>
      </c>
      <c r="H168" s="56">
        <v>10</v>
      </c>
      <c r="I168" s="6">
        <v>39</v>
      </c>
      <c r="J168">
        <v>55</v>
      </c>
      <c r="K168" s="57">
        <v>210</v>
      </c>
      <c r="L168" s="57">
        <v>2</v>
      </c>
      <c r="M168" s="20">
        <v>45825</v>
      </c>
      <c r="N168" s="67">
        <v>0.34</v>
      </c>
      <c r="O168" s="67">
        <v>12.85</v>
      </c>
      <c r="P168">
        <v>20</v>
      </c>
      <c r="R168" s="119"/>
    </row>
    <row r="169" spans="1:18">
      <c r="A169" s="57" t="s">
        <v>29</v>
      </c>
      <c r="B169" s="57" t="s">
        <v>30</v>
      </c>
      <c r="C169" s="56">
        <v>3</v>
      </c>
      <c r="D169" s="57" t="s">
        <v>32</v>
      </c>
      <c r="E169" s="57">
        <v>1985</v>
      </c>
      <c r="F169" s="56">
        <v>2</v>
      </c>
      <c r="G169" s="57">
        <v>1</v>
      </c>
      <c r="H169" s="56">
        <v>10</v>
      </c>
      <c r="I169" s="6">
        <v>40</v>
      </c>
      <c r="J169">
        <v>10</v>
      </c>
      <c r="K169" s="57">
        <v>110</v>
      </c>
      <c r="L169" s="57">
        <v>2</v>
      </c>
      <c r="M169" s="20">
        <v>45825</v>
      </c>
      <c r="N169" s="67">
        <v>0.46</v>
      </c>
      <c r="O169" s="67">
        <v>12.8</v>
      </c>
      <c r="P169">
        <v>22</v>
      </c>
      <c r="R169" s="119"/>
    </row>
    <row r="170" spans="1:18">
      <c r="A170" s="57" t="s">
        <v>29</v>
      </c>
      <c r="B170" s="57" t="s">
        <v>30</v>
      </c>
      <c r="C170" s="56">
        <v>3</v>
      </c>
      <c r="D170" s="57" t="s">
        <v>35</v>
      </c>
      <c r="E170" s="57">
        <v>2002</v>
      </c>
      <c r="F170" s="56">
        <v>2</v>
      </c>
      <c r="G170" s="57">
        <v>1</v>
      </c>
      <c r="H170" s="56">
        <v>11</v>
      </c>
      <c r="I170" s="6">
        <v>41</v>
      </c>
      <c r="J170">
        <v>11</v>
      </c>
      <c r="K170" s="57">
        <v>111</v>
      </c>
      <c r="L170" s="57">
        <v>2</v>
      </c>
      <c r="M170" s="20">
        <v>45825</v>
      </c>
      <c r="N170" s="67">
        <v>0.52</v>
      </c>
      <c r="O170" s="67">
        <v>9.98</v>
      </c>
      <c r="R170" s="119"/>
    </row>
    <row r="171" spans="1:18">
      <c r="A171" s="57" t="s">
        <v>29</v>
      </c>
      <c r="B171" s="57" t="s">
        <v>30</v>
      </c>
      <c r="C171" s="56">
        <v>3</v>
      </c>
      <c r="D171" s="57" t="s">
        <v>34</v>
      </c>
      <c r="E171" s="57">
        <v>1999</v>
      </c>
      <c r="F171" s="56">
        <v>2</v>
      </c>
      <c r="G171" s="57">
        <v>2</v>
      </c>
      <c r="H171" s="56">
        <v>11</v>
      </c>
      <c r="I171" s="6">
        <v>42</v>
      </c>
      <c r="J171">
        <v>54</v>
      </c>
      <c r="K171" s="57">
        <v>211</v>
      </c>
      <c r="L171" s="57">
        <v>2</v>
      </c>
      <c r="M171" s="20">
        <v>45825</v>
      </c>
      <c r="N171" s="67">
        <v>0.45</v>
      </c>
      <c r="O171" s="67">
        <v>7.46</v>
      </c>
      <c r="R171" s="119"/>
    </row>
    <row r="172" spans="1:18">
      <c r="A172" s="57" t="s">
        <v>29</v>
      </c>
      <c r="B172" s="57" t="s">
        <v>30</v>
      </c>
      <c r="C172" s="56">
        <v>3</v>
      </c>
      <c r="D172" s="57" t="s">
        <v>37</v>
      </c>
      <c r="E172" s="57">
        <v>2018</v>
      </c>
      <c r="F172" s="56">
        <v>2</v>
      </c>
      <c r="G172" s="57">
        <v>3</v>
      </c>
      <c r="H172" s="56">
        <v>11</v>
      </c>
      <c r="I172" s="6">
        <v>43</v>
      </c>
      <c r="J172">
        <v>75</v>
      </c>
      <c r="K172" s="57">
        <v>311</v>
      </c>
      <c r="L172" s="57">
        <v>2</v>
      </c>
      <c r="M172" s="20">
        <v>45825</v>
      </c>
      <c r="N172" s="67">
        <v>0.4</v>
      </c>
      <c r="O172" s="67">
        <v>12.86</v>
      </c>
      <c r="R172" s="119"/>
    </row>
    <row r="173" spans="1:18">
      <c r="A173" s="57" t="s">
        <v>29</v>
      </c>
      <c r="B173" s="57" t="s">
        <v>30</v>
      </c>
      <c r="C173" s="56">
        <v>3</v>
      </c>
      <c r="D173" s="57" t="s">
        <v>31</v>
      </c>
      <c r="E173" s="57">
        <v>1983</v>
      </c>
      <c r="F173" s="56">
        <v>2</v>
      </c>
      <c r="G173" s="57">
        <v>4</v>
      </c>
      <c r="H173" s="56">
        <v>11</v>
      </c>
      <c r="I173" s="6">
        <v>44</v>
      </c>
      <c r="J173">
        <v>118</v>
      </c>
      <c r="K173" s="57">
        <v>411</v>
      </c>
      <c r="L173" s="57">
        <v>2</v>
      </c>
      <c r="M173" s="20">
        <v>45825</v>
      </c>
      <c r="N173" s="67">
        <v>0.43</v>
      </c>
      <c r="O173" s="67">
        <v>6.59</v>
      </c>
      <c r="R173" s="119"/>
    </row>
    <row r="174" spans="1:18">
      <c r="A174" s="57" t="s">
        <v>29</v>
      </c>
      <c r="B174" s="57" t="s">
        <v>30</v>
      </c>
      <c r="C174" s="56">
        <v>3</v>
      </c>
      <c r="D174" s="57" t="s">
        <v>31</v>
      </c>
      <c r="E174" s="57">
        <v>1983</v>
      </c>
      <c r="F174" s="56">
        <v>2</v>
      </c>
      <c r="G174" s="57">
        <v>4</v>
      </c>
      <c r="H174" s="56">
        <v>12</v>
      </c>
      <c r="I174" s="6">
        <v>45</v>
      </c>
      <c r="J174">
        <v>117</v>
      </c>
      <c r="K174" s="57">
        <v>412</v>
      </c>
      <c r="L174" s="57">
        <v>2</v>
      </c>
      <c r="M174" s="20">
        <v>45825</v>
      </c>
      <c r="N174" s="67">
        <v>0.45</v>
      </c>
      <c r="O174" s="67">
        <v>4.4000000000000004</v>
      </c>
      <c r="P174">
        <v>25</v>
      </c>
      <c r="R174" s="119"/>
    </row>
    <row r="175" spans="1:18">
      <c r="A175" s="57" t="s">
        <v>29</v>
      </c>
      <c r="B175" s="57" t="s">
        <v>30</v>
      </c>
      <c r="C175" s="56">
        <v>3</v>
      </c>
      <c r="D175" s="57" t="s">
        <v>37</v>
      </c>
      <c r="E175" s="57">
        <v>2018</v>
      </c>
      <c r="F175" s="56">
        <v>2</v>
      </c>
      <c r="G175" s="57">
        <v>3</v>
      </c>
      <c r="H175" s="56">
        <v>12</v>
      </c>
      <c r="I175" s="6">
        <v>46</v>
      </c>
      <c r="J175">
        <v>76</v>
      </c>
      <c r="K175" s="57">
        <v>312</v>
      </c>
      <c r="L175" s="57">
        <v>2</v>
      </c>
      <c r="M175" s="20">
        <v>45825</v>
      </c>
      <c r="N175" s="67">
        <v>0.44</v>
      </c>
      <c r="O175" s="67">
        <v>11.82</v>
      </c>
      <c r="P175">
        <v>16</v>
      </c>
      <c r="R175" s="119"/>
    </row>
    <row r="176" spans="1:18">
      <c r="A176" s="57" t="s">
        <v>29</v>
      </c>
      <c r="B176" s="57" t="s">
        <v>30</v>
      </c>
      <c r="C176" s="56">
        <v>3</v>
      </c>
      <c r="D176" s="57" t="s">
        <v>34</v>
      </c>
      <c r="E176" s="57">
        <v>1999</v>
      </c>
      <c r="F176" s="56">
        <v>2</v>
      </c>
      <c r="G176" s="57">
        <v>2</v>
      </c>
      <c r="H176" s="56">
        <v>12</v>
      </c>
      <c r="I176" s="6">
        <v>47</v>
      </c>
      <c r="J176">
        <v>53</v>
      </c>
      <c r="K176" s="57">
        <v>212</v>
      </c>
      <c r="L176" s="57">
        <v>2</v>
      </c>
      <c r="M176" s="20">
        <v>45825</v>
      </c>
      <c r="N176" s="67">
        <v>0.43</v>
      </c>
      <c r="O176" s="67">
        <v>7.49</v>
      </c>
      <c r="P176">
        <v>23</v>
      </c>
      <c r="R176" s="119"/>
    </row>
    <row r="177" spans="1:18">
      <c r="A177" s="57" t="s">
        <v>29</v>
      </c>
      <c r="B177" s="57" t="s">
        <v>30</v>
      </c>
      <c r="C177" s="56">
        <v>3</v>
      </c>
      <c r="D177" s="57" t="s">
        <v>35</v>
      </c>
      <c r="E177" s="57">
        <v>2002</v>
      </c>
      <c r="F177" s="56">
        <v>2</v>
      </c>
      <c r="G177" s="57">
        <v>1</v>
      </c>
      <c r="H177" s="56">
        <v>12</v>
      </c>
      <c r="I177" s="6">
        <v>48</v>
      </c>
      <c r="J177">
        <v>12</v>
      </c>
      <c r="K177" s="57">
        <v>112</v>
      </c>
      <c r="L177" s="57">
        <v>2</v>
      </c>
      <c r="M177" s="20">
        <v>45825</v>
      </c>
      <c r="N177" s="67">
        <v>0.38</v>
      </c>
      <c r="O177" s="67">
        <v>13.87</v>
      </c>
      <c r="P177">
        <v>24</v>
      </c>
      <c r="R177" s="119"/>
    </row>
    <row r="178" spans="1:18">
      <c r="A178" s="57" t="s">
        <v>39</v>
      </c>
      <c r="B178" s="57" t="s">
        <v>40</v>
      </c>
      <c r="C178" s="56">
        <v>4</v>
      </c>
      <c r="D178" s="57" t="s">
        <v>42</v>
      </c>
      <c r="E178" s="57">
        <v>1989</v>
      </c>
      <c r="F178" s="56">
        <v>2</v>
      </c>
      <c r="G178" s="57">
        <v>1</v>
      </c>
      <c r="H178" s="56">
        <v>13</v>
      </c>
      <c r="I178" s="6">
        <v>49</v>
      </c>
      <c r="J178">
        <v>13</v>
      </c>
      <c r="K178" s="57">
        <v>113</v>
      </c>
      <c r="L178" s="57">
        <v>2</v>
      </c>
      <c r="M178" s="20">
        <v>45825</v>
      </c>
      <c r="N178" s="67">
        <v>0.15</v>
      </c>
      <c r="O178" s="67">
        <v>3.13</v>
      </c>
      <c r="R178" s="119"/>
    </row>
    <row r="179" spans="1:18">
      <c r="A179" s="57" t="s">
        <v>39</v>
      </c>
      <c r="B179" s="57" t="s">
        <v>40</v>
      </c>
      <c r="C179" s="56">
        <v>4</v>
      </c>
      <c r="D179" s="57" t="s">
        <v>45</v>
      </c>
      <c r="E179" s="57">
        <v>2004</v>
      </c>
      <c r="F179" s="56">
        <v>2</v>
      </c>
      <c r="G179" s="57">
        <v>2</v>
      </c>
      <c r="H179" s="56">
        <v>13</v>
      </c>
      <c r="I179" s="6">
        <v>50</v>
      </c>
      <c r="J179">
        <v>52</v>
      </c>
      <c r="K179" s="57">
        <v>213</v>
      </c>
      <c r="L179" s="57">
        <v>2</v>
      </c>
      <c r="M179" s="20">
        <v>45825</v>
      </c>
      <c r="N179" s="67">
        <v>0.18</v>
      </c>
      <c r="O179" s="67">
        <v>2.11</v>
      </c>
      <c r="R179" s="119"/>
    </row>
    <row r="180" spans="1:18">
      <c r="A180" s="57" t="s">
        <v>39</v>
      </c>
      <c r="B180" s="57" t="s">
        <v>40</v>
      </c>
      <c r="C180" s="56">
        <v>4</v>
      </c>
      <c r="D180" s="57" t="s">
        <v>41</v>
      </c>
      <c r="E180" s="57">
        <v>1984</v>
      </c>
      <c r="F180" s="56">
        <v>2</v>
      </c>
      <c r="G180" s="57">
        <v>3</v>
      </c>
      <c r="H180" s="56">
        <v>13</v>
      </c>
      <c r="I180" s="6">
        <v>51</v>
      </c>
      <c r="J180">
        <v>77</v>
      </c>
      <c r="K180" s="57">
        <v>313</v>
      </c>
      <c r="L180" s="57">
        <v>2</v>
      </c>
      <c r="M180" s="20">
        <v>45825</v>
      </c>
      <c r="N180" s="67">
        <v>0.15</v>
      </c>
      <c r="O180" s="67">
        <v>1.89</v>
      </c>
      <c r="R180" s="119"/>
    </row>
    <row r="181" spans="1:18">
      <c r="A181" s="57" t="s">
        <v>39</v>
      </c>
      <c r="B181" s="57" t="s">
        <v>40</v>
      </c>
      <c r="C181" s="56">
        <v>4</v>
      </c>
      <c r="D181" s="57" t="s">
        <v>47</v>
      </c>
      <c r="E181" s="57">
        <v>2016</v>
      </c>
      <c r="F181" s="56">
        <v>2</v>
      </c>
      <c r="G181" s="57">
        <v>4</v>
      </c>
      <c r="H181" s="56">
        <v>13</v>
      </c>
      <c r="I181" s="6">
        <v>52</v>
      </c>
      <c r="J181">
        <v>116</v>
      </c>
      <c r="K181" s="57">
        <v>413</v>
      </c>
      <c r="L181" s="57">
        <v>2</v>
      </c>
      <c r="M181" s="20">
        <v>45825</v>
      </c>
      <c r="N181" s="67">
        <v>0.17</v>
      </c>
      <c r="O181" s="67">
        <v>3.15</v>
      </c>
      <c r="R181" s="119"/>
    </row>
    <row r="182" spans="1:18">
      <c r="A182" s="57" t="s">
        <v>39</v>
      </c>
      <c r="B182" s="57" t="s">
        <v>40</v>
      </c>
      <c r="C182" s="56">
        <v>4</v>
      </c>
      <c r="D182" s="57" t="s">
        <v>47</v>
      </c>
      <c r="E182" s="57">
        <v>2016</v>
      </c>
      <c r="F182" s="56">
        <v>2</v>
      </c>
      <c r="G182" s="57">
        <v>4</v>
      </c>
      <c r="H182" s="56">
        <v>14</v>
      </c>
      <c r="I182" s="6">
        <v>53</v>
      </c>
      <c r="J182">
        <v>115</v>
      </c>
      <c r="K182" s="57">
        <v>414</v>
      </c>
      <c r="L182" s="57">
        <v>2</v>
      </c>
      <c r="M182" s="20">
        <v>45825</v>
      </c>
      <c r="N182" s="67">
        <v>0.17</v>
      </c>
      <c r="O182" s="67">
        <v>2.2400000000000002</v>
      </c>
      <c r="P182">
        <v>13</v>
      </c>
      <c r="R182" s="119"/>
    </row>
    <row r="183" spans="1:18">
      <c r="A183" s="57" t="s">
        <v>39</v>
      </c>
      <c r="B183" s="57" t="s">
        <v>40</v>
      </c>
      <c r="C183" s="56">
        <v>4</v>
      </c>
      <c r="D183" s="57" t="s">
        <v>41</v>
      </c>
      <c r="E183" s="57">
        <v>1984</v>
      </c>
      <c r="F183" s="56">
        <v>2</v>
      </c>
      <c r="G183" s="57">
        <v>3</v>
      </c>
      <c r="H183" s="56">
        <v>14</v>
      </c>
      <c r="I183" s="6">
        <v>54</v>
      </c>
      <c r="J183">
        <v>78</v>
      </c>
      <c r="K183" s="57">
        <v>314</v>
      </c>
      <c r="L183" s="57">
        <v>2</v>
      </c>
      <c r="M183" s="20">
        <v>45825</v>
      </c>
      <c r="N183" s="67">
        <v>0.17</v>
      </c>
      <c r="O183" s="67">
        <v>1.25</v>
      </c>
      <c r="P183">
        <v>14</v>
      </c>
      <c r="R183" s="119"/>
    </row>
    <row r="184" spans="1:18">
      <c r="A184" s="57" t="s">
        <v>39</v>
      </c>
      <c r="B184" s="57" t="s">
        <v>40</v>
      </c>
      <c r="C184" s="56">
        <v>4</v>
      </c>
      <c r="D184" s="57" t="s">
        <v>45</v>
      </c>
      <c r="E184" s="57">
        <v>2004</v>
      </c>
      <c r="F184" s="56">
        <v>2</v>
      </c>
      <c r="G184" s="57">
        <v>2</v>
      </c>
      <c r="H184" s="56">
        <v>14</v>
      </c>
      <c r="I184" s="6">
        <v>55</v>
      </c>
      <c r="J184">
        <v>51</v>
      </c>
      <c r="K184" s="57">
        <v>214</v>
      </c>
      <c r="L184" s="57">
        <v>2</v>
      </c>
      <c r="M184" s="20">
        <v>45825</v>
      </c>
      <c r="N184" s="67">
        <v>0.16</v>
      </c>
      <c r="O184" s="67">
        <v>2.91</v>
      </c>
      <c r="P184">
        <v>11</v>
      </c>
      <c r="R184" s="119"/>
    </row>
    <row r="185" spans="1:18">
      <c r="A185" s="57" t="s">
        <v>39</v>
      </c>
      <c r="B185" s="57" t="s">
        <v>40</v>
      </c>
      <c r="C185" s="56">
        <v>4</v>
      </c>
      <c r="D185" s="57" t="s">
        <v>42</v>
      </c>
      <c r="E185" s="57">
        <v>1989</v>
      </c>
      <c r="F185" s="56">
        <v>2</v>
      </c>
      <c r="G185" s="57">
        <v>1</v>
      </c>
      <c r="H185" s="56">
        <v>14</v>
      </c>
      <c r="I185" s="6">
        <v>56</v>
      </c>
      <c r="J185">
        <v>14</v>
      </c>
      <c r="K185" s="57">
        <v>114</v>
      </c>
      <c r="L185" s="57">
        <v>2</v>
      </c>
      <c r="M185" s="20">
        <v>45825</v>
      </c>
      <c r="N185" s="67">
        <v>0.14000000000000001</v>
      </c>
      <c r="O185" s="67">
        <v>1.43</v>
      </c>
      <c r="P185">
        <v>16</v>
      </c>
      <c r="R185" s="119"/>
    </row>
    <row r="186" spans="1:18">
      <c r="A186" s="57" t="s">
        <v>39</v>
      </c>
      <c r="B186" s="57" t="s">
        <v>40</v>
      </c>
      <c r="C186" s="56">
        <v>4</v>
      </c>
      <c r="D186" s="57" t="s">
        <v>48</v>
      </c>
      <c r="E186" s="57">
        <v>2020</v>
      </c>
      <c r="F186" s="56">
        <v>2</v>
      </c>
      <c r="G186" s="57">
        <v>1</v>
      </c>
      <c r="H186" s="56">
        <v>15</v>
      </c>
      <c r="I186" s="6">
        <v>57</v>
      </c>
      <c r="J186">
        <v>15</v>
      </c>
      <c r="K186" s="57">
        <v>115</v>
      </c>
      <c r="L186" s="57">
        <v>2</v>
      </c>
      <c r="M186" s="20">
        <v>45825</v>
      </c>
      <c r="N186" s="67">
        <v>0.15</v>
      </c>
      <c r="O186" s="67">
        <v>2.02</v>
      </c>
      <c r="R186" s="119"/>
    </row>
    <row r="187" spans="1:18">
      <c r="A187" s="57" t="s">
        <v>39</v>
      </c>
      <c r="B187" s="57" t="s">
        <v>40</v>
      </c>
      <c r="C187" s="56">
        <v>4</v>
      </c>
      <c r="D187" s="57" t="s">
        <v>46</v>
      </c>
      <c r="E187" s="57">
        <v>2008</v>
      </c>
      <c r="F187" s="56">
        <v>2</v>
      </c>
      <c r="G187" s="57">
        <v>2</v>
      </c>
      <c r="H187" s="56">
        <v>15</v>
      </c>
      <c r="I187" s="6">
        <v>58</v>
      </c>
      <c r="J187">
        <v>50</v>
      </c>
      <c r="K187" s="57">
        <v>215</v>
      </c>
      <c r="L187" s="57">
        <v>2</v>
      </c>
      <c r="M187" s="20">
        <v>45825</v>
      </c>
      <c r="N187" s="67">
        <v>0.18</v>
      </c>
      <c r="O187" s="67">
        <v>2.57</v>
      </c>
      <c r="R187" s="119"/>
    </row>
    <row r="188" spans="1:18">
      <c r="A188" s="57" t="s">
        <v>39</v>
      </c>
      <c r="B188" s="57" t="s">
        <v>40</v>
      </c>
      <c r="C188" s="56">
        <v>4</v>
      </c>
      <c r="D188" s="57" t="s">
        <v>43</v>
      </c>
      <c r="E188" s="57">
        <v>1999</v>
      </c>
      <c r="F188" s="56">
        <v>2</v>
      </c>
      <c r="G188" s="57">
        <v>3</v>
      </c>
      <c r="H188" s="56">
        <v>15</v>
      </c>
      <c r="I188" s="6">
        <v>59</v>
      </c>
      <c r="J188">
        <v>79</v>
      </c>
      <c r="K188" s="57">
        <v>315</v>
      </c>
      <c r="L188" s="57">
        <v>2</v>
      </c>
      <c r="M188" s="20">
        <v>45825</v>
      </c>
      <c r="N188" s="67">
        <v>0.17</v>
      </c>
      <c r="O188" s="67">
        <v>2.56</v>
      </c>
      <c r="R188" s="119"/>
    </row>
    <row r="189" spans="1:18">
      <c r="A189" s="57" t="s">
        <v>39</v>
      </c>
      <c r="B189" s="57" t="s">
        <v>40</v>
      </c>
      <c r="C189" s="56">
        <v>4</v>
      </c>
      <c r="D189" s="57" t="s">
        <v>44</v>
      </c>
      <c r="E189" s="57">
        <v>2001</v>
      </c>
      <c r="F189" s="56">
        <v>2</v>
      </c>
      <c r="G189" s="57">
        <v>4</v>
      </c>
      <c r="H189" s="56">
        <v>15</v>
      </c>
      <c r="I189" s="6">
        <v>60</v>
      </c>
      <c r="J189">
        <v>114</v>
      </c>
      <c r="K189" s="57">
        <v>415</v>
      </c>
      <c r="L189" s="57">
        <v>2</v>
      </c>
      <c r="M189" s="20">
        <v>45825</v>
      </c>
      <c r="N189" s="67">
        <v>0.17</v>
      </c>
      <c r="O189" s="67">
        <v>3.72</v>
      </c>
      <c r="R189" s="119"/>
    </row>
    <row r="190" spans="1:18">
      <c r="A190" s="57" t="s">
        <v>39</v>
      </c>
      <c r="B190" s="57" t="s">
        <v>40</v>
      </c>
      <c r="C190" s="56">
        <v>4</v>
      </c>
      <c r="D190" s="57" t="s">
        <v>44</v>
      </c>
      <c r="E190" s="57">
        <v>2001</v>
      </c>
      <c r="F190" s="56">
        <v>2</v>
      </c>
      <c r="G190" s="57">
        <v>4</v>
      </c>
      <c r="H190" s="56">
        <v>16</v>
      </c>
      <c r="I190" s="6">
        <v>61</v>
      </c>
      <c r="J190">
        <v>113</v>
      </c>
      <c r="K190" s="57">
        <v>416</v>
      </c>
      <c r="L190" s="57">
        <v>2</v>
      </c>
      <c r="M190" s="20">
        <v>45825</v>
      </c>
      <c r="N190" s="67">
        <v>0.17</v>
      </c>
      <c r="O190" s="67">
        <v>1.94</v>
      </c>
      <c r="P190">
        <v>14</v>
      </c>
      <c r="R190" s="119"/>
    </row>
    <row r="191" spans="1:18">
      <c r="A191" s="57" t="s">
        <v>39</v>
      </c>
      <c r="B191" s="57" t="s">
        <v>40</v>
      </c>
      <c r="C191" s="56">
        <v>4</v>
      </c>
      <c r="D191" s="57" t="s">
        <v>43</v>
      </c>
      <c r="E191" s="57">
        <v>1999</v>
      </c>
      <c r="F191" s="56">
        <v>2</v>
      </c>
      <c r="G191" s="57">
        <v>3</v>
      </c>
      <c r="H191" s="56">
        <v>16</v>
      </c>
      <c r="I191" s="6">
        <v>62</v>
      </c>
      <c r="J191">
        <v>80</v>
      </c>
      <c r="K191" s="57">
        <v>316</v>
      </c>
      <c r="L191" s="57">
        <v>2</v>
      </c>
      <c r="M191" s="20">
        <v>45825</v>
      </c>
      <c r="N191" s="67">
        <v>0.18</v>
      </c>
      <c r="O191" s="67">
        <v>1.83</v>
      </c>
      <c r="P191">
        <v>15</v>
      </c>
      <c r="R191" s="119"/>
    </row>
    <row r="192" spans="1:18">
      <c r="A192" s="57" t="s">
        <v>39</v>
      </c>
      <c r="B192" s="57" t="s">
        <v>40</v>
      </c>
      <c r="C192" s="56">
        <v>4</v>
      </c>
      <c r="D192" s="57" t="s">
        <v>46</v>
      </c>
      <c r="E192" s="57">
        <v>2008</v>
      </c>
      <c r="F192" s="56">
        <v>2</v>
      </c>
      <c r="G192" s="57">
        <v>2</v>
      </c>
      <c r="H192" s="56">
        <v>16</v>
      </c>
      <c r="I192" s="6">
        <v>63</v>
      </c>
      <c r="J192">
        <v>49</v>
      </c>
      <c r="K192" s="57">
        <v>216</v>
      </c>
      <c r="L192" s="57">
        <v>2</v>
      </c>
      <c r="M192" s="20">
        <v>45825</v>
      </c>
      <c r="N192" s="67">
        <v>0.17</v>
      </c>
      <c r="O192" s="67">
        <v>2.54</v>
      </c>
      <c r="P192">
        <v>14</v>
      </c>
      <c r="R192" s="119"/>
    </row>
    <row r="193" spans="1:18">
      <c r="A193" s="57" t="s">
        <v>39</v>
      </c>
      <c r="B193" s="57" t="s">
        <v>40</v>
      </c>
      <c r="C193" s="56">
        <v>4</v>
      </c>
      <c r="D193" s="57" t="s">
        <v>48</v>
      </c>
      <c r="E193" s="57">
        <v>2020</v>
      </c>
      <c r="F193" s="56">
        <v>2</v>
      </c>
      <c r="G193" s="57">
        <v>1</v>
      </c>
      <c r="H193" s="56">
        <v>16</v>
      </c>
      <c r="I193" s="6">
        <v>64</v>
      </c>
      <c r="J193">
        <v>16</v>
      </c>
      <c r="K193" s="57">
        <v>116</v>
      </c>
      <c r="L193" s="57">
        <v>2</v>
      </c>
      <c r="M193" s="20">
        <v>45825</v>
      </c>
      <c r="N193" s="67">
        <v>0.14000000000000001</v>
      </c>
      <c r="O193" s="67">
        <v>2.12</v>
      </c>
      <c r="P193">
        <v>11</v>
      </c>
      <c r="R193" s="119"/>
    </row>
    <row r="194" spans="1:18">
      <c r="A194" s="57" t="s">
        <v>29</v>
      </c>
      <c r="B194" s="57" t="s">
        <v>30</v>
      </c>
      <c r="C194" s="56">
        <v>5</v>
      </c>
      <c r="D194" s="57" t="s">
        <v>33</v>
      </c>
      <c r="E194" s="57">
        <v>1998</v>
      </c>
      <c r="F194" s="56">
        <v>3</v>
      </c>
      <c r="G194" s="57">
        <v>1</v>
      </c>
      <c r="H194" s="56">
        <v>17</v>
      </c>
      <c r="I194" s="6">
        <v>65</v>
      </c>
      <c r="J194">
        <v>17</v>
      </c>
      <c r="K194" s="57">
        <v>117</v>
      </c>
      <c r="L194" s="57">
        <v>2</v>
      </c>
      <c r="M194" s="20">
        <v>45825</v>
      </c>
      <c r="N194" s="67">
        <v>0.51</v>
      </c>
      <c r="O194" s="67">
        <v>10.58</v>
      </c>
      <c r="R194" s="119"/>
    </row>
    <row r="195" spans="1:18">
      <c r="A195" s="57" t="s">
        <v>29</v>
      </c>
      <c r="B195" s="57" t="s">
        <v>30</v>
      </c>
      <c r="C195" s="56">
        <v>5</v>
      </c>
      <c r="D195" s="57" t="s">
        <v>31</v>
      </c>
      <c r="E195" s="57">
        <v>1983</v>
      </c>
      <c r="F195" s="56">
        <v>3</v>
      </c>
      <c r="G195" s="57">
        <v>2</v>
      </c>
      <c r="H195" s="56">
        <v>17</v>
      </c>
      <c r="I195" s="6">
        <v>66</v>
      </c>
      <c r="J195">
        <v>48</v>
      </c>
      <c r="K195" s="57">
        <v>217</v>
      </c>
      <c r="L195" s="57">
        <v>2</v>
      </c>
      <c r="M195" s="20">
        <v>45825</v>
      </c>
      <c r="N195" s="67">
        <v>0.46</v>
      </c>
      <c r="O195" s="67">
        <v>10.79</v>
      </c>
      <c r="R195" s="119"/>
    </row>
    <row r="196" spans="1:18">
      <c r="A196" s="57" t="s">
        <v>29</v>
      </c>
      <c r="B196" s="57" t="s">
        <v>30</v>
      </c>
      <c r="C196" s="56">
        <v>5</v>
      </c>
      <c r="D196" s="57" t="s">
        <v>34</v>
      </c>
      <c r="E196" s="57">
        <v>1999</v>
      </c>
      <c r="F196" s="56">
        <v>3</v>
      </c>
      <c r="G196" s="57">
        <v>3</v>
      </c>
      <c r="H196" s="56">
        <v>17</v>
      </c>
      <c r="I196" s="6">
        <v>67</v>
      </c>
      <c r="J196">
        <v>81</v>
      </c>
      <c r="K196" s="57">
        <v>317</v>
      </c>
      <c r="L196" s="57">
        <v>2</v>
      </c>
      <c r="M196" s="20">
        <v>45825</v>
      </c>
      <c r="N196" s="67">
        <v>0.27</v>
      </c>
      <c r="O196" s="67">
        <v>10.130000000000001</v>
      </c>
      <c r="R196" s="119"/>
    </row>
    <row r="197" spans="1:18">
      <c r="A197" s="57" t="s">
        <v>29</v>
      </c>
      <c r="B197" s="57" t="s">
        <v>30</v>
      </c>
      <c r="C197" s="56">
        <v>5</v>
      </c>
      <c r="D197" s="57" t="s">
        <v>37</v>
      </c>
      <c r="E197" s="57">
        <v>2018</v>
      </c>
      <c r="F197" s="56">
        <v>3</v>
      </c>
      <c r="G197" s="57">
        <v>4</v>
      </c>
      <c r="H197" s="56">
        <v>17</v>
      </c>
      <c r="I197" s="6">
        <v>68</v>
      </c>
      <c r="J197">
        <v>112</v>
      </c>
      <c r="K197" s="57">
        <v>417</v>
      </c>
      <c r="L197" s="57">
        <v>2</v>
      </c>
      <c r="M197" s="20">
        <v>45825</v>
      </c>
      <c r="N197" s="67">
        <v>0.45</v>
      </c>
      <c r="O197" s="67">
        <v>10.02</v>
      </c>
      <c r="R197" s="119"/>
    </row>
    <row r="198" spans="1:18">
      <c r="A198" s="57" t="s">
        <v>29</v>
      </c>
      <c r="B198" s="57" t="s">
        <v>30</v>
      </c>
      <c r="C198" s="56">
        <v>5</v>
      </c>
      <c r="D198" s="57" t="s">
        <v>37</v>
      </c>
      <c r="E198" s="57">
        <v>2018</v>
      </c>
      <c r="F198" s="56">
        <v>3</v>
      </c>
      <c r="G198" s="57">
        <v>4</v>
      </c>
      <c r="H198" s="56">
        <v>18</v>
      </c>
      <c r="I198" s="6">
        <v>69</v>
      </c>
      <c r="J198">
        <v>111</v>
      </c>
      <c r="K198" s="57">
        <v>418</v>
      </c>
      <c r="L198" s="57">
        <v>2</v>
      </c>
      <c r="M198" s="20">
        <v>45825</v>
      </c>
      <c r="N198" s="67">
        <v>0.47</v>
      </c>
      <c r="O198" s="67">
        <v>8.1300000000000008</v>
      </c>
      <c r="P198">
        <v>19</v>
      </c>
      <c r="R198" s="119"/>
    </row>
    <row r="199" spans="1:18">
      <c r="A199" s="57" t="s">
        <v>29</v>
      </c>
      <c r="B199" s="57" t="s">
        <v>30</v>
      </c>
      <c r="C199" s="56">
        <v>5</v>
      </c>
      <c r="D199" s="57" t="s">
        <v>34</v>
      </c>
      <c r="E199" s="57">
        <v>1999</v>
      </c>
      <c r="F199" s="56">
        <v>3</v>
      </c>
      <c r="G199" s="57">
        <v>3</v>
      </c>
      <c r="H199" s="56">
        <v>18</v>
      </c>
      <c r="I199" s="6">
        <v>70</v>
      </c>
      <c r="J199">
        <v>82</v>
      </c>
      <c r="K199" s="57">
        <v>318</v>
      </c>
      <c r="L199" s="57">
        <v>2</v>
      </c>
      <c r="M199" s="20">
        <v>45825</v>
      </c>
      <c r="N199" s="67">
        <v>0.35</v>
      </c>
      <c r="O199" s="67">
        <v>15.83</v>
      </c>
      <c r="P199">
        <v>19</v>
      </c>
      <c r="R199" s="119"/>
    </row>
    <row r="200" spans="1:18">
      <c r="A200" s="57" t="s">
        <v>29</v>
      </c>
      <c r="B200" s="57" t="s">
        <v>30</v>
      </c>
      <c r="C200" s="56">
        <v>5</v>
      </c>
      <c r="D200" s="57" t="s">
        <v>31</v>
      </c>
      <c r="E200" s="57">
        <v>1983</v>
      </c>
      <c r="F200" s="56">
        <v>3</v>
      </c>
      <c r="G200" s="57">
        <v>2</v>
      </c>
      <c r="H200" s="56">
        <v>18</v>
      </c>
      <c r="I200" s="6">
        <v>71</v>
      </c>
      <c r="J200">
        <v>47</v>
      </c>
      <c r="K200" s="57">
        <v>218</v>
      </c>
      <c r="L200" s="57">
        <v>2</v>
      </c>
      <c r="M200" s="20">
        <v>45825</v>
      </c>
      <c r="N200" s="67">
        <v>0.49</v>
      </c>
      <c r="O200" s="67">
        <v>6.75</v>
      </c>
      <c r="P200">
        <v>22</v>
      </c>
      <c r="R200" s="119"/>
    </row>
    <row r="201" spans="1:18">
      <c r="A201" s="57" t="s">
        <v>29</v>
      </c>
      <c r="B201" s="57" t="s">
        <v>30</v>
      </c>
      <c r="C201" s="56">
        <v>5</v>
      </c>
      <c r="D201" s="57" t="s">
        <v>33</v>
      </c>
      <c r="E201" s="57">
        <v>1998</v>
      </c>
      <c r="F201" s="56">
        <v>3</v>
      </c>
      <c r="G201" s="57">
        <v>1</v>
      </c>
      <c r="H201" s="56">
        <v>18</v>
      </c>
      <c r="I201" s="6">
        <v>72</v>
      </c>
      <c r="J201">
        <v>18</v>
      </c>
      <c r="K201" s="57">
        <v>118</v>
      </c>
      <c r="L201" s="57">
        <v>2</v>
      </c>
      <c r="M201" s="20">
        <v>45825</v>
      </c>
      <c r="N201" s="67">
        <v>0.5</v>
      </c>
      <c r="O201" s="67">
        <v>10.51</v>
      </c>
      <c r="P201">
        <v>23</v>
      </c>
      <c r="R201" s="119"/>
    </row>
    <row r="202" spans="1:18">
      <c r="A202" s="57" t="s">
        <v>29</v>
      </c>
      <c r="B202" s="57" t="s">
        <v>30</v>
      </c>
      <c r="C202" s="56">
        <v>5</v>
      </c>
      <c r="D202" s="57" t="s">
        <v>38</v>
      </c>
      <c r="E202" s="57">
        <v>2023</v>
      </c>
      <c r="F202" s="56">
        <v>3</v>
      </c>
      <c r="G202" s="57">
        <v>1</v>
      </c>
      <c r="H202" s="56">
        <v>19</v>
      </c>
      <c r="I202" s="6">
        <v>73</v>
      </c>
      <c r="J202">
        <v>19</v>
      </c>
      <c r="K202" s="57">
        <v>119</v>
      </c>
      <c r="L202" s="57">
        <v>2</v>
      </c>
      <c r="M202" s="20">
        <v>45825</v>
      </c>
      <c r="N202" s="67">
        <v>0.44</v>
      </c>
      <c r="O202" s="67">
        <v>9.41</v>
      </c>
      <c r="R202" s="119"/>
    </row>
    <row r="203" spans="1:18">
      <c r="A203" s="57" t="s">
        <v>29</v>
      </c>
      <c r="B203" s="57" t="s">
        <v>30</v>
      </c>
      <c r="C203" s="56">
        <v>5</v>
      </c>
      <c r="D203" s="57" t="s">
        <v>36</v>
      </c>
      <c r="E203" s="57">
        <v>2016</v>
      </c>
      <c r="F203" s="56">
        <v>3</v>
      </c>
      <c r="G203" s="57">
        <v>2</v>
      </c>
      <c r="H203" s="56">
        <v>19</v>
      </c>
      <c r="I203" s="6">
        <v>74</v>
      </c>
      <c r="J203">
        <v>46</v>
      </c>
      <c r="K203" s="57">
        <v>219</v>
      </c>
      <c r="L203" s="57">
        <v>2</v>
      </c>
      <c r="M203" s="20">
        <v>45825</v>
      </c>
      <c r="N203" s="67">
        <v>0.56999999999999995</v>
      </c>
      <c r="O203" s="67">
        <v>6.72</v>
      </c>
      <c r="R203" s="119"/>
    </row>
    <row r="204" spans="1:18">
      <c r="A204" s="57" t="s">
        <v>29</v>
      </c>
      <c r="B204" s="57" t="s">
        <v>30</v>
      </c>
      <c r="C204" s="56">
        <v>5</v>
      </c>
      <c r="D204" s="57" t="s">
        <v>35</v>
      </c>
      <c r="E204" s="57">
        <v>2002</v>
      </c>
      <c r="F204" s="56">
        <v>3</v>
      </c>
      <c r="G204" s="57">
        <v>3</v>
      </c>
      <c r="H204" s="56">
        <v>19</v>
      </c>
      <c r="I204" s="6">
        <v>75</v>
      </c>
      <c r="J204">
        <v>83</v>
      </c>
      <c r="K204" s="57">
        <v>319</v>
      </c>
      <c r="L204" s="57">
        <v>2</v>
      </c>
      <c r="M204" s="20">
        <v>45825</v>
      </c>
      <c r="N204" s="67">
        <v>0.28000000000000003</v>
      </c>
      <c r="O204" s="67">
        <v>12.94</v>
      </c>
      <c r="R204" s="119"/>
    </row>
    <row r="205" spans="1:18">
      <c r="A205" s="57" t="s">
        <v>29</v>
      </c>
      <c r="B205" s="57" t="s">
        <v>30</v>
      </c>
      <c r="C205" s="56">
        <v>5</v>
      </c>
      <c r="D205" s="57" t="s">
        <v>32</v>
      </c>
      <c r="E205" s="57">
        <v>1985</v>
      </c>
      <c r="F205" s="56">
        <v>3</v>
      </c>
      <c r="G205" s="57">
        <v>4</v>
      </c>
      <c r="H205" s="56">
        <v>19</v>
      </c>
      <c r="I205" s="6">
        <v>76</v>
      </c>
      <c r="J205">
        <v>110</v>
      </c>
      <c r="K205" s="57">
        <v>419</v>
      </c>
      <c r="L205" s="57">
        <v>2</v>
      </c>
      <c r="M205" s="20">
        <v>45825</v>
      </c>
      <c r="N205" s="67">
        <v>0.59</v>
      </c>
      <c r="O205" s="67">
        <v>9.3699999999999992</v>
      </c>
      <c r="R205" s="119"/>
    </row>
    <row r="206" spans="1:18">
      <c r="A206" s="57" t="s">
        <v>29</v>
      </c>
      <c r="B206" s="57" t="s">
        <v>30</v>
      </c>
      <c r="C206" s="56">
        <v>5</v>
      </c>
      <c r="D206" s="57" t="s">
        <v>32</v>
      </c>
      <c r="E206" s="57">
        <v>1985</v>
      </c>
      <c r="F206" s="56">
        <v>3</v>
      </c>
      <c r="G206" s="57">
        <v>4</v>
      </c>
      <c r="H206" s="56">
        <v>20</v>
      </c>
      <c r="I206" s="6">
        <v>77</v>
      </c>
      <c r="J206">
        <v>109</v>
      </c>
      <c r="K206" s="57">
        <v>420</v>
      </c>
      <c r="L206" s="57">
        <v>2</v>
      </c>
      <c r="M206" s="20">
        <v>45825</v>
      </c>
      <c r="N206" s="67">
        <v>0.48</v>
      </c>
      <c r="O206" s="67">
        <v>9.07</v>
      </c>
      <c r="P206">
        <v>22</v>
      </c>
      <c r="R206" s="119"/>
    </row>
    <row r="207" spans="1:18">
      <c r="A207" s="57" t="s">
        <v>29</v>
      </c>
      <c r="B207" s="57" t="s">
        <v>30</v>
      </c>
      <c r="C207" s="56">
        <v>5</v>
      </c>
      <c r="D207" s="57" t="s">
        <v>35</v>
      </c>
      <c r="E207" s="57">
        <v>2002</v>
      </c>
      <c r="F207" s="56">
        <v>3</v>
      </c>
      <c r="G207" s="57">
        <v>3</v>
      </c>
      <c r="H207" s="56">
        <v>20</v>
      </c>
      <c r="I207" s="6">
        <v>78</v>
      </c>
      <c r="J207">
        <v>84</v>
      </c>
      <c r="K207" s="57">
        <v>320</v>
      </c>
      <c r="L207" s="57">
        <v>2</v>
      </c>
      <c r="M207" s="20">
        <v>45825</v>
      </c>
      <c r="N207" s="67">
        <v>0.32</v>
      </c>
      <c r="O207" s="67">
        <v>18.38</v>
      </c>
      <c r="P207">
        <v>18</v>
      </c>
      <c r="R207" s="119"/>
    </row>
    <row r="208" spans="1:18">
      <c r="A208" s="57" t="s">
        <v>29</v>
      </c>
      <c r="B208" s="57" t="s">
        <v>30</v>
      </c>
      <c r="C208" s="56">
        <v>5</v>
      </c>
      <c r="D208" s="57" t="s">
        <v>36</v>
      </c>
      <c r="E208" s="57">
        <v>2016</v>
      </c>
      <c r="F208" s="56">
        <v>3</v>
      </c>
      <c r="G208" s="57">
        <v>2</v>
      </c>
      <c r="H208" s="56">
        <v>20</v>
      </c>
      <c r="I208" s="6">
        <v>79</v>
      </c>
      <c r="J208">
        <v>45</v>
      </c>
      <c r="K208" s="57">
        <v>220</v>
      </c>
      <c r="L208" s="57">
        <v>2</v>
      </c>
      <c r="M208" s="20">
        <v>45825</v>
      </c>
      <c r="N208" s="67">
        <v>0.52</v>
      </c>
      <c r="O208" s="67">
        <v>6.3</v>
      </c>
      <c r="P208">
        <v>18</v>
      </c>
      <c r="R208" s="119"/>
    </row>
    <row r="209" spans="1:18">
      <c r="A209" s="57" t="s">
        <v>29</v>
      </c>
      <c r="B209" s="57" t="s">
        <v>30</v>
      </c>
      <c r="C209" s="56">
        <v>5</v>
      </c>
      <c r="D209" s="57" t="s">
        <v>38</v>
      </c>
      <c r="E209" s="57">
        <v>2023</v>
      </c>
      <c r="F209" s="56">
        <v>3</v>
      </c>
      <c r="G209" s="57">
        <v>1</v>
      </c>
      <c r="H209" s="56">
        <v>20</v>
      </c>
      <c r="I209" s="6">
        <v>80</v>
      </c>
      <c r="J209">
        <v>20</v>
      </c>
      <c r="K209" s="57">
        <v>120</v>
      </c>
      <c r="L209" s="57">
        <v>2</v>
      </c>
      <c r="M209" s="20">
        <v>45825</v>
      </c>
      <c r="N209" s="67">
        <v>0.46</v>
      </c>
      <c r="O209" s="67">
        <v>12.44</v>
      </c>
      <c r="P209">
        <v>19</v>
      </c>
      <c r="R209" s="119"/>
    </row>
    <row r="210" spans="1:18">
      <c r="A210" s="57" t="s">
        <v>39</v>
      </c>
      <c r="B210" s="57" t="s">
        <v>40</v>
      </c>
      <c r="C210" s="56">
        <v>6</v>
      </c>
      <c r="D210" s="57" t="s">
        <v>44</v>
      </c>
      <c r="E210" s="57">
        <v>2001</v>
      </c>
      <c r="F210" s="56">
        <v>3</v>
      </c>
      <c r="G210" s="57">
        <v>1</v>
      </c>
      <c r="H210" s="56">
        <v>21</v>
      </c>
      <c r="I210" s="6">
        <v>81</v>
      </c>
      <c r="J210">
        <v>21</v>
      </c>
      <c r="K210" s="57">
        <v>121</v>
      </c>
      <c r="L210" s="57">
        <v>2</v>
      </c>
      <c r="M210" s="20">
        <v>45825</v>
      </c>
      <c r="N210" s="67">
        <v>0.16</v>
      </c>
      <c r="O210" s="67">
        <v>2.89</v>
      </c>
      <c r="R210" s="119"/>
    </row>
    <row r="211" spans="1:18">
      <c r="A211" s="57" t="s">
        <v>39</v>
      </c>
      <c r="B211" s="57" t="s">
        <v>40</v>
      </c>
      <c r="C211" s="56">
        <v>6</v>
      </c>
      <c r="D211" s="57" t="s">
        <v>47</v>
      </c>
      <c r="E211" s="57">
        <v>2016</v>
      </c>
      <c r="F211" s="56">
        <v>3</v>
      </c>
      <c r="G211" s="57">
        <v>2</v>
      </c>
      <c r="H211" s="56">
        <v>21</v>
      </c>
      <c r="I211" s="6">
        <v>82</v>
      </c>
      <c r="J211">
        <v>44</v>
      </c>
      <c r="K211" s="57">
        <v>221</v>
      </c>
      <c r="L211" s="57">
        <v>2</v>
      </c>
      <c r="M211" s="20">
        <v>45825</v>
      </c>
      <c r="N211" s="67">
        <v>0.18</v>
      </c>
      <c r="O211" s="67">
        <v>1.98</v>
      </c>
      <c r="R211" s="119"/>
    </row>
    <row r="212" spans="1:18">
      <c r="A212" s="57" t="s">
        <v>39</v>
      </c>
      <c r="B212" s="57" t="s">
        <v>40</v>
      </c>
      <c r="C212" s="56">
        <v>6</v>
      </c>
      <c r="D212" s="57" t="s">
        <v>42</v>
      </c>
      <c r="E212" s="57">
        <v>1989</v>
      </c>
      <c r="F212" s="56">
        <v>3</v>
      </c>
      <c r="G212" s="57">
        <v>3</v>
      </c>
      <c r="H212" s="56">
        <v>21</v>
      </c>
      <c r="I212" s="6">
        <v>83</v>
      </c>
      <c r="J212">
        <v>85</v>
      </c>
      <c r="K212" s="57">
        <v>321</v>
      </c>
      <c r="L212" s="57">
        <v>2</v>
      </c>
      <c r="M212" s="20">
        <v>45825</v>
      </c>
      <c r="N212" s="67">
        <v>0.14000000000000001</v>
      </c>
      <c r="O212" s="67">
        <v>2.23</v>
      </c>
      <c r="R212" s="119"/>
    </row>
    <row r="213" spans="1:18">
      <c r="A213" s="57" t="s">
        <v>39</v>
      </c>
      <c r="B213" s="57" t="s">
        <v>40</v>
      </c>
      <c r="C213" s="56">
        <v>6</v>
      </c>
      <c r="D213" s="57" t="s">
        <v>48</v>
      </c>
      <c r="E213" s="57">
        <v>2020</v>
      </c>
      <c r="F213" s="56">
        <v>3</v>
      </c>
      <c r="G213" s="57">
        <v>4</v>
      </c>
      <c r="H213" s="56">
        <v>21</v>
      </c>
      <c r="I213" s="6">
        <v>84</v>
      </c>
      <c r="J213">
        <v>108</v>
      </c>
      <c r="K213" s="57">
        <v>421</v>
      </c>
      <c r="L213" s="57">
        <v>2</v>
      </c>
      <c r="M213" s="20">
        <v>45825</v>
      </c>
      <c r="N213" s="67">
        <v>0.16</v>
      </c>
      <c r="O213" s="67">
        <v>2.66</v>
      </c>
      <c r="R213" s="119"/>
    </row>
    <row r="214" spans="1:18">
      <c r="A214" s="57" t="s">
        <v>39</v>
      </c>
      <c r="B214" s="57" t="s">
        <v>40</v>
      </c>
      <c r="C214" s="56">
        <v>6</v>
      </c>
      <c r="D214" s="57" t="s">
        <v>48</v>
      </c>
      <c r="E214" s="57">
        <v>2020</v>
      </c>
      <c r="F214" s="56">
        <v>3</v>
      </c>
      <c r="G214" s="57">
        <v>4</v>
      </c>
      <c r="H214" s="56">
        <v>22</v>
      </c>
      <c r="I214" s="6">
        <v>85</v>
      </c>
      <c r="J214">
        <v>107</v>
      </c>
      <c r="K214" s="57">
        <v>422</v>
      </c>
      <c r="L214" s="57">
        <v>2</v>
      </c>
      <c r="M214" s="20">
        <v>45825</v>
      </c>
      <c r="N214" s="67">
        <v>0.16</v>
      </c>
      <c r="O214" s="67">
        <v>1.41</v>
      </c>
      <c r="P214">
        <v>16</v>
      </c>
      <c r="R214" s="119"/>
    </row>
    <row r="215" spans="1:18">
      <c r="A215" s="57" t="s">
        <v>39</v>
      </c>
      <c r="B215" s="57" t="s">
        <v>40</v>
      </c>
      <c r="C215" s="56">
        <v>6</v>
      </c>
      <c r="D215" s="57" t="s">
        <v>42</v>
      </c>
      <c r="E215" s="57">
        <v>1989</v>
      </c>
      <c r="F215" s="56">
        <v>3</v>
      </c>
      <c r="G215" s="57">
        <v>3</v>
      </c>
      <c r="H215" s="56">
        <v>22</v>
      </c>
      <c r="I215" s="6">
        <v>86</v>
      </c>
      <c r="J215">
        <v>86</v>
      </c>
      <c r="K215" s="57">
        <v>322</v>
      </c>
      <c r="L215" s="57">
        <v>2</v>
      </c>
      <c r="M215" s="20">
        <v>45825</v>
      </c>
      <c r="N215" s="67">
        <v>0.16</v>
      </c>
      <c r="O215" s="67">
        <v>4</v>
      </c>
      <c r="P215">
        <v>12</v>
      </c>
      <c r="R215" s="119"/>
    </row>
    <row r="216" spans="1:18">
      <c r="A216" s="57" t="s">
        <v>39</v>
      </c>
      <c r="B216" s="57" t="s">
        <v>40</v>
      </c>
      <c r="C216" s="56">
        <v>6</v>
      </c>
      <c r="D216" s="57" t="s">
        <v>47</v>
      </c>
      <c r="E216" s="57">
        <v>2016</v>
      </c>
      <c r="F216" s="56">
        <v>3</v>
      </c>
      <c r="G216" s="57">
        <v>2</v>
      </c>
      <c r="H216" s="56">
        <v>22</v>
      </c>
      <c r="I216" s="6">
        <v>87</v>
      </c>
      <c r="J216">
        <v>43</v>
      </c>
      <c r="K216" s="57">
        <v>222</v>
      </c>
      <c r="L216" s="57">
        <v>2</v>
      </c>
      <c r="M216" s="20">
        <v>45825</v>
      </c>
      <c r="N216" s="67">
        <v>0.17</v>
      </c>
      <c r="O216" s="67">
        <v>1.91</v>
      </c>
      <c r="P216">
        <v>15</v>
      </c>
      <c r="R216" s="119"/>
    </row>
    <row r="217" spans="1:18">
      <c r="A217" s="57" t="s">
        <v>39</v>
      </c>
      <c r="B217" s="57" t="s">
        <v>40</v>
      </c>
      <c r="C217" s="56">
        <v>6</v>
      </c>
      <c r="D217" s="57" t="s">
        <v>44</v>
      </c>
      <c r="E217" s="57">
        <v>2001</v>
      </c>
      <c r="F217" s="56">
        <v>3</v>
      </c>
      <c r="G217" s="57">
        <v>1</v>
      </c>
      <c r="H217" s="56">
        <v>22</v>
      </c>
      <c r="I217" s="6">
        <v>88</v>
      </c>
      <c r="J217">
        <v>22</v>
      </c>
      <c r="K217" s="57">
        <v>122</v>
      </c>
      <c r="L217" s="57">
        <v>2</v>
      </c>
      <c r="M217" s="20">
        <v>45825</v>
      </c>
      <c r="N217" s="67">
        <v>0.16</v>
      </c>
      <c r="O217" s="67">
        <v>1.94</v>
      </c>
      <c r="P217">
        <v>15</v>
      </c>
      <c r="R217" s="119"/>
    </row>
    <row r="218" spans="1:18">
      <c r="A218" s="57" t="s">
        <v>39</v>
      </c>
      <c r="B218" s="57" t="s">
        <v>40</v>
      </c>
      <c r="C218" s="56">
        <v>6</v>
      </c>
      <c r="D218" s="57" t="s">
        <v>45</v>
      </c>
      <c r="E218" s="57">
        <v>2004</v>
      </c>
      <c r="F218" s="56">
        <v>3</v>
      </c>
      <c r="G218" s="57">
        <v>1</v>
      </c>
      <c r="H218" s="56">
        <v>23</v>
      </c>
      <c r="I218" s="6">
        <v>89</v>
      </c>
      <c r="J218">
        <v>23</v>
      </c>
      <c r="K218" s="57">
        <v>123</v>
      </c>
      <c r="L218" s="57">
        <v>2</v>
      </c>
      <c r="M218" s="20">
        <v>45825</v>
      </c>
      <c r="N218" s="67">
        <v>0.17</v>
      </c>
      <c r="O218" s="67">
        <v>3.25</v>
      </c>
      <c r="R218" s="119"/>
    </row>
    <row r="219" spans="1:18">
      <c r="A219" s="57" t="s">
        <v>39</v>
      </c>
      <c r="B219" s="57" t="s">
        <v>40</v>
      </c>
      <c r="C219" s="56">
        <v>6</v>
      </c>
      <c r="D219" s="57" t="s">
        <v>43</v>
      </c>
      <c r="E219" s="57">
        <v>1999</v>
      </c>
      <c r="F219" s="56">
        <v>3</v>
      </c>
      <c r="G219" s="57">
        <v>2</v>
      </c>
      <c r="H219" s="56">
        <v>23</v>
      </c>
      <c r="I219" s="6">
        <v>90</v>
      </c>
      <c r="J219">
        <v>42</v>
      </c>
      <c r="K219" s="57">
        <v>223</v>
      </c>
      <c r="L219" s="57">
        <v>2</v>
      </c>
      <c r="M219" s="20">
        <v>45825</v>
      </c>
      <c r="N219" s="67">
        <v>0.17</v>
      </c>
      <c r="O219" s="67">
        <v>2.41</v>
      </c>
      <c r="R219" s="119"/>
    </row>
    <row r="220" spans="1:18">
      <c r="A220" s="57" t="s">
        <v>39</v>
      </c>
      <c r="B220" s="57" t="s">
        <v>40</v>
      </c>
      <c r="C220" s="56">
        <v>6</v>
      </c>
      <c r="D220" s="57" t="s">
        <v>46</v>
      </c>
      <c r="E220" s="57">
        <v>2008</v>
      </c>
      <c r="F220" s="56">
        <v>3</v>
      </c>
      <c r="G220" s="57">
        <v>3</v>
      </c>
      <c r="H220" s="56">
        <v>23</v>
      </c>
      <c r="I220" s="6">
        <v>91</v>
      </c>
      <c r="J220">
        <v>87</v>
      </c>
      <c r="K220" s="57">
        <v>323</v>
      </c>
      <c r="L220" s="57">
        <v>2</v>
      </c>
      <c r="M220" s="20">
        <v>45825</v>
      </c>
      <c r="N220" s="67">
        <v>0.16</v>
      </c>
      <c r="O220" s="67">
        <v>1.96</v>
      </c>
      <c r="R220" s="119"/>
    </row>
    <row r="221" spans="1:18">
      <c r="A221" s="57" t="s">
        <v>39</v>
      </c>
      <c r="B221" s="57" t="s">
        <v>40</v>
      </c>
      <c r="C221" s="56">
        <v>6</v>
      </c>
      <c r="D221" s="57" t="s">
        <v>41</v>
      </c>
      <c r="E221" s="57">
        <v>1984</v>
      </c>
      <c r="F221" s="56">
        <v>3</v>
      </c>
      <c r="G221" s="57">
        <v>4</v>
      </c>
      <c r="H221" s="56">
        <v>23</v>
      </c>
      <c r="I221" s="6">
        <v>92</v>
      </c>
      <c r="J221">
        <v>106</v>
      </c>
      <c r="K221" s="57">
        <v>423</v>
      </c>
      <c r="L221" s="57">
        <v>2</v>
      </c>
      <c r="M221" s="20">
        <v>45825</v>
      </c>
      <c r="N221" s="67">
        <v>0.18</v>
      </c>
      <c r="O221" s="67">
        <v>3.77</v>
      </c>
      <c r="R221" s="119"/>
    </row>
    <row r="222" spans="1:18">
      <c r="A222" s="57" t="s">
        <v>39</v>
      </c>
      <c r="B222" s="57" t="s">
        <v>40</v>
      </c>
      <c r="C222" s="56">
        <v>6</v>
      </c>
      <c r="D222" s="57" t="s">
        <v>41</v>
      </c>
      <c r="E222" s="57">
        <v>1984</v>
      </c>
      <c r="F222" s="56">
        <v>3</v>
      </c>
      <c r="G222" s="57">
        <v>4</v>
      </c>
      <c r="H222" s="56">
        <v>24</v>
      </c>
      <c r="I222" s="6">
        <v>93</v>
      </c>
      <c r="J222">
        <v>105</v>
      </c>
      <c r="K222" s="57">
        <v>424</v>
      </c>
      <c r="L222" s="57">
        <v>2</v>
      </c>
      <c r="M222" s="20">
        <v>45825</v>
      </c>
      <c r="N222" s="67">
        <v>0.15</v>
      </c>
      <c r="O222" s="67">
        <v>2.82</v>
      </c>
      <c r="P222">
        <v>15</v>
      </c>
      <c r="R222" s="119"/>
    </row>
    <row r="223" spans="1:18">
      <c r="A223" s="57" t="s">
        <v>39</v>
      </c>
      <c r="B223" s="57" t="s">
        <v>40</v>
      </c>
      <c r="C223" s="56">
        <v>6</v>
      </c>
      <c r="D223" s="57" t="s">
        <v>46</v>
      </c>
      <c r="E223" s="57">
        <v>2008</v>
      </c>
      <c r="F223" s="56">
        <v>3</v>
      </c>
      <c r="G223" s="57">
        <v>3</v>
      </c>
      <c r="H223" s="56">
        <v>24</v>
      </c>
      <c r="I223" s="6">
        <v>94</v>
      </c>
      <c r="J223">
        <v>88</v>
      </c>
      <c r="K223" s="57">
        <v>324</v>
      </c>
      <c r="L223" s="57">
        <v>2</v>
      </c>
      <c r="M223" s="20">
        <v>45825</v>
      </c>
      <c r="N223" s="67">
        <v>0.14000000000000001</v>
      </c>
      <c r="O223" s="67">
        <v>3.07</v>
      </c>
      <c r="P223">
        <v>10</v>
      </c>
      <c r="R223" s="119"/>
    </row>
    <row r="224" spans="1:18">
      <c r="A224" s="57" t="s">
        <v>39</v>
      </c>
      <c r="B224" s="57" t="s">
        <v>40</v>
      </c>
      <c r="C224" s="56">
        <v>6</v>
      </c>
      <c r="D224" s="57" t="s">
        <v>43</v>
      </c>
      <c r="E224" s="57">
        <v>1999</v>
      </c>
      <c r="F224" s="56">
        <v>3</v>
      </c>
      <c r="G224" s="57">
        <v>2</v>
      </c>
      <c r="H224" s="56">
        <v>24</v>
      </c>
      <c r="I224" s="6">
        <v>95</v>
      </c>
      <c r="J224">
        <v>41</v>
      </c>
      <c r="K224" s="57">
        <v>224</v>
      </c>
      <c r="L224" s="57">
        <v>2</v>
      </c>
      <c r="M224" s="20">
        <v>45825</v>
      </c>
      <c r="N224" s="67">
        <v>0.16</v>
      </c>
      <c r="O224" s="67">
        <v>2.2599999999999998</v>
      </c>
      <c r="P224">
        <v>15</v>
      </c>
      <c r="R224" s="119"/>
    </row>
    <row r="225" spans="1:18">
      <c r="A225" s="57" t="s">
        <v>39</v>
      </c>
      <c r="B225" s="57" t="s">
        <v>40</v>
      </c>
      <c r="C225" s="56">
        <v>6</v>
      </c>
      <c r="D225" s="57" t="s">
        <v>45</v>
      </c>
      <c r="E225" s="57">
        <v>2004</v>
      </c>
      <c r="F225" s="56">
        <v>3</v>
      </c>
      <c r="G225" s="57">
        <v>1</v>
      </c>
      <c r="H225" s="56">
        <v>24</v>
      </c>
      <c r="I225" s="6">
        <v>96</v>
      </c>
      <c r="J225">
        <v>24</v>
      </c>
      <c r="K225" s="57">
        <v>124</v>
      </c>
      <c r="L225" s="57">
        <v>2</v>
      </c>
      <c r="M225" s="20">
        <v>45825</v>
      </c>
      <c r="N225" s="67">
        <v>0.16</v>
      </c>
      <c r="O225" s="67">
        <v>3.62</v>
      </c>
      <c r="P225">
        <v>17</v>
      </c>
      <c r="R225" s="119"/>
    </row>
    <row r="226" spans="1:18">
      <c r="A226" s="57" t="s">
        <v>29</v>
      </c>
      <c r="B226" s="57" t="s">
        <v>30</v>
      </c>
      <c r="C226" s="56">
        <v>7</v>
      </c>
      <c r="D226" s="57" t="s">
        <v>34</v>
      </c>
      <c r="E226" s="57">
        <v>1999</v>
      </c>
      <c r="F226" s="56">
        <v>4</v>
      </c>
      <c r="G226" s="57">
        <v>1</v>
      </c>
      <c r="H226" s="56">
        <v>25</v>
      </c>
      <c r="I226" s="6">
        <v>97</v>
      </c>
      <c r="J226">
        <v>25</v>
      </c>
      <c r="K226" s="57">
        <v>125</v>
      </c>
      <c r="L226" s="57">
        <v>2</v>
      </c>
      <c r="M226" s="20">
        <v>45825</v>
      </c>
      <c r="N226" s="67">
        <v>0.49</v>
      </c>
      <c r="O226" s="67">
        <v>13.48</v>
      </c>
      <c r="R226" s="119"/>
    </row>
    <row r="227" spans="1:18">
      <c r="A227" s="57" t="s">
        <v>29</v>
      </c>
      <c r="B227" s="57" t="s">
        <v>30</v>
      </c>
      <c r="C227" s="56">
        <v>7</v>
      </c>
      <c r="D227" s="57" t="s">
        <v>35</v>
      </c>
      <c r="E227" s="57">
        <v>2002</v>
      </c>
      <c r="F227" s="56">
        <v>4</v>
      </c>
      <c r="G227" s="57">
        <v>2</v>
      </c>
      <c r="H227" s="56">
        <v>25</v>
      </c>
      <c r="I227" s="6">
        <v>98</v>
      </c>
      <c r="J227">
        <v>40</v>
      </c>
      <c r="K227" s="57">
        <v>225</v>
      </c>
      <c r="L227" s="57">
        <v>2</v>
      </c>
      <c r="M227" s="20">
        <v>45825</v>
      </c>
      <c r="N227" s="67">
        <v>0.49</v>
      </c>
      <c r="O227" s="67">
        <v>5.9</v>
      </c>
      <c r="R227" s="119"/>
    </row>
    <row r="228" spans="1:18">
      <c r="A228" s="57" t="s">
        <v>29</v>
      </c>
      <c r="B228" s="57" t="s">
        <v>30</v>
      </c>
      <c r="C228" s="56">
        <v>7</v>
      </c>
      <c r="D228" s="57" t="s">
        <v>32</v>
      </c>
      <c r="E228" s="57">
        <v>1985</v>
      </c>
      <c r="F228" s="56">
        <v>4</v>
      </c>
      <c r="G228" s="57">
        <v>3</v>
      </c>
      <c r="H228" s="56">
        <v>25</v>
      </c>
      <c r="I228" s="6">
        <v>99</v>
      </c>
      <c r="J228">
        <v>89</v>
      </c>
      <c r="K228" s="57">
        <v>325</v>
      </c>
      <c r="L228" s="57">
        <v>2</v>
      </c>
      <c r="M228" s="20">
        <v>45825</v>
      </c>
      <c r="N228" s="67">
        <v>0.23</v>
      </c>
      <c r="O228" s="67">
        <v>9.86</v>
      </c>
      <c r="R228" s="119"/>
    </row>
    <row r="229" spans="1:18">
      <c r="A229" s="57" t="s">
        <v>29</v>
      </c>
      <c r="B229" s="57" t="s">
        <v>30</v>
      </c>
      <c r="C229" s="56">
        <v>7</v>
      </c>
      <c r="D229" s="57" t="s">
        <v>38</v>
      </c>
      <c r="E229" s="57">
        <v>2023</v>
      </c>
      <c r="F229" s="56">
        <v>4</v>
      </c>
      <c r="G229" s="57">
        <v>4</v>
      </c>
      <c r="H229" s="56">
        <v>25</v>
      </c>
      <c r="I229" s="6">
        <v>100</v>
      </c>
      <c r="J229">
        <v>104</v>
      </c>
      <c r="K229" s="57">
        <v>425</v>
      </c>
      <c r="L229" s="57">
        <v>2</v>
      </c>
      <c r="M229" s="20">
        <v>45825</v>
      </c>
      <c r="N229" s="67">
        <v>0.51</v>
      </c>
      <c r="O229" s="67">
        <v>10.41</v>
      </c>
      <c r="R229" s="119"/>
    </row>
    <row r="230" spans="1:18">
      <c r="A230" s="57" t="s">
        <v>29</v>
      </c>
      <c r="B230" s="57" t="s">
        <v>30</v>
      </c>
      <c r="C230" s="56">
        <v>7</v>
      </c>
      <c r="D230" s="57" t="s">
        <v>38</v>
      </c>
      <c r="E230" s="57">
        <v>2023</v>
      </c>
      <c r="F230" s="56">
        <v>4</v>
      </c>
      <c r="G230" s="57">
        <v>4</v>
      </c>
      <c r="H230" s="56">
        <v>26</v>
      </c>
      <c r="I230" s="6">
        <v>101</v>
      </c>
      <c r="J230">
        <v>103</v>
      </c>
      <c r="K230" s="57">
        <v>426</v>
      </c>
      <c r="L230" s="57">
        <v>2</v>
      </c>
      <c r="M230" s="20">
        <v>45825</v>
      </c>
      <c r="N230" s="67">
        <v>0.46</v>
      </c>
      <c r="O230" s="67">
        <v>7.17</v>
      </c>
      <c r="P230">
        <v>19</v>
      </c>
      <c r="R230" s="119"/>
    </row>
    <row r="231" spans="1:18">
      <c r="A231" s="57" t="s">
        <v>29</v>
      </c>
      <c r="B231" s="57" t="s">
        <v>30</v>
      </c>
      <c r="C231" s="56">
        <v>7</v>
      </c>
      <c r="D231" s="57" t="s">
        <v>32</v>
      </c>
      <c r="E231" s="57">
        <v>1985</v>
      </c>
      <c r="F231" s="56">
        <v>4</v>
      </c>
      <c r="G231" s="57">
        <v>3</v>
      </c>
      <c r="H231" s="56">
        <v>26</v>
      </c>
      <c r="I231" s="6">
        <v>102</v>
      </c>
      <c r="J231">
        <v>90</v>
      </c>
      <c r="K231" s="57">
        <v>326</v>
      </c>
      <c r="L231" s="57">
        <v>2</v>
      </c>
      <c r="M231" s="20">
        <v>45825</v>
      </c>
      <c r="N231" s="67">
        <v>0.39</v>
      </c>
      <c r="O231" s="67">
        <v>16.11</v>
      </c>
      <c r="P231">
        <v>22</v>
      </c>
      <c r="R231" s="119"/>
    </row>
    <row r="232" spans="1:18">
      <c r="A232" s="57" t="s">
        <v>29</v>
      </c>
      <c r="B232" s="57" t="s">
        <v>30</v>
      </c>
      <c r="C232" s="56">
        <v>7</v>
      </c>
      <c r="D232" s="57" t="s">
        <v>35</v>
      </c>
      <c r="E232" s="57">
        <v>2002</v>
      </c>
      <c r="F232" s="56">
        <v>4</v>
      </c>
      <c r="G232" s="57">
        <v>2</v>
      </c>
      <c r="H232" s="56">
        <v>26</v>
      </c>
      <c r="I232" s="6">
        <v>103</v>
      </c>
      <c r="J232">
        <v>39</v>
      </c>
      <c r="K232" s="57">
        <v>226</v>
      </c>
      <c r="L232" s="57">
        <v>2</v>
      </c>
      <c r="M232" s="20">
        <v>45825</v>
      </c>
      <c r="N232" s="67">
        <v>0.41</v>
      </c>
      <c r="O232" s="67">
        <v>8.09</v>
      </c>
      <c r="P232">
        <v>22</v>
      </c>
      <c r="R232" s="119"/>
    </row>
    <row r="233" spans="1:18">
      <c r="A233" s="57" t="s">
        <v>29</v>
      </c>
      <c r="B233" s="57" t="s">
        <v>30</v>
      </c>
      <c r="C233" s="56">
        <v>7</v>
      </c>
      <c r="D233" s="57" t="s">
        <v>34</v>
      </c>
      <c r="E233" s="57">
        <v>1999</v>
      </c>
      <c r="F233" s="56">
        <v>4</v>
      </c>
      <c r="G233" s="57">
        <v>1</v>
      </c>
      <c r="H233" s="56">
        <v>26</v>
      </c>
      <c r="I233" s="6">
        <v>104</v>
      </c>
      <c r="J233">
        <v>26</v>
      </c>
      <c r="K233" s="57">
        <v>126</v>
      </c>
      <c r="L233" s="57">
        <v>2</v>
      </c>
      <c r="M233" s="20">
        <v>45825</v>
      </c>
      <c r="N233" s="67">
        <v>0.46</v>
      </c>
      <c r="O233" s="67">
        <v>8.75</v>
      </c>
      <c r="P233">
        <v>24</v>
      </c>
      <c r="R233" s="119"/>
    </row>
    <row r="234" spans="1:18">
      <c r="A234" s="57" t="s">
        <v>29</v>
      </c>
      <c r="B234" s="57" t="s">
        <v>30</v>
      </c>
      <c r="C234" s="56">
        <v>7</v>
      </c>
      <c r="D234" s="57" t="s">
        <v>31</v>
      </c>
      <c r="E234" s="57">
        <v>1983</v>
      </c>
      <c r="F234" s="56">
        <v>4</v>
      </c>
      <c r="G234" s="57">
        <v>1</v>
      </c>
      <c r="H234" s="56">
        <v>27</v>
      </c>
      <c r="I234" s="6">
        <v>105</v>
      </c>
      <c r="J234">
        <v>27</v>
      </c>
      <c r="K234" s="57">
        <v>127</v>
      </c>
      <c r="L234" s="57">
        <v>2</v>
      </c>
      <c r="M234" s="20">
        <v>45825</v>
      </c>
      <c r="N234" s="67">
        <v>0.5</v>
      </c>
      <c r="O234" s="67">
        <v>5.74</v>
      </c>
      <c r="R234" s="119"/>
    </row>
    <row r="235" spans="1:18">
      <c r="A235" s="57" t="s">
        <v>29</v>
      </c>
      <c r="B235" s="57" t="s">
        <v>30</v>
      </c>
      <c r="C235" s="56">
        <v>7</v>
      </c>
      <c r="D235" s="57" t="s">
        <v>37</v>
      </c>
      <c r="E235" s="57">
        <v>2018</v>
      </c>
      <c r="F235" s="56">
        <v>4</v>
      </c>
      <c r="G235" s="57">
        <v>2</v>
      </c>
      <c r="H235" s="56">
        <v>27</v>
      </c>
      <c r="I235" s="6">
        <v>106</v>
      </c>
      <c r="J235">
        <v>38</v>
      </c>
      <c r="K235" s="57">
        <v>227</v>
      </c>
      <c r="L235" s="57">
        <v>2</v>
      </c>
      <c r="M235" s="20">
        <v>45825</v>
      </c>
      <c r="N235" s="67">
        <v>0.54</v>
      </c>
      <c r="O235" s="67">
        <v>8.4499999999999993</v>
      </c>
      <c r="R235" s="119"/>
    </row>
    <row r="236" spans="1:18">
      <c r="A236" s="57" t="s">
        <v>29</v>
      </c>
      <c r="B236" s="57" t="s">
        <v>30</v>
      </c>
      <c r="C236" s="56">
        <v>7</v>
      </c>
      <c r="D236" s="57" t="s">
        <v>33</v>
      </c>
      <c r="E236" s="57">
        <v>1998</v>
      </c>
      <c r="F236" s="56">
        <v>4</v>
      </c>
      <c r="G236" s="57">
        <v>3</v>
      </c>
      <c r="H236" s="56">
        <v>27</v>
      </c>
      <c r="I236" s="6">
        <v>107</v>
      </c>
      <c r="J236">
        <v>91</v>
      </c>
      <c r="K236" s="57">
        <v>327</v>
      </c>
      <c r="L236" s="57">
        <v>2</v>
      </c>
      <c r="M236" s="20">
        <v>45825</v>
      </c>
      <c r="N236" s="67">
        <v>0.32</v>
      </c>
      <c r="O236" s="67">
        <v>9.59</v>
      </c>
      <c r="R236" s="119"/>
    </row>
    <row r="237" spans="1:18">
      <c r="A237" s="57" t="s">
        <v>29</v>
      </c>
      <c r="B237" s="57" t="s">
        <v>30</v>
      </c>
      <c r="C237" s="56">
        <v>7</v>
      </c>
      <c r="D237" s="57" t="s">
        <v>36</v>
      </c>
      <c r="E237" s="57">
        <v>2016</v>
      </c>
      <c r="F237" s="56">
        <v>4</v>
      </c>
      <c r="G237" s="57">
        <v>4</v>
      </c>
      <c r="H237" s="56">
        <v>27</v>
      </c>
      <c r="I237" s="6">
        <v>108</v>
      </c>
      <c r="J237">
        <v>102</v>
      </c>
      <c r="K237" s="57">
        <v>427</v>
      </c>
      <c r="L237" s="57">
        <v>2</v>
      </c>
      <c r="M237" s="20">
        <v>45825</v>
      </c>
      <c r="N237" s="67">
        <v>0.56000000000000005</v>
      </c>
      <c r="O237" s="67">
        <v>13.14</v>
      </c>
      <c r="R237" s="119"/>
    </row>
    <row r="238" spans="1:18">
      <c r="A238" s="57" t="s">
        <v>29</v>
      </c>
      <c r="B238" s="57" t="s">
        <v>30</v>
      </c>
      <c r="C238" s="56">
        <v>7</v>
      </c>
      <c r="D238" s="57" t="s">
        <v>36</v>
      </c>
      <c r="E238" s="57">
        <v>2016</v>
      </c>
      <c r="F238" s="56">
        <v>4</v>
      </c>
      <c r="G238" s="57">
        <v>4</v>
      </c>
      <c r="H238" s="56">
        <v>28</v>
      </c>
      <c r="I238" s="6">
        <v>109</v>
      </c>
      <c r="J238">
        <v>101</v>
      </c>
      <c r="K238" s="57">
        <v>428</v>
      </c>
      <c r="L238" s="57">
        <v>2</v>
      </c>
      <c r="M238" s="20">
        <v>45825</v>
      </c>
      <c r="N238" s="67">
        <v>0.47</v>
      </c>
      <c r="O238" s="67">
        <v>8.3000000000000007</v>
      </c>
      <c r="P238">
        <v>20</v>
      </c>
      <c r="R238" s="119"/>
    </row>
    <row r="239" spans="1:18">
      <c r="A239" s="57" t="s">
        <v>29</v>
      </c>
      <c r="B239" s="57" t="s">
        <v>30</v>
      </c>
      <c r="C239" s="56">
        <v>7</v>
      </c>
      <c r="D239" s="57" t="s">
        <v>33</v>
      </c>
      <c r="E239" s="57">
        <v>1998</v>
      </c>
      <c r="F239" s="56">
        <v>4</v>
      </c>
      <c r="G239" s="57">
        <v>3</v>
      </c>
      <c r="H239" s="56">
        <v>28</v>
      </c>
      <c r="I239" s="6">
        <v>110</v>
      </c>
      <c r="J239">
        <v>92</v>
      </c>
      <c r="K239" s="57">
        <v>328</v>
      </c>
      <c r="L239" s="57">
        <v>2</v>
      </c>
      <c r="M239" s="20">
        <v>45825</v>
      </c>
      <c r="N239" s="67">
        <v>0.42</v>
      </c>
      <c r="O239" s="67">
        <v>5.85</v>
      </c>
      <c r="P239">
        <v>19</v>
      </c>
      <c r="R239" s="119"/>
    </row>
    <row r="240" spans="1:18">
      <c r="A240" s="57" t="s">
        <v>29</v>
      </c>
      <c r="B240" s="57" t="s">
        <v>30</v>
      </c>
      <c r="C240" s="56">
        <v>7</v>
      </c>
      <c r="D240" s="57" t="s">
        <v>37</v>
      </c>
      <c r="E240" s="57">
        <v>2018</v>
      </c>
      <c r="F240" s="56">
        <v>4</v>
      </c>
      <c r="G240" s="57">
        <v>2</v>
      </c>
      <c r="H240" s="56">
        <v>28</v>
      </c>
      <c r="I240" s="6">
        <v>111</v>
      </c>
      <c r="J240">
        <v>37</v>
      </c>
      <c r="K240" s="57">
        <v>228</v>
      </c>
      <c r="L240" s="57">
        <v>2</v>
      </c>
      <c r="M240" s="20">
        <v>45825</v>
      </c>
      <c r="N240" s="67">
        <v>0.43</v>
      </c>
      <c r="O240" s="67">
        <v>8.77</v>
      </c>
      <c r="P240">
        <v>17</v>
      </c>
      <c r="R240" s="119"/>
    </row>
    <row r="241" spans="1:18">
      <c r="A241" s="57" t="s">
        <v>29</v>
      </c>
      <c r="B241" s="57" t="s">
        <v>30</v>
      </c>
      <c r="C241" s="56">
        <v>7</v>
      </c>
      <c r="D241" s="57" t="s">
        <v>31</v>
      </c>
      <c r="E241" s="57">
        <v>1983</v>
      </c>
      <c r="F241" s="56">
        <v>4</v>
      </c>
      <c r="G241" s="57">
        <v>1</v>
      </c>
      <c r="H241" s="56">
        <v>28</v>
      </c>
      <c r="I241" s="6">
        <v>112</v>
      </c>
      <c r="J241">
        <v>28</v>
      </c>
      <c r="K241" s="57">
        <v>128</v>
      </c>
      <c r="L241" s="57">
        <v>2</v>
      </c>
      <c r="M241" s="20">
        <v>45825</v>
      </c>
      <c r="N241" s="67">
        <v>0.5</v>
      </c>
      <c r="O241" s="67">
        <v>15.33</v>
      </c>
      <c r="P241">
        <v>24</v>
      </c>
      <c r="R241" s="119"/>
    </row>
    <row r="242" spans="1:18">
      <c r="A242" s="57" t="s">
        <v>39</v>
      </c>
      <c r="B242" s="57" t="s">
        <v>40</v>
      </c>
      <c r="C242" s="56">
        <v>8</v>
      </c>
      <c r="D242" s="57" t="s">
        <v>43</v>
      </c>
      <c r="E242" s="57">
        <v>1999</v>
      </c>
      <c r="F242" s="56">
        <v>4</v>
      </c>
      <c r="G242" s="57">
        <v>1</v>
      </c>
      <c r="H242" s="56">
        <v>29</v>
      </c>
      <c r="I242" s="6">
        <v>113</v>
      </c>
      <c r="J242">
        <v>29</v>
      </c>
      <c r="K242" s="57">
        <v>129</v>
      </c>
      <c r="L242" s="57">
        <v>2</v>
      </c>
      <c r="M242" s="20">
        <v>45825</v>
      </c>
      <c r="N242" s="67">
        <v>0.17</v>
      </c>
      <c r="O242" s="67">
        <v>2.13</v>
      </c>
      <c r="R242" s="119"/>
    </row>
    <row r="243" spans="1:18">
      <c r="A243" s="57" t="s">
        <v>39</v>
      </c>
      <c r="B243" s="57" t="s">
        <v>40</v>
      </c>
      <c r="C243" s="56">
        <v>8</v>
      </c>
      <c r="D243" s="57" t="s">
        <v>48</v>
      </c>
      <c r="E243" s="57">
        <v>2020</v>
      </c>
      <c r="F243" s="56">
        <v>4</v>
      </c>
      <c r="G243" s="57">
        <v>2</v>
      </c>
      <c r="H243" s="56">
        <v>29</v>
      </c>
      <c r="I243" s="6">
        <v>114</v>
      </c>
      <c r="J243">
        <v>36</v>
      </c>
      <c r="K243" s="57">
        <v>229</v>
      </c>
      <c r="L243" s="57">
        <v>2</v>
      </c>
      <c r="M243" s="20">
        <v>45825</v>
      </c>
      <c r="N243" s="67">
        <v>0.18</v>
      </c>
      <c r="O243" s="67">
        <v>2.36</v>
      </c>
      <c r="R243" s="119"/>
    </row>
    <row r="244" spans="1:18">
      <c r="A244" s="57" t="s">
        <v>39</v>
      </c>
      <c r="B244" s="57" t="s">
        <v>40</v>
      </c>
      <c r="C244" s="56">
        <v>8</v>
      </c>
      <c r="D244" s="57" t="s">
        <v>44</v>
      </c>
      <c r="E244" s="57">
        <v>2001</v>
      </c>
      <c r="F244" s="56">
        <v>4</v>
      </c>
      <c r="G244" s="57">
        <v>3</v>
      </c>
      <c r="H244" s="56">
        <v>29</v>
      </c>
      <c r="I244" s="6">
        <v>115</v>
      </c>
      <c r="J244">
        <v>93</v>
      </c>
      <c r="K244" s="57">
        <v>329</v>
      </c>
      <c r="L244" s="57">
        <v>2</v>
      </c>
      <c r="M244" s="20">
        <v>45825</v>
      </c>
      <c r="N244" s="67">
        <v>0.18</v>
      </c>
      <c r="O244" s="67">
        <v>4.2699999999999996</v>
      </c>
      <c r="R244" s="119"/>
    </row>
    <row r="245" spans="1:18">
      <c r="A245" s="57" t="s">
        <v>39</v>
      </c>
      <c r="B245" s="57" t="s">
        <v>40</v>
      </c>
      <c r="C245" s="56">
        <v>8</v>
      </c>
      <c r="D245" s="57" t="s">
        <v>45</v>
      </c>
      <c r="E245" s="57">
        <v>2004</v>
      </c>
      <c r="F245" s="56">
        <v>4</v>
      </c>
      <c r="G245" s="57">
        <v>4</v>
      </c>
      <c r="H245" s="56">
        <v>29</v>
      </c>
      <c r="I245" s="6">
        <v>116</v>
      </c>
      <c r="J245">
        <v>100</v>
      </c>
      <c r="K245" s="57">
        <v>429</v>
      </c>
      <c r="L245" s="57">
        <v>2</v>
      </c>
      <c r="M245" s="20">
        <v>45825</v>
      </c>
      <c r="N245" s="67">
        <v>0.18</v>
      </c>
      <c r="O245" s="67">
        <v>5.87</v>
      </c>
      <c r="R245" s="119"/>
    </row>
    <row r="246" spans="1:18">
      <c r="A246" s="57" t="s">
        <v>39</v>
      </c>
      <c r="B246" s="57" t="s">
        <v>40</v>
      </c>
      <c r="C246" s="56">
        <v>8</v>
      </c>
      <c r="D246" s="57" t="s">
        <v>45</v>
      </c>
      <c r="E246" s="57">
        <v>2004</v>
      </c>
      <c r="F246" s="56">
        <v>4</v>
      </c>
      <c r="G246" s="57">
        <v>4</v>
      </c>
      <c r="H246" s="56">
        <v>30</v>
      </c>
      <c r="I246" s="6">
        <v>117</v>
      </c>
      <c r="J246">
        <v>99</v>
      </c>
      <c r="K246" s="57">
        <v>430</v>
      </c>
      <c r="L246" s="57">
        <v>2</v>
      </c>
      <c r="M246" s="20">
        <v>45825</v>
      </c>
      <c r="N246" s="67">
        <v>0.16</v>
      </c>
      <c r="O246" s="67">
        <v>1.83</v>
      </c>
      <c r="P246">
        <v>14</v>
      </c>
      <c r="R246" s="119"/>
    </row>
    <row r="247" spans="1:18">
      <c r="A247" s="57" t="s">
        <v>39</v>
      </c>
      <c r="B247" s="57" t="s">
        <v>40</v>
      </c>
      <c r="C247" s="56">
        <v>8</v>
      </c>
      <c r="D247" s="57" t="s">
        <v>44</v>
      </c>
      <c r="E247" s="57">
        <v>2001</v>
      </c>
      <c r="F247" s="56">
        <v>4</v>
      </c>
      <c r="G247" s="57">
        <v>3</v>
      </c>
      <c r="H247" s="56">
        <v>30</v>
      </c>
      <c r="I247" s="6">
        <v>118</v>
      </c>
      <c r="J247">
        <v>94</v>
      </c>
      <c r="K247" s="57">
        <v>330</v>
      </c>
      <c r="L247" s="57">
        <v>2</v>
      </c>
      <c r="M247" s="20">
        <v>45825</v>
      </c>
      <c r="N247" s="67">
        <v>0.16</v>
      </c>
      <c r="O247" s="67">
        <v>3.3</v>
      </c>
      <c r="P247">
        <v>15</v>
      </c>
      <c r="R247" s="119"/>
    </row>
    <row r="248" spans="1:18">
      <c r="A248" s="57" t="s">
        <v>39</v>
      </c>
      <c r="B248" s="57" t="s">
        <v>40</v>
      </c>
      <c r="C248" s="56">
        <v>8</v>
      </c>
      <c r="D248" s="57" t="s">
        <v>48</v>
      </c>
      <c r="E248" s="57">
        <v>2020</v>
      </c>
      <c r="F248" s="56">
        <v>4</v>
      </c>
      <c r="G248" s="57">
        <v>2</v>
      </c>
      <c r="H248" s="56">
        <v>30</v>
      </c>
      <c r="I248" s="6">
        <v>119</v>
      </c>
      <c r="J248">
        <v>35</v>
      </c>
      <c r="K248" s="57">
        <v>230</v>
      </c>
      <c r="L248" s="57">
        <v>2</v>
      </c>
      <c r="M248" s="20">
        <v>45825</v>
      </c>
      <c r="N248" s="67">
        <v>0.17</v>
      </c>
      <c r="O248" s="67">
        <v>2.69</v>
      </c>
      <c r="P248">
        <v>16</v>
      </c>
      <c r="R248" s="119"/>
    </row>
    <row r="249" spans="1:18">
      <c r="A249" s="57" t="s">
        <v>39</v>
      </c>
      <c r="B249" s="57" t="s">
        <v>40</v>
      </c>
      <c r="C249" s="56">
        <v>8</v>
      </c>
      <c r="D249" s="57" t="s">
        <v>43</v>
      </c>
      <c r="E249" s="57">
        <v>1999</v>
      </c>
      <c r="F249" s="56">
        <v>4</v>
      </c>
      <c r="G249" s="57">
        <v>1</v>
      </c>
      <c r="H249" s="56">
        <v>30</v>
      </c>
      <c r="I249" s="6">
        <v>120</v>
      </c>
      <c r="J249">
        <v>30</v>
      </c>
      <c r="K249" s="57">
        <v>130</v>
      </c>
      <c r="L249" s="57">
        <v>2</v>
      </c>
      <c r="M249" s="20">
        <v>45825</v>
      </c>
      <c r="N249" s="67">
        <v>0.17</v>
      </c>
      <c r="O249" s="67">
        <v>3.46</v>
      </c>
      <c r="P249">
        <v>15</v>
      </c>
      <c r="R249" s="119"/>
    </row>
    <row r="250" spans="1:18">
      <c r="A250" s="57" t="s">
        <v>39</v>
      </c>
      <c r="B250" s="57" t="s">
        <v>40</v>
      </c>
      <c r="C250" s="56">
        <v>8</v>
      </c>
      <c r="D250" s="57" t="s">
        <v>46</v>
      </c>
      <c r="E250" s="57">
        <v>2008</v>
      </c>
      <c r="F250" s="56">
        <v>4</v>
      </c>
      <c r="G250" s="57">
        <v>1</v>
      </c>
      <c r="H250" s="56">
        <v>31</v>
      </c>
      <c r="I250" s="6">
        <v>121</v>
      </c>
      <c r="J250">
        <v>31</v>
      </c>
      <c r="K250" s="57">
        <v>131</v>
      </c>
      <c r="L250" s="57">
        <v>2</v>
      </c>
      <c r="M250" s="20">
        <v>45825</v>
      </c>
      <c r="N250" s="67">
        <v>0.16</v>
      </c>
      <c r="O250" s="67">
        <v>3.37</v>
      </c>
      <c r="R250" s="119"/>
    </row>
    <row r="251" spans="1:18">
      <c r="A251" s="57" t="s">
        <v>39</v>
      </c>
      <c r="B251" s="57" t="s">
        <v>40</v>
      </c>
      <c r="C251" s="56">
        <v>8</v>
      </c>
      <c r="D251" s="57" t="s">
        <v>41</v>
      </c>
      <c r="E251" s="57">
        <v>1984</v>
      </c>
      <c r="F251" s="56">
        <v>4</v>
      </c>
      <c r="G251" s="57">
        <v>2</v>
      </c>
      <c r="H251" s="56">
        <v>31</v>
      </c>
      <c r="I251" s="6">
        <v>122</v>
      </c>
      <c r="J251">
        <v>34</v>
      </c>
      <c r="K251" s="57">
        <v>231</v>
      </c>
      <c r="L251" s="57">
        <v>2</v>
      </c>
      <c r="M251" s="20">
        <v>45825</v>
      </c>
      <c r="N251" s="67">
        <v>0.18</v>
      </c>
      <c r="O251" s="67">
        <v>4.6900000000000004</v>
      </c>
      <c r="R251" s="119"/>
    </row>
    <row r="252" spans="1:18">
      <c r="A252" s="57" t="s">
        <v>39</v>
      </c>
      <c r="B252" s="57" t="s">
        <v>40</v>
      </c>
      <c r="C252" s="56">
        <v>8</v>
      </c>
      <c r="D252" s="57" t="s">
        <v>47</v>
      </c>
      <c r="E252" s="57">
        <v>2016</v>
      </c>
      <c r="F252" s="56">
        <v>4</v>
      </c>
      <c r="G252" s="57">
        <v>3</v>
      </c>
      <c r="H252" s="56">
        <v>31</v>
      </c>
      <c r="I252" s="6">
        <v>123</v>
      </c>
      <c r="J252">
        <v>95</v>
      </c>
      <c r="K252" s="57">
        <v>331</v>
      </c>
      <c r="L252" s="57">
        <v>2</v>
      </c>
      <c r="M252" s="20">
        <v>45825</v>
      </c>
      <c r="N252" s="67">
        <v>0.16</v>
      </c>
      <c r="O252" s="67">
        <v>4.3600000000000003</v>
      </c>
      <c r="R252" s="119"/>
    </row>
    <row r="253" spans="1:18">
      <c r="A253" s="57" t="s">
        <v>39</v>
      </c>
      <c r="B253" s="57" t="s">
        <v>40</v>
      </c>
      <c r="C253" s="56">
        <v>8</v>
      </c>
      <c r="D253" s="57" t="s">
        <v>42</v>
      </c>
      <c r="E253" s="57">
        <v>1989</v>
      </c>
      <c r="F253" s="56">
        <v>4</v>
      </c>
      <c r="G253" s="57">
        <v>4</v>
      </c>
      <c r="H253" s="56">
        <v>31</v>
      </c>
      <c r="I253" s="6">
        <v>124</v>
      </c>
      <c r="J253">
        <v>98</v>
      </c>
      <c r="K253" s="57">
        <v>431</v>
      </c>
      <c r="L253" s="57">
        <v>2</v>
      </c>
      <c r="M253" s="20">
        <v>45825</v>
      </c>
      <c r="N253" s="67">
        <v>0.15</v>
      </c>
      <c r="O253" s="67">
        <v>2.62</v>
      </c>
      <c r="R253" s="119"/>
    </row>
    <row r="254" spans="1:18">
      <c r="A254" s="57" t="s">
        <v>39</v>
      </c>
      <c r="B254" s="57" t="s">
        <v>40</v>
      </c>
      <c r="C254" s="56">
        <v>8</v>
      </c>
      <c r="D254" s="57" t="s">
        <v>42</v>
      </c>
      <c r="E254" s="57">
        <v>1989</v>
      </c>
      <c r="F254" s="56">
        <v>4</v>
      </c>
      <c r="G254" s="57">
        <v>4</v>
      </c>
      <c r="H254" s="56">
        <v>32</v>
      </c>
      <c r="I254" s="6">
        <v>125</v>
      </c>
      <c r="J254">
        <v>97</v>
      </c>
      <c r="K254" s="57">
        <v>432</v>
      </c>
      <c r="L254" s="57">
        <v>2</v>
      </c>
      <c r="M254" s="20">
        <v>45825</v>
      </c>
      <c r="N254" s="67">
        <v>0.16</v>
      </c>
      <c r="O254" s="67">
        <v>2.41</v>
      </c>
      <c r="P254">
        <v>13</v>
      </c>
      <c r="R254" s="119"/>
    </row>
    <row r="255" spans="1:18">
      <c r="A255" s="57" t="s">
        <v>39</v>
      </c>
      <c r="B255" s="57" t="s">
        <v>40</v>
      </c>
      <c r="C255" s="56">
        <v>8</v>
      </c>
      <c r="D255" s="57" t="s">
        <v>47</v>
      </c>
      <c r="E255" s="57">
        <v>2016</v>
      </c>
      <c r="F255" s="56">
        <v>4</v>
      </c>
      <c r="G255" s="57">
        <v>3</v>
      </c>
      <c r="H255" s="56">
        <v>32</v>
      </c>
      <c r="I255" s="6">
        <v>126</v>
      </c>
      <c r="J255">
        <v>96</v>
      </c>
      <c r="K255" s="57">
        <v>332</v>
      </c>
      <c r="L255" s="57">
        <v>2</v>
      </c>
      <c r="M255" s="20">
        <v>45825</v>
      </c>
      <c r="N255" s="67">
        <v>0.16</v>
      </c>
      <c r="O255" s="67">
        <v>3.53</v>
      </c>
      <c r="P255">
        <v>13</v>
      </c>
      <c r="R255" s="119"/>
    </row>
    <row r="256" spans="1:18">
      <c r="A256" s="57" t="s">
        <v>39</v>
      </c>
      <c r="B256" s="57" t="s">
        <v>40</v>
      </c>
      <c r="C256" s="56">
        <v>8</v>
      </c>
      <c r="D256" s="57" t="s">
        <v>41</v>
      </c>
      <c r="E256" s="57">
        <v>1984</v>
      </c>
      <c r="F256" s="56">
        <v>4</v>
      </c>
      <c r="G256" s="57">
        <v>2</v>
      </c>
      <c r="H256" s="56">
        <v>32</v>
      </c>
      <c r="I256" s="6">
        <v>127</v>
      </c>
      <c r="J256">
        <v>33</v>
      </c>
      <c r="K256" s="57">
        <v>232</v>
      </c>
      <c r="L256" s="57">
        <v>2</v>
      </c>
      <c r="M256" s="20">
        <v>45825</v>
      </c>
      <c r="N256" s="67">
        <v>0.18</v>
      </c>
      <c r="O256" s="67">
        <v>1.77</v>
      </c>
      <c r="P256">
        <v>15</v>
      </c>
      <c r="R256" s="119"/>
    </row>
    <row r="257" spans="1:18">
      <c r="A257" s="57" t="s">
        <v>39</v>
      </c>
      <c r="B257" s="57" t="s">
        <v>40</v>
      </c>
      <c r="C257" s="56">
        <v>8</v>
      </c>
      <c r="D257" s="57" t="s">
        <v>46</v>
      </c>
      <c r="E257" s="57">
        <v>2008</v>
      </c>
      <c r="F257" s="56">
        <v>4</v>
      </c>
      <c r="G257" s="57">
        <v>1</v>
      </c>
      <c r="H257" s="56">
        <v>32</v>
      </c>
      <c r="I257" s="6">
        <v>128</v>
      </c>
      <c r="J257">
        <v>32</v>
      </c>
      <c r="K257" s="57">
        <v>132</v>
      </c>
      <c r="L257" s="57">
        <v>2</v>
      </c>
      <c r="M257" s="20">
        <v>45825</v>
      </c>
      <c r="N257" s="67">
        <v>0.17</v>
      </c>
      <c r="O257" s="67">
        <v>3</v>
      </c>
      <c r="P257">
        <v>12</v>
      </c>
      <c r="R257" s="119"/>
    </row>
    <row r="258" spans="1:18">
      <c r="A258" s="57" t="s">
        <v>29</v>
      </c>
      <c r="B258" s="57" t="s">
        <v>30</v>
      </c>
      <c r="C258" s="56">
        <v>1</v>
      </c>
      <c r="D258" s="57" t="s">
        <v>37</v>
      </c>
      <c r="E258" s="57">
        <v>2018</v>
      </c>
      <c r="F258" s="56">
        <v>1</v>
      </c>
      <c r="G258" s="57">
        <v>1</v>
      </c>
      <c r="H258" s="56">
        <v>1</v>
      </c>
      <c r="I258" s="6">
        <v>1</v>
      </c>
      <c r="J258">
        <v>1</v>
      </c>
      <c r="K258" s="57">
        <v>101</v>
      </c>
      <c r="L258">
        <v>3</v>
      </c>
      <c r="M258" s="20">
        <v>45838</v>
      </c>
      <c r="N258" s="3">
        <v>0.48</v>
      </c>
      <c r="O258" s="3">
        <v>9.09</v>
      </c>
      <c r="R258" s="119"/>
    </row>
    <row r="259" spans="1:18">
      <c r="A259" s="57" t="s">
        <v>29</v>
      </c>
      <c r="B259" s="57" t="s">
        <v>30</v>
      </c>
      <c r="C259" s="56">
        <v>1</v>
      </c>
      <c r="D259" s="57" t="s">
        <v>32</v>
      </c>
      <c r="E259" s="57">
        <v>1985</v>
      </c>
      <c r="F259" s="56">
        <v>1</v>
      </c>
      <c r="G259" s="57">
        <v>2</v>
      </c>
      <c r="H259" s="56">
        <v>1</v>
      </c>
      <c r="I259" s="6">
        <v>2</v>
      </c>
      <c r="J259">
        <v>64</v>
      </c>
      <c r="K259" s="57">
        <v>201</v>
      </c>
      <c r="L259">
        <v>3</v>
      </c>
      <c r="M259" s="20">
        <v>45838</v>
      </c>
      <c r="N259" s="3">
        <v>0.51</v>
      </c>
      <c r="O259" s="3">
        <v>10.6</v>
      </c>
      <c r="R259" s="119"/>
    </row>
    <row r="260" spans="1:18">
      <c r="A260" s="57" t="s">
        <v>29</v>
      </c>
      <c r="B260" s="57" t="s">
        <v>30</v>
      </c>
      <c r="C260" s="56">
        <v>1</v>
      </c>
      <c r="D260" s="57" t="s">
        <v>31</v>
      </c>
      <c r="E260" s="57">
        <v>1983</v>
      </c>
      <c r="F260" s="56">
        <v>1</v>
      </c>
      <c r="G260" s="57">
        <v>3</v>
      </c>
      <c r="H260" s="56">
        <v>1</v>
      </c>
      <c r="I260" s="6">
        <v>3</v>
      </c>
      <c r="J260">
        <v>65</v>
      </c>
      <c r="K260" s="57">
        <v>301</v>
      </c>
      <c r="L260">
        <v>3</v>
      </c>
      <c r="M260" s="20">
        <v>45838</v>
      </c>
      <c r="N260" s="3">
        <v>0.53</v>
      </c>
      <c r="O260" s="3">
        <v>7.39</v>
      </c>
      <c r="R260" s="119"/>
    </row>
    <row r="261" spans="1:18">
      <c r="A261" s="57" t="s">
        <v>29</v>
      </c>
      <c r="B261" s="57" t="s">
        <v>30</v>
      </c>
      <c r="C261" s="56">
        <v>1</v>
      </c>
      <c r="D261" s="57" t="s">
        <v>34</v>
      </c>
      <c r="E261" s="57">
        <v>1999</v>
      </c>
      <c r="F261" s="56">
        <v>1</v>
      </c>
      <c r="G261" s="57">
        <v>4</v>
      </c>
      <c r="H261" s="56">
        <v>1</v>
      </c>
      <c r="I261" s="6">
        <v>4</v>
      </c>
      <c r="J261">
        <v>128</v>
      </c>
      <c r="K261" s="57">
        <v>401</v>
      </c>
      <c r="L261">
        <v>3</v>
      </c>
      <c r="M261" s="20">
        <v>45838</v>
      </c>
      <c r="N261" s="3">
        <v>0.59</v>
      </c>
      <c r="O261" s="3">
        <v>10.69</v>
      </c>
      <c r="R261" s="119"/>
    </row>
    <row r="262" spans="1:18">
      <c r="A262" s="57" t="s">
        <v>29</v>
      </c>
      <c r="B262" s="57" t="s">
        <v>30</v>
      </c>
      <c r="C262" s="56">
        <v>1</v>
      </c>
      <c r="D262" s="57" t="s">
        <v>34</v>
      </c>
      <c r="E262" s="57">
        <v>1999</v>
      </c>
      <c r="F262" s="56">
        <v>1</v>
      </c>
      <c r="G262" s="57">
        <v>4</v>
      </c>
      <c r="H262" s="56">
        <v>2</v>
      </c>
      <c r="I262" s="6">
        <v>5</v>
      </c>
      <c r="J262">
        <v>127</v>
      </c>
      <c r="K262" s="57">
        <v>402</v>
      </c>
      <c r="L262">
        <v>3</v>
      </c>
      <c r="M262" s="20">
        <v>45838</v>
      </c>
      <c r="N262" s="3">
        <v>0.51</v>
      </c>
      <c r="O262" s="3">
        <v>9.57</v>
      </c>
      <c r="P262" s="67">
        <v>21</v>
      </c>
      <c r="Q262" t="s">
        <v>628</v>
      </c>
      <c r="R262" s="119"/>
    </row>
    <row r="263" spans="1:18">
      <c r="A263" s="57" t="s">
        <v>29</v>
      </c>
      <c r="B263" s="57" t="s">
        <v>30</v>
      </c>
      <c r="C263" s="56">
        <v>1</v>
      </c>
      <c r="D263" s="57" t="s">
        <v>31</v>
      </c>
      <c r="E263" s="57">
        <v>1983</v>
      </c>
      <c r="F263" s="56">
        <v>1</v>
      </c>
      <c r="G263" s="57">
        <v>3</v>
      </c>
      <c r="H263" s="56">
        <v>2</v>
      </c>
      <c r="I263" s="6">
        <v>6</v>
      </c>
      <c r="J263">
        <v>66</v>
      </c>
      <c r="K263" s="57">
        <v>302</v>
      </c>
      <c r="L263">
        <v>3</v>
      </c>
      <c r="M263" s="20">
        <v>45838</v>
      </c>
      <c r="N263" s="3">
        <v>0.51</v>
      </c>
      <c r="O263" s="3">
        <v>14.51</v>
      </c>
      <c r="P263" s="67">
        <v>21</v>
      </c>
      <c r="R263" s="119"/>
    </row>
    <row r="264" spans="1:18">
      <c r="A264" s="57" t="s">
        <v>29</v>
      </c>
      <c r="B264" s="57" t="s">
        <v>30</v>
      </c>
      <c r="C264" s="56">
        <v>1</v>
      </c>
      <c r="D264" s="57" t="s">
        <v>32</v>
      </c>
      <c r="E264" s="57">
        <v>1985</v>
      </c>
      <c r="F264" s="56">
        <v>1</v>
      </c>
      <c r="G264" s="57">
        <v>2</v>
      </c>
      <c r="H264" s="56">
        <v>2</v>
      </c>
      <c r="I264" s="6">
        <v>7</v>
      </c>
      <c r="J264">
        <v>63</v>
      </c>
      <c r="K264" s="57">
        <v>202</v>
      </c>
      <c r="L264">
        <v>3</v>
      </c>
      <c r="M264" s="20">
        <v>45838</v>
      </c>
      <c r="N264" s="3">
        <v>0.55000000000000004</v>
      </c>
      <c r="O264" s="3">
        <v>10.37</v>
      </c>
      <c r="P264" s="67">
        <v>24</v>
      </c>
      <c r="R264" s="119"/>
    </row>
    <row r="265" spans="1:18">
      <c r="A265" s="57" t="s">
        <v>29</v>
      </c>
      <c r="B265" s="57" t="s">
        <v>30</v>
      </c>
      <c r="C265" s="56">
        <v>1</v>
      </c>
      <c r="D265" s="57" t="s">
        <v>37</v>
      </c>
      <c r="E265" s="57">
        <v>2018</v>
      </c>
      <c r="F265" s="56">
        <v>1</v>
      </c>
      <c r="G265" s="57">
        <v>1</v>
      </c>
      <c r="H265" s="56">
        <v>2</v>
      </c>
      <c r="I265" s="6">
        <v>8</v>
      </c>
      <c r="J265">
        <v>2</v>
      </c>
      <c r="K265" s="57">
        <v>102</v>
      </c>
      <c r="L265">
        <v>3</v>
      </c>
      <c r="M265" s="20">
        <v>45838</v>
      </c>
      <c r="N265" s="3">
        <v>0.55000000000000004</v>
      </c>
      <c r="O265" s="3">
        <v>8.26</v>
      </c>
      <c r="P265" s="67">
        <v>21</v>
      </c>
      <c r="R265" s="119"/>
    </row>
    <row r="266" spans="1:18">
      <c r="A266" s="57" t="s">
        <v>29</v>
      </c>
      <c r="B266" s="57" t="s">
        <v>30</v>
      </c>
      <c r="C266" s="56">
        <v>1</v>
      </c>
      <c r="D266" s="57" t="s">
        <v>36</v>
      </c>
      <c r="E266" s="57">
        <v>2016</v>
      </c>
      <c r="F266" s="56">
        <v>1</v>
      </c>
      <c r="G266" s="57">
        <v>1</v>
      </c>
      <c r="H266" s="56">
        <v>3</v>
      </c>
      <c r="I266" s="6">
        <v>9</v>
      </c>
      <c r="J266">
        <v>3</v>
      </c>
      <c r="K266" s="57">
        <v>103</v>
      </c>
      <c r="L266">
        <v>3</v>
      </c>
      <c r="M266" s="20">
        <v>45838</v>
      </c>
      <c r="N266" s="3">
        <v>0.51</v>
      </c>
      <c r="O266" s="3">
        <v>8.36</v>
      </c>
      <c r="R266" s="119"/>
    </row>
    <row r="267" spans="1:18">
      <c r="A267" s="57" t="s">
        <v>29</v>
      </c>
      <c r="B267" s="57" t="s">
        <v>30</v>
      </c>
      <c r="C267" s="56">
        <v>1</v>
      </c>
      <c r="D267" s="57" t="s">
        <v>33</v>
      </c>
      <c r="E267" s="57">
        <v>1998</v>
      </c>
      <c r="F267" s="56">
        <v>1</v>
      </c>
      <c r="G267" s="57">
        <v>2</v>
      </c>
      <c r="H267" s="56">
        <v>3</v>
      </c>
      <c r="I267" s="6">
        <v>10</v>
      </c>
      <c r="J267">
        <v>62</v>
      </c>
      <c r="K267" s="57">
        <v>203</v>
      </c>
      <c r="L267">
        <v>3</v>
      </c>
      <c r="M267" s="20">
        <v>45838</v>
      </c>
      <c r="N267" s="3">
        <v>0.68</v>
      </c>
      <c r="O267" s="3">
        <v>6.9</v>
      </c>
      <c r="R267" s="119"/>
    </row>
    <row r="268" spans="1:18">
      <c r="A268" s="57" t="s">
        <v>29</v>
      </c>
      <c r="B268" s="57" t="s">
        <v>30</v>
      </c>
      <c r="C268" s="56">
        <v>1</v>
      </c>
      <c r="D268" s="57" t="s">
        <v>38</v>
      </c>
      <c r="E268" s="57">
        <v>2023</v>
      </c>
      <c r="F268" s="56">
        <v>1</v>
      </c>
      <c r="G268" s="57">
        <v>3</v>
      </c>
      <c r="H268" s="56">
        <v>3</v>
      </c>
      <c r="I268" s="6">
        <v>11</v>
      </c>
      <c r="J268">
        <v>67</v>
      </c>
      <c r="K268" s="57">
        <v>303</v>
      </c>
      <c r="L268">
        <v>3</v>
      </c>
      <c r="M268" s="20">
        <v>45838</v>
      </c>
      <c r="N268" s="3">
        <v>0.48</v>
      </c>
      <c r="O268" s="3">
        <v>7.1</v>
      </c>
      <c r="R268" s="119"/>
    </row>
    <row r="269" spans="1:18">
      <c r="A269" s="57" t="s">
        <v>29</v>
      </c>
      <c r="B269" s="57" t="s">
        <v>30</v>
      </c>
      <c r="C269" s="56">
        <v>1</v>
      </c>
      <c r="D269" s="57" t="s">
        <v>35</v>
      </c>
      <c r="E269" s="57">
        <v>2002</v>
      </c>
      <c r="F269" s="56">
        <v>1</v>
      </c>
      <c r="G269" s="57">
        <v>4</v>
      </c>
      <c r="H269" s="56">
        <v>3</v>
      </c>
      <c r="I269" s="6">
        <v>12</v>
      </c>
      <c r="J269">
        <v>126</v>
      </c>
      <c r="K269" s="57">
        <v>403</v>
      </c>
      <c r="L269">
        <v>3</v>
      </c>
      <c r="M269" s="20">
        <v>45838</v>
      </c>
      <c r="N269" s="3">
        <v>0.59</v>
      </c>
      <c r="O269" s="3">
        <v>10.37</v>
      </c>
      <c r="R269" s="119"/>
    </row>
    <row r="270" spans="1:18">
      <c r="A270" s="57" t="s">
        <v>29</v>
      </c>
      <c r="B270" s="57" t="s">
        <v>30</v>
      </c>
      <c r="C270" s="56">
        <v>1</v>
      </c>
      <c r="D270" s="57" t="s">
        <v>35</v>
      </c>
      <c r="E270" s="57">
        <v>2002</v>
      </c>
      <c r="F270" s="56">
        <v>1</v>
      </c>
      <c r="G270" s="57">
        <v>4</v>
      </c>
      <c r="H270" s="56">
        <v>4</v>
      </c>
      <c r="I270" s="6">
        <v>13</v>
      </c>
      <c r="J270">
        <v>125</v>
      </c>
      <c r="K270" s="57">
        <v>404</v>
      </c>
      <c r="L270">
        <v>3</v>
      </c>
      <c r="M270" s="20">
        <v>45838</v>
      </c>
      <c r="N270" s="3">
        <v>0.44</v>
      </c>
      <c r="O270" s="3">
        <v>8.92</v>
      </c>
      <c r="P270" s="67">
        <v>24</v>
      </c>
      <c r="R270" s="119"/>
    </row>
    <row r="271" spans="1:18">
      <c r="A271" s="57" t="s">
        <v>29</v>
      </c>
      <c r="B271" s="57" t="s">
        <v>30</v>
      </c>
      <c r="C271" s="56">
        <v>1</v>
      </c>
      <c r="D271" s="57" t="s">
        <v>38</v>
      </c>
      <c r="E271" s="57">
        <v>2023</v>
      </c>
      <c r="F271" s="56">
        <v>1</v>
      </c>
      <c r="G271" s="57">
        <v>3</v>
      </c>
      <c r="H271" s="56">
        <v>4</v>
      </c>
      <c r="I271" s="6">
        <v>14</v>
      </c>
      <c r="J271">
        <v>68</v>
      </c>
      <c r="K271" s="57">
        <v>304</v>
      </c>
      <c r="L271">
        <v>3</v>
      </c>
      <c r="M271" s="20">
        <v>45838</v>
      </c>
      <c r="N271" s="3">
        <v>0.46</v>
      </c>
      <c r="O271" s="3">
        <v>10.24</v>
      </c>
      <c r="P271" s="67">
        <v>19</v>
      </c>
      <c r="R271" s="119"/>
    </row>
    <row r="272" spans="1:18">
      <c r="A272" s="57" t="s">
        <v>29</v>
      </c>
      <c r="B272" s="57" t="s">
        <v>30</v>
      </c>
      <c r="C272" s="56">
        <v>1</v>
      </c>
      <c r="D272" s="57" t="s">
        <v>33</v>
      </c>
      <c r="E272" s="57">
        <v>1998</v>
      </c>
      <c r="F272" s="56">
        <v>1</v>
      </c>
      <c r="G272" s="57">
        <v>2</v>
      </c>
      <c r="H272" s="56">
        <v>4</v>
      </c>
      <c r="I272" s="6">
        <v>15</v>
      </c>
      <c r="J272">
        <v>61</v>
      </c>
      <c r="K272" s="57">
        <v>204</v>
      </c>
      <c r="L272">
        <v>3</v>
      </c>
      <c r="M272" s="20">
        <v>45838</v>
      </c>
      <c r="N272" s="3">
        <v>0.55000000000000004</v>
      </c>
      <c r="O272" s="3">
        <v>7.29</v>
      </c>
      <c r="P272" s="67">
        <v>22</v>
      </c>
      <c r="R272" s="119"/>
    </row>
    <row r="273" spans="1:18">
      <c r="A273" s="57" t="s">
        <v>29</v>
      </c>
      <c r="B273" s="57" t="s">
        <v>30</v>
      </c>
      <c r="C273" s="56">
        <v>1</v>
      </c>
      <c r="D273" s="57" t="s">
        <v>36</v>
      </c>
      <c r="E273" s="57">
        <v>2016</v>
      </c>
      <c r="F273" s="56">
        <v>1</v>
      </c>
      <c r="G273" s="57">
        <v>1</v>
      </c>
      <c r="H273" s="56">
        <v>4</v>
      </c>
      <c r="I273" s="6">
        <v>16</v>
      </c>
      <c r="J273">
        <v>4</v>
      </c>
      <c r="K273" s="57">
        <v>104</v>
      </c>
      <c r="L273">
        <v>3</v>
      </c>
      <c r="M273" s="20">
        <v>45838</v>
      </c>
      <c r="N273" s="3">
        <v>0.48</v>
      </c>
      <c r="O273" s="3">
        <v>11.56</v>
      </c>
      <c r="P273" s="67">
        <v>21</v>
      </c>
      <c r="R273" s="119"/>
    </row>
    <row r="274" spans="1:18">
      <c r="A274" s="57" t="s">
        <v>39</v>
      </c>
      <c r="B274" s="57" t="s">
        <v>40</v>
      </c>
      <c r="C274" s="56">
        <v>2</v>
      </c>
      <c r="D274" s="57" t="s">
        <v>41</v>
      </c>
      <c r="E274" s="57">
        <v>1984</v>
      </c>
      <c r="F274" s="56">
        <v>1</v>
      </c>
      <c r="G274" s="57">
        <v>1</v>
      </c>
      <c r="H274" s="56">
        <v>5</v>
      </c>
      <c r="I274" s="6">
        <v>17</v>
      </c>
      <c r="J274">
        <v>5</v>
      </c>
      <c r="K274" s="57">
        <v>105</v>
      </c>
      <c r="L274">
        <v>3</v>
      </c>
      <c r="M274" s="20">
        <v>45838</v>
      </c>
      <c r="N274" s="3">
        <v>0.19</v>
      </c>
      <c r="O274" s="3">
        <v>2.35</v>
      </c>
      <c r="R274" s="119"/>
    </row>
    <row r="275" spans="1:18">
      <c r="A275" s="57" t="s">
        <v>39</v>
      </c>
      <c r="B275" s="57" t="s">
        <v>40</v>
      </c>
      <c r="C275" s="56">
        <v>2</v>
      </c>
      <c r="D275" s="57" t="s">
        <v>42</v>
      </c>
      <c r="E275" s="57">
        <v>1989</v>
      </c>
      <c r="F275" s="56">
        <v>1</v>
      </c>
      <c r="G275" s="57">
        <v>2</v>
      </c>
      <c r="H275" s="56">
        <v>5</v>
      </c>
      <c r="I275" s="6">
        <v>18</v>
      </c>
      <c r="J275">
        <v>60</v>
      </c>
      <c r="K275" s="57">
        <v>205</v>
      </c>
      <c r="L275">
        <v>3</v>
      </c>
      <c r="M275" s="20">
        <v>45838</v>
      </c>
      <c r="N275" s="3">
        <v>0.21</v>
      </c>
      <c r="O275" s="3">
        <v>3.54</v>
      </c>
      <c r="R275" s="119"/>
    </row>
    <row r="276" spans="1:18">
      <c r="A276" s="57" t="s">
        <v>39</v>
      </c>
      <c r="B276" s="57" t="s">
        <v>40</v>
      </c>
      <c r="C276" s="56">
        <v>2</v>
      </c>
      <c r="D276" s="57" t="s">
        <v>45</v>
      </c>
      <c r="E276" s="57">
        <v>2004</v>
      </c>
      <c r="F276" s="56">
        <v>1</v>
      </c>
      <c r="G276" s="57">
        <v>3</v>
      </c>
      <c r="H276" s="56">
        <v>5</v>
      </c>
      <c r="I276" s="6">
        <v>19</v>
      </c>
      <c r="J276">
        <v>69</v>
      </c>
      <c r="K276" s="57">
        <v>305</v>
      </c>
      <c r="L276">
        <v>3</v>
      </c>
      <c r="M276" s="20">
        <v>45838</v>
      </c>
      <c r="N276" s="3">
        <v>0.22</v>
      </c>
      <c r="O276" s="3">
        <v>2.58</v>
      </c>
      <c r="R276" s="119"/>
    </row>
    <row r="277" spans="1:18">
      <c r="A277" s="57" t="s">
        <v>39</v>
      </c>
      <c r="B277" s="57" t="s">
        <v>40</v>
      </c>
      <c r="C277" s="56">
        <v>2</v>
      </c>
      <c r="D277" s="57" t="s">
        <v>43</v>
      </c>
      <c r="E277" s="57">
        <v>1999</v>
      </c>
      <c r="F277" s="56">
        <v>1</v>
      </c>
      <c r="G277" s="57">
        <v>4</v>
      </c>
      <c r="H277" s="56">
        <v>5</v>
      </c>
      <c r="I277" s="6">
        <v>20</v>
      </c>
      <c r="J277">
        <v>124</v>
      </c>
      <c r="K277" s="57">
        <v>405</v>
      </c>
      <c r="L277">
        <v>3</v>
      </c>
      <c r="M277" s="20">
        <v>45838</v>
      </c>
      <c r="N277" s="3">
        <v>0.22</v>
      </c>
      <c r="O277" s="3">
        <v>1.95</v>
      </c>
      <c r="R277" s="119"/>
    </row>
    <row r="278" spans="1:18">
      <c r="A278" s="57" t="s">
        <v>39</v>
      </c>
      <c r="B278" s="57" t="s">
        <v>40</v>
      </c>
      <c r="C278" s="56">
        <v>2</v>
      </c>
      <c r="D278" s="57" t="s">
        <v>43</v>
      </c>
      <c r="E278" s="57">
        <v>1999</v>
      </c>
      <c r="F278" s="56">
        <v>1</v>
      </c>
      <c r="G278" s="57">
        <v>4</v>
      </c>
      <c r="H278" s="56">
        <v>6</v>
      </c>
      <c r="I278" s="6">
        <v>21</v>
      </c>
      <c r="J278">
        <v>123</v>
      </c>
      <c r="K278" s="57">
        <v>406</v>
      </c>
      <c r="L278">
        <v>3</v>
      </c>
      <c r="M278" s="20">
        <v>45838</v>
      </c>
      <c r="N278" s="3">
        <v>0.2</v>
      </c>
      <c r="O278" s="3">
        <v>3.28</v>
      </c>
      <c r="P278" s="67">
        <v>15</v>
      </c>
      <c r="R278" s="119"/>
    </row>
    <row r="279" spans="1:18">
      <c r="A279" s="57" t="s">
        <v>39</v>
      </c>
      <c r="B279" s="57" t="s">
        <v>40</v>
      </c>
      <c r="C279" s="56">
        <v>2</v>
      </c>
      <c r="D279" s="57" t="s">
        <v>45</v>
      </c>
      <c r="E279" s="57">
        <v>2004</v>
      </c>
      <c r="F279" s="56">
        <v>1</v>
      </c>
      <c r="G279" s="57">
        <v>3</v>
      </c>
      <c r="H279" s="56">
        <v>6</v>
      </c>
      <c r="I279" s="6">
        <v>22</v>
      </c>
      <c r="J279">
        <v>70</v>
      </c>
      <c r="K279" s="57">
        <v>306</v>
      </c>
      <c r="L279">
        <v>3</v>
      </c>
      <c r="M279" s="20">
        <v>45838</v>
      </c>
      <c r="N279" s="3">
        <v>0.2</v>
      </c>
      <c r="O279" s="3">
        <v>2.5099999999999998</v>
      </c>
      <c r="P279" s="67">
        <v>19</v>
      </c>
      <c r="R279" s="119"/>
    </row>
    <row r="280" spans="1:18">
      <c r="A280" s="57" t="s">
        <v>39</v>
      </c>
      <c r="B280" s="57" t="s">
        <v>40</v>
      </c>
      <c r="C280" s="56">
        <v>2</v>
      </c>
      <c r="D280" s="57" t="s">
        <v>42</v>
      </c>
      <c r="E280" s="57">
        <v>1989</v>
      </c>
      <c r="F280" s="56">
        <v>1</v>
      </c>
      <c r="G280" s="57">
        <v>2</v>
      </c>
      <c r="H280" s="56">
        <v>6</v>
      </c>
      <c r="I280" s="6">
        <v>23</v>
      </c>
      <c r="J280">
        <v>59</v>
      </c>
      <c r="K280" s="57">
        <v>206</v>
      </c>
      <c r="L280">
        <v>3</v>
      </c>
      <c r="M280" s="20">
        <v>45838</v>
      </c>
      <c r="N280" s="3">
        <v>0.19</v>
      </c>
      <c r="O280" s="3">
        <v>2.4500000000000002</v>
      </c>
      <c r="P280" s="67">
        <v>14</v>
      </c>
      <c r="R280" s="119"/>
    </row>
    <row r="281" spans="1:18">
      <c r="A281" s="57" t="s">
        <v>39</v>
      </c>
      <c r="B281" s="57" t="s">
        <v>40</v>
      </c>
      <c r="C281" s="56">
        <v>2</v>
      </c>
      <c r="D281" s="57" t="s">
        <v>41</v>
      </c>
      <c r="E281" s="57">
        <v>1984</v>
      </c>
      <c r="F281" s="56">
        <v>1</v>
      </c>
      <c r="G281" s="57">
        <v>1</v>
      </c>
      <c r="H281" s="56">
        <v>6</v>
      </c>
      <c r="I281" s="6">
        <v>24</v>
      </c>
      <c r="J281">
        <v>6</v>
      </c>
      <c r="K281" s="57">
        <v>106</v>
      </c>
      <c r="L281">
        <v>3</v>
      </c>
      <c r="M281" s="20">
        <v>45838</v>
      </c>
      <c r="N281" s="3">
        <v>0.18</v>
      </c>
      <c r="O281" s="3">
        <v>2.2400000000000002</v>
      </c>
      <c r="P281" s="67">
        <v>14</v>
      </c>
      <c r="R281" s="119"/>
    </row>
    <row r="282" spans="1:18">
      <c r="A282" s="57" t="s">
        <v>39</v>
      </c>
      <c r="B282" s="57" t="s">
        <v>40</v>
      </c>
      <c r="C282" s="56">
        <v>2</v>
      </c>
      <c r="D282" s="57" t="s">
        <v>47</v>
      </c>
      <c r="E282" s="57">
        <v>2016</v>
      </c>
      <c r="F282" s="56">
        <v>1</v>
      </c>
      <c r="G282" s="57">
        <v>1</v>
      </c>
      <c r="H282" s="56">
        <v>7</v>
      </c>
      <c r="I282" s="6">
        <v>25</v>
      </c>
      <c r="J282">
        <v>7</v>
      </c>
      <c r="K282" s="57">
        <v>107</v>
      </c>
      <c r="L282">
        <v>3</v>
      </c>
      <c r="M282" s="20">
        <v>45838</v>
      </c>
      <c r="N282" s="3">
        <v>0.16</v>
      </c>
      <c r="O282" s="3">
        <v>0.95</v>
      </c>
      <c r="R282" s="119"/>
    </row>
    <row r="283" spans="1:18">
      <c r="A283" s="57" t="s">
        <v>39</v>
      </c>
      <c r="B283" s="57" t="s">
        <v>40</v>
      </c>
      <c r="C283" s="56">
        <v>2</v>
      </c>
      <c r="D283" s="57" t="s">
        <v>44</v>
      </c>
      <c r="E283" s="57">
        <v>2001</v>
      </c>
      <c r="F283" s="56">
        <v>1</v>
      </c>
      <c r="G283" s="57">
        <v>2</v>
      </c>
      <c r="H283" s="56">
        <v>7</v>
      </c>
      <c r="I283" s="6">
        <v>26</v>
      </c>
      <c r="J283">
        <v>58</v>
      </c>
      <c r="K283" s="57">
        <v>207</v>
      </c>
      <c r="L283">
        <v>3</v>
      </c>
      <c r="M283" s="20">
        <v>45838</v>
      </c>
      <c r="N283" s="3">
        <v>0.25</v>
      </c>
      <c r="O283" s="3">
        <v>6.13</v>
      </c>
      <c r="R283" s="119"/>
    </row>
    <row r="284" spans="1:18">
      <c r="A284" s="57" t="s">
        <v>39</v>
      </c>
      <c r="B284" s="57" t="s">
        <v>40</v>
      </c>
      <c r="C284" s="56">
        <v>2</v>
      </c>
      <c r="D284" s="57" t="s">
        <v>48</v>
      </c>
      <c r="E284" s="57">
        <v>2020</v>
      </c>
      <c r="F284" s="56">
        <v>1</v>
      </c>
      <c r="G284" s="57">
        <v>3</v>
      </c>
      <c r="H284" s="56">
        <v>7</v>
      </c>
      <c r="I284" s="6">
        <v>27</v>
      </c>
      <c r="J284">
        <v>71</v>
      </c>
      <c r="K284" s="57">
        <v>307</v>
      </c>
      <c r="L284">
        <v>3</v>
      </c>
      <c r="M284" s="20">
        <v>45838</v>
      </c>
      <c r="N284" s="3">
        <v>0.19</v>
      </c>
      <c r="O284" s="3">
        <v>3.09</v>
      </c>
      <c r="R284" s="119"/>
    </row>
    <row r="285" spans="1:18">
      <c r="A285" s="57" t="s">
        <v>39</v>
      </c>
      <c r="B285" s="57" t="s">
        <v>40</v>
      </c>
      <c r="C285" s="56">
        <v>2</v>
      </c>
      <c r="D285" s="57" t="s">
        <v>46</v>
      </c>
      <c r="E285" s="57">
        <v>2008</v>
      </c>
      <c r="F285" s="56">
        <v>1</v>
      </c>
      <c r="G285" s="57">
        <v>4</v>
      </c>
      <c r="H285" s="56">
        <v>7</v>
      </c>
      <c r="I285" s="6">
        <v>28</v>
      </c>
      <c r="J285">
        <v>122</v>
      </c>
      <c r="K285" s="57">
        <v>407</v>
      </c>
      <c r="L285">
        <v>3</v>
      </c>
      <c r="M285" s="20">
        <v>45838</v>
      </c>
      <c r="N285" s="3">
        <v>0.19</v>
      </c>
      <c r="O285" s="3">
        <v>2.33</v>
      </c>
      <c r="R285" s="119"/>
    </row>
    <row r="286" spans="1:18">
      <c r="A286" s="57" t="s">
        <v>39</v>
      </c>
      <c r="B286" s="57" t="s">
        <v>40</v>
      </c>
      <c r="C286" s="56">
        <v>2</v>
      </c>
      <c r="D286" s="57" t="s">
        <v>46</v>
      </c>
      <c r="E286" s="57">
        <v>2008</v>
      </c>
      <c r="F286" s="56">
        <v>1</v>
      </c>
      <c r="G286" s="57">
        <v>4</v>
      </c>
      <c r="H286" s="56">
        <v>8</v>
      </c>
      <c r="I286" s="6">
        <v>29</v>
      </c>
      <c r="J286">
        <v>121</v>
      </c>
      <c r="K286" s="57">
        <v>408</v>
      </c>
      <c r="L286">
        <v>3</v>
      </c>
      <c r="M286" s="20">
        <v>45838</v>
      </c>
      <c r="N286" s="3">
        <v>0.2</v>
      </c>
      <c r="O286" s="3">
        <v>5.71</v>
      </c>
      <c r="P286" s="67">
        <v>19</v>
      </c>
      <c r="R286" s="119"/>
    </row>
    <row r="287" spans="1:18">
      <c r="A287" s="57" t="s">
        <v>39</v>
      </c>
      <c r="B287" s="57" t="s">
        <v>40</v>
      </c>
      <c r="C287" s="56">
        <v>2</v>
      </c>
      <c r="D287" s="57" t="s">
        <v>48</v>
      </c>
      <c r="E287" s="57">
        <v>2020</v>
      </c>
      <c r="F287" s="56">
        <v>1</v>
      </c>
      <c r="G287" s="57">
        <v>3</v>
      </c>
      <c r="H287" s="56">
        <v>8</v>
      </c>
      <c r="I287" s="6">
        <v>30</v>
      </c>
      <c r="J287">
        <v>72</v>
      </c>
      <c r="K287" s="57">
        <v>308</v>
      </c>
      <c r="L287">
        <v>3</v>
      </c>
      <c r="M287" s="20">
        <v>45838</v>
      </c>
      <c r="N287" s="3">
        <v>0.18</v>
      </c>
      <c r="O287" s="3">
        <v>2.46</v>
      </c>
      <c r="P287" s="67">
        <v>17</v>
      </c>
      <c r="R287" s="119"/>
    </row>
    <row r="288" spans="1:18">
      <c r="A288" s="57" t="s">
        <v>39</v>
      </c>
      <c r="B288" s="57" t="s">
        <v>40</v>
      </c>
      <c r="C288" s="56">
        <v>2</v>
      </c>
      <c r="D288" s="57" t="s">
        <v>44</v>
      </c>
      <c r="E288" s="57">
        <v>2001</v>
      </c>
      <c r="F288" s="56">
        <v>1</v>
      </c>
      <c r="G288" s="57">
        <v>2</v>
      </c>
      <c r="H288" s="56">
        <v>8</v>
      </c>
      <c r="I288" s="6">
        <v>31</v>
      </c>
      <c r="J288">
        <v>57</v>
      </c>
      <c r="K288" s="57">
        <v>208</v>
      </c>
      <c r="L288">
        <v>3</v>
      </c>
      <c r="M288" s="20">
        <v>45838</v>
      </c>
      <c r="N288" s="3">
        <v>0.24</v>
      </c>
      <c r="O288" s="3">
        <v>3.92</v>
      </c>
      <c r="P288" s="67">
        <v>15</v>
      </c>
      <c r="R288" s="119"/>
    </row>
    <row r="289" spans="1:18">
      <c r="A289" s="57" t="s">
        <v>39</v>
      </c>
      <c r="B289" s="57" t="s">
        <v>40</v>
      </c>
      <c r="C289" s="56">
        <v>2</v>
      </c>
      <c r="D289" s="57" t="s">
        <v>47</v>
      </c>
      <c r="E289" s="57">
        <v>2016</v>
      </c>
      <c r="F289" s="56">
        <v>1</v>
      </c>
      <c r="G289" s="57">
        <v>1</v>
      </c>
      <c r="H289" s="56">
        <v>8</v>
      </c>
      <c r="I289" s="6">
        <v>32</v>
      </c>
      <c r="J289">
        <v>8</v>
      </c>
      <c r="K289" s="57">
        <v>108</v>
      </c>
      <c r="L289">
        <v>3</v>
      </c>
      <c r="M289" s="20">
        <v>45838</v>
      </c>
      <c r="N289" s="3">
        <v>0.2</v>
      </c>
      <c r="O289" s="3">
        <v>1.9</v>
      </c>
      <c r="P289" s="67">
        <v>17</v>
      </c>
      <c r="R289" s="119"/>
    </row>
    <row r="290" spans="1:18">
      <c r="A290" s="57" t="s">
        <v>29</v>
      </c>
      <c r="B290" s="57" t="s">
        <v>30</v>
      </c>
      <c r="C290" s="56">
        <v>3</v>
      </c>
      <c r="D290" s="57" t="s">
        <v>32</v>
      </c>
      <c r="E290" s="57">
        <v>1985</v>
      </c>
      <c r="F290" s="56">
        <v>2</v>
      </c>
      <c r="G290" s="57">
        <v>1</v>
      </c>
      <c r="H290" s="56">
        <v>9</v>
      </c>
      <c r="I290" s="6">
        <v>33</v>
      </c>
      <c r="J290">
        <v>9</v>
      </c>
      <c r="K290" s="57">
        <v>109</v>
      </c>
      <c r="L290">
        <v>3</v>
      </c>
      <c r="M290" s="20">
        <v>45838</v>
      </c>
      <c r="N290" s="3">
        <v>0.56000000000000005</v>
      </c>
      <c r="O290" s="3">
        <v>10.55</v>
      </c>
      <c r="R290" s="119"/>
    </row>
    <row r="291" spans="1:18">
      <c r="A291" s="57" t="s">
        <v>29</v>
      </c>
      <c r="B291" s="57" t="s">
        <v>30</v>
      </c>
      <c r="C291" s="56">
        <v>3</v>
      </c>
      <c r="D291" s="57" t="s">
        <v>38</v>
      </c>
      <c r="E291" s="57">
        <v>2023</v>
      </c>
      <c r="F291" s="56">
        <v>2</v>
      </c>
      <c r="G291" s="57">
        <v>2</v>
      </c>
      <c r="H291" s="56">
        <v>9</v>
      </c>
      <c r="I291" s="6">
        <v>34</v>
      </c>
      <c r="J291">
        <v>56</v>
      </c>
      <c r="K291" s="57">
        <v>209</v>
      </c>
      <c r="L291">
        <v>3</v>
      </c>
      <c r="M291" s="20">
        <v>45838</v>
      </c>
      <c r="N291" s="3">
        <v>0.61</v>
      </c>
      <c r="O291" s="3">
        <v>3.7</v>
      </c>
      <c r="R291" s="119"/>
    </row>
    <row r="292" spans="1:18">
      <c r="A292" s="57" t="s">
        <v>29</v>
      </c>
      <c r="B292" s="57" t="s">
        <v>30</v>
      </c>
      <c r="C292" s="56">
        <v>3</v>
      </c>
      <c r="D292" s="57" t="s">
        <v>36</v>
      </c>
      <c r="E292" s="57">
        <v>2016</v>
      </c>
      <c r="F292" s="56">
        <v>2</v>
      </c>
      <c r="G292" s="57">
        <v>3</v>
      </c>
      <c r="H292" s="56">
        <v>9</v>
      </c>
      <c r="I292" s="6">
        <v>35</v>
      </c>
      <c r="J292">
        <v>73</v>
      </c>
      <c r="K292" s="57">
        <v>309</v>
      </c>
      <c r="L292">
        <v>3</v>
      </c>
      <c r="M292" s="20">
        <v>45838</v>
      </c>
      <c r="N292" s="3">
        <v>0.38</v>
      </c>
      <c r="O292" s="3">
        <v>7.88</v>
      </c>
      <c r="R292" s="119"/>
    </row>
    <row r="293" spans="1:18">
      <c r="A293" s="57" t="s">
        <v>29</v>
      </c>
      <c r="B293" s="57" t="s">
        <v>30</v>
      </c>
      <c r="C293" s="56">
        <v>3</v>
      </c>
      <c r="D293" s="57" t="s">
        <v>33</v>
      </c>
      <c r="E293" s="57">
        <v>1998</v>
      </c>
      <c r="F293" s="56">
        <v>2</v>
      </c>
      <c r="G293" s="57">
        <v>4</v>
      </c>
      <c r="H293" s="56">
        <v>9</v>
      </c>
      <c r="I293" s="6">
        <v>36</v>
      </c>
      <c r="J293">
        <v>120</v>
      </c>
      <c r="K293" s="57">
        <v>409</v>
      </c>
      <c r="L293">
        <v>3</v>
      </c>
      <c r="M293" s="20">
        <v>45838</v>
      </c>
      <c r="N293" s="3">
        <v>0.53</v>
      </c>
      <c r="O293" s="3">
        <v>8.5299999999999994</v>
      </c>
      <c r="R293" s="119"/>
    </row>
    <row r="294" spans="1:18">
      <c r="A294" s="57" t="s">
        <v>29</v>
      </c>
      <c r="B294" s="57" t="s">
        <v>30</v>
      </c>
      <c r="C294" s="56">
        <v>3</v>
      </c>
      <c r="D294" s="57" t="s">
        <v>33</v>
      </c>
      <c r="E294" s="57">
        <v>1998</v>
      </c>
      <c r="F294" s="56">
        <v>2</v>
      </c>
      <c r="G294" s="57">
        <v>4</v>
      </c>
      <c r="H294" s="56">
        <v>10</v>
      </c>
      <c r="I294" s="6">
        <v>37</v>
      </c>
      <c r="J294">
        <v>119</v>
      </c>
      <c r="K294" s="57">
        <v>410</v>
      </c>
      <c r="L294">
        <v>3</v>
      </c>
      <c r="M294" s="20">
        <v>45838</v>
      </c>
      <c r="N294" s="3">
        <v>0.49</v>
      </c>
      <c r="O294" s="3">
        <v>5.39</v>
      </c>
      <c r="P294" s="67">
        <v>26</v>
      </c>
      <c r="R294" s="119"/>
    </row>
    <row r="295" spans="1:18">
      <c r="A295" s="57" t="s">
        <v>29</v>
      </c>
      <c r="B295" s="57" t="s">
        <v>30</v>
      </c>
      <c r="C295" s="56">
        <v>3</v>
      </c>
      <c r="D295" s="57" t="s">
        <v>36</v>
      </c>
      <c r="E295" s="57">
        <v>2016</v>
      </c>
      <c r="F295" s="56">
        <v>2</v>
      </c>
      <c r="G295" s="57">
        <v>3</v>
      </c>
      <c r="H295" s="56">
        <v>10</v>
      </c>
      <c r="I295" s="6">
        <v>38</v>
      </c>
      <c r="J295">
        <v>74</v>
      </c>
      <c r="K295" s="57">
        <v>310</v>
      </c>
      <c r="L295">
        <v>3</v>
      </c>
      <c r="M295" s="20">
        <v>45838</v>
      </c>
      <c r="N295" s="3">
        <v>0.43</v>
      </c>
      <c r="O295" s="3">
        <v>19.88</v>
      </c>
      <c r="P295" s="67">
        <v>17</v>
      </c>
      <c r="R295" s="119"/>
    </row>
    <row r="296" spans="1:18">
      <c r="A296" s="57" t="s">
        <v>29</v>
      </c>
      <c r="B296" s="57" t="s">
        <v>30</v>
      </c>
      <c r="C296" s="56">
        <v>3</v>
      </c>
      <c r="D296" s="57" t="s">
        <v>38</v>
      </c>
      <c r="E296" s="57">
        <v>2023</v>
      </c>
      <c r="F296" s="56">
        <v>2</v>
      </c>
      <c r="G296" s="57">
        <v>2</v>
      </c>
      <c r="H296" s="56">
        <v>10</v>
      </c>
      <c r="I296" s="6">
        <v>39</v>
      </c>
      <c r="J296">
        <v>55</v>
      </c>
      <c r="K296" s="57">
        <v>210</v>
      </c>
      <c r="L296">
        <v>3</v>
      </c>
      <c r="M296" s="20">
        <v>45838</v>
      </c>
      <c r="N296" s="3">
        <v>0.55000000000000004</v>
      </c>
      <c r="O296" s="3">
        <v>10.06</v>
      </c>
      <c r="P296" s="67">
        <v>19</v>
      </c>
      <c r="R296" s="119"/>
    </row>
    <row r="297" spans="1:18">
      <c r="A297" s="57" t="s">
        <v>29</v>
      </c>
      <c r="B297" s="57" t="s">
        <v>30</v>
      </c>
      <c r="C297" s="56">
        <v>3</v>
      </c>
      <c r="D297" s="57" t="s">
        <v>32</v>
      </c>
      <c r="E297" s="57">
        <v>1985</v>
      </c>
      <c r="F297" s="56">
        <v>2</v>
      </c>
      <c r="G297" s="57">
        <v>1</v>
      </c>
      <c r="H297" s="56">
        <v>10</v>
      </c>
      <c r="I297" s="6">
        <v>40</v>
      </c>
      <c r="J297">
        <v>10</v>
      </c>
      <c r="K297" s="57">
        <v>110</v>
      </c>
      <c r="L297">
        <v>3</v>
      </c>
      <c r="M297" s="20">
        <v>45838</v>
      </c>
      <c r="N297" s="3">
        <v>0.64</v>
      </c>
      <c r="O297" s="3">
        <v>11.15</v>
      </c>
      <c r="P297" s="67">
        <v>23</v>
      </c>
      <c r="R297" s="119"/>
    </row>
    <row r="298" spans="1:18">
      <c r="A298" s="57" t="s">
        <v>29</v>
      </c>
      <c r="B298" s="57" t="s">
        <v>30</v>
      </c>
      <c r="C298" s="56">
        <v>3</v>
      </c>
      <c r="D298" s="57" t="s">
        <v>35</v>
      </c>
      <c r="E298" s="57">
        <v>2002</v>
      </c>
      <c r="F298" s="56">
        <v>2</v>
      </c>
      <c r="G298" s="57">
        <v>1</v>
      </c>
      <c r="H298" s="56">
        <v>11</v>
      </c>
      <c r="I298" s="6">
        <v>41</v>
      </c>
      <c r="J298">
        <v>11</v>
      </c>
      <c r="K298" s="57">
        <v>111</v>
      </c>
      <c r="L298">
        <v>3</v>
      </c>
      <c r="M298" s="20">
        <v>45838</v>
      </c>
      <c r="N298" s="3">
        <v>0.55000000000000004</v>
      </c>
      <c r="O298" s="3">
        <v>6.11</v>
      </c>
      <c r="R298" s="119"/>
    </row>
    <row r="299" spans="1:18">
      <c r="A299" s="57" t="s">
        <v>29</v>
      </c>
      <c r="B299" s="57" t="s">
        <v>30</v>
      </c>
      <c r="C299" s="56">
        <v>3</v>
      </c>
      <c r="D299" s="57" t="s">
        <v>34</v>
      </c>
      <c r="E299" s="57">
        <v>1999</v>
      </c>
      <c r="F299" s="56">
        <v>2</v>
      </c>
      <c r="G299" s="57">
        <v>2</v>
      </c>
      <c r="H299" s="56">
        <v>11</v>
      </c>
      <c r="I299" s="6">
        <v>42</v>
      </c>
      <c r="J299">
        <v>54</v>
      </c>
      <c r="K299" s="57">
        <v>211</v>
      </c>
      <c r="L299">
        <v>3</v>
      </c>
      <c r="M299" s="20">
        <v>45838</v>
      </c>
      <c r="N299" s="3">
        <v>0.63</v>
      </c>
      <c r="O299" s="3">
        <v>9.0399999999999991</v>
      </c>
      <c r="R299" s="119"/>
    </row>
    <row r="300" spans="1:18">
      <c r="A300" s="57" t="s">
        <v>29</v>
      </c>
      <c r="B300" s="57" t="s">
        <v>30</v>
      </c>
      <c r="C300" s="56">
        <v>3</v>
      </c>
      <c r="D300" s="57" t="s">
        <v>37</v>
      </c>
      <c r="E300" s="57">
        <v>2018</v>
      </c>
      <c r="F300" s="56">
        <v>2</v>
      </c>
      <c r="G300" s="57">
        <v>3</v>
      </c>
      <c r="H300" s="56">
        <v>11</v>
      </c>
      <c r="I300" s="6">
        <v>43</v>
      </c>
      <c r="J300">
        <v>75</v>
      </c>
      <c r="K300" s="57">
        <v>311</v>
      </c>
      <c r="L300">
        <v>3</v>
      </c>
      <c r="M300" s="20">
        <v>45838</v>
      </c>
      <c r="N300" s="3">
        <v>0.43</v>
      </c>
      <c r="O300" s="3">
        <v>10.11</v>
      </c>
      <c r="R300" s="119"/>
    </row>
    <row r="301" spans="1:18">
      <c r="A301" s="57" t="s">
        <v>29</v>
      </c>
      <c r="B301" s="57" t="s">
        <v>30</v>
      </c>
      <c r="C301" s="56">
        <v>3</v>
      </c>
      <c r="D301" s="57" t="s">
        <v>31</v>
      </c>
      <c r="E301" s="57">
        <v>1983</v>
      </c>
      <c r="F301" s="56">
        <v>2</v>
      </c>
      <c r="G301" s="57">
        <v>4</v>
      </c>
      <c r="H301" s="56">
        <v>11</v>
      </c>
      <c r="I301" s="6">
        <v>44</v>
      </c>
      <c r="J301">
        <v>118</v>
      </c>
      <c r="K301" s="57">
        <v>411</v>
      </c>
      <c r="L301">
        <v>3</v>
      </c>
      <c r="M301" s="20">
        <v>45838</v>
      </c>
      <c r="N301" s="3">
        <v>0.63</v>
      </c>
      <c r="O301" s="3">
        <v>7.85</v>
      </c>
      <c r="R301" s="119"/>
    </row>
    <row r="302" spans="1:18">
      <c r="A302" s="57" t="s">
        <v>29</v>
      </c>
      <c r="B302" s="57" t="s">
        <v>30</v>
      </c>
      <c r="C302" s="56">
        <v>3</v>
      </c>
      <c r="D302" s="57" t="s">
        <v>31</v>
      </c>
      <c r="E302" s="57">
        <v>1983</v>
      </c>
      <c r="F302" s="56">
        <v>2</v>
      </c>
      <c r="G302" s="57">
        <v>4</v>
      </c>
      <c r="H302" s="56">
        <v>12</v>
      </c>
      <c r="I302" s="6">
        <v>45</v>
      </c>
      <c r="J302">
        <v>117</v>
      </c>
      <c r="K302" s="57">
        <v>412</v>
      </c>
      <c r="L302">
        <v>3</v>
      </c>
      <c r="M302" s="20">
        <v>45838</v>
      </c>
      <c r="N302" s="3">
        <v>0.56999999999999995</v>
      </c>
      <c r="O302" s="3">
        <v>2.59</v>
      </c>
      <c r="P302" s="67">
        <v>23</v>
      </c>
      <c r="R302" s="119"/>
    </row>
    <row r="303" spans="1:18">
      <c r="A303" s="57" t="s">
        <v>29</v>
      </c>
      <c r="B303" s="57" t="s">
        <v>30</v>
      </c>
      <c r="C303" s="56">
        <v>3</v>
      </c>
      <c r="D303" s="57" t="s">
        <v>37</v>
      </c>
      <c r="E303" s="57">
        <v>2018</v>
      </c>
      <c r="F303" s="56">
        <v>2</v>
      </c>
      <c r="G303" s="57">
        <v>3</v>
      </c>
      <c r="H303" s="56">
        <v>12</v>
      </c>
      <c r="I303" s="6">
        <v>46</v>
      </c>
      <c r="J303">
        <v>76</v>
      </c>
      <c r="K303" s="57">
        <v>312</v>
      </c>
      <c r="L303">
        <v>3</v>
      </c>
      <c r="M303" s="20">
        <v>45838</v>
      </c>
      <c r="N303" s="3">
        <v>0.49</v>
      </c>
      <c r="O303" s="3">
        <v>13.32</v>
      </c>
      <c r="P303" s="67">
        <v>25</v>
      </c>
      <c r="R303" s="119"/>
    </row>
    <row r="304" spans="1:18">
      <c r="A304" s="57" t="s">
        <v>29</v>
      </c>
      <c r="B304" s="57" t="s">
        <v>30</v>
      </c>
      <c r="C304" s="56">
        <v>3</v>
      </c>
      <c r="D304" s="57" t="s">
        <v>34</v>
      </c>
      <c r="E304" s="57">
        <v>1999</v>
      </c>
      <c r="F304" s="56">
        <v>2</v>
      </c>
      <c r="G304" s="57">
        <v>2</v>
      </c>
      <c r="H304" s="56">
        <v>12</v>
      </c>
      <c r="I304" s="6">
        <v>47</v>
      </c>
      <c r="J304">
        <v>53</v>
      </c>
      <c r="K304" s="57">
        <v>212</v>
      </c>
      <c r="L304">
        <v>3</v>
      </c>
      <c r="M304" s="20">
        <v>45838</v>
      </c>
      <c r="N304" s="3">
        <v>0.57999999999999996</v>
      </c>
      <c r="O304" s="3">
        <v>8.7799999999999994</v>
      </c>
      <c r="P304" s="67">
        <v>24</v>
      </c>
      <c r="R304" s="119"/>
    </row>
    <row r="305" spans="1:18">
      <c r="A305" s="57" t="s">
        <v>29</v>
      </c>
      <c r="B305" s="57" t="s">
        <v>30</v>
      </c>
      <c r="C305" s="56">
        <v>3</v>
      </c>
      <c r="D305" s="57" t="s">
        <v>35</v>
      </c>
      <c r="E305" s="57">
        <v>2002</v>
      </c>
      <c r="F305" s="56">
        <v>2</v>
      </c>
      <c r="G305" s="57">
        <v>1</v>
      </c>
      <c r="H305" s="56">
        <v>12</v>
      </c>
      <c r="I305" s="6">
        <v>48</v>
      </c>
      <c r="J305">
        <v>12</v>
      </c>
      <c r="K305" s="57">
        <v>112</v>
      </c>
      <c r="L305">
        <v>3</v>
      </c>
      <c r="M305" s="20">
        <v>45838</v>
      </c>
      <c r="N305" s="3">
        <v>0.56999999999999995</v>
      </c>
      <c r="O305" s="3">
        <v>11.78</v>
      </c>
      <c r="P305" s="67">
        <v>22</v>
      </c>
      <c r="R305" s="119"/>
    </row>
    <row r="306" spans="1:18">
      <c r="A306" s="57" t="s">
        <v>39</v>
      </c>
      <c r="B306" s="57" t="s">
        <v>40</v>
      </c>
      <c r="C306" s="56">
        <v>4</v>
      </c>
      <c r="D306" s="57" t="s">
        <v>42</v>
      </c>
      <c r="E306" s="57">
        <v>1989</v>
      </c>
      <c r="F306" s="56">
        <v>2</v>
      </c>
      <c r="G306" s="57">
        <v>1</v>
      </c>
      <c r="H306" s="56">
        <v>13</v>
      </c>
      <c r="I306" s="6">
        <v>49</v>
      </c>
      <c r="J306">
        <v>13</v>
      </c>
      <c r="K306" s="57">
        <v>113</v>
      </c>
      <c r="L306">
        <v>3</v>
      </c>
      <c r="M306" s="20">
        <v>45838</v>
      </c>
      <c r="N306" s="3">
        <v>0.18</v>
      </c>
      <c r="O306" s="3">
        <v>2.63</v>
      </c>
      <c r="R306" s="119"/>
    </row>
    <row r="307" spans="1:18">
      <c r="A307" s="57" t="s">
        <v>39</v>
      </c>
      <c r="B307" s="57" t="s">
        <v>40</v>
      </c>
      <c r="C307" s="56">
        <v>4</v>
      </c>
      <c r="D307" s="57" t="s">
        <v>45</v>
      </c>
      <c r="E307" s="57">
        <v>2004</v>
      </c>
      <c r="F307" s="56">
        <v>2</v>
      </c>
      <c r="G307" s="57">
        <v>2</v>
      </c>
      <c r="H307" s="56">
        <v>13</v>
      </c>
      <c r="I307" s="6">
        <v>50</v>
      </c>
      <c r="J307">
        <v>52</v>
      </c>
      <c r="K307" s="57">
        <v>213</v>
      </c>
      <c r="L307">
        <v>3</v>
      </c>
      <c r="M307" s="20">
        <v>45838</v>
      </c>
      <c r="N307" s="3">
        <v>0.27</v>
      </c>
      <c r="O307" s="3">
        <v>3.81</v>
      </c>
      <c r="R307" s="119"/>
    </row>
    <row r="308" spans="1:18">
      <c r="A308" s="57" t="s">
        <v>39</v>
      </c>
      <c r="B308" s="57" t="s">
        <v>40</v>
      </c>
      <c r="C308" s="56">
        <v>4</v>
      </c>
      <c r="D308" s="57" t="s">
        <v>41</v>
      </c>
      <c r="E308" s="57">
        <v>1984</v>
      </c>
      <c r="F308" s="56">
        <v>2</v>
      </c>
      <c r="G308" s="57">
        <v>3</v>
      </c>
      <c r="H308" s="56">
        <v>13</v>
      </c>
      <c r="I308" s="6">
        <v>51</v>
      </c>
      <c r="J308">
        <v>77</v>
      </c>
      <c r="K308" s="57">
        <v>313</v>
      </c>
      <c r="L308">
        <v>3</v>
      </c>
      <c r="M308" s="20">
        <v>45838</v>
      </c>
      <c r="N308" s="3">
        <v>0.21</v>
      </c>
      <c r="O308" s="3">
        <v>3.2</v>
      </c>
      <c r="R308" s="119"/>
    </row>
    <row r="309" spans="1:18">
      <c r="A309" s="57" t="s">
        <v>39</v>
      </c>
      <c r="B309" s="57" t="s">
        <v>40</v>
      </c>
      <c r="C309" s="56">
        <v>4</v>
      </c>
      <c r="D309" s="57" t="s">
        <v>47</v>
      </c>
      <c r="E309" s="57">
        <v>2016</v>
      </c>
      <c r="F309" s="56">
        <v>2</v>
      </c>
      <c r="G309" s="57">
        <v>4</v>
      </c>
      <c r="H309" s="56">
        <v>13</v>
      </c>
      <c r="I309" s="6">
        <v>52</v>
      </c>
      <c r="J309">
        <v>116</v>
      </c>
      <c r="K309" s="57">
        <v>413</v>
      </c>
      <c r="L309">
        <v>3</v>
      </c>
      <c r="M309" s="20">
        <v>45838</v>
      </c>
      <c r="N309" s="3">
        <v>0.19</v>
      </c>
      <c r="O309" s="3">
        <v>2.86</v>
      </c>
      <c r="R309" s="119"/>
    </row>
    <row r="310" spans="1:18">
      <c r="A310" s="57" t="s">
        <v>39</v>
      </c>
      <c r="B310" s="57" t="s">
        <v>40</v>
      </c>
      <c r="C310" s="56">
        <v>4</v>
      </c>
      <c r="D310" s="57" t="s">
        <v>47</v>
      </c>
      <c r="E310" s="57">
        <v>2016</v>
      </c>
      <c r="F310" s="56">
        <v>2</v>
      </c>
      <c r="G310" s="57">
        <v>4</v>
      </c>
      <c r="H310" s="56">
        <v>14</v>
      </c>
      <c r="I310" s="6">
        <v>53</v>
      </c>
      <c r="J310">
        <v>115</v>
      </c>
      <c r="K310" s="57">
        <v>414</v>
      </c>
      <c r="L310">
        <v>3</v>
      </c>
      <c r="M310" s="20">
        <v>45838</v>
      </c>
      <c r="N310" s="3">
        <v>0.21</v>
      </c>
      <c r="O310" s="3">
        <v>2.83</v>
      </c>
      <c r="P310" s="67">
        <v>17</v>
      </c>
      <c r="R310" s="119"/>
    </row>
    <row r="311" spans="1:18">
      <c r="A311" s="57" t="s">
        <v>39</v>
      </c>
      <c r="B311" s="57" t="s">
        <v>40</v>
      </c>
      <c r="C311" s="56">
        <v>4</v>
      </c>
      <c r="D311" s="57" t="s">
        <v>41</v>
      </c>
      <c r="E311" s="57">
        <v>1984</v>
      </c>
      <c r="F311" s="56">
        <v>2</v>
      </c>
      <c r="G311" s="57">
        <v>3</v>
      </c>
      <c r="H311" s="56">
        <v>14</v>
      </c>
      <c r="I311" s="6">
        <v>54</v>
      </c>
      <c r="J311">
        <v>78</v>
      </c>
      <c r="K311" s="57">
        <v>314</v>
      </c>
      <c r="L311">
        <v>3</v>
      </c>
      <c r="M311" s="20">
        <v>45838</v>
      </c>
      <c r="N311" s="3">
        <v>0.19</v>
      </c>
      <c r="O311" s="3">
        <v>3.14</v>
      </c>
      <c r="P311" s="67">
        <v>17</v>
      </c>
      <c r="R311" s="119"/>
    </row>
    <row r="312" spans="1:18">
      <c r="A312" s="57" t="s">
        <v>39</v>
      </c>
      <c r="B312" s="57" t="s">
        <v>40</v>
      </c>
      <c r="C312" s="56">
        <v>4</v>
      </c>
      <c r="D312" s="57" t="s">
        <v>45</v>
      </c>
      <c r="E312" s="57">
        <v>2004</v>
      </c>
      <c r="F312" s="56">
        <v>2</v>
      </c>
      <c r="G312" s="57">
        <v>2</v>
      </c>
      <c r="H312" s="56">
        <v>14</v>
      </c>
      <c r="I312" s="6">
        <v>55</v>
      </c>
      <c r="J312">
        <v>51</v>
      </c>
      <c r="K312" s="57">
        <v>214</v>
      </c>
      <c r="L312">
        <v>3</v>
      </c>
      <c r="M312" s="20">
        <v>45838</v>
      </c>
      <c r="N312" s="3">
        <v>0.19</v>
      </c>
      <c r="O312" s="3">
        <v>2.36</v>
      </c>
      <c r="P312" s="67">
        <v>16</v>
      </c>
      <c r="R312" s="119"/>
    </row>
    <row r="313" spans="1:18">
      <c r="A313" s="57" t="s">
        <v>39</v>
      </c>
      <c r="B313" s="57" t="s">
        <v>40</v>
      </c>
      <c r="C313" s="56">
        <v>4</v>
      </c>
      <c r="D313" s="57" t="s">
        <v>42</v>
      </c>
      <c r="E313" s="57">
        <v>1989</v>
      </c>
      <c r="F313" s="56">
        <v>2</v>
      </c>
      <c r="G313" s="57">
        <v>1</v>
      </c>
      <c r="H313" s="56">
        <v>14</v>
      </c>
      <c r="I313" s="6">
        <v>56</v>
      </c>
      <c r="J313">
        <v>14</v>
      </c>
      <c r="K313" s="57">
        <v>114</v>
      </c>
      <c r="L313">
        <v>3</v>
      </c>
      <c r="M313" s="20">
        <v>45838</v>
      </c>
      <c r="N313" s="3">
        <v>0.2</v>
      </c>
      <c r="O313" s="3">
        <v>6.39</v>
      </c>
      <c r="P313" s="67">
        <v>15</v>
      </c>
      <c r="R313" s="119"/>
    </row>
    <row r="314" spans="1:18">
      <c r="A314" s="57" t="s">
        <v>39</v>
      </c>
      <c r="B314" s="57" t="s">
        <v>40</v>
      </c>
      <c r="C314" s="56">
        <v>4</v>
      </c>
      <c r="D314" s="57" t="s">
        <v>48</v>
      </c>
      <c r="E314" s="57">
        <v>2020</v>
      </c>
      <c r="F314" s="56">
        <v>2</v>
      </c>
      <c r="G314" s="57">
        <v>1</v>
      </c>
      <c r="H314" s="56">
        <v>15</v>
      </c>
      <c r="I314" s="6">
        <v>57</v>
      </c>
      <c r="J314">
        <v>15</v>
      </c>
      <c r="K314" s="57">
        <v>115</v>
      </c>
      <c r="L314">
        <v>3</v>
      </c>
      <c r="M314" s="20">
        <v>45838</v>
      </c>
      <c r="N314" s="3">
        <v>0.2</v>
      </c>
      <c r="O314" s="3">
        <v>3.88</v>
      </c>
      <c r="R314" s="119"/>
    </row>
    <row r="315" spans="1:18">
      <c r="A315" s="57" t="s">
        <v>39</v>
      </c>
      <c r="B315" s="57" t="s">
        <v>40</v>
      </c>
      <c r="C315" s="56">
        <v>4</v>
      </c>
      <c r="D315" s="57" t="s">
        <v>46</v>
      </c>
      <c r="E315" s="57">
        <v>2008</v>
      </c>
      <c r="F315" s="56">
        <v>2</v>
      </c>
      <c r="G315" s="57">
        <v>2</v>
      </c>
      <c r="H315" s="56">
        <v>15</v>
      </c>
      <c r="I315" s="6">
        <v>58</v>
      </c>
      <c r="J315">
        <v>50</v>
      </c>
      <c r="K315" s="57">
        <v>215</v>
      </c>
      <c r="L315">
        <v>3</v>
      </c>
      <c r="M315" s="20">
        <v>45838</v>
      </c>
      <c r="N315" s="3">
        <v>0.22</v>
      </c>
      <c r="O315" s="3">
        <v>5.17</v>
      </c>
      <c r="R315" s="119"/>
    </row>
    <row r="316" spans="1:18">
      <c r="A316" s="57" t="s">
        <v>39</v>
      </c>
      <c r="B316" s="57" t="s">
        <v>40</v>
      </c>
      <c r="C316" s="56">
        <v>4</v>
      </c>
      <c r="D316" s="57" t="s">
        <v>43</v>
      </c>
      <c r="E316" s="57">
        <v>1999</v>
      </c>
      <c r="F316" s="56">
        <v>2</v>
      </c>
      <c r="G316" s="57">
        <v>3</v>
      </c>
      <c r="H316" s="56">
        <v>15</v>
      </c>
      <c r="I316" s="6">
        <v>59</v>
      </c>
      <c r="J316">
        <v>79</v>
      </c>
      <c r="K316" s="57">
        <v>315</v>
      </c>
      <c r="L316">
        <v>3</v>
      </c>
      <c r="M316" s="20">
        <v>45838</v>
      </c>
      <c r="N316" s="3">
        <v>0.22</v>
      </c>
      <c r="O316" s="3">
        <v>2.89</v>
      </c>
      <c r="R316" s="119"/>
    </row>
    <row r="317" spans="1:18">
      <c r="A317" s="57" t="s">
        <v>39</v>
      </c>
      <c r="B317" s="57" t="s">
        <v>40</v>
      </c>
      <c r="C317" s="56">
        <v>4</v>
      </c>
      <c r="D317" s="57" t="s">
        <v>44</v>
      </c>
      <c r="E317" s="57">
        <v>2001</v>
      </c>
      <c r="F317" s="56">
        <v>2</v>
      </c>
      <c r="G317" s="57">
        <v>4</v>
      </c>
      <c r="H317" s="56">
        <v>15</v>
      </c>
      <c r="I317" s="6">
        <v>60</v>
      </c>
      <c r="J317">
        <v>114</v>
      </c>
      <c r="K317" s="57">
        <v>415</v>
      </c>
      <c r="L317">
        <v>3</v>
      </c>
      <c r="M317" s="20">
        <v>45838</v>
      </c>
      <c r="N317" s="3">
        <v>0.2</v>
      </c>
      <c r="O317" s="3">
        <v>3.33</v>
      </c>
      <c r="R317" s="119"/>
    </row>
    <row r="318" spans="1:18">
      <c r="A318" s="57" t="s">
        <v>39</v>
      </c>
      <c r="B318" s="57" t="s">
        <v>40</v>
      </c>
      <c r="C318" s="56">
        <v>4</v>
      </c>
      <c r="D318" s="57" t="s">
        <v>44</v>
      </c>
      <c r="E318" s="57">
        <v>2001</v>
      </c>
      <c r="F318" s="56">
        <v>2</v>
      </c>
      <c r="G318" s="57">
        <v>4</v>
      </c>
      <c r="H318" s="56">
        <v>16</v>
      </c>
      <c r="I318" s="6">
        <v>61</v>
      </c>
      <c r="J318">
        <v>113</v>
      </c>
      <c r="K318" s="57">
        <v>416</v>
      </c>
      <c r="L318">
        <v>3</v>
      </c>
      <c r="M318" s="20">
        <v>45838</v>
      </c>
      <c r="N318" s="3">
        <v>0.25</v>
      </c>
      <c r="O318" s="3">
        <v>3.35</v>
      </c>
      <c r="P318" s="67">
        <v>18</v>
      </c>
      <c r="R318" s="119"/>
    </row>
    <row r="319" spans="1:18">
      <c r="A319" s="57" t="s">
        <v>39</v>
      </c>
      <c r="B319" s="57" t="s">
        <v>40</v>
      </c>
      <c r="C319" s="56">
        <v>4</v>
      </c>
      <c r="D319" s="57" t="s">
        <v>43</v>
      </c>
      <c r="E319" s="57">
        <v>1999</v>
      </c>
      <c r="F319" s="56">
        <v>2</v>
      </c>
      <c r="G319" s="57">
        <v>3</v>
      </c>
      <c r="H319" s="56">
        <v>16</v>
      </c>
      <c r="I319" s="6">
        <v>62</v>
      </c>
      <c r="J319">
        <v>80</v>
      </c>
      <c r="K319" s="57">
        <v>316</v>
      </c>
      <c r="L319">
        <v>3</v>
      </c>
      <c r="M319" s="20">
        <v>45838</v>
      </c>
      <c r="N319" s="3">
        <v>0.22</v>
      </c>
      <c r="O319" s="3">
        <v>3.76</v>
      </c>
      <c r="P319" s="67">
        <v>18</v>
      </c>
      <c r="R319" s="119"/>
    </row>
    <row r="320" spans="1:18">
      <c r="A320" s="57" t="s">
        <v>39</v>
      </c>
      <c r="B320" s="57" t="s">
        <v>40</v>
      </c>
      <c r="C320" s="56">
        <v>4</v>
      </c>
      <c r="D320" s="57" t="s">
        <v>46</v>
      </c>
      <c r="E320" s="57">
        <v>2008</v>
      </c>
      <c r="F320" s="56">
        <v>2</v>
      </c>
      <c r="G320" s="57">
        <v>2</v>
      </c>
      <c r="H320" s="56">
        <v>16</v>
      </c>
      <c r="I320" s="6">
        <v>63</v>
      </c>
      <c r="J320">
        <v>49</v>
      </c>
      <c r="K320" s="57">
        <v>216</v>
      </c>
      <c r="L320">
        <v>3</v>
      </c>
      <c r="M320" s="20">
        <v>45838</v>
      </c>
      <c r="N320" s="3">
        <v>0.22</v>
      </c>
      <c r="O320" s="3">
        <v>3.14</v>
      </c>
      <c r="P320" s="67">
        <v>13</v>
      </c>
      <c r="R320" s="119"/>
    </row>
    <row r="321" spans="1:18">
      <c r="A321" s="57" t="s">
        <v>39</v>
      </c>
      <c r="B321" s="57" t="s">
        <v>40</v>
      </c>
      <c r="C321" s="56">
        <v>4</v>
      </c>
      <c r="D321" s="57" t="s">
        <v>48</v>
      </c>
      <c r="E321" s="57">
        <v>2020</v>
      </c>
      <c r="F321" s="56">
        <v>2</v>
      </c>
      <c r="G321" s="57">
        <v>1</v>
      </c>
      <c r="H321" s="56">
        <v>16</v>
      </c>
      <c r="I321" s="6">
        <v>64</v>
      </c>
      <c r="J321">
        <v>16</v>
      </c>
      <c r="K321" s="57">
        <v>116</v>
      </c>
      <c r="L321">
        <v>3</v>
      </c>
      <c r="M321" s="20">
        <v>45838</v>
      </c>
      <c r="N321" s="3">
        <v>0.17</v>
      </c>
      <c r="O321" s="3">
        <v>2.67</v>
      </c>
      <c r="P321" s="67">
        <v>15</v>
      </c>
      <c r="R321" s="119"/>
    </row>
    <row r="322" spans="1:18">
      <c r="A322" s="57" t="s">
        <v>29</v>
      </c>
      <c r="B322" s="57" t="s">
        <v>30</v>
      </c>
      <c r="C322" s="56">
        <v>5</v>
      </c>
      <c r="D322" s="57" t="s">
        <v>33</v>
      </c>
      <c r="E322" s="57">
        <v>1998</v>
      </c>
      <c r="F322" s="56">
        <v>3</v>
      </c>
      <c r="G322" s="57">
        <v>1</v>
      </c>
      <c r="H322" s="56">
        <v>17</v>
      </c>
      <c r="I322" s="6">
        <v>65</v>
      </c>
      <c r="J322">
        <v>17</v>
      </c>
      <c r="K322" s="57">
        <v>117</v>
      </c>
      <c r="L322">
        <v>3</v>
      </c>
      <c r="M322" s="20">
        <v>45838</v>
      </c>
      <c r="N322" s="3">
        <v>0.62</v>
      </c>
      <c r="O322" s="3">
        <v>2.89</v>
      </c>
      <c r="R322" s="119"/>
    </row>
    <row r="323" spans="1:18">
      <c r="A323" s="57" t="s">
        <v>29</v>
      </c>
      <c r="B323" s="57" t="s">
        <v>30</v>
      </c>
      <c r="C323" s="56">
        <v>5</v>
      </c>
      <c r="D323" s="57" t="s">
        <v>31</v>
      </c>
      <c r="E323" s="57">
        <v>1983</v>
      </c>
      <c r="F323" s="56">
        <v>3</v>
      </c>
      <c r="G323" s="57">
        <v>2</v>
      </c>
      <c r="H323" s="56">
        <v>17</v>
      </c>
      <c r="I323" s="6">
        <v>66</v>
      </c>
      <c r="J323">
        <v>48</v>
      </c>
      <c r="K323" s="57">
        <v>217</v>
      </c>
      <c r="L323">
        <v>3</v>
      </c>
      <c r="M323" s="20">
        <v>45838</v>
      </c>
      <c r="N323" s="3">
        <v>0.66</v>
      </c>
      <c r="O323" s="3">
        <v>2.12</v>
      </c>
      <c r="R323" s="119"/>
    </row>
    <row r="324" spans="1:18">
      <c r="A324" s="57" t="s">
        <v>29</v>
      </c>
      <c r="B324" s="57" t="s">
        <v>30</v>
      </c>
      <c r="C324" s="56">
        <v>5</v>
      </c>
      <c r="D324" s="57" t="s">
        <v>34</v>
      </c>
      <c r="E324" s="57">
        <v>1999</v>
      </c>
      <c r="F324" s="56">
        <v>3</v>
      </c>
      <c r="G324" s="57">
        <v>3</v>
      </c>
      <c r="H324" s="56">
        <v>17</v>
      </c>
      <c r="I324" s="6">
        <v>67</v>
      </c>
      <c r="J324">
        <v>81</v>
      </c>
      <c r="K324" s="57">
        <v>317</v>
      </c>
      <c r="L324">
        <v>3</v>
      </c>
      <c r="M324" s="20">
        <v>45838</v>
      </c>
      <c r="N324" s="3">
        <v>0.36</v>
      </c>
      <c r="O324" s="3">
        <v>9.3000000000000007</v>
      </c>
      <c r="R324" s="119"/>
    </row>
    <row r="325" spans="1:18">
      <c r="A325" s="57" t="s">
        <v>29</v>
      </c>
      <c r="B325" s="57" t="s">
        <v>30</v>
      </c>
      <c r="C325" s="56">
        <v>5</v>
      </c>
      <c r="D325" s="57" t="s">
        <v>37</v>
      </c>
      <c r="E325" s="57">
        <v>2018</v>
      </c>
      <c r="F325" s="56">
        <v>3</v>
      </c>
      <c r="G325" s="57">
        <v>4</v>
      </c>
      <c r="H325" s="56">
        <v>17</v>
      </c>
      <c r="I325" s="6">
        <v>68</v>
      </c>
      <c r="J325">
        <v>112</v>
      </c>
      <c r="K325" s="57">
        <v>417</v>
      </c>
      <c r="L325">
        <v>3</v>
      </c>
      <c r="M325" s="20">
        <v>45838</v>
      </c>
      <c r="N325" s="3">
        <v>0.56000000000000005</v>
      </c>
      <c r="O325" s="3">
        <v>12.74</v>
      </c>
      <c r="R325" s="119"/>
    </row>
    <row r="326" spans="1:18">
      <c r="A326" s="57" t="s">
        <v>29</v>
      </c>
      <c r="B326" s="57" t="s">
        <v>30</v>
      </c>
      <c r="C326" s="56">
        <v>5</v>
      </c>
      <c r="D326" s="57" t="s">
        <v>37</v>
      </c>
      <c r="E326" s="57">
        <v>2018</v>
      </c>
      <c r="F326" s="56">
        <v>3</v>
      </c>
      <c r="G326" s="57">
        <v>4</v>
      </c>
      <c r="H326" s="56">
        <v>18</v>
      </c>
      <c r="I326" s="6">
        <v>69</v>
      </c>
      <c r="J326">
        <v>111</v>
      </c>
      <c r="K326" s="57">
        <v>418</v>
      </c>
      <c r="L326">
        <v>3</v>
      </c>
      <c r="M326" s="20">
        <v>45838</v>
      </c>
      <c r="N326" s="3">
        <v>0.53</v>
      </c>
      <c r="O326" s="3">
        <v>8.67</v>
      </c>
      <c r="P326" s="67">
        <v>19</v>
      </c>
      <c r="R326" s="119"/>
    </row>
    <row r="327" spans="1:18">
      <c r="A327" s="57" t="s">
        <v>29</v>
      </c>
      <c r="B327" s="57" t="s">
        <v>30</v>
      </c>
      <c r="C327" s="56">
        <v>5</v>
      </c>
      <c r="D327" s="57" t="s">
        <v>34</v>
      </c>
      <c r="E327" s="57">
        <v>1999</v>
      </c>
      <c r="F327" s="56">
        <v>3</v>
      </c>
      <c r="G327" s="57">
        <v>3</v>
      </c>
      <c r="H327" s="56">
        <v>18</v>
      </c>
      <c r="I327" s="6">
        <v>70</v>
      </c>
      <c r="J327">
        <v>82</v>
      </c>
      <c r="K327" s="57">
        <v>318</v>
      </c>
      <c r="L327">
        <v>3</v>
      </c>
      <c r="M327" s="20">
        <v>45838</v>
      </c>
      <c r="N327" s="3">
        <v>0.43</v>
      </c>
      <c r="O327" s="3">
        <v>20.95</v>
      </c>
      <c r="P327" s="67">
        <v>19</v>
      </c>
      <c r="R327" s="119"/>
    </row>
    <row r="328" spans="1:18">
      <c r="A328" s="57" t="s">
        <v>29</v>
      </c>
      <c r="B328" s="57" t="s">
        <v>30</v>
      </c>
      <c r="C328" s="56">
        <v>5</v>
      </c>
      <c r="D328" s="57" t="s">
        <v>31</v>
      </c>
      <c r="E328" s="57">
        <v>1983</v>
      </c>
      <c r="F328" s="56">
        <v>3</v>
      </c>
      <c r="G328" s="57">
        <v>2</v>
      </c>
      <c r="H328" s="56">
        <v>18</v>
      </c>
      <c r="I328" s="6">
        <v>71</v>
      </c>
      <c r="J328">
        <v>47</v>
      </c>
      <c r="K328" s="57">
        <v>218</v>
      </c>
      <c r="L328">
        <v>3</v>
      </c>
      <c r="M328" s="20">
        <v>45838</v>
      </c>
      <c r="N328" s="3">
        <v>0.64</v>
      </c>
      <c r="O328" s="3">
        <v>5.0999999999999996</v>
      </c>
      <c r="P328" s="67">
        <v>20</v>
      </c>
      <c r="R328" s="119"/>
    </row>
    <row r="329" spans="1:18">
      <c r="A329" s="57" t="s">
        <v>29</v>
      </c>
      <c r="B329" s="57" t="s">
        <v>30</v>
      </c>
      <c r="C329" s="56">
        <v>5</v>
      </c>
      <c r="D329" s="57" t="s">
        <v>33</v>
      </c>
      <c r="E329" s="57">
        <v>1998</v>
      </c>
      <c r="F329" s="56">
        <v>3</v>
      </c>
      <c r="G329" s="57">
        <v>1</v>
      </c>
      <c r="H329" s="56">
        <v>18</v>
      </c>
      <c r="I329" s="6">
        <v>72</v>
      </c>
      <c r="J329">
        <v>18</v>
      </c>
      <c r="K329" s="57">
        <v>118</v>
      </c>
      <c r="L329">
        <v>3</v>
      </c>
      <c r="M329" s="20">
        <v>45838</v>
      </c>
      <c r="N329" s="3">
        <v>0.61</v>
      </c>
      <c r="O329" s="3">
        <v>9.8699999999999992</v>
      </c>
      <c r="P329" s="67">
        <v>23</v>
      </c>
      <c r="R329" s="119"/>
    </row>
    <row r="330" spans="1:18">
      <c r="A330" s="57" t="s">
        <v>29</v>
      </c>
      <c r="B330" s="57" t="s">
        <v>30</v>
      </c>
      <c r="C330" s="56">
        <v>5</v>
      </c>
      <c r="D330" s="57" t="s">
        <v>38</v>
      </c>
      <c r="E330" s="57">
        <v>2023</v>
      </c>
      <c r="F330" s="56">
        <v>3</v>
      </c>
      <c r="G330" s="57">
        <v>1</v>
      </c>
      <c r="H330" s="56">
        <v>19</v>
      </c>
      <c r="I330" s="6">
        <v>73</v>
      </c>
      <c r="J330">
        <v>19</v>
      </c>
      <c r="K330" s="57">
        <v>119</v>
      </c>
      <c r="L330">
        <v>3</v>
      </c>
      <c r="M330" s="20">
        <v>45838</v>
      </c>
      <c r="N330" s="3">
        <v>0.55000000000000004</v>
      </c>
      <c r="O330" s="3">
        <v>6.37</v>
      </c>
      <c r="R330" s="119"/>
    </row>
    <row r="331" spans="1:18">
      <c r="A331" s="57" t="s">
        <v>29</v>
      </c>
      <c r="B331" s="57" t="s">
        <v>30</v>
      </c>
      <c r="C331" s="56">
        <v>5</v>
      </c>
      <c r="D331" s="57" t="s">
        <v>36</v>
      </c>
      <c r="E331" s="57">
        <v>2016</v>
      </c>
      <c r="F331" s="56">
        <v>3</v>
      </c>
      <c r="G331" s="57">
        <v>2</v>
      </c>
      <c r="H331" s="56">
        <v>19</v>
      </c>
      <c r="I331" s="6">
        <v>74</v>
      </c>
      <c r="J331">
        <v>46</v>
      </c>
      <c r="K331" s="57">
        <v>219</v>
      </c>
      <c r="L331">
        <v>3</v>
      </c>
      <c r="M331" s="20">
        <v>45838</v>
      </c>
      <c r="N331" s="3">
        <v>0.69</v>
      </c>
      <c r="O331" s="3">
        <v>6.61</v>
      </c>
      <c r="R331" s="119"/>
    </row>
    <row r="332" spans="1:18">
      <c r="A332" s="57" t="s">
        <v>29</v>
      </c>
      <c r="B332" s="57" t="s">
        <v>30</v>
      </c>
      <c r="C332" s="56">
        <v>5</v>
      </c>
      <c r="D332" s="57" t="s">
        <v>35</v>
      </c>
      <c r="E332" s="57">
        <v>2002</v>
      </c>
      <c r="F332" s="56">
        <v>3</v>
      </c>
      <c r="G332" s="57">
        <v>3</v>
      </c>
      <c r="H332" s="56">
        <v>19</v>
      </c>
      <c r="I332" s="6">
        <v>75</v>
      </c>
      <c r="J332">
        <v>83</v>
      </c>
      <c r="K332" s="57">
        <v>319</v>
      </c>
      <c r="L332">
        <v>3</v>
      </c>
      <c r="M332" s="20">
        <v>45838</v>
      </c>
      <c r="N332" s="3">
        <v>0.3</v>
      </c>
      <c r="O332" s="3">
        <v>7.14</v>
      </c>
      <c r="R332" s="119"/>
    </row>
    <row r="333" spans="1:18">
      <c r="A333" s="57" t="s">
        <v>29</v>
      </c>
      <c r="B333" s="57" t="s">
        <v>30</v>
      </c>
      <c r="C333" s="56">
        <v>5</v>
      </c>
      <c r="D333" s="57" t="s">
        <v>32</v>
      </c>
      <c r="E333" s="57">
        <v>1985</v>
      </c>
      <c r="F333" s="56">
        <v>3</v>
      </c>
      <c r="G333" s="57">
        <v>4</v>
      </c>
      <c r="H333" s="56">
        <v>19</v>
      </c>
      <c r="I333" s="6">
        <v>76</v>
      </c>
      <c r="J333">
        <v>110</v>
      </c>
      <c r="K333" s="57">
        <v>419</v>
      </c>
      <c r="L333">
        <v>3</v>
      </c>
      <c r="M333" s="20">
        <v>45838</v>
      </c>
      <c r="N333" s="3">
        <v>0.69</v>
      </c>
      <c r="O333" s="3">
        <v>6.89</v>
      </c>
      <c r="R333" s="119"/>
    </row>
    <row r="334" spans="1:18">
      <c r="A334" s="57" t="s">
        <v>29</v>
      </c>
      <c r="B334" s="57" t="s">
        <v>30</v>
      </c>
      <c r="C334" s="56">
        <v>5</v>
      </c>
      <c r="D334" s="57" t="s">
        <v>32</v>
      </c>
      <c r="E334" s="57">
        <v>1985</v>
      </c>
      <c r="F334" s="56">
        <v>3</v>
      </c>
      <c r="G334" s="57">
        <v>4</v>
      </c>
      <c r="H334" s="56">
        <v>20</v>
      </c>
      <c r="I334" s="6">
        <v>77</v>
      </c>
      <c r="J334">
        <v>109</v>
      </c>
      <c r="K334" s="57">
        <v>420</v>
      </c>
      <c r="L334">
        <v>3</v>
      </c>
      <c r="M334" s="20">
        <v>45838</v>
      </c>
      <c r="N334" s="3">
        <v>0.6</v>
      </c>
      <c r="O334" s="3">
        <v>8.35</v>
      </c>
      <c r="P334" s="67">
        <v>24</v>
      </c>
      <c r="R334" s="119"/>
    </row>
    <row r="335" spans="1:18">
      <c r="A335" s="57" t="s">
        <v>29</v>
      </c>
      <c r="B335" s="57" t="s">
        <v>30</v>
      </c>
      <c r="C335" s="56">
        <v>5</v>
      </c>
      <c r="D335" s="57" t="s">
        <v>35</v>
      </c>
      <c r="E335" s="57">
        <v>2002</v>
      </c>
      <c r="F335" s="56">
        <v>3</v>
      </c>
      <c r="G335" s="57">
        <v>3</v>
      </c>
      <c r="H335" s="56">
        <v>20</v>
      </c>
      <c r="I335" s="6">
        <v>78</v>
      </c>
      <c r="J335">
        <v>84</v>
      </c>
      <c r="K335" s="57">
        <v>320</v>
      </c>
      <c r="L335">
        <v>3</v>
      </c>
      <c r="M335" s="20">
        <v>45838</v>
      </c>
      <c r="N335" s="3">
        <v>0.39</v>
      </c>
      <c r="O335" s="3">
        <v>18.7</v>
      </c>
      <c r="P335" s="67">
        <v>19</v>
      </c>
      <c r="R335" s="119"/>
    </row>
    <row r="336" spans="1:18">
      <c r="A336" s="57" t="s">
        <v>29</v>
      </c>
      <c r="B336" s="57" t="s">
        <v>30</v>
      </c>
      <c r="C336" s="56">
        <v>5</v>
      </c>
      <c r="D336" s="57" t="s">
        <v>36</v>
      </c>
      <c r="E336" s="57">
        <v>2016</v>
      </c>
      <c r="F336" s="56">
        <v>3</v>
      </c>
      <c r="G336" s="57">
        <v>2</v>
      </c>
      <c r="H336" s="56">
        <v>20</v>
      </c>
      <c r="I336" s="6">
        <v>79</v>
      </c>
      <c r="J336">
        <v>45</v>
      </c>
      <c r="K336" s="57">
        <v>220</v>
      </c>
      <c r="L336">
        <v>3</v>
      </c>
      <c r="M336" s="20">
        <v>45838</v>
      </c>
      <c r="N336" s="3">
        <v>0.62</v>
      </c>
      <c r="O336" s="3">
        <v>11.17</v>
      </c>
      <c r="P336" s="67">
        <v>20</v>
      </c>
      <c r="R336" s="119"/>
    </row>
    <row r="337" spans="1:18">
      <c r="A337" s="57" t="s">
        <v>29</v>
      </c>
      <c r="B337" s="57" t="s">
        <v>30</v>
      </c>
      <c r="C337" s="56">
        <v>5</v>
      </c>
      <c r="D337" s="57" t="s">
        <v>38</v>
      </c>
      <c r="E337" s="57">
        <v>2023</v>
      </c>
      <c r="F337" s="56">
        <v>3</v>
      </c>
      <c r="G337" s="57">
        <v>1</v>
      </c>
      <c r="H337" s="56">
        <v>20</v>
      </c>
      <c r="I337" s="6">
        <v>80</v>
      </c>
      <c r="J337">
        <v>20</v>
      </c>
      <c r="K337" s="57">
        <v>120</v>
      </c>
      <c r="L337">
        <v>3</v>
      </c>
      <c r="M337" s="20">
        <v>45838</v>
      </c>
      <c r="N337" s="3">
        <v>0.56999999999999995</v>
      </c>
      <c r="O337" s="3">
        <v>10.57</v>
      </c>
      <c r="P337" s="67">
        <v>22</v>
      </c>
      <c r="R337" s="119"/>
    </row>
    <row r="338" spans="1:18">
      <c r="A338" s="57" t="s">
        <v>39</v>
      </c>
      <c r="B338" s="57" t="s">
        <v>40</v>
      </c>
      <c r="C338" s="56">
        <v>6</v>
      </c>
      <c r="D338" s="57" t="s">
        <v>44</v>
      </c>
      <c r="E338" s="57">
        <v>2001</v>
      </c>
      <c r="F338" s="56">
        <v>3</v>
      </c>
      <c r="G338" s="57">
        <v>1</v>
      </c>
      <c r="H338" s="56">
        <v>21</v>
      </c>
      <c r="I338" s="6">
        <v>81</v>
      </c>
      <c r="J338">
        <v>21</v>
      </c>
      <c r="K338" s="57">
        <v>121</v>
      </c>
      <c r="L338">
        <v>3</v>
      </c>
      <c r="M338" s="20">
        <v>45838</v>
      </c>
      <c r="N338" s="3">
        <v>0.22</v>
      </c>
      <c r="O338" s="3">
        <v>4.24</v>
      </c>
      <c r="R338" s="119"/>
    </row>
    <row r="339" spans="1:18">
      <c r="A339" s="57" t="s">
        <v>39</v>
      </c>
      <c r="B339" s="57" t="s">
        <v>40</v>
      </c>
      <c r="C339" s="56">
        <v>6</v>
      </c>
      <c r="D339" s="57" t="s">
        <v>47</v>
      </c>
      <c r="E339" s="57">
        <v>2016</v>
      </c>
      <c r="F339" s="56">
        <v>3</v>
      </c>
      <c r="G339" s="57">
        <v>2</v>
      </c>
      <c r="H339" s="56">
        <v>21</v>
      </c>
      <c r="I339" s="6">
        <v>82</v>
      </c>
      <c r="J339">
        <v>44</v>
      </c>
      <c r="K339" s="57">
        <v>221</v>
      </c>
      <c r="L339">
        <v>3</v>
      </c>
      <c r="M339" s="20">
        <v>45838</v>
      </c>
      <c r="N339" s="3">
        <v>0.25</v>
      </c>
      <c r="O339" s="3">
        <v>2.57</v>
      </c>
      <c r="R339" s="119"/>
    </row>
    <row r="340" spans="1:18">
      <c r="A340" s="57" t="s">
        <v>39</v>
      </c>
      <c r="B340" s="57" t="s">
        <v>40</v>
      </c>
      <c r="C340" s="56">
        <v>6</v>
      </c>
      <c r="D340" s="57" t="s">
        <v>42</v>
      </c>
      <c r="E340" s="57">
        <v>1989</v>
      </c>
      <c r="F340" s="56">
        <v>3</v>
      </c>
      <c r="G340" s="57">
        <v>3</v>
      </c>
      <c r="H340" s="56">
        <v>21</v>
      </c>
      <c r="I340" s="6">
        <v>83</v>
      </c>
      <c r="J340">
        <v>85</v>
      </c>
      <c r="K340" s="57">
        <v>321</v>
      </c>
      <c r="L340">
        <v>3</v>
      </c>
      <c r="M340" s="20">
        <v>45838</v>
      </c>
      <c r="N340" s="3">
        <v>0.16</v>
      </c>
      <c r="O340" s="3">
        <v>1.57</v>
      </c>
      <c r="R340" s="119"/>
    </row>
    <row r="341" spans="1:18">
      <c r="A341" s="57" t="s">
        <v>39</v>
      </c>
      <c r="B341" s="57" t="s">
        <v>40</v>
      </c>
      <c r="C341" s="56">
        <v>6</v>
      </c>
      <c r="D341" s="57" t="s">
        <v>48</v>
      </c>
      <c r="E341" s="57">
        <v>2020</v>
      </c>
      <c r="F341" s="56">
        <v>3</v>
      </c>
      <c r="G341" s="57">
        <v>4</v>
      </c>
      <c r="H341" s="56">
        <v>21</v>
      </c>
      <c r="I341" s="6">
        <v>84</v>
      </c>
      <c r="J341">
        <v>108</v>
      </c>
      <c r="K341" s="57">
        <v>421</v>
      </c>
      <c r="L341">
        <v>3</v>
      </c>
      <c r="M341" s="20">
        <v>45838</v>
      </c>
      <c r="N341" s="3">
        <v>0.19</v>
      </c>
      <c r="O341" s="3">
        <v>3.13</v>
      </c>
      <c r="R341" s="119"/>
    </row>
    <row r="342" spans="1:18">
      <c r="A342" s="57" t="s">
        <v>39</v>
      </c>
      <c r="B342" s="57" t="s">
        <v>40</v>
      </c>
      <c r="C342" s="56">
        <v>6</v>
      </c>
      <c r="D342" s="57" t="s">
        <v>48</v>
      </c>
      <c r="E342" s="57">
        <v>2020</v>
      </c>
      <c r="F342" s="56">
        <v>3</v>
      </c>
      <c r="G342" s="57">
        <v>4</v>
      </c>
      <c r="H342" s="56">
        <v>22</v>
      </c>
      <c r="I342" s="6">
        <v>85</v>
      </c>
      <c r="J342">
        <v>107</v>
      </c>
      <c r="K342" s="57">
        <v>422</v>
      </c>
      <c r="L342">
        <v>3</v>
      </c>
      <c r="M342" s="20">
        <v>45838</v>
      </c>
      <c r="N342" s="3">
        <v>0.21</v>
      </c>
      <c r="O342" s="3">
        <v>2.3199999999999998</v>
      </c>
      <c r="P342" s="67">
        <v>17</v>
      </c>
      <c r="R342" s="119"/>
    </row>
    <row r="343" spans="1:18">
      <c r="A343" s="57" t="s">
        <v>39</v>
      </c>
      <c r="B343" s="57" t="s">
        <v>40</v>
      </c>
      <c r="C343" s="56">
        <v>6</v>
      </c>
      <c r="D343" s="57" t="s">
        <v>42</v>
      </c>
      <c r="E343" s="57">
        <v>1989</v>
      </c>
      <c r="F343" s="56">
        <v>3</v>
      </c>
      <c r="G343" s="57">
        <v>3</v>
      </c>
      <c r="H343" s="56">
        <v>22</v>
      </c>
      <c r="I343" s="6">
        <v>86</v>
      </c>
      <c r="J343">
        <v>86</v>
      </c>
      <c r="K343" s="57">
        <v>322</v>
      </c>
      <c r="L343">
        <v>3</v>
      </c>
      <c r="M343" s="20">
        <v>45838</v>
      </c>
      <c r="N343" s="3">
        <v>0.19</v>
      </c>
      <c r="O343" s="3">
        <v>4.46</v>
      </c>
      <c r="P343" s="67">
        <v>15</v>
      </c>
      <c r="R343" s="119"/>
    </row>
    <row r="344" spans="1:18">
      <c r="A344" s="57" t="s">
        <v>39</v>
      </c>
      <c r="B344" s="57" t="s">
        <v>40</v>
      </c>
      <c r="C344" s="56">
        <v>6</v>
      </c>
      <c r="D344" s="57" t="s">
        <v>47</v>
      </c>
      <c r="E344" s="57">
        <v>2016</v>
      </c>
      <c r="F344" s="56">
        <v>3</v>
      </c>
      <c r="G344" s="57">
        <v>2</v>
      </c>
      <c r="H344" s="56">
        <v>22</v>
      </c>
      <c r="I344" s="6">
        <v>87</v>
      </c>
      <c r="J344">
        <v>43</v>
      </c>
      <c r="K344" s="57">
        <v>222</v>
      </c>
      <c r="L344">
        <v>3</v>
      </c>
      <c r="M344" s="20">
        <v>45838</v>
      </c>
      <c r="N344" s="3">
        <v>0.2</v>
      </c>
      <c r="O344" s="3">
        <v>1.96</v>
      </c>
      <c r="P344" s="67">
        <v>18</v>
      </c>
      <c r="R344" s="119"/>
    </row>
    <row r="345" spans="1:18">
      <c r="A345" s="57" t="s">
        <v>39</v>
      </c>
      <c r="B345" s="57" t="s">
        <v>40</v>
      </c>
      <c r="C345" s="56">
        <v>6</v>
      </c>
      <c r="D345" s="57" t="s">
        <v>44</v>
      </c>
      <c r="E345" s="57">
        <v>2001</v>
      </c>
      <c r="F345" s="56">
        <v>3</v>
      </c>
      <c r="G345" s="57">
        <v>1</v>
      </c>
      <c r="H345" s="56">
        <v>22</v>
      </c>
      <c r="I345" s="6">
        <v>88</v>
      </c>
      <c r="J345">
        <v>22</v>
      </c>
      <c r="K345" s="57">
        <v>122</v>
      </c>
      <c r="L345">
        <v>3</v>
      </c>
      <c r="M345" s="20">
        <v>45838</v>
      </c>
      <c r="N345" s="3">
        <v>0.22</v>
      </c>
      <c r="O345" s="3">
        <v>3.43</v>
      </c>
      <c r="P345" s="67">
        <v>15</v>
      </c>
      <c r="R345" s="119"/>
    </row>
    <row r="346" spans="1:18">
      <c r="A346" s="57" t="s">
        <v>39</v>
      </c>
      <c r="B346" s="57" t="s">
        <v>40</v>
      </c>
      <c r="C346" s="56">
        <v>6</v>
      </c>
      <c r="D346" s="57" t="s">
        <v>45</v>
      </c>
      <c r="E346" s="57">
        <v>2004</v>
      </c>
      <c r="F346" s="56">
        <v>3</v>
      </c>
      <c r="G346" s="57">
        <v>1</v>
      </c>
      <c r="H346" s="56">
        <v>23</v>
      </c>
      <c r="I346" s="6">
        <v>89</v>
      </c>
      <c r="J346">
        <v>23</v>
      </c>
      <c r="K346" s="57">
        <v>123</v>
      </c>
      <c r="L346">
        <v>3</v>
      </c>
      <c r="M346" s="20">
        <v>45838</v>
      </c>
      <c r="N346" s="3">
        <v>0.22</v>
      </c>
      <c r="O346" s="3">
        <v>3.93</v>
      </c>
      <c r="R346" s="119"/>
    </row>
    <row r="347" spans="1:18">
      <c r="A347" s="57" t="s">
        <v>39</v>
      </c>
      <c r="B347" s="57" t="s">
        <v>40</v>
      </c>
      <c r="C347" s="56">
        <v>6</v>
      </c>
      <c r="D347" s="57" t="s">
        <v>43</v>
      </c>
      <c r="E347" s="57">
        <v>1999</v>
      </c>
      <c r="F347" s="56">
        <v>3</v>
      </c>
      <c r="G347" s="57">
        <v>2</v>
      </c>
      <c r="H347" s="56">
        <v>23</v>
      </c>
      <c r="I347" s="6">
        <v>90</v>
      </c>
      <c r="J347">
        <v>42</v>
      </c>
      <c r="K347" s="57">
        <v>223</v>
      </c>
      <c r="L347">
        <v>3</v>
      </c>
      <c r="M347" s="20">
        <v>45838</v>
      </c>
      <c r="N347" s="3">
        <v>0.27</v>
      </c>
      <c r="O347" s="3">
        <v>4.8600000000000003</v>
      </c>
      <c r="R347" s="119"/>
    </row>
    <row r="348" spans="1:18">
      <c r="A348" s="57" t="s">
        <v>39</v>
      </c>
      <c r="B348" s="57" t="s">
        <v>40</v>
      </c>
      <c r="C348" s="56">
        <v>6</v>
      </c>
      <c r="D348" s="57" t="s">
        <v>46</v>
      </c>
      <c r="E348" s="57">
        <v>2008</v>
      </c>
      <c r="F348" s="56">
        <v>3</v>
      </c>
      <c r="G348" s="57">
        <v>3</v>
      </c>
      <c r="H348" s="56">
        <v>23</v>
      </c>
      <c r="I348" s="6">
        <v>91</v>
      </c>
      <c r="J348">
        <v>87</v>
      </c>
      <c r="K348" s="57">
        <v>323</v>
      </c>
      <c r="L348">
        <v>3</v>
      </c>
      <c r="M348" s="20">
        <v>45838</v>
      </c>
      <c r="N348" s="3">
        <v>0.19</v>
      </c>
      <c r="O348" s="3">
        <v>1.04</v>
      </c>
      <c r="R348" s="119"/>
    </row>
    <row r="349" spans="1:18">
      <c r="A349" s="57" t="s">
        <v>39</v>
      </c>
      <c r="B349" s="57" t="s">
        <v>40</v>
      </c>
      <c r="C349" s="56">
        <v>6</v>
      </c>
      <c r="D349" s="57" t="s">
        <v>41</v>
      </c>
      <c r="E349" s="57">
        <v>1984</v>
      </c>
      <c r="F349" s="56">
        <v>3</v>
      </c>
      <c r="G349" s="57">
        <v>4</v>
      </c>
      <c r="H349" s="56">
        <v>23</v>
      </c>
      <c r="I349" s="6">
        <v>92</v>
      </c>
      <c r="J349">
        <v>106</v>
      </c>
      <c r="K349" s="57">
        <v>423</v>
      </c>
      <c r="L349">
        <v>3</v>
      </c>
      <c r="M349" s="20">
        <v>45838</v>
      </c>
      <c r="N349" s="3">
        <v>0.22</v>
      </c>
      <c r="O349" s="3">
        <v>3.49</v>
      </c>
      <c r="R349" s="119"/>
    </row>
    <row r="350" spans="1:18">
      <c r="A350" s="57" t="s">
        <v>39</v>
      </c>
      <c r="B350" s="57" t="s">
        <v>40</v>
      </c>
      <c r="C350" s="56">
        <v>6</v>
      </c>
      <c r="D350" s="57" t="s">
        <v>41</v>
      </c>
      <c r="E350" s="57">
        <v>1984</v>
      </c>
      <c r="F350" s="56">
        <v>3</v>
      </c>
      <c r="G350" s="57">
        <v>4</v>
      </c>
      <c r="H350" s="56">
        <v>24</v>
      </c>
      <c r="I350" s="6">
        <v>93</v>
      </c>
      <c r="J350">
        <v>105</v>
      </c>
      <c r="K350" s="57">
        <v>424</v>
      </c>
      <c r="L350">
        <v>3</v>
      </c>
      <c r="M350" s="20">
        <v>45838</v>
      </c>
      <c r="N350" s="3">
        <v>0.19</v>
      </c>
      <c r="O350" s="3">
        <v>3.64</v>
      </c>
      <c r="P350" s="67">
        <v>16</v>
      </c>
      <c r="R350" s="119"/>
    </row>
    <row r="351" spans="1:18">
      <c r="A351" s="57" t="s">
        <v>39</v>
      </c>
      <c r="B351" s="57" t="s">
        <v>40</v>
      </c>
      <c r="C351" s="56">
        <v>6</v>
      </c>
      <c r="D351" s="57" t="s">
        <v>46</v>
      </c>
      <c r="E351" s="57">
        <v>2008</v>
      </c>
      <c r="F351" s="56">
        <v>3</v>
      </c>
      <c r="G351" s="57">
        <v>3</v>
      </c>
      <c r="H351" s="56">
        <v>24</v>
      </c>
      <c r="I351" s="6">
        <v>94</v>
      </c>
      <c r="J351">
        <v>88</v>
      </c>
      <c r="K351" s="57">
        <v>324</v>
      </c>
      <c r="L351">
        <v>3</v>
      </c>
      <c r="M351" s="20">
        <v>45838</v>
      </c>
      <c r="N351" s="3">
        <v>0.21</v>
      </c>
      <c r="O351" s="3">
        <v>3.8</v>
      </c>
      <c r="P351" s="67">
        <v>14</v>
      </c>
      <c r="R351" s="119"/>
    </row>
    <row r="352" spans="1:18">
      <c r="A352" s="57" t="s">
        <v>39</v>
      </c>
      <c r="B352" s="57" t="s">
        <v>40</v>
      </c>
      <c r="C352" s="56">
        <v>6</v>
      </c>
      <c r="D352" s="57" t="s">
        <v>43</v>
      </c>
      <c r="E352" s="57">
        <v>1999</v>
      </c>
      <c r="F352" s="56">
        <v>3</v>
      </c>
      <c r="G352" s="57">
        <v>2</v>
      </c>
      <c r="H352" s="56">
        <v>24</v>
      </c>
      <c r="I352" s="6">
        <v>95</v>
      </c>
      <c r="J352">
        <v>41</v>
      </c>
      <c r="K352" s="57">
        <v>224</v>
      </c>
      <c r="L352">
        <v>3</v>
      </c>
      <c r="M352" s="20">
        <v>45838</v>
      </c>
      <c r="N352" s="3">
        <v>0.22</v>
      </c>
      <c r="O352" s="3">
        <v>2.74</v>
      </c>
      <c r="P352" s="67">
        <v>16</v>
      </c>
      <c r="R352" s="119"/>
    </row>
    <row r="353" spans="1:18">
      <c r="A353" s="57" t="s">
        <v>39</v>
      </c>
      <c r="B353" s="57" t="s">
        <v>40</v>
      </c>
      <c r="C353" s="56">
        <v>6</v>
      </c>
      <c r="D353" s="57" t="s">
        <v>45</v>
      </c>
      <c r="E353" s="57">
        <v>2004</v>
      </c>
      <c r="F353" s="56">
        <v>3</v>
      </c>
      <c r="G353" s="57">
        <v>1</v>
      </c>
      <c r="H353" s="56">
        <v>24</v>
      </c>
      <c r="I353" s="6">
        <v>96</v>
      </c>
      <c r="J353">
        <v>24</v>
      </c>
      <c r="K353" s="57">
        <v>124</v>
      </c>
      <c r="L353">
        <v>3</v>
      </c>
      <c r="M353" s="20">
        <v>45838</v>
      </c>
      <c r="N353" s="3">
        <v>0.2</v>
      </c>
      <c r="O353" s="3">
        <v>2.1800000000000002</v>
      </c>
      <c r="P353" s="67">
        <v>14</v>
      </c>
      <c r="R353" s="119"/>
    </row>
    <row r="354" spans="1:18">
      <c r="A354" s="57" t="s">
        <v>29</v>
      </c>
      <c r="B354" s="57" t="s">
        <v>30</v>
      </c>
      <c r="C354" s="56">
        <v>7</v>
      </c>
      <c r="D354" s="57" t="s">
        <v>34</v>
      </c>
      <c r="E354" s="57">
        <v>1999</v>
      </c>
      <c r="F354" s="56">
        <v>4</v>
      </c>
      <c r="G354" s="57">
        <v>1</v>
      </c>
      <c r="H354" s="56">
        <v>25</v>
      </c>
      <c r="I354" s="6">
        <v>97</v>
      </c>
      <c r="J354">
        <v>25</v>
      </c>
      <c r="K354" s="57">
        <v>125</v>
      </c>
      <c r="L354">
        <v>3</v>
      </c>
      <c r="M354" s="20">
        <v>45838</v>
      </c>
      <c r="N354" s="3">
        <v>0.56000000000000005</v>
      </c>
      <c r="O354" s="3">
        <v>11.28</v>
      </c>
      <c r="R354" s="119"/>
    </row>
    <row r="355" spans="1:18">
      <c r="A355" s="57" t="s">
        <v>29</v>
      </c>
      <c r="B355" s="57" t="s">
        <v>30</v>
      </c>
      <c r="C355" s="56">
        <v>7</v>
      </c>
      <c r="D355" s="57" t="s">
        <v>35</v>
      </c>
      <c r="E355" s="57">
        <v>2002</v>
      </c>
      <c r="F355" s="56">
        <v>4</v>
      </c>
      <c r="G355" s="57">
        <v>2</v>
      </c>
      <c r="H355" s="56">
        <v>25</v>
      </c>
      <c r="I355" s="6">
        <v>98</v>
      </c>
      <c r="J355">
        <v>40</v>
      </c>
      <c r="K355" s="57">
        <v>225</v>
      </c>
      <c r="L355">
        <v>3</v>
      </c>
      <c r="M355" s="20">
        <v>45838</v>
      </c>
      <c r="N355" s="3">
        <v>0.62</v>
      </c>
      <c r="O355" s="3">
        <v>8.06</v>
      </c>
      <c r="R355" s="119"/>
    </row>
    <row r="356" spans="1:18">
      <c r="A356" s="57" t="s">
        <v>29</v>
      </c>
      <c r="B356" s="57" t="s">
        <v>30</v>
      </c>
      <c r="C356" s="56">
        <v>7</v>
      </c>
      <c r="D356" s="57" t="s">
        <v>32</v>
      </c>
      <c r="E356" s="57">
        <v>1985</v>
      </c>
      <c r="F356" s="56">
        <v>4</v>
      </c>
      <c r="G356" s="57">
        <v>3</v>
      </c>
      <c r="H356" s="56">
        <v>25</v>
      </c>
      <c r="I356" s="6">
        <v>99</v>
      </c>
      <c r="J356">
        <v>89</v>
      </c>
      <c r="K356" s="57">
        <v>325</v>
      </c>
      <c r="L356">
        <v>3</v>
      </c>
      <c r="M356" s="20">
        <v>45838</v>
      </c>
      <c r="N356" s="3">
        <v>0.3</v>
      </c>
      <c r="O356" s="3">
        <v>7.72</v>
      </c>
      <c r="R356" s="119"/>
    </row>
    <row r="357" spans="1:18">
      <c r="A357" s="57" t="s">
        <v>29</v>
      </c>
      <c r="B357" s="57" t="s">
        <v>30</v>
      </c>
      <c r="C357" s="56">
        <v>7</v>
      </c>
      <c r="D357" s="57" t="s">
        <v>38</v>
      </c>
      <c r="E357" s="57">
        <v>2023</v>
      </c>
      <c r="F357" s="56">
        <v>4</v>
      </c>
      <c r="G357" s="57">
        <v>4</v>
      </c>
      <c r="H357" s="56">
        <v>25</v>
      </c>
      <c r="I357" s="6">
        <v>100</v>
      </c>
      <c r="J357">
        <v>104</v>
      </c>
      <c r="K357" s="57">
        <v>425</v>
      </c>
      <c r="L357">
        <v>3</v>
      </c>
      <c r="M357" s="20">
        <v>45838</v>
      </c>
      <c r="N357" s="3">
        <v>0.66</v>
      </c>
      <c r="O357" s="3">
        <v>10.85</v>
      </c>
      <c r="R357" s="119"/>
    </row>
    <row r="358" spans="1:18">
      <c r="A358" s="57" t="s">
        <v>29</v>
      </c>
      <c r="B358" s="57" t="s">
        <v>30</v>
      </c>
      <c r="C358" s="56">
        <v>7</v>
      </c>
      <c r="D358" s="57" t="s">
        <v>38</v>
      </c>
      <c r="E358" s="57">
        <v>2023</v>
      </c>
      <c r="F358" s="56">
        <v>4</v>
      </c>
      <c r="G358" s="57">
        <v>4</v>
      </c>
      <c r="H358" s="56">
        <v>26</v>
      </c>
      <c r="I358" s="6">
        <v>101</v>
      </c>
      <c r="J358">
        <v>103</v>
      </c>
      <c r="K358" s="57">
        <v>426</v>
      </c>
      <c r="L358">
        <v>3</v>
      </c>
      <c r="M358" s="20">
        <v>45838</v>
      </c>
      <c r="N358" s="3">
        <v>0.56999999999999995</v>
      </c>
      <c r="O358" s="3">
        <v>6.19</v>
      </c>
      <c r="P358" s="67">
        <v>21</v>
      </c>
      <c r="R358" s="119"/>
    </row>
    <row r="359" spans="1:18">
      <c r="A359" s="57" t="s">
        <v>29</v>
      </c>
      <c r="B359" s="57" t="s">
        <v>30</v>
      </c>
      <c r="C359" s="56">
        <v>7</v>
      </c>
      <c r="D359" s="57" t="s">
        <v>32</v>
      </c>
      <c r="E359" s="57">
        <v>1985</v>
      </c>
      <c r="F359" s="56">
        <v>4</v>
      </c>
      <c r="G359" s="57">
        <v>3</v>
      </c>
      <c r="H359" s="56">
        <v>26</v>
      </c>
      <c r="I359" s="6">
        <v>102</v>
      </c>
      <c r="J359">
        <v>90</v>
      </c>
      <c r="K359" s="57">
        <v>326</v>
      </c>
      <c r="L359">
        <v>3</v>
      </c>
      <c r="M359" s="20">
        <v>45838</v>
      </c>
      <c r="N359" s="3">
        <v>0.53</v>
      </c>
      <c r="O359" s="3">
        <v>19.010000000000002</v>
      </c>
      <c r="P359" s="67">
        <v>23</v>
      </c>
      <c r="R359" s="119"/>
    </row>
    <row r="360" spans="1:18">
      <c r="A360" s="57" t="s">
        <v>29</v>
      </c>
      <c r="B360" s="57" t="s">
        <v>30</v>
      </c>
      <c r="C360" s="56">
        <v>7</v>
      </c>
      <c r="D360" s="57" t="s">
        <v>35</v>
      </c>
      <c r="E360" s="57">
        <v>2002</v>
      </c>
      <c r="F360" s="56">
        <v>4</v>
      </c>
      <c r="G360" s="57">
        <v>2</v>
      </c>
      <c r="H360" s="56">
        <v>26</v>
      </c>
      <c r="I360" s="6">
        <v>103</v>
      </c>
      <c r="J360">
        <v>39</v>
      </c>
      <c r="K360" s="57">
        <v>226</v>
      </c>
      <c r="L360">
        <v>3</v>
      </c>
      <c r="M360" s="20">
        <v>45838</v>
      </c>
      <c r="N360" s="3">
        <v>0.53</v>
      </c>
      <c r="O360" s="3">
        <v>8.69</v>
      </c>
      <c r="P360" s="67">
        <v>26</v>
      </c>
      <c r="R360" s="119"/>
    </row>
    <row r="361" spans="1:18">
      <c r="A361" s="57" t="s">
        <v>29</v>
      </c>
      <c r="B361" s="57" t="s">
        <v>30</v>
      </c>
      <c r="C361" s="56">
        <v>7</v>
      </c>
      <c r="D361" s="57" t="s">
        <v>34</v>
      </c>
      <c r="E361" s="57">
        <v>1999</v>
      </c>
      <c r="F361" s="56">
        <v>4</v>
      </c>
      <c r="G361" s="57">
        <v>1</v>
      </c>
      <c r="H361" s="56">
        <v>26</v>
      </c>
      <c r="I361" s="6">
        <v>104</v>
      </c>
      <c r="J361">
        <v>26</v>
      </c>
      <c r="K361" s="57">
        <v>126</v>
      </c>
      <c r="L361">
        <v>3</v>
      </c>
      <c r="M361" s="20">
        <v>45838</v>
      </c>
      <c r="N361" s="3">
        <v>0.57999999999999996</v>
      </c>
      <c r="O361" s="3">
        <v>7.49</v>
      </c>
      <c r="P361" s="67">
        <v>24</v>
      </c>
      <c r="R361" s="119"/>
    </row>
    <row r="362" spans="1:18">
      <c r="A362" s="57" t="s">
        <v>29</v>
      </c>
      <c r="B362" s="57" t="s">
        <v>30</v>
      </c>
      <c r="C362" s="56">
        <v>7</v>
      </c>
      <c r="D362" s="57" t="s">
        <v>31</v>
      </c>
      <c r="E362" s="57">
        <v>1983</v>
      </c>
      <c r="F362" s="56">
        <v>4</v>
      </c>
      <c r="G362" s="57">
        <v>1</v>
      </c>
      <c r="H362" s="56">
        <v>27</v>
      </c>
      <c r="I362" s="6">
        <v>105</v>
      </c>
      <c r="J362">
        <v>27</v>
      </c>
      <c r="K362" s="57">
        <v>127</v>
      </c>
      <c r="L362">
        <v>3</v>
      </c>
      <c r="M362" s="20">
        <v>45838</v>
      </c>
      <c r="N362" s="3">
        <v>0.62</v>
      </c>
      <c r="O362" s="3">
        <v>7.04</v>
      </c>
      <c r="R362" s="119"/>
    </row>
    <row r="363" spans="1:18">
      <c r="A363" s="57" t="s">
        <v>29</v>
      </c>
      <c r="B363" s="57" t="s">
        <v>30</v>
      </c>
      <c r="C363" s="56">
        <v>7</v>
      </c>
      <c r="D363" s="57" t="s">
        <v>37</v>
      </c>
      <c r="E363" s="57">
        <v>2018</v>
      </c>
      <c r="F363" s="56">
        <v>4</v>
      </c>
      <c r="G363" s="57">
        <v>2</v>
      </c>
      <c r="H363" s="56">
        <v>27</v>
      </c>
      <c r="I363" s="6">
        <v>106</v>
      </c>
      <c r="J363">
        <v>38</v>
      </c>
      <c r="K363" s="57">
        <v>227</v>
      </c>
      <c r="L363">
        <v>3</v>
      </c>
      <c r="M363" s="20">
        <v>45838</v>
      </c>
      <c r="N363" s="3">
        <v>0.56999999999999995</v>
      </c>
      <c r="O363" s="3">
        <v>11.87</v>
      </c>
      <c r="R363" s="119"/>
    </row>
    <row r="364" spans="1:18">
      <c r="A364" s="57" t="s">
        <v>29</v>
      </c>
      <c r="B364" s="57" t="s">
        <v>30</v>
      </c>
      <c r="C364" s="56">
        <v>7</v>
      </c>
      <c r="D364" s="57" t="s">
        <v>33</v>
      </c>
      <c r="E364" s="57">
        <v>1998</v>
      </c>
      <c r="F364" s="56">
        <v>4</v>
      </c>
      <c r="G364" s="57">
        <v>3</v>
      </c>
      <c r="H364" s="56">
        <v>27</v>
      </c>
      <c r="I364" s="6">
        <v>107</v>
      </c>
      <c r="J364">
        <v>91</v>
      </c>
      <c r="K364" s="57">
        <v>327</v>
      </c>
      <c r="L364">
        <v>3</v>
      </c>
      <c r="M364" s="20">
        <v>45838</v>
      </c>
      <c r="N364" s="3">
        <v>0.41</v>
      </c>
      <c r="O364" s="3">
        <v>10.27</v>
      </c>
      <c r="R364" s="119"/>
    </row>
    <row r="365" spans="1:18">
      <c r="A365" s="57" t="s">
        <v>29</v>
      </c>
      <c r="B365" s="57" t="s">
        <v>30</v>
      </c>
      <c r="C365" s="56">
        <v>7</v>
      </c>
      <c r="D365" s="57" t="s">
        <v>36</v>
      </c>
      <c r="E365" s="57">
        <v>2016</v>
      </c>
      <c r="F365" s="56">
        <v>4</v>
      </c>
      <c r="G365" s="57">
        <v>4</v>
      </c>
      <c r="H365" s="56">
        <v>27</v>
      </c>
      <c r="I365" s="6">
        <v>108</v>
      </c>
      <c r="J365">
        <v>102</v>
      </c>
      <c r="K365" s="57">
        <v>427</v>
      </c>
      <c r="L365">
        <v>3</v>
      </c>
      <c r="M365" s="20">
        <v>45838</v>
      </c>
      <c r="N365" s="3">
        <v>0.67</v>
      </c>
      <c r="O365" s="3">
        <v>7.66</v>
      </c>
      <c r="R365" s="119"/>
    </row>
    <row r="366" spans="1:18">
      <c r="A366" s="57" t="s">
        <v>29</v>
      </c>
      <c r="B366" s="57" t="s">
        <v>30</v>
      </c>
      <c r="C366" s="56">
        <v>7</v>
      </c>
      <c r="D366" s="57" t="s">
        <v>36</v>
      </c>
      <c r="E366" s="57">
        <v>2016</v>
      </c>
      <c r="F366" s="56">
        <v>4</v>
      </c>
      <c r="G366" s="57">
        <v>4</v>
      </c>
      <c r="H366" s="56">
        <v>28</v>
      </c>
      <c r="I366" s="6">
        <v>109</v>
      </c>
      <c r="J366">
        <v>101</v>
      </c>
      <c r="K366" s="57">
        <v>428</v>
      </c>
      <c r="L366">
        <v>3</v>
      </c>
      <c r="M366" s="20">
        <v>45838</v>
      </c>
      <c r="N366" s="3">
        <v>0.57999999999999996</v>
      </c>
      <c r="O366" s="3">
        <v>5.74</v>
      </c>
      <c r="P366" s="67">
        <v>19</v>
      </c>
      <c r="R366" s="119"/>
    </row>
    <row r="367" spans="1:18">
      <c r="A367" s="57" t="s">
        <v>29</v>
      </c>
      <c r="B367" s="57" t="s">
        <v>30</v>
      </c>
      <c r="C367" s="56">
        <v>7</v>
      </c>
      <c r="D367" s="57" t="s">
        <v>33</v>
      </c>
      <c r="E367" s="57">
        <v>1998</v>
      </c>
      <c r="F367" s="56">
        <v>4</v>
      </c>
      <c r="G367" s="57">
        <v>3</v>
      </c>
      <c r="H367" s="56">
        <v>28</v>
      </c>
      <c r="I367" s="6">
        <v>110</v>
      </c>
      <c r="J367">
        <v>92</v>
      </c>
      <c r="K367" s="57">
        <v>328</v>
      </c>
      <c r="L367">
        <v>3</v>
      </c>
      <c r="M367" s="20">
        <v>45838</v>
      </c>
      <c r="N367" s="3">
        <v>0.55000000000000004</v>
      </c>
      <c r="O367" s="3">
        <v>4.43</v>
      </c>
      <c r="P367" s="67">
        <v>24</v>
      </c>
      <c r="R367" s="119"/>
    </row>
    <row r="368" spans="1:18">
      <c r="A368" s="57" t="s">
        <v>29</v>
      </c>
      <c r="B368" s="57" t="s">
        <v>30</v>
      </c>
      <c r="C368" s="56">
        <v>7</v>
      </c>
      <c r="D368" s="57" t="s">
        <v>37</v>
      </c>
      <c r="E368" s="57">
        <v>2018</v>
      </c>
      <c r="F368" s="56">
        <v>4</v>
      </c>
      <c r="G368" s="57">
        <v>2</v>
      </c>
      <c r="H368" s="56">
        <v>28</v>
      </c>
      <c r="I368" s="6">
        <v>111</v>
      </c>
      <c r="J368">
        <v>37</v>
      </c>
      <c r="K368" s="57">
        <v>228</v>
      </c>
      <c r="L368">
        <v>3</v>
      </c>
      <c r="M368" s="20">
        <v>45838</v>
      </c>
      <c r="N368" s="3">
        <v>0.5</v>
      </c>
      <c r="O368" s="3">
        <v>10.58</v>
      </c>
      <c r="P368" s="67">
        <v>17</v>
      </c>
      <c r="R368" s="119"/>
    </row>
    <row r="369" spans="1:18">
      <c r="A369" s="57" t="s">
        <v>29</v>
      </c>
      <c r="B369" s="57" t="s">
        <v>30</v>
      </c>
      <c r="C369" s="56">
        <v>7</v>
      </c>
      <c r="D369" s="57" t="s">
        <v>31</v>
      </c>
      <c r="E369" s="57">
        <v>1983</v>
      </c>
      <c r="F369" s="56">
        <v>4</v>
      </c>
      <c r="G369" s="57">
        <v>1</v>
      </c>
      <c r="H369" s="56">
        <v>28</v>
      </c>
      <c r="I369" s="6">
        <v>112</v>
      </c>
      <c r="J369">
        <v>28</v>
      </c>
      <c r="K369" s="57">
        <v>128</v>
      </c>
      <c r="L369">
        <v>3</v>
      </c>
      <c r="M369" s="20">
        <v>45838</v>
      </c>
      <c r="N369" s="3">
        <v>0.63</v>
      </c>
      <c r="O369" s="3">
        <v>13.15</v>
      </c>
      <c r="P369" s="67">
        <v>27</v>
      </c>
      <c r="R369" s="119"/>
    </row>
    <row r="370" spans="1:18">
      <c r="A370" s="57" t="s">
        <v>39</v>
      </c>
      <c r="B370" s="57" t="s">
        <v>40</v>
      </c>
      <c r="C370" s="56">
        <v>8</v>
      </c>
      <c r="D370" s="57" t="s">
        <v>43</v>
      </c>
      <c r="E370" s="57">
        <v>1999</v>
      </c>
      <c r="F370" s="56">
        <v>4</v>
      </c>
      <c r="G370" s="57">
        <v>1</v>
      </c>
      <c r="H370" s="56">
        <v>29</v>
      </c>
      <c r="I370" s="6">
        <v>113</v>
      </c>
      <c r="J370">
        <v>29</v>
      </c>
      <c r="K370" s="57">
        <v>129</v>
      </c>
      <c r="L370">
        <v>3</v>
      </c>
      <c r="M370" s="20">
        <v>45838</v>
      </c>
      <c r="N370" s="3">
        <v>0.19</v>
      </c>
      <c r="O370" s="3">
        <v>1.77</v>
      </c>
      <c r="R370" s="119"/>
    </row>
    <row r="371" spans="1:18">
      <c r="A371" s="57" t="s">
        <v>39</v>
      </c>
      <c r="B371" s="57" t="s">
        <v>40</v>
      </c>
      <c r="C371" s="56">
        <v>8</v>
      </c>
      <c r="D371" s="57" t="s">
        <v>48</v>
      </c>
      <c r="E371" s="57">
        <v>2020</v>
      </c>
      <c r="F371" s="56">
        <v>4</v>
      </c>
      <c r="G371" s="57">
        <v>2</v>
      </c>
      <c r="H371" s="56">
        <v>29</v>
      </c>
      <c r="I371" s="6">
        <v>114</v>
      </c>
      <c r="J371">
        <v>36</v>
      </c>
      <c r="K371" s="57">
        <v>229</v>
      </c>
      <c r="L371">
        <v>3</v>
      </c>
      <c r="M371" s="20">
        <v>45838</v>
      </c>
      <c r="N371" s="3">
        <v>0.21</v>
      </c>
      <c r="O371" s="3">
        <v>3.04</v>
      </c>
      <c r="R371" s="119"/>
    </row>
    <row r="372" spans="1:18">
      <c r="A372" s="57" t="s">
        <v>39</v>
      </c>
      <c r="B372" s="57" t="s">
        <v>40</v>
      </c>
      <c r="C372" s="56">
        <v>8</v>
      </c>
      <c r="D372" s="57" t="s">
        <v>44</v>
      </c>
      <c r="E372" s="57">
        <v>2001</v>
      </c>
      <c r="F372" s="56">
        <v>4</v>
      </c>
      <c r="G372" s="57">
        <v>3</v>
      </c>
      <c r="H372" s="56">
        <v>29</v>
      </c>
      <c r="I372" s="6">
        <v>115</v>
      </c>
      <c r="J372">
        <v>93</v>
      </c>
      <c r="K372" s="57">
        <v>329</v>
      </c>
      <c r="L372">
        <v>3</v>
      </c>
      <c r="M372" s="20">
        <v>45838</v>
      </c>
      <c r="N372" s="3">
        <v>0.22</v>
      </c>
      <c r="O372" s="3">
        <v>3.66</v>
      </c>
      <c r="R372" s="119"/>
    </row>
    <row r="373" spans="1:18">
      <c r="A373" s="57" t="s">
        <v>39</v>
      </c>
      <c r="B373" s="57" t="s">
        <v>40</v>
      </c>
      <c r="C373" s="56">
        <v>8</v>
      </c>
      <c r="D373" s="57" t="s">
        <v>45</v>
      </c>
      <c r="E373" s="57">
        <v>2004</v>
      </c>
      <c r="F373" s="56">
        <v>4</v>
      </c>
      <c r="G373" s="57">
        <v>4</v>
      </c>
      <c r="H373" s="56">
        <v>29</v>
      </c>
      <c r="I373" s="6">
        <v>116</v>
      </c>
      <c r="J373">
        <v>100</v>
      </c>
      <c r="K373" s="57">
        <v>429</v>
      </c>
      <c r="L373">
        <v>3</v>
      </c>
      <c r="M373" s="20">
        <v>45838</v>
      </c>
      <c r="N373" s="3">
        <v>0.2</v>
      </c>
      <c r="O373" s="3">
        <v>3.39</v>
      </c>
      <c r="R373" s="119"/>
    </row>
    <row r="374" spans="1:18">
      <c r="A374" s="57" t="s">
        <v>39</v>
      </c>
      <c r="B374" s="57" t="s">
        <v>40</v>
      </c>
      <c r="C374" s="56">
        <v>8</v>
      </c>
      <c r="D374" s="57" t="s">
        <v>45</v>
      </c>
      <c r="E374" s="57">
        <v>2004</v>
      </c>
      <c r="F374" s="56">
        <v>4</v>
      </c>
      <c r="G374" s="57">
        <v>4</v>
      </c>
      <c r="H374" s="56">
        <v>30</v>
      </c>
      <c r="I374" s="6">
        <v>117</v>
      </c>
      <c r="J374">
        <v>99</v>
      </c>
      <c r="K374" s="57">
        <v>430</v>
      </c>
      <c r="L374">
        <v>3</v>
      </c>
      <c r="M374" s="20">
        <v>45838</v>
      </c>
      <c r="N374" s="3">
        <v>0.19</v>
      </c>
      <c r="O374" s="3">
        <v>2.78</v>
      </c>
      <c r="P374" s="67">
        <v>12</v>
      </c>
      <c r="R374" s="119"/>
    </row>
    <row r="375" spans="1:18">
      <c r="A375" s="57" t="s">
        <v>39</v>
      </c>
      <c r="B375" s="57" t="s">
        <v>40</v>
      </c>
      <c r="C375" s="56">
        <v>8</v>
      </c>
      <c r="D375" s="57" t="s">
        <v>44</v>
      </c>
      <c r="E375" s="57">
        <v>2001</v>
      </c>
      <c r="F375" s="56">
        <v>4</v>
      </c>
      <c r="G375" s="57">
        <v>3</v>
      </c>
      <c r="H375" s="56">
        <v>30</v>
      </c>
      <c r="I375" s="6">
        <v>118</v>
      </c>
      <c r="J375">
        <v>94</v>
      </c>
      <c r="K375" s="57">
        <v>330</v>
      </c>
      <c r="L375">
        <v>3</v>
      </c>
      <c r="M375" s="20">
        <v>45838</v>
      </c>
      <c r="N375" s="3">
        <v>0.19</v>
      </c>
      <c r="O375" s="3">
        <v>3.29</v>
      </c>
      <c r="P375" s="67">
        <v>18</v>
      </c>
      <c r="R375" s="119"/>
    </row>
    <row r="376" spans="1:18">
      <c r="A376" s="57" t="s">
        <v>39</v>
      </c>
      <c r="B376" s="57" t="s">
        <v>40</v>
      </c>
      <c r="C376" s="56">
        <v>8</v>
      </c>
      <c r="D376" s="57" t="s">
        <v>48</v>
      </c>
      <c r="E376" s="57">
        <v>2020</v>
      </c>
      <c r="F376" s="56">
        <v>4</v>
      </c>
      <c r="G376" s="57">
        <v>2</v>
      </c>
      <c r="H376" s="56">
        <v>30</v>
      </c>
      <c r="I376" s="6">
        <v>119</v>
      </c>
      <c r="J376">
        <v>35</v>
      </c>
      <c r="K376" s="57">
        <v>230</v>
      </c>
      <c r="L376">
        <v>3</v>
      </c>
      <c r="M376" s="20">
        <v>45838</v>
      </c>
      <c r="N376" s="3">
        <v>0.2</v>
      </c>
      <c r="O376" s="3">
        <v>3.27</v>
      </c>
      <c r="P376" s="67">
        <v>17</v>
      </c>
      <c r="R376" s="119"/>
    </row>
    <row r="377" spans="1:18">
      <c r="A377" s="57" t="s">
        <v>39</v>
      </c>
      <c r="B377" s="57" t="s">
        <v>40</v>
      </c>
      <c r="C377" s="56">
        <v>8</v>
      </c>
      <c r="D377" s="57" t="s">
        <v>43</v>
      </c>
      <c r="E377" s="57">
        <v>1999</v>
      </c>
      <c r="F377" s="56">
        <v>4</v>
      </c>
      <c r="G377" s="57">
        <v>1</v>
      </c>
      <c r="H377" s="56">
        <v>30</v>
      </c>
      <c r="I377" s="6">
        <v>120</v>
      </c>
      <c r="J377">
        <v>30</v>
      </c>
      <c r="K377" s="57">
        <v>130</v>
      </c>
      <c r="L377">
        <v>3</v>
      </c>
      <c r="M377" s="20">
        <v>45838</v>
      </c>
      <c r="N377" s="3">
        <v>0.21</v>
      </c>
      <c r="O377" s="3">
        <v>2.5</v>
      </c>
      <c r="P377" s="67">
        <v>17</v>
      </c>
      <c r="R377" s="119"/>
    </row>
    <row r="378" spans="1:18">
      <c r="A378" s="57" t="s">
        <v>39</v>
      </c>
      <c r="B378" s="57" t="s">
        <v>40</v>
      </c>
      <c r="C378" s="56">
        <v>8</v>
      </c>
      <c r="D378" s="57" t="s">
        <v>46</v>
      </c>
      <c r="E378" s="57">
        <v>2008</v>
      </c>
      <c r="F378" s="56">
        <v>4</v>
      </c>
      <c r="G378" s="57">
        <v>1</v>
      </c>
      <c r="H378" s="56">
        <v>31</v>
      </c>
      <c r="I378" s="6">
        <v>121</v>
      </c>
      <c r="J378">
        <v>31</v>
      </c>
      <c r="K378" s="57">
        <v>131</v>
      </c>
      <c r="L378">
        <v>3</v>
      </c>
      <c r="M378" s="20">
        <v>45838</v>
      </c>
      <c r="N378" s="3">
        <v>0.2</v>
      </c>
      <c r="O378" s="3">
        <v>2.4300000000000002</v>
      </c>
      <c r="R378" s="119"/>
    </row>
    <row r="379" spans="1:18">
      <c r="A379" s="57" t="s">
        <v>39</v>
      </c>
      <c r="B379" s="57" t="s">
        <v>40</v>
      </c>
      <c r="C379" s="56">
        <v>8</v>
      </c>
      <c r="D379" s="57" t="s">
        <v>41</v>
      </c>
      <c r="E379" s="57">
        <v>1984</v>
      </c>
      <c r="F379" s="56">
        <v>4</v>
      </c>
      <c r="G379" s="57">
        <v>2</v>
      </c>
      <c r="H379" s="56">
        <v>31</v>
      </c>
      <c r="I379" s="6">
        <v>122</v>
      </c>
      <c r="J379">
        <v>34</v>
      </c>
      <c r="K379" s="57">
        <v>231</v>
      </c>
      <c r="L379">
        <v>3</v>
      </c>
      <c r="M379" s="20">
        <v>45838</v>
      </c>
      <c r="N379" s="3">
        <v>0.21</v>
      </c>
      <c r="O379" s="3">
        <v>3.16</v>
      </c>
      <c r="R379" s="119"/>
    </row>
    <row r="380" spans="1:18">
      <c r="A380" s="57" t="s">
        <v>39</v>
      </c>
      <c r="B380" s="57" t="s">
        <v>40</v>
      </c>
      <c r="C380" s="56">
        <v>8</v>
      </c>
      <c r="D380" s="57" t="s">
        <v>47</v>
      </c>
      <c r="E380" s="57">
        <v>2016</v>
      </c>
      <c r="F380" s="56">
        <v>4</v>
      </c>
      <c r="G380" s="57">
        <v>3</v>
      </c>
      <c r="H380" s="56">
        <v>31</v>
      </c>
      <c r="I380" s="6">
        <v>123</v>
      </c>
      <c r="J380">
        <v>95</v>
      </c>
      <c r="K380" s="57">
        <v>331</v>
      </c>
      <c r="L380">
        <v>3</v>
      </c>
      <c r="M380" s="20">
        <v>45838</v>
      </c>
      <c r="N380" s="3">
        <v>0.19</v>
      </c>
      <c r="O380" s="3">
        <v>3</v>
      </c>
      <c r="R380" s="119"/>
    </row>
    <row r="381" spans="1:18">
      <c r="A381" s="57" t="s">
        <v>39</v>
      </c>
      <c r="B381" s="57" t="s">
        <v>40</v>
      </c>
      <c r="C381" s="56">
        <v>8</v>
      </c>
      <c r="D381" s="57" t="s">
        <v>42</v>
      </c>
      <c r="E381" s="57">
        <v>1989</v>
      </c>
      <c r="F381" s="56">
        <v>4</v>
      </c>
      <c r="G381" s="57">
        <v>4</v>
      </c>
      <c r="H381" s="56">
        <v>31</v>
      </c>
      <c r="I381" s="6">
        <v>124</v>
      </c>
      <c r="J381">
        <v>98</v>
      </c>
      <c r="K381" s="57">
        <v>431</v>
      </c>
      <c r="L381">
        <v>3</v>
      </c>
      <c r="M381" s="20">
        <v>45838</v>
      </c>
      <c r="N381" s="3">
        <v>0.18</v>
      </c>
      <c r="O381" s="3">
        <v>2.72</v>
      </c>
      <c r="R381" s="119"/>
    </row>
    <row r="382" spans="1:18">
      <c r="A382" s="57" t="s">
        <v>39</v>
      </c>
      <c r="B382" s="57" t="s">
        <v>40</v>
      </c>
      <c r="C382" s="56">
        <v>8</v>
      </c>
      <c r="D382" s="57" t="s">
        <v>42</v>
      </c>
      <c r="E382" s="57">
        <v>1989</v>
      </c>
      <c r="F382" s="56">
        <v>4</v>
      </c>
      <c r="G382" s="57">
        <v>4</v>
      </c>
      <c r="H382" s="56">
        <v>32</v>
      </c>
      <c r="I382" s="6">
        <v>125</v>
      </c>
      <c r="J382">
        <v>97</v>
      </c>
      <c r="K382" s="57">
        <v>432</v>
      </c>
      <c r="L382">
        <v>3</v>
      </c>
      <c r="M382" s="20">
        <v>45838</v>
      </c>
      <c r="N382" s="3">
        <v>0.2</v>
      </c>
      <c r="O382" s="3">
        <v>3.48</v>
      </c>
      <c r="P382" s="67">
        <v>14</v>
      </c>
      <c r="R382" s="119"/>
    </row>
    <row r="383" spans="1:18">
      <c r="A383" s="57" t="s">
        <v>39</v>
      </c>
      <c r="B383" s="57" t="s">
        <v>40</v>
      </c>
      <c r="C383" s="56">
        <v>8</v>
      </c>
      <c r="D383" s="57" t="s">
        <v>47</v>
      </c>
      <c r="E383" s="57">
        <v>2016</v>
      </c>
      <c r="F383" s="56">
        <v>4</v>
      </c>
      <c r="G383" s="57">
        <v>3</v>
      </c>
      <c r="H383" s="56">
        <v>32</v>
      </c>
      <c r="I383" s="6">
        <v>126</v>
      </c>
      <c r="J383">
        <v>96</v>
      </c>
      <c r="K383" s="57">
        <v>332</v>
      </c>
      <c r="L383">
        <v>3</v>
      </c>
      <c r="M383" s="20">
        <v>45838</v>
      </c>
      <c r="N383" s="3">
        <v>0.21</v>
      </c>
      <c r="O383" s="3">
        <v>2.85</v>
      </c>
      <c r="P383" s="67">
        <v>13</v>
      </c>
      <c r="R383" s="119"/>
    </row>
    <row r="384" spans="1:18">
      <c r="A384" s="57" t="s">
        <v>39</v>
      </c>
      <c r="B384" s="57" t="s">
        <v>40</v>
      </c>
      <c r="C384" s="56">
        <v>8</v>
      </c>
      <c r="D384" s="57" t="s">
        <v>41</v>
      </c>
      <c r="E384" s="57">
        <v>1984</v>
      </c>
      <c r="F384" s="56">
        <v>4</v>
      </c>
      <c r="G384" s="57">
        <v>2</v>
      </c>
      <c r="H384" s="56">
        <v>32</v>
      </c>
      <c r="I384" s="6">
        <v>127</v>
      </c>
      <c r="J384">
        <v>33</v>
      </c>
      <c r="K384" s="57">
        <v>232</v>
      </c>
      <c r="L384">
        <v>3</v>
      </c>
      <c r="M384" s="20">
        <v>45838</v>
      </c>
      <c r="N384" s="3">
        <v>0.24</v>
      </c>
      <c r="O384" s="3">
        <v>4.0599999999999996</v>
      </c>
      <c r="P384" s="67">
        <v>19</v>
      </c>
      <c r="R384" s="119"/>
    </row>
    <row r="385" spans="1:18">
      <c r="A385" s="57" t="s">
        <v>39</v>
      </c>
      <c r="B385" s="57" t="s">
        <v>40</v>
      </c>
      <c r="C385" s="56">
        <v>8</v>
      </c>
      <c r="D385" s="57" t="s">
        <v>46</v>
      </c>
      <c r="E385" s="57">
        <v>2008</v>
      </c>
      <c r="F385" s="56">
        <v>4</v>
      </c>
      <c r="G385" s="57">
        <v>1</v>
      </c>
      <c r="H385" s="56">
        <v>32</v>
      </c>
      <c r="I385" s="6">
        <v>128</v>
      </c>
      <c r="J385">
        <v>32</v>
      </c>
      <c r="K385" s="57">
        <v>132</v>
      </c>
      <c r="L385">
        <v>3</v>
      </c>
      <c r="M385" s="20">
        <v>45838</v>
      </c>
      <c r="N385" s="3">
        <v>0.22</v>
      </c>
      <c r="O385" s="3">
        <v>3.81</v>
      </c>
      <c r="P385" s="67">
        <v>19</v>
      </c>
      <c r="R385" s="119"/>
    </row>
    <row r="386" spans="1:18">
      <c r="A386" s="57" t="s">
        <v>29</v>
      </c>
      <c r="B386" s="57" t="s">
        <v>30</v>
      </c>
      <c r="C386" s="56">
        <v>1</v>
      </c>
      <c r="D386" s="57" t="s">
        <v>37</v>
      </c>
      <c r="E386" s="57">
        <v>2018</v>
      </c>
      <c r="F386" s="56">
        <v>1</v>
      </c>
      <c r="G386" s="57">
        <v>1</v>
      </c>
      <c r="H386" s="56">
        <v>1</v>
      </c>
      <c r="I386" s="6">
        <v>1</v>
      </c>
      <c r="J386">
        <v>1</v>
      </c>
      <c r="K386" s="57">
        <v>101</v>
      </c>
      <c r="L386">
        <v>4</v>
      </c>
      <c r="M386" s="20">
        <v>45856</v>
      </c>
      <c r="N386" s="3">
        <v>0.64</v>
      </c>
      <c r="O386" s="3">
        <v>7.71</v>
      </c>
      <c r="R386" s="119"/>
    </row>
    <row r="387" spans="1:18">
      <c r="A387" s="57" t="s">
        <v>29</v>
      </c>
      <c r="B387" s="57" t="s">
        <v>30</v>
      </c>
      <c r="C387" s="56">
        <v>1</v>
      </c>
      <c r="D387" s="57" t="s">
        <v>32</v>
      </c>
      <c r="E387" s="57">
        <v>1985</v>
      </c>
      <c r="F387" s="56">
        <v>1</v>
      </c>
      <c r="G387" s="57">
        <v>2</v>
      </c>
      <c r="H387" s="56">
        <v>1</v>
      </c>
      <c r="I387" s="6">
        <v>2</v>
      </c>
      <c r="J387">
        <v>64</v>
      </c>
      <c r="K387" s="57">
        <v>201</v>
      </c>
      <c r="L387">
        <v>4</v>
      </c>
      <c r="M387" s="20">
        <v>45856</v>
      </c>
      <c r="N387" s="3">
        <v>0.65</v>
      </c>
      <c r="O387" s="3">
        <v>5.88</v>
      </c>
      <c r="R387" s="119"/>
    </row>
    <row r="388" spans="1:18">
      <c r="A388" s="57" t="s">
        <v>29</v>
      </c>
      <c r="B388" s="57" t="s">
        <v>30</v>
      </c>
      <c r="C388" s="56">
        <v>1</v>
      </c>
      <c r="D388" s="57" t="s">
        <v>31</v>
      </c>
      <c r="E388" s="57">
        <v>1983</v>
      </c>
      <c r="F388" s="56">
        <v>1</v>
      </c>
      <c r="G388" s="57">
        <v>3</v>
      </c>
      <c r="H388" s="56">
        <v>1</v>
      </c>
      <c r="I388" s="6">
        <v>3</v>
      </c>
      <c r="J388">
        <v>65</v>
      </c>
      <c r="K388" s="57">
        <v>301</v>
      </c>
      <c r="L388">
        <v>4</v>
      </c>
      <c r="M388" s="20">
        <v>45856</v>
      </c>
      <c r="N388" s="3">
        <v>0.66</v>
      </c>
      <c r="O388" s="3">
        <v>4.0199999999999996</v>
      </c>
      <c r="R388" s="119"/>
    </row>
    <row r="389" spans="1:18">
      <c r="A389" s="57" t="s">
        <v>29</v>
      </c>
      <c r="B389" s="57" t="s">
        <v>30</v>
      </c>
      <c r="C389" s="56">
        <v>1</v>
      </c>
      <c r="D389" s="57" t="s">
        <v>34</v>
      </c>
      <c r="E389" s="57">
        <v>1999</v>
      </c>
      <c r="F389" s="56">
        <v>1</v>
      </c>
      <c r="G389" s="57">
        <v>4</v>
      </c>
      <c r="H389" s="56">
        <v>1</v>
      </c>
      <c r="I389" s="6">
        <v>4</v>
      </c>
      <c r="J389">
        <v>128</v>
      </c>
      <c r="K389" s="57">
        <v>401</v>
      </c>
      <c r="L389">
        <v>4</v>
      </c>
      <c r="M389" s="20">
        <v>45856</v>
      </c>
      <c r="N389" s="3">
        <v>0.68</v>
      </c>
      <c r="O389" s="3">
        <v>6.25</v>
      </c>
      <c r="R389" s="119"/>
    </row>
    <row r="390" spans="1:18">
      <c r="A390" s="57" t="s">
        <v>29</v>
      </c>
      <c r="B390" s="57" t="s">
        <v>30</v>
      </c>
      <c r="C390" s="56">
        <v>1</v>
      </c>
      <c r="D390" s="57" t="s">
        <v>34</v>
      </c>
      <c r="E390" s="57">
        <v>1999</v>
      </c>
      <c r="F390" s="56">
        <v>1</v>
      </c>
      <c r="G390" s="57">
        <v>4</v>
      </c>
      <c r="H390" s="56">
        <v>2</v>
      </c>
      <c r="I390" s="6">
        <v>5</v>
      </c>
      <c r="J390">
        <v>127</v>
      </c>
      <c r="K390" s="57">
        <v>402</v>
      </c>
      <c r="L390">
        <v>4</v>
      </c>
      <c r="M390" s="20">
        <v>45856</v>
      </c>
      <c r="N390" s="3">
        <v>0.67</v>
      </c>
      <c r="O390" s="3">
        <v>3</v>
      </c>
      <c r="P390" s="67">
        <v>24</v>
      </c>
      <c r="Q390" t="s">
        <v>629</v>
      </c>
      <c r="R390" s="119"/>
    </row>
    <row r="391" spans="1:18">
      <c r="A391" s="57" t="s">
        <v>29</v>
      </c>
      <c r="B391" s="57" t="s">
        <v>30</v>
      </c>
      <c r="C391" s="56">
        <v>1</v>
      </c>
      <c r="D391" s="57" t="s">
        <v>31</v>
      </c>
      <c r="E391" s="57">
        <v>1983</v>
      </c>
      <c r="F391" s="56">
        <v>1</v>
      </c>
      <c r="G391" s="57">
        <v>3</v>
      </c>
      <c r="H391" s="56">
        <v>2</v>
      </c>
      <c r="I391" s="6">
        <v>6</v>
      </c>
      <c r="J391">
        <v>66</v>
      </c>
      <c r="K391" s="57">
        <v>302</v>
      </c>
      <c r="L391">
        <v>4</v>
      </c>
      <c r="M391" s="20">
        <v>45856</v>
      </c>
      <c r="N391" s="3">
        <v>0.66</v>
      </c>
      <c r="O391" s="3">
        <v>6.13</v>
      </c>
      <c r="P391" s="67">
        <v>29</v>
      </c>
      <c r="R391" s="119"/>
    </row>
    <row r="392" spans="1:18">
      <c r="A392" s="57" t="s">
        <v>29</v>
      </c>
      <c r="B392" s="57" t="s">
        <v>30</v>
      </c>
      <c r="C392" s="56">
        <v>1</v>
      </c>
      <c r="D392" s="57" t="s">
        <v>32</v>
      </c>
      <c r="E392" s="57">
        <v>1985</v>
      </c>
      <c r="F392" s="56">
        <v>1</v>
      </c>
      <c r="G392" s="57">
        <v>2</v>
      </c>
      <c r="H392" s="56">
        <v>2</v>
      </c>
      <c r="I392" s="6">
        <v>7</v>
      </c>
      <c r="J392">
        <v>63</v>
      </c>
      <c r="K392" s="57">
        <v>202</v>
      </c>
      <c r="L392">
        <v>4</v>
      </c>
      <c r="M392" s="20">
        <v>45856</v>
      </c>
      <c r="N392" s="3">
        <v>0.69</v>
      </c>
      <c r="O392" s="3">
        <v>6</v>
      </c>
      <c r="P392" s="67">
        <v>36</v>
      </c>
      <c r="R392" s="119"/>
    </row>
    <row r="393" spans="1:18">
      <c r="A393" s="57" t="s">
        <v>29</v>
      </c>
      <c r="B393" s="57" t="s">
        <v>30</v>
      </c>
      <c r="C393" s="56">
        <v>1</v>
      </c>
      <c r="D393" s="57" t="s">
        <v>37</v>
      </c>
      <c r="E393" s="57">
        <v>2018</v>
      </c>
      <c r="F393" s="56">
        <v>1</v>
      </c>
      <c r="G393" s="57">
        <v>1</v>
      </c>
      <c r="H393" s="56">
        <v>2</v>
      </c>
      <c r="I393" s="6">
        <v>8</v>
      </c>
      <c r="J393">
        <v>2</v>
      </c>
      <c r="K393" s="57">
        <v>102</v>
      </c>
      <c r="L393">
        <v>4</v>
      </c>
      <c r="M393" s="20">
        <v>45856</v>
      </c>
      <c r="N393" s="3">
        <v>0.66</v>
      </c>
      <c r="O393" s="3">
        <v>6.36</v>
      </c>
      <c r="P393" s="67">
        <v>29</v>
      </c>
      <c r="R393" s="119"/>
    </row>
    <row r="394" spans="1:18">
      <c r="A394" s="57" t="s">
        <v>29</v>
      </c>
      <c r="B394" s="57" t="s">
        <v>30</v>
      </c>
      <c r="C394" s="56">
        <v>1</v>
      </c>
      <c r="D394" s="57" t="s">
        <v>36</v>
      </c>
      <c r="E394" s="57">
        <v>2016</v>
      </c>
      <c r="F394" s="56">
        <v>1</v>
      </c>
      <c r="G394" s="57">
        <v>1</v>
      </c>
      <c r="H394" s="56">
        <v>3</v>
      </c>
      <c r="I394" s="6">
        <v>9</v>
      </c>
      <c r="J394">
        <v>3</v>
      </c>
      <c r="K394" s="57">
        <v>103</v>
      </c>
      <c r="L394">
        <v>4</v>
      </c>
      <c r="M394" s="20">
        <v>45856</v>
      </c>
      <c r="N394" s="3">
        <v>0.66</v>
      </c>
      <c r="O394" s="3">
        <v>2.97</v>
      </c>
      <c r="R394" s="119"/>
    </row>
    <row r="395" spans="1:18">
      <c r="A395" s="57" t="s">
        <v>29</v>
      </c>
      <c r="B395" s="57" t="s">
        <v>30</v>
      </c>
      <c r="C395" s="56">
        <v>1</v>
      </c>
      <c r="D395" s="57" t="s">
        <v>33</v>
      </c>
      <c r="E395" s="57">
        <v>1998</v>
      </c>
      <c r="F395" s="56">
        <v>1</v>
      </c>
      <c r="G395" s="57">
        <v>2</v>
      </c>
      <c r="H395" s="56">
        <v>3</v>
      </c>
      <c r="I395" s="6">
        <v>10</v>
      </c>
      <c r="J395">
        <v>62</v>
      </c>
      <c r="K395" s="57">
        <v>203</v>
      </c>
      <c r="L395">
        <v>4</v>
      </c>
      <c r="M395" s="20">
        <v>45856</v>
      </c>
      <c r="N395" s="3">
        <v>0.73</v>
      </c>
      <c r="O395" s="3">
        <v>2.38</v>
      </c>
      <c r="R395" s="119"/>
    </row>
    <row r="396" spans="1:18">
      <c r="A396" s="57" t="s">
        <v>29</v>
      </c>
      <c r="B396" s="57" t="s">
        <v>30</v>
      </c>
      <c r="C396" s="56">
        <v>1</v>
      </c>
      <c r="D396" s="57" t="s">
        <v>38</v>
      </c>
      <c r="E396" s="57">
        <v>2023</v>
      </c>
      <c r="F396" s="56">
        <v>1</v>
      </c>
      <c r="G396" s="57">
        <v>3</v>
      </c>
      <c r="H396" s="56">
        <v>3</v>
      </c>
      <c r="I396" s="6">
        <v>11</v>
      </c>
      <c r="J396">
        <v>67</v>
      </c>
      <c r="K396" s="57">
        <v>303</v>
      </c>
      <c r="L396">
        <v>4</v>
      </c>
      <c r="M396" s="20">
        <v>45856</v>
      </c>
      <c r="N396" s="3">
        <v>0.59</v>
      </c>
      <c r="O396" s="3">
        <v>5.18</v>
      </c>
      <c r="R396" s="119"/>
    </row>
    <row r="397" spans="1:18">
      <c r="A397" s="57" t="s">
        <v>29</v>
      </c>
      <c r="B397" s="57" t="s">
        <v>30</v>
      </c>
      <c r="C397" s="56">
        <v>1</v>
      </c>
      <c r="D397" s="57" t="s">
        <v>35</v>
      </c>
      <c r="E397" s="57">
        <v>2002</v>
      </c>
      <c r="F397" s="56">
        <v>1</v>
      </c>
      <c r="G397" s="57">
        <v>4</v>
      </c>
      <c r="H397" s="56">
        <v>3</v>
      </c>
      <c r="I397" s="6">
        <v>12</v>
      </c>
      <c r="J397">
        <v>126</v>
      </c>
      <c r="K397" s="57">
        <v>403</v>
      </c>
      <c r="L397">
        <v>4</v>
      </c>
      <c r="M397" s="20">
        <v>45856</v>
      </c>
      <c r="N397" s="3">
        <v>0.66</v>
      </c>
      <c r="O397" s="3">
        <v>6.71</v>
      </c>
      <c r="R397" s="119"/>
    </row>
    <row r="398" spans="1:18">
      <c r="A398" s="57" t="s">
        <v>29</v>
      </c>
      <c r="B398" s="57" t="s">
        <v>30</v>
      </c>
      <c r="C398" s="56">
        <v>1</v>
      </c>
      <c r="D398" s="57" t="s">
        <v>35</v>
      </c>
      <c r="E398" s="57">
        <v>2002</v>
      </c>
      <c r="F398" s="56">
        <v>1</v>
      </c>
      <c r="G398" s="57">
        <v>4</v>
      </c>
      <c r="H398" s="56">
        <v>4</v>
      </c>
      <c r="I398" s="6">
        <v>13</v>
      </c>
      <c r="J398">
        <v>125</v>
      </c>
      <c r="K398" s="57">
        <v>404</v>
      </c>
      <c r="L398">
        <v>4</v>
      </c>
      <c r="M398" s="20">
        <v>45856</v>
      </c>
      <c r="N398" s="3">
        <v>0.65</v>
      </c>
      <c r="O398" s="3">
        <v>6.65</v>
      </c>
      <c r="P398" s="67">
        <v>27</v>
      </c>
      <c r="R398" s="119"/>
    </row>
    <row r="399" spans="1:18">
      <c r="A399" s="57" t="s">
        <v>29</v>
      </c>
      <c r="B399" s="57" t="s">
        <v>30</v>
      </c>
      <c r="C399" s="56">
        <v>1</v>
      </c>
      <c r="D399" s="57" t="s">
        <v>38</v>
      </c>
      <c r="E399" s="57">
        <v>2023</v>
      </c>
      <c r="F399" s="56">
        <v>1</v>
      </c>
      <c r="G399" s="57">
        <v>3</v>
      </c>
      <c r="H399" s="56">
        <v>4</v>
      </c>
      <c r="I399" s="6">
        <v>14</v>
      </c>
      <c r="J399">
        <v>68</v>
      </c>
      <c r="K399" s="57">
        <v>304</v>
      </c>
      <c r="L399">
        <v>4</v>
      </c>
      <c r="M399" s="20">
        <v>45856</v>
      </c>
      <c r="N399" s="3">
        <v>0.54</v>
      </c>
      <c r="O399" s="3">
        <v>8.02</v>
      </c>
      <c r="P399" s="67">
        <v>22</v>
      </c>
      <c r="R399" s="119"/>
    </row>
    <row r="400" spans="1:18">
      <c r="A400" s="57" t="s">
        <v>29</v>
      </c>
      <c r="B400" s="57" t="s">
        <v>30</v>
      </c>
      <c r="C400" s="56">
        <v>1</v>
      </c>
      <c r="D400" s="57" t="s">
        <v>33</v>
      </c>
      <c r="E400" s="57">
        <v>1998</v>
      </c>
      <c r="F400" s="56">
        <v>1</v>
      </c>
      <c r="G400" s="57">
        <v>2</v>
      </c>
      <c r="H400" s="56">
        <v>4</v>
      </c>
      <c r="I400" s="6">
        <v>15</v>
      </c>
      <c r="J400">
        <v>61</v>
      </c>
      <c r="K400" s="57">
        <v>204</v>
      </c>
      <c r="L400">
        <v>4</v>
      </c>
      <c r="M400" s="20">
        <v>45856</v>
      </c>
      <c r="N400" s="3">
        <v>0.68</v>
      </c>
      <c r="O400" s="3">
        <v>4.13</v>
      </c>
      <c r="P400" s="67">
        <v>37</v>
      </c>
      <c r="R400" s="119"/>
    </row>
    <row r="401" spans="1:18">
      <c r="A401" s="57" t="s">
        <v>29</v>
      </c>
      <c r="B401" s="57" t="s">
        <v>30</v>
      </c>
      <c r="C401" s="56">
        <v>1</v>
      </c>
      <c r="D401" s="57" t="s">
        <v>36</v>
      </c>
      <c r="E401" s="57">
        <v>2016</v>
      </c>
      <c r="F401" s="56">
        <v>1</v>
      </c>
      <c r="G401" s="57">
        <v>1</v>
      </c>
      <c r="H401" s="56">
        <v>4</v>
      </c>
      <c r="I401" s="6">
        <v>16</v>
      </c>
      <c r="J401">
        <v>4</v>
      </c>
      <c r="K401" s="57">
        <v>104</v>
      </c>
      <c r="L401">
        <v>4</v>
      </c>
      <c r="M401" s="20">
        <v>45856</v>
      </c>
      <c r="N401" s="3">
        <v>0.65</v>
      </c>
      <c r="O401" s="3">
        <v>5.84</v>
      </c>
      <c r="P401" s="67">
        <v>26</v>
      </c>
      <c r="R401" s="119"/>
    </row>
    <row r="402" spans="1:18">
      <c r="A402" s="57" t="s">
        <v>39</v>
      </c>
      <c r="B402" s="57" t="s">
        <v>40</v>
      </c>
      <c r="C402" s="56">
        <v>2</v>
      </c>
      <c r="D402" s="57" t="s">
        <v>41</v>
      </c>
      <c r="E402" s="57">
        <v>1984</v>
      </c>
      <c r="F402" s="56">
        <v>1</v>
      </c>
      <c r="G402" s="57">
        <v>1</v>
      </c>
      <c r="H402" s="56">
        <v>5</v>
      </c>
      <c r="I402" s="6">
        <v>17</v>
      </c>
      <c r="J402">
        <v>5</v>
      </c>
      <c r="K402" s="57">
        <v>105</v>
      </c>
      <c r="L402">
        <v>4</v>
      </c>
      <c r="M402" s="20">
        <v>45856</v>
      </c>
      <c r="N402" s="3">
        <v>0.26</v>
      </c>
      <c r="O402" s="3">
        <v>6.06</v>
      </c>
      <c r="R402" s="119"/>
    </row>
    <row r="403" spans="1:18">
      <c r="A403" s="57" t="s">
        <v>39</v>
      </c>
      <c r="B403" s="57" t="s">
        <v>40</v>
      </c>
      <c r="C403" s="56">
        <v>2</v>
      </c>
      <c r="D403" s="57" t="s">
        <v>42</v>
      </c>
      <c r="E403" s="57">
        <v>1989</v>
      </c>
      <c r="F403" s="56">
        <v>1</v>
      </c>
      <c r="G403" s="57">
        <v>2</v>
      </c>
      <c r="H403" s="56">
        <v>5</v>
      </c>
      <c r="I403" s="6">
        <v>18</v>
      </c>
      <c r="J403">
        <v>60</v>
      </c>
      <c r="K403" s="57">
        <v>205</v>
      </c>
      <c r="L403">
        <v>4</v>
      </c>
      <c r="M403" s="20">
        <v>45856</v>
      </c>
      <c r="N403" s="3">
        <v>0.35</v>
      </c>
      <c r="O403" s="3">
        <v>4.68</v>
      </c>
      <c r="R403" s="119"/>
    </row>
    <row r="404" spans="1:18">
      <c r="A404" s="57" t="s">
        <v>39</v>
      </c>
      <c r="B404" s="57" t="s">
        <v>40</v>
      </c>
      <c r="C404" s="56">
        <v>2</v>
      </c>
      <c r="D404" s="57" t="s">
        <v>45</v>
      </c>
      <c r="E404" s="57">
        <v>2004</v>
      </c>
      <c r="F404" s="56">
        <v>1</v>
      </c>
      <c r="G404" s="57">
        <v>3</v>
      </c>
      <c r="H404" s="56">
        <v>5</v>
      </c>
      <c r="I404" s="6">
        <v>19</v>
      </c>
      <c r="J404">
        <v>69</v>
      </c>
      <c r="K404" s="57">
        <v>305</v>
      </c>
      <c r="L404">
        <v>4</v>
      </c>
      <c r="M404" s="20">
        <v>45856</v>
      </c>
      <c r="N404" s="3">
        <v>0.28000000000000003</v>
      </c>
      <c r="O404" s="3">
        <v>4.38</v>
      </c>
      <c r="R404" s="119"/>
    </row>
    <row r="405" spans="1:18">
      <c r="A405" s="57" t="s">
        <v>39</v>
      </c>
      <c r="B405" s="57" t="s">
        <v>40</v>
      </c>
      <c r="C405" s="56">
        <v>2</v>
      </c>
      <c r="D405" s="57" t="s">
        <v>43</v>
      </c>
      <c r="E405" s="57">
        <v>1999</v>
      </c>
      <c r="F405" s="56">
        <v>1</v>
      </c>
      <c r="G405" s="57">
        <v>4</v>
      </c>
      <c r="H405" s="56">
        <v>5</v>
      </c>
      <c r="I405" s="6">
        <v>20</v>
      </c>
      <c r="J405">
        <v>124</v>
      </c>
      <c r="K405" s="57">
        <v>405</v>
      </c>
      <c r="L405">
        <v>4</v>
      </c>
      <c r="M405" s="20">
        <v>45856</v>
      </c>
      <c r="N405" s="3">
        <v>0.3</v>
      </c>
      <c r="O405" s="3">
        <v>4.54</v>
      </c>
      <c r="R405" s="119"/>
    </row>
    <row r="406" spans="1:18">
      <c r="A406" s="57" t="s">
        <v>39</v>
      </c>
      <c r="B406" s="57" t="s">
        <v>40</v>
      </c>
      <c r="C406" s="56">
        <v>2</v>
      </c>
      <c r="D406" s="57" t="s">
        <v>43</v>
      </c>
      <c r="E406" s="57">
        <v>1999</v>
      </c>
      <c r="F406" s="56">
        <v>1</v>
      </c>
      <c r="G406" s="57">
        <v>4</v>
      </c>
      <c r="H406" s="56">
        <v>6</v>
      </c>
      <c r="I406" s="6">
        <v>21</v>
      </c>
      <c r="J406">
        <v>123</v>
      </c>
      <c r="K406" s="57">
        <v>406</v>
      </c>
      <c r="L406">
        <v>4</v>
      </c>
      <c r="M406" s="20">
        <v>45856</v>
      </c>
      <c r="N406" s="3">
        <v>0.33</v>
      </c>
      <c r="O406" s="3">
        <v>5.59</v>
      </c>
      <c r="P406" s="67">
        <v>19</v>
      </c>
      <c r="R406" s="119"/>
    </row>
    <row r="407" spans="1:18">
      <c r="A407" s="57" t="s">
        <v>39</v>
      </c>
      <c r="B407" s="57" t="s">
        <v>40</v>
      </c>
      <c r="C407" s="56">
        <v>2</v>
      </c>
      <c r="D407" s="57" t="s">
        <v>45</v>
      </c>
      <c r="E407" s="57">
        <v>2004</v>
      </c>
      <c r="F407" s="56">
        <v>1</v>
      </c>
      <c r="G407" s="57">
        <v>3</v>
      </c>
      <c r="H407" s="56">
        <v>6</v>
      </c>
      <c r="I407" s="6">
        <v>22</v>
      </c>
      <c r="J407">
        <v>70</v>
      </c>
      <c r="K407" s="57">
        <v>306</v>
      </c>
      <c r="L407">
        <v>4</v>
      </c>
      <c r="M407" s="20">
        <v>45856</v>
      </c>
      <c r="N407" s="3">
        <v>0.3</v>
      </c>
      <c r="O407" s="3">
        <v>4.32</v>
      </c>
      <c r="P407" s="67">
        <v>13</v>
      </c>
      <c r="R407" s="119"/>
    </row>
    <row r="408" spans="1:18">
      <c r="A408" s="57" t="s">
        <v>39</v>
      </c>
      <c r="B408" s="57" t="s">
        <v>40</v>
      </c>
      <c r="C408" s="56">
        <v>2</v>
      </c>
      <c r="D408" s="57" t="s">
        <v>42</v>
      </c>
      <c r="E408" s="57">
        <v>1989</v>
      </c>
      <c r="F408" s="56">
        <v>1</v>
      </c>
      <c r="G408" s="57">
        <v>2</v>
      </c>
      <c r="H408" s="56">
        <v>6</v>
      </c>
      <c r="I408" s="6">
        <v>23</v>
      </c>
      <c r="J408">
        <v>59</v>
      </c>
      <c r="K408" s="57">
        <v>206</v>
      </c>
      <c r="L408">
        <v>4</v>
      </c>
      <c r="M408" s="20">
        <v>45856</v>
      </c>
      <c r="N408" s="3">
        <v>0.34</v>
      </c>
      <c r="O408" s="3">
        <v>4.28</v>
      </c>
      <c r="P408" s="67">
        <v>15</v>
      </c>
      <c r="R408" s="119"/>
    </row>
    <row r="409" spans="1:18">
      <c r="A409" s="57" t="s">
        <v>39</v>
      </c>
      <c r="B409" s="57" t="s">
        <v>40</v>
      </c>
      <c r="C409" s="56">
        <v>2</v>
      </c>
      <c r="D409" s="57" t="s">
        <v>41</v>
      </c>
      <c r="E409" s="57">
        <v>1984</v>
      </c>
      <c r="F409" s="56">
        <v>1</v>
      </c>
      <c r="G409" s="57">
        <v>1</v>
      </c>
      <c r="H409" s="56">
        <v>6</v>
      </c>
      <c r="I409" s="6">
        <v>24</v>
      </c>
      <c r="J409">
        <v>6</v>
      </c>
      <c r="K409" s="57">
        <v>106</v>
      </c>
      <c r="L409">
        <v>4</v>
      </c>
      <c r="M409" s="20">
        <v>45856</v>
      </c>
      <c r="N409" s="3">
        <v>0.27</v>
      </c>
      <c r="O409" s="3">
        <v>4.54</v>
      </c>
      <c r="P409" s="67">
        <v>15</v>
      </c>
      <c r="R409" s="119"/>
    </row>
    <row r="410" spans="1:18">
      <c r="A410" s="57" t="s">
        <v>39</v>
      </c>
      <c r="B410" s="57" t="s">
        <v>40</v>
      </c>
      <c r="C410" s="56">
        <v>2</v>
      </c>
      <c r="D410" s="57" t="s">
        <v>47</v>
      </c>
      <c r="E410" s="57">
        <v>2016</v>
      </c>
      <c r="F410" s="56">
        <v>1</v>
      </c>
      <c r="G410" s="57">
        <v>1</v>
      </c>
      <c r="H410" s="56">
        <v>7</v>
      </c>
      <c r="I410" s="6">
        <v>25</v>
      </c>
      <c r="J410">
        <v>7</v>
      </c>
      <c r="K410" s="57">
        <v>107</v>
      </c>
      <c r="L410">
        <v>4</v>
      </c>
      <c r="M410" s="20">
        <v>45856</v>
      </c>
      <c r="N410" s="3">
        <v>0.26</v>
      </c>
      <c r="O410" s="3">
        <v>5.4</v>
      </c>
      <c r="R410" s="119"/>
    </row>
    <row r="411" spans="1:18">
      <c r="A411" s="57" t="s">
        <v>39</v>
      </c>
      <c r="B411" s="57" t="s">
        <v>40</v>
      </c>
      <c r="C411" s="56">
        <v>2</v>
      </c>
      <c r="D411" s="57" t="s">
        <v>44</v>
      </c>
      <c r="E411" s="57">
        <v>2001</v>
      </c>
      <c r="F411" s="56">
        <v>1</v>
      </c>
      <c r="G411" s="57">
        <v>2</v>
      </c>
      <c r="H411" s="56">
        <v>7</v>
      </c>
      <c r="I411" s="6">
        <v>26</v>
      </c>
      <c r="J411">
        <v>58</v>
      </c>
      <c r="K411" s="57">
        <v>207</v>
      </c>
      <c r="L411">
        <v>4</v>
      </c>
      <c r="M411" s="20">
        <v>45856</v>
      </c>
      <c r="N411" s="3">
        <v>0.39</v>
      </c>
      <c r="O411" s="3">
        <v>6.14</v>
      </c>
      <c r="R411" s="119"/>
    </row>
    <row r="412" spans="1:18">
      <c r="A412" s="57" t="s">
        <v>39</v>
      </c>
      <c r="B412" s="57" t="s">
        <v>40</v>
      </c>
      <c r="C412" s="56">
        <v>2</v>
      </c>
      <c r="D412" s="57" t="s">
        <v>48</v>
      </c>
      <c r="E412" s="57">
        <v>2020</v>
      </c>
      <c r="F412" s="56">
        <v>1</v>
      </c>
      <c r="G412" s="57">
        <v>3</v>
      </c>
      <c r="H412" s="56">
        <v>7</v>
      </c>
      <c r="I412" s="6">
        <v>27</v>
      </c>
      <c r="J412">
        <v>71</v>
      </c>
      <c r="K412" s="57">
        <v>307</v>
      </c>
      <c r="L412">
        <v>4</v>
      </c>
      <c r="M412" s="20">
        <v>45856</v>
      </c>
      <c r="N412" s="3">
        <v>0.25</v>
      </c>
      <c r="O412" s="3">
        <v>2.4500000000000002</v>
      </c>
      <c r="R412" s="119"/>
    </row>
    <row r="413" spans="1:18">
      <c r="A413" s="57" t="s">
        <v>39</v>
      </c>
      <c r="B413" s="57" t="s">
        <v>40</v>
      </c>
      <c r="C413" s="56">
        <v>2</v>
      </c>
      <c r="D413" s="57" t="s">
        <v>46</v>
      </c>
      <c r="E413" s="57">
        <v>2008</v>
      </c>
      <c r="F413" s="56">
        <v>1</v>
      </c>
      <c r="G413" s="57">
        <v>4</v>
      </c>
      <c r="H413" s="56">
        <v>7</v>
      </c>
      <c r="I413" s="6">
        <v>28</v>
      </c>
      <c r="J413">
        <v>122</v>
      </c>
      <c r="K413" s="57">
        <v>407</v>
      </c>
      <c r="L413">
        <v>4</v>
      </c>
      <c r="M413" s="20">
        <v>45856</v>
      </c>
      <c r="N413" s="3">
        <v>0.31</v>
      </c>
      <c r="O413" s="3">
        <v>2.34</v>
      </c>
      <c r="R413" s="119"/>
    </row>
    <row r="414" spans="1:18">
      <c r="A414" s="57" t="s">
        <v>39</v>
      </c>
      <c r="B414" s="57" t="s">
        <v>40</v>
      </c>
      <c r="C414" s="56">
        <v>2</v>
      </c>
      <c r="D414" s="57" t="s">
        <v>46</v>
      </c>
      <c r="E414" s="57">
        <v>2008</v>
      </c>
      <c r="F414" s="56">
        <v>1</v>
      </c>
      <c r="G414" s="57">
        <v>4</v>
      </c>
      <c r="H414" s="56">
        <v>8</v>
      </c>
      <c r="I414" s="6">
        <v>29</v>
      </c>
      <c r="J414">
        <v>121</v>
      </c>
      <c r="K414" s="57">
        <v>408</v>
      </c>
      <c r="L414">
        <v>4</v>
      </c>
      <c r="M414" s="20">
        <v>45856</v>
      </c>
      <c r="N414" s="3">
        <v>0.33</v>
      </c>
      <c r="O414" s="3">
        <v>6.71</v>
      </c>
      <c r="P414" s="67">
        <v>16</v>
      </c>
      <c r="R414" s="119"/>
    </row>
    <row r="415" spans="1:18">
      <c r="A415" s="57" t="s">
        <v>39</v>
      </c>
      <c r="B415" s="57" t="s">
        <v>40</v>
      </c>
      <c r="C415" s="56">
        <v>2</v>
      </c>
      <c r="D415" s="57" t="s">
        <v>48</v>
      </c>
      <c r="E415" s="57">
        <v>2020</v>
      </c>
      <c r="F415" s="56">
        <v>1</v>
      </c>
      <c r="G415" s="57">
        <v>3</v>
      </c>
      <c r="H415" s="56">
        <v>8</v>
      </c>
      <c r="I415" s="6">
        <v>30</v>
      </c>
      <c r="J415">
        <v>72</v>
      </c>
      <c r="K415" s="57">
        <v>308</v>
      </c>
      <c r="L415">
        <v>4</v>
      </c>
      <c r="M415" s="20">
        <v>45856</v>
      </c>
      <c r="N415" s="3">
        <v>0.24</v>
      </c>
      <c r="O415" s="3">
        <v>1.94</v>
      </c>
      <c r="P415" s="67">
        <v>18</v>
      </c>
      <c r="R415" s="119"/>
    </row>
    <row r="416" spans="1:18">
      <c r="A416" s="57" t="s">
        <v>39</v>
      </c>
      <c r="B416" s="57" t="s">
        <v>40</v>
      </c>
      <c r="C416" s="56">
        <v>2</v>
      </c>
      <c r="D416" s="57" t="s">
        <v>44</v>
      </c>
      <c r="E416" s="57">
        <v>2001</v>
      </c>
      <c r="F416" s="56">
        <v>1</v>
      </c>
      <c r="G416" s="57">
        <v>2</v>
      </c>
      <c r="H416" s="56">
        <v>8</v>
      </c>
      <c r="I416" s="6">
        <v>31</v>
      </c>
      <c r="J416">
        <v>57</v>
      </c>
      <c r="K416" s="57">
        <v>208</v>
      </c>
      <c r="L416">
        <v>4</v>
      </c>
      <c r="M416" s="20">
        <v>45856</v>
      </c>
      <c r="N416" s="3">
        <v>0.42</v>
      </c>
      <c r="O416" s="3">
        <v>7.69</v>
      </c>
      <c r="P416" s="67">
        <v>16</v>
      </c>
      <c r="R416" s="119"/>
    </row>
    <row r="417" spans="1:18">
      <c r="A417" s="57" t="s">
        <v>39</v>
      </c>
      <c r="B417" s="57" t="s">
        <v>40</v>
      </c>
      <c r="C417" s="56">
        <v>2</v>
      </c>
      <c r="D417" s="57" t="s">
        <v>47</v>
      </c>
      <c r="E417" s="57">
        <v>2016</v>
      </c>
      <c r="F417" s="56">
        <v>1</v>
      </c>
      <c r="G417" s="57">
        <v>1</v>
      </c>
      <c r="H417" s="56">
        <v>8</v>
      </c>
      <c r="I417" s="6">
        <v>32</v>
      </c>
      <c r="J417">
        <v>8</v>
      </c>
      <c r="K417" s="57">
        <v>108</v>
      </c>
      <c r="L417">
        <v>4</v>
      </c>
      <c r="M417" s="20">
        <v>45856</v>
      </c>
      <c r="N417" s="3">
        <v>0.35</v>
      </c>
      <c r="O417" s="3">
        <v>4.33</v>
      </c>
      <c r="P417" s="67">
        <v>16</v>
      </c>
      <c r="R417" s="119"/>
    </row>
    <row r="418" spans="1:18">
      <c r="A418" s="57" t="s">
        <v>29</v>
      </c>
      <c r="B418" s="57" t="s">
        <v>30</v>
      </c>
      <c r="C418" s="56">
        <v>3</v>
      </c>
      <c r="D418" s="57" t="s">
        <v>32</v>
      </c>
      <c r="E418" s="57">
        <v>1985</v>
      </c>
      <c r="F418" s="56">
        <v>2</v>
      </c>
      <c r="G418" s="57">
        <v>1</v>
      </c>
      <c r="H418" s="56">
        <v>9</v>
      </c>
      <c r="I418" s="6">
        <v>33</v>
      </c>
      <c r="J418">
        <v>9</v>
      </c>
      <c r="K418" s="57">
        <v>109</v>
      </c>
      <c r="L418">
        <v>4</v>
      </c>
      <c r="M418" s="20">
        <v>45856</v>
      </c>
      <c r="N418" s="3">
        <v>0.71</v>
      </c>
      <c r="O418" s="3">
        <v>4.9800000000000004</v>
      </c>
      <c r="R418" s="119"/>
    </row>
    <row r="419" spans="1:18">
      <c r="A419" s="57" t="s">
        <v>29</v>
      </c>
      <c r="B419" s="57" t="s">
        <v>30</v>
      </c>
      <c r="C419" s="56">
        <v>3</v>
      </c>
      <c r="D419" s="57" t="s">
        <v>38</v>
      </c>
      <c r="E419" s="57">
        <v>2023</v>
      </c>
      <c r="F419" s="56">
        <v>2</v>
      </c>
      <c r="G419" s="57">
        <v>2</v>
      </c>
      <c r="H419" s="56">
        <v>9</v>
      </c>
      <c r="I419" s="6">
        <v>34</v>
      </c>
      <c r="J419">
        <v>56</v>
      </c>
      <c r="K419" s="57">
        <v>209</v>
      </c>
      <c r="L419">
        <v>4</v>
      </c>
      <c r="M419" s="20">
        <v>45856</v>
      </c>
      <c r="N419" s="3">
        <v>0.72</v>
      </c>
      <c r="O419" s="3">
        <v>3.64</v>
      </c>
      <c r="R419" s="119"/>
    </row>
    <row r="420" spans="1:18">
      <c r="A420" s="57" t="s">
        <v>29</v>
      </c>
      <c r="B420" s="57" t="s">
        <v>30</v>
      </c>
      <c r="C420" s="56">
        <v>3</v>
      </c>
      <c r="D420" s="57" t="s">
        <v>36</v>
      </c>
      <c r="E420" s="57">
        <v>2016</v>
      </c>
      <c r="F420" s="56">
        <v>2</v>
      </c>
      <c r="G420" s="57">
        <v>3</v>
      </c>
      <c r="H420" s="56">
        <v>9</v>
      </c>
      <c r="I420" s="6">
        <v>35</v>
      </c>
      <c r="J420">
        <v>73</v>
      </c>
      <c r="K420" s="57">
        <v>309</v>
      </c>
      <c r="L420">
        <v>4</v>
      </c>
      <c r="M420" s="20">
        <v>45856</v>
      </c>
      <c r="N420" s="3">
        <v>0.57999999999999996</v>
      </c>
      <c r="O420" s="3">
        <v>10.82</v>
      </c>
      <c r="R420" s="119"/>
    </row>
    <row r="421" spans="1:18">
      <c r="A421" s="57" t="s">
        <v>29</v>
      </c>
      <c r="B421" s="57" t="s">
        <v>30</v>
      </c>
      <c r="C421" s="56">
        <v>3</v>
      </c>
      <c r="D421" s="57" t="s">
        <v>33</v>
      </c>
      <c r="E421" s="57">
        <v>1998</v>
      </c>
      <c r="F421" s="56">
        <v>2</v>
      </c>
      <c r="G421" s="57">
        <v>4</v>
      </c>
      <c r="H421" s="56">
        <v>9</v>
      </c>
      <c r="I421" s="6">
        <v>36</v>
      </c>
      <c r="J421">
        <v>120</v>
      </c>
      <c r="K421" s="57">
        <v>409</v>
      </c>
      <c r="L421">
        <v>4</v>
      </c>
      <c r="M421" s="20">
        <v>45856</v>
      </c>
      <c r="N421" s="3">
        <v>0.69</v>
      </c>
      <c r="O421" s="3">
        <v>6.12</v>
      </c>
      <c r="R421" s="119"/>
    </row>
    <row r="422" spans="1:18">
      <c r="A422" s="57" t="s">
        <v>29</v>
      </c>
      <c r="B422" s="57" t="s">
        <v>30</v>
      </c>
      <c r="C422" s="56">
        <v>3</v>
      </c>
      <c r="D422" s="57" t="s">
        <v>33</v>
      </c>
      <c r="E422" s="57">
        <v>1998</v>
      </c>
      <c r="F422" s="56">
        <v>2</v>
      </c>
      <c r="G422" s="57">
        <v>4</v>
      </c>
      <c r="H422" s="56">
        <v>10</v>
      </c>
      <c r="I422" s="6">
        <v>37</v>
      </c>
      <c r="J422">
        <v>119</v>
      </c>
      <c r="K422" s="57">
        <v>410</v>
      </c>
      <c r="L422">
        <v>4</v>
      </c>
      <c r="M422" s="20">
        <v>45856</v>
      </c>
      <c r="N422" s="3">
        <v>0.71</v>
      </c>
      <c r="O422" s="3">
        <v>3.97</v>
      </c>
      <c r="P422" s="67">
        <v>31</v>
      </c>
      <c r="R422" s="119"/>
    </row>
    <row r="423" spans="1:18">
      <c r="A423" s="57" t="s">
        <v>29</v>
      </c>
      <c r="B423" s="57" t="s">
        <v>30</v>
      </c>
      <c r="C423" s="56">
        <v>3</v>
      </c>
      <c r="D423" s="57" t="s">
        <v>36</v>
      </c>
      <c r="E423" s="57">
        <v>2016</v>
      </c>
      <c r="F423" s="56">
        <v>2</v>
      </c>
      <c r="G423" s="57">
        <v>3</v>
      </c>
      <c r="H423" s="56">
        <v>10</v>
      </c>
      <c r="I423" s="6">
        <v>38</v>
      </c>
      <c r="J423">
        <v>74</v>
      </c>
      <c r="K423" s="57">
        <v>310</v>
      </c>
      <c r="L423">
        <v>4</v>
      </c>
      <c r="M423" s="20">
        <v>45856</v>
      </c>
      <c r="N423" s="3">
        <v>0.65</v>
      </c>
      <c r="O423" s="3">
        <v>13.43</v>
      </c>
      <c r="P423" s="67">
        <v>30</v>
      </c>
      <c r="R423" s="119"/>
    </row>
    <row r="424" spans="1:18">
      <c r="A424" s="57" t="s">
        <v>29</v>
      </c>
      <c r="B424" s="57" t="s">
        <v>30</v>
      </c>
      <c r="C424" s="56">
        <v>3</v>
      </c>
      <c r="D424" s="57" t="s">
        <v>38</v>
      </c>
      <c r="E424" s="57">
        <v>2023</v>
      </c>
      <c r="F424" s="56">
        <v>2</v>
      </c>
      <c r="G424" s="57">
        <v>2</v>
      </c>
      <c r="H424" s="56">
        <v>10</v>
      </c>
      <c r="I424" s="6">
        <v>39</v>
      </c>
      <c r="J424">
        <v>55</v>
      </c>
      <c r="K424" s="57">
        <v>210</v>
      </c>
      <c r="L424">
        <v>4</v>
      </c>
      <c r="M424" s="20">
        <v>45856</v>
      </c>
      <c r="N424" s="3">
        <v>0.67</v>
      </c>
      <c r="O424" s="3">
        <v>4.9800000000000004</v>
      </c>
      <c r="P424" s="67">
        <v>30</v>
      </c>
      <c r="R424" s="119"/>
    </row>
    <row r="425" spans="1:18">
      <c r="A425" s="57" t="s">
        <v>29</v>
      </c>
      <c r="B425" s="57" t="s">
        <v>30</v>
      </c>
      <c r="C425" s="56">
        <v>3</v>
      </c>
      <c r="D425" s="57" t="s">
        <v>32</v>
      </c>
      <c r="E425" s="57">
        <v>1985</v>
      </c>
      <c r="F425" s="56">
        <v>2</v>
      </c>
      <c r="G425" s="57">
        <v>1</v>
      </c>
      <c r="H425" s="56">
        <v>10</v>
      </c>
      <c r="I425" s="6">
        <v>40</v>
      </c>
      <c r="J425">
        <v>10</v>
      </c>
      <c r="K425" s="57">
        <v>110</v>
      </c>
      <c r="L425">
        <v>4</v>
      </c>
      <c r="M425" s="20">
        <v>45856</v>
      </c>
      <c r="N425" s="3">
        <v>0.72</v>
      </c>
      <c r="O425" s="3">
        <v>5.68</v>
      </c>
      <c r="P425" s="67">
        <v>32</v>
      </c>
      <c r="R425" s="119"/>
    </row>
    <row r="426" spans="1:18">
      <c r="A426" s="57" t="s">
        <v>29</v>
      </c>
      <c r="B426" s="57" t="s">
        <v>30</v>
      </c>
      <c r="C426" s="56">
        <v>3</v>
      </c>
      <c r="D426" s="57" t="s">
        <v>35</v>
      </c>
      <c r="E426" s="57">
        <v>2002</v>
      </c>
      <c r="F426" s="56">
        <v>2</v>
      </c>
      <c r="G426" s="57">
        <v>1</v>
      </c>
      <c r="H426" s="56">
        <v>11</v>
      </c>
      <c r="I426" s="6">
        <v>41</v>
      </c>
      <c r="J426">
        <v>11</v>
      </c>
      <c r="K426" s="57">
        <v>111</v>
      </c>
      <c r="L426">
        <v>4</v>
      </c>
      <c r="M426" s="20">
        <v>45856</v>
      </c>
      <c r="N426" s="3">
        <v>0.73</v>
      </c>
      <c r="O426" s="3">
        <v>3.13</v>
      </c>
      <c r="R426" s="119"/>
    </row>
    <row r="427" spans="1:18">
      <c r="A427" s="57" t="s">
        <v>29</v>
      </c>
      <c r="B427" s="57" t="s">
        <v>30</v>
      </c>
      <c r="C427" s="56">
        <v>3</v>
      </c>
      <c r="D427" s="57" t="s">
        <v>34</v>
      </c>
      <c r="E427" s="57">
        <v>1999</v>
      </c>
      <c r="F427" s="56">
        <v>2</v>
      </c>
      <c r="G427" s="57">
        <v>2</v>
      </c>
      <c r="H427" s="56">
        <v>11</v>
      </c>
      <c r="I427" s="6">
        <v>42</v>
      </c>
      <c r="J427">
        <v>54</v>
      </c>
      <c r="K427" s="57">
        <v>211</v>
      </c>
      <c r="L427">
        <v>4</v>
      </c>
      <c r="M427" s="20">
        <v>45856</v>
      </c>
      <c r="N427" s="3">
        <v>0.77</v>
      </c>
      <c r="O427" s="3">
        <v>1.9</v>
      </c>
      <c r="R427" s="119"/>
    </row>
    <row r="428" spans="1:18">
      <c r="A428" s="57" t="s">
        <v>29</v>
      </c>
      <c r="B428" s="57" t="s">
        <v>30</v>
      </c>
      <c r="C428" s="56">
        <v>3</v>
      </c>
      <c r="D428" s="57" t="s">
        <v>37</v>
      </c>
      <c r="E428" s="57">
        <v>2018</v>
      </c>
      <c r="F428" s="56">
        <v>2</v>
      </c>
      <c r="G428" s="57">
        <v>3</v>
      </c>
      <c r="H428" s="56">
        <v>11</v>
      </c>
      <c r="I428" s="6">
        <v>43</v>
      </c>
      <c r="J428">
        <v>75</v>
      </c>
      <c r="K428" s="57">
        <v>311</v>
      </c>
      <c r="L428">
        <v>4</v>
      </c>
      <c r="M428" s="20">
        <v>45856</v>
      </c>
      <c r="N428" s="3">
        <v>0.6</v>
      </c>
      <c r="O428" s="3">
        <v>8.25</v>
      </c>
      <c r="R428" s="119"/>
    </row>
    <row r="429" spans="1:18">
      <c r="A429" s="57" t="s">
        <v>29</v>
      </c>
      <c r="B429" s="57" t="s">
        <v>30</v>
      </c>
      <c r="C429" s="56">
        <v>3</v>
      </c>
      <c r="D429" s="57" t="s">
        <v>31</v>
      </c>
      <c r="E429" s="57">
        <v>1983</v>
      </c>
      <c r="F429" s="56">
        <v>2</v>
      </c>
      <c r="G429" s="57">
        <v>4</v>
      </c>
      <c r="H429" s="56">
        <v>11</v>
      </c>
      <c r="I429" s="6">
        <v>44</v>
      </c>
      <c r="J429">
        <v>118</v>
      </c>
      <c r="K429" s="57">
        <v>411</v>
      </c>
      <c r="L429">
        <v>4</v>
      </c>
      <c r="M429" s="20">
        <v>45856</v>
      </c>
      <c r="N429" s="3">
        <v>0.7</v>
      </c>
      <c r="O429" s="3">
        <v>5.91</v>
      </c>
      <c r="R429" s="119"/>
    </row>
    <row r="430" spans="1:18">
      <c r="A430" s="57" t="s">
        <v>29</v>
      </c>
      <c r="B430" s="57" t="s">
        <v>30</v>
      </c>
      <c r="C430" s="56">
        <v>3</v>
      </c>
      <c r="D430" s="57" t="s">
        <v>31</v>
      </c>
      <c r="E430" s="57">
        <v>1983</v>
      </c>
      <c r="F430" s="56">
        <v>2</v>
      </c>
      <c r="G430" s="57">
        <v>4</v>
      </c>
      <c r="H430" s="56">
        <v>12</v>
      </c>
      <c r="I430" s="6">
        <v>45</v>
      </c>
      <c r="J430">
        <v>117</v>
      </c>
      <c r="K430" s="57">
        <v>412</v>
      </c>
      <c r="L430">
        <v>4</v>
      </c>
      <c r="M430" s="20">
        <v>45856</v>
      </c>
      <c r="N430" s="3">
        <v>0.71</v>
      </c>
      <c r="O430" s="3">
        <v>5.13</v>
      </c>
      <c r="P430" s="67">
        <v>33</v>
      </c>
      <c r="R430" s="119"/>
    </row>
    <row r="431" spans="1:18">
      <c r="A431" s="57" t="s">
        <v>29</v>
      </c>
      <c r="B431" s="57" t="s">
        <v>30</v>
      </c>
      <c r="C431" s="56">
        <v>3</v>
      </c>
      <c r="D431" s="57" t="s">
        <v>37</v>
      </c>
      <c r="E431" s="57">
        <v>2018</v>
      </c>
      <c r="F431" s="56">
        <v>2</v>
      </c>
      <c r="G431" s="57">
        <v>3</v>
      </c>
      <c r="H431" s="56">
        <v>12</v>
      </c>
      <c r="I431" s="6">
        <v>46</v>
      </c>
      <c r="J431">
        <v>76</v>
      </c>
      <c r="K431" s="57">
        <v>312</v>
      </c>
      <c r="L431">
        <v>4</v>
      </c>
      <c r="M431" s="20">
        <v>45856</v>
      </c>
      <c r="N431" s="3">
        <v>0.66</v>
      </c>
      <c r="O431" s="3">
        <v>10.7</v>
      </c>
      <c r="P431" s="67">
        <v>29</v>
      </c>
      <c r="R431" s="119"/>
    </row>
    <row r="432" spans="1:18">
      <c r="A432" s="57" t="s">
        <v>29</v>
      </c>
      <c r="B432" s="57" t="s">
        <v>30</v>
      </c>
      <c r="C432" s="56">
        <v>3</v>
      </c>
      <c r="D432" s="57" t="s">
        <v>34</v>
      </c>
      <c r="E432" s="57">
        <v>1999</v>
      </c>
      <c r="F432" s="56">
        <v>2</v>
      </c>
      <c r="G432" s="57">
        <v>2</v>
      </c>
      <c r="H432" s="56">
        <v>12</v>
      </c>
      <c r="I432" s="6">
        <v>47</v>
      </c>
      <c r="J432">
        <v>53</v>
      </c>
      <c r="K432" s="57">
        <v>212</v>
      </c>
      <c r="L432">
        <v>4</v>
      </c>
      <c r="M432" s="20">
        <v>45856</v>
      </c>
      <c r="N432" s="3">
        <v>0.74</v>
      </c>
      <c r="O432" s="3">
        <v>1.36</v>
      </c>
      <c r="P432" s="67">
        <v>28</v>
      </c>
      <c r="R432" s="119"/>
    </row>
    <row r="433" spans="1:18">
      <c r="A433" s="57" t="s">
        <v>29</v>
      </c>
      <c r="B433" s="57" t="s">
        <v>30</v>
      </c>
      <c r="C433" s="56">
        <v>3</v>
      </c>
      <c r="D433" s="57" t="s">
        <v>35</v>
      </c>
      <c r="E433" s="57">
        <v>2002</v>
      </c>
      <c r="F433" s="56">
        <v>2</v>
      </c>
      <c r="G433" s="57">
        <v>1</v>
      </c>
      <c r="H433" s="56">
        <v>12</v>
      </c>
      <c r="I433" s="6">
        <v>48</v>
      </c>
      <c r="J433">
        <v>12</v>
      </c>
      <c r="K433" s="57">
        <v>112</v>
      </c>
      <c r="L433">
        <v>4</v>
      </c>
      <c r="M433" s="20">
        <v>45856</v>
      </c>
      <c r="N433" s="3">
        <v>0.7</v>
      </c>
      <c r="O433" s="3">
        <v>5.83</v>
      </c>
      <c r="P433" s="67">
        <v>27</v>
      </c>
      <c r="R433" s="119"/>
    </row>
    <row r="434" spans="1:18">
      <c r="A434" s="57" t="s">
        <v>39</v>
      </c>
      <c r="B434" s="57" t="s">
        <v>40</v>
      </c>
      <c r="C434" s="56">
        <v>4</v>
      </c>
      <c r="D434" s="57" t="s">
        <v>42</v>
      </c>
      <c r="E434" s="57">
        <v>1989</v>
      </c>
      <c r="F434" s="56">
        <v>2</v>
      </c>
      <c r="G434" s="57">
        <v>1</v>
      </c>
      <c r="H434" s="56">
        <v>13</v>
      </c>
      <c r="I434" s="6">
        <v>49</v>
      </c>
      <c r="J434">
        <v>13</v>
      </c>
      <c r="K434" s="57">
        <v>113</v>
      </c>
      <c r="L434">
        <v>4</v>
      </c>
      <c r="M434" s="20">
        <v>45856</v>
      </c>
      <c r="N434" s="3">
        <v>0.34</v>
      </c>
      <c r="O434" s="3">
        <v>5.61</v>
      </c>
      <c r="R434" s="119"/>
    </row>
    <row r="435" spans="1:18">
      <c r="A435" s="57" t="s">
        <v>39</v>
      </c>
      <c r="B435" s="57" t="s">
        <v>40</v>
      </c>
      <c r="C435" s="56">
        <v>4</v>
      </c>
      <c r="D435" s="57" t="s">
        <v>45</v>
      </c>
      <c r="E435" s="57">
        <v>2004</v>
      </c>
      <c r="F435" s="56">
        <v>2</v>
      </c>
      <c r="G435" s="57">
        <v>2</v>
      </c>
      <c r="H435" s="56">
        <v>13</v>
      </c>
      <c r="I435" s="6">
        <v>50</v>
      </c>
      <c r="J435">
        <v>52</v>
      </c>
      <c r="K435" s="57">
        <v>213</v>
      </c>
      <c r="L435">
        <v>4</v>
      </c>
      <c r="M435" s="20">
        <v>45856</v>
      </c>
      <c r="N435" s="3">
        <v>0.45</v>
      </c>
      <c r="O435" s="3">
        <v>3.5</v>
      </c>
      <c r="R435" s="119"/>
    </row>
    <row r="436" spans="1:18">
      <c r="A436" s="57" t="s">
        <v>39</v>
      </c>
      <c r="B436" s="57" t="s">
        <v>40</v>
      </c>
      <c r="C436" s="56">
        <v>4</v>
      </c>
      <c r="D436" s="57" t="s">
        <v>41</v>
      </c>
      <c r="E436" s="57">
        <v>1984</v>
      </c>
      <c r="F436" s="56">
        <v>2</v>
      </c>
      <c r="G436" s="57">
        <v>3</v>
      </c>
      <c r="H436" s="56">
        <v>13</v>
      </c>
      <c r="I436" s="6">
        <v>51</v>
      </c>
      <c r="J436">
        <v>77</v>
      </c>
      <c r="K436" s="57">
        <v>313</v>
      </c>
      <c r="L436">
        <v>4</v>
      </c>
      <c r="M436" s="20">
        <v>45856</v>
      </c>
      <c r="N436" s="3">
        <v>0.3</v>
      </c>
      <c r="O436" s="3">
        <v>4.3899999999999997</v>
      </c>
      <c r="R436" s="119"/>
    </row>
    <row r="437" spans="1:18">
      <c r="A437" s="57" t="s">
        <v>39</v>
      </c>
      <c r="B437" s="57" t="s">
        <v>40</v>
      </c>
      <c r="C437" s="56">
        <v>4</v>
      </c>
      <c r="D437" s="57" t="s">
        <v>47</v>
      </c>
      <c r="E437" s="57">
        <v>2016</v>
      </c>
      <c r="F437" s="56">
        <v>2</v>
      </c>
      <c r="G437" s="57">
        <v>4</v>
      </c>
      <c r="H437" s="56">
        <v>13</v>
      </c>
      <c r="I437" s="6">
        <v>52</v>
      </c>
      <c r="J437">
        <v>116</v>
      </c>
      <c r="K437" s="57">
        <v>413</v>
      </c>
      <c r="L437">
        <v>4</v>
      </c>
      <c r="M437" s="20">
        <v>45856</v>
      </c>
      <c r="N437" s="3">
        <v>0.35</v>
      </c>
      <c r="O437" s="3">
        <v>5.45</v>
      </c>
      <c r="R437" s="119"/>
    </row>
    <row r="438" spans="1:18">
      <c r="A438" s="57" t="s">
        <v>39</v>
      </c>
      <c r="B438" s="57" t="s">
        <v>40</v>
      </c>
      <c r="C438" s="56">
        <v>4</v>
      </c>
      <c r="D438" s="57" t="s">
        <v>47</v>
      </c>
      <c r="E438" s="57">
        <v>2016</v>
      </c>
      <c r="F438" s="56">
        <v>2</v>
      </c>
      <c r="G438" s="57">
        <v>4</v>
      </c>
      <c r="H438" s="56">
        <v>14</v>
      </c>
      <c r="I438" s="6">
        <v>53</v>
      </c>
      <c r="J438">
        <v>115</v>
      </c>
      <c r="K438" s="57">
        <v>414</v>
      </c>
      <c r="L438">
        <v>4</v>
      </c>
      <c r="M438" s="20">
        <v>45856</v>
      </c>
      <c r="N438" s="3">
        <v>0.36</v>
      </c>
      <c r="O438" s="3">
        <v>4.47</v>
      </c>
      <c r="P438" s="67">
        <v>18</v>
      </c>
      <c r="R438" s="119"/>
    </row>
    <row r="439" spans="1:18">
      <c r="A439" s="57" t="s">
        <v>39</v>
      </c>
      <c r="B439" s="57" t="s">
        <v>40</v>
      </c>
      <c r="C439" s="56">
        <v>4</v>
      </c>
      <c r="D439" s="57" t="s">
        <v>41</v>
      </c>
      <c r="E439" s="57">
        <v>1984</v>
      </c>
      <c r="F439" s="56">
        <v>2</v>
      </c>
      <c r="G439" s="57">
        <v>3</v>
      </c>
      <c r="H439" s="56">
        <v>14</v>
      </c>
      <c r="I439" s="6">
        <v>54</v>
      </c>
      <c r="J439">
        <v>78</v>
      </c>
      <c r="K439" s="57">
        <v>314</v>
      </c>
      <c r="L439">
        <v>4</v>
      </c>
      <c r="M439" s="20">
        <v>45856</v>
      </c>
      <c r="N439" s="3">
        <v>0.3</v>
      </c>
      <c r="O439" s="3">
        <v>6.54</v>
      </c>
      <c r="P439" s="67">
        <v>15</v>
      </c>
      <c r="R439" s="119"/>
    </row>
    <row r="440" spans="1:18">
      <c r="A440" s="57" t="s">
        <v>39</v>
      </c>
      <c r="B440" s="57" t="s">
        <v>40</v>
      </c>
      <c r="C440" s="56">
        <v>4</v>
      </c>
      <c r="D440" s="57" t="s">
        <v>45</v>
      </c>
      <c r="E440" s="57">
        <v>2004</v>
      </c>
      <c r="F440" s="56">
        <v>2</v>
      </c>
      <c r="G440" s="57">
        <v>2</v>
      </c>
      <c r="H440" s="56">
        <v>14</v>
      </c>
      <c r="I440" s="6">
        <v>55</v>
      </c>
      <c r="J440">
        <v>51</v>
      </c>
      <c r="K440" s="57">
        <v>214</v>
      </c>
      <c r="L440">
        <v>4</v>
      </c>
      <c r="M440" s="20">
        <v>45856</v>
      </c>
      <c r="N440" s="3">
        <v>0.35</v>
      </c>
      <c r="O440" s="3">
        <v>4.42</v>
      </c>
      <c r="P440" s="67">
        <v>17</v>
      </c>
      <c r="R440" s="119"/>
    </row>
    <row r="441" spans="1:18">
      <c r="A441" s="57" t="s">
        <v>39</v>
      </c>
      <c r="B441" s="57" t="s">
        <v>40</v>
      </c>
      <c r="C441" s="56">
        <v>4</v>
      </c>
      <c r="D441" s="57" t="s">
        <v>42</v>
      </c>
      <c r="E441" s="57">
        <v>1989</v>
      </c>
      <c r="F441" s="56">
        <v>2</v>
      </c>
      <c r="G441" s="57">
        <v>1</v>
      </c>
      <c r="H441" s="56">
        <v>14</v>
      </c>
      <c r="I441" s="6">
        <v>56</v>
      </c>
      <c r="J441">
        <v>14</v>
      </c>
      <c r="K441" s="57">
        <v>114</v>
      </c>
      <c r="L441">
        <v>4</v>
      </c>
      <c r="M441" s="20">
        <v>45856</v>
      </c>
      <c r="N441" s="3">
        <v>0.32</v>
      </c>
      <c r="O441" s="3">
        <v>4.21</v>
      </c>
      <c r="P441" s="67">
        <v>17</v>
      </c>
      <c r="R441" s="119"/>
    </row>
    <row r="442" spans="1:18">
      <c r="A442" s="57" t="s">
        <v>39</v>
      </c>
      <c r="B442" s="57" t="s">
        <v>40</v>
      </c>
      <c r="C442" s="56">
        <v>4</v>
      </c>
      <c r="D442" s="57" t="s">
        <v>48</v>
      </c>
      <c r="E442" s="57">
        <v>2020</v>
      </c>
      <c r="F442" s="56">
        <v>2</v>
      </c>
      <c r="G442" s="57">
        <v>1</v>
      </c>
      <c r="H442" s="56">
        <v>15</v>
      </c>
      <c r="I442" s="6">
        <v>57</v>
      </c>
      <c r="J442">
        <v>15</v>
      </c>
      <c r="K442" s="57">
        <v>115</v>
      </c>
      <c r="L442">
        <v>4</v>
      </c>
      <c r="M442" s="20">
        <v>45856</v>
      </c>
      <c r="N442" s="3">
        <v>0.31</v>
      </c>
      <c r="O442" s="3">
        <v>4.3600000000000003</v>
      </c>
      <c r="R442" s="119"/>
    </row>
    <row r="443" spans="1:18">
      <c r="A443" s="57" t="s">
        <v>39</v>
      </c>
      <c r="B443" s="57" t="s">
        <v>40</v>
      </c>
      <c r="C443" s="56">
        <v>4</v>
      </c>
      <c r="D443" s="57" t="s">
        <v>46</v>
      </c>
      <c r="E443" s="57">
        <v>2008</v>
      </c>
      <c r="F443" s="56">
        <v>2</v>
      </c>
      <c r="G443" s="57">
        <v>2</v>
      </c>
      <c r="H443" s="56">
        <v>15</v>
      </c>
      <c r="I443" s="6">
        <v>58</v>
      </c>
      <c r="J443">
        <v>50</v>
      </c>
      <c r="K443" s="57">
        <v>215</v>
      </c>
      <c r="L443">
        <v>4</v>
      </c>
      <c r="M443" s="20">
        <v>45856</v>
      </c>
      <c r="N443" s="3">
        <v>0.41</v>
      </c>
      <c r="O443" s="3">
        <v>10.29</v>
      </c>
      <c r="R443" s="119"/>
    </row>
    <row r="444" spans="1:18">
      <c r="A444" s="57" t="s">
        <v>39</v>
      </c>
      <c r="B444" s="57" t="s">
        <v>40</v>
      </c>
      <c r="C444" s="56">
        <v>4</v>
      </c>
      <c r="D444" s="57" t="s">
        <v>43</v>
      </c>
      <c r="E444" s="57">
        <v>1999</v>
      </c>
      <c r="F444" s="56">
        <v>2</v>
      </c>
      <c r="G444" s="57">
        <v>3</v>
      </c>
      <c r="H444" s="56">
        <v>15</v>
      </c>
      <c r="I444" s="6">
        <v>59</v>
      </c>
      <c r="J444">
        <v>79</v>
      </c>
      <c r="K444" s="57">
        <v>315</v>
      </c>
      <c r="L444">
        <v>4</v>
      </c>
      <c r="M444" s="20">
        <v>45856</v>
      </c>
      <c r="N444" s="3">
        <v>0.37</v>
      </c>
      <c r="O444" s="3">
        <v>4.34</v>
      </c>
      <c r="R444" s="119"/>
    </row>
    <row r="445" spans="1:18">
      <c r="A445" s="57" t="s">
        <v>39</v>
      </c>
      <c r="B445" s="57" t="s">
        <v>40</v>
      </c>
      <c r="C445" s="56">
        <v>4</v>
      </c>
      <c r="D445" s="57" t="s">
        <v>44</v>
      </c>
      <c r="E445" s="57">
        <v>2001</v>
      </c>
      <c r="F445" s="56">
        <v>2</v>
      </c>
      <c r="G445" s="57">
        <v>4</v>
      </c>
      <c r="H445" s="56">
        <v>15</v>
      </c>
      <c r="I445" s="6">
        <v>60</v>
      </c>
      <c r="J445">
        <v>114</v>
      </c>
      <c r="K445" s="57">
        <v>415</v>
      </c>
      <c r="L445">
        <v>4</v>
      </c>
      <c r="M445" s="20">
        <v>45856</v>
      </c>
      <c r="N445" s="3">
        <v>0.39</v>
      </c>
      <c r="O445" s="3">
        <v>6.32</v>
      </c>
      <c r="R445" s="119"/>
    </row>
    <row r="446" spans="1:18">
      <c r="A446" s="57" t="s">
        <v>39</v>
      </c>
      <c r="B446" s="57" t="s">
        <v>40</v>
      </c>
      <c r="C446" s="56">
        <v>4</v>
      </c>
      <c r="D446" s="57" t="s">
        <v>44</v>
      </c>
      <c r="E446" s="57">
        <v>2001</v>
      </c>
      <c r="F446" s="56">
        <v>2</v>
      </c>
      <c r="G446" s="57">
        <v>4</v>
      </c>
      <c r="H446" s="56">
        <v>16</v>
      </c>
      <c r="I446" s="6">
        <v>61</v>
      </c>
      <c r="J446">
        <v>113</v>
      </c>
      <c r="K446" s="57">
        <v>416</v>
      </c>
      <c r="L446">
        <v>4</v>
      </c>
      <c r="M446" s="20">
        <v>45856</v>
      </c>
      <c r="N446" s="3">
        <v>0.4</v>
      </c>
      <c r="O446" s="3">
        <v>5.72</v>
      </c>
      <c r="P446" s="67">
        <v>15</v>
      </c>
      <c r="R446" s="119"/>
    </row>
    <row r="447" spans="1:18">
      <c r="A447" s="57" t="s">
        <v>39</v>
      </c>
      <c r="B447" s="57" t="s">
        <v>40</v>
      </c>
      <c r="C447" s="56">
        <v>4</v>
      </c>
      <c r="D447" s="57" t="s">
        <v>43</v>
      </c>
      <c r="E447" s="57">
        <v>1999</v>
      </c>
      <c r="F447" s="56">
        <v>2</v>
      </c>
      <c r="G447" s="57">
        <v>3</v>
      </c>
      <c r="H447" s="56">
        <v>16</v>
      </c>
      <c r="I447" s="6">
        <v>62</v>
      </c>
      <c r="J447">
        <v>80</v>
      </c>
      <c r="K447" s="57">
        <v>316</v>
      </c>
      <c r="L447">
        <v>4</v>
      </c>
      <c r="M447" s="20">
        <v>45856</v>
      </c>
      <c r="N447" s="3">
        <v>0.33</v>
      </c>
      <c r="O447" s="3">
        <v>5.5</v>
      </c>
      <c r="P447" s="67">
        <v>18</v>
      </c>
      <c r="R447" s="119"/>
    </row>
    <row r="448" spans="1:18">
      <c r="A448" s="57" t="s">
        <v>39</v>
      </c>
      <c r="B448" s="57" t="s">
        <v>40</v>
      </c>
      <c r="C448" s="56">
        <v>4</v>
      </c>
      <c r="D448" s="57" t="s">
        <v>46</v>
      </c>
      <c r="E448" s="57">
        <v>2008</v>
      </c>
      <c r="F448" s="56">
        <v>2</v>
      </c>
      <c r="G448" s="57">
        <v>2</v>
      </c>
      <c r="H448" s="56">
        <v>16</v>
      </c>
      <c r="I448" s="6">
        <v>63</v>
      </c>
      <c r="J448">
        <v>49</v>
      </c>
      <c r="K448" s="57">
        <v>216</v>
      </c>
      <c r="L448">
        <v>4</v>
      </c>
      <c r="M448" s="20">
        <v>45856</v>
      </c>
      <c r="N448" s="3">
        <v>0.39</v>
      </c>
      <c r="O448" s="3">
        <v>3.5</v>
      </c>
      <c r="P448" s="67">
        <v>18</v>
      </c>
      <c r="R448" s="119"/>
    </row>
    <row r="449" spans="1:18">
      <c r="A449" s="57" t="s">
        <v>39</v>
      </c>
      <c r="B449" s="57" t="s">
        <v>40</v>
      </c>
      <c r="C449" s="56">
        <v>4</v>
      </c>
      <c r="D449" s="57" t="s">
        <v>48</v>
      </c>
      <c r="E449" s="57">
        <v>2020</v>
      </c>
      <c r="F449" s="56">
        <v>2</v>
      </c>
      <c r="G449" s="57">
        <v>1</v>
      </c>
      <c r="H449" s="56">
        <v>16</v>
      </c>
      <c r="I449" s="6">
        <v>64</v>
      </c>
      <c r="J449">
        <v>16</v>
      </c>
      <c r="K449" s="57">
        <v>116</v>
      </c>
      <c r="L449">
        <v>4</v>
      </c>
      <c r="M449" s="20">
        <v>45856</v>
      </c>
      <c r="N449" s="3">
        <v>0.24</v>
      </c>
      <c r="O449" s="3">
        <v>3.25</v>
      </c>
      <c r="P449" s="67">
        <v>15</v>
      </c>
      <c r="R449" s="119"/>
    </row>
    <row r="450" spans="1:18">
      <c r="A450" s="57" t="s">
        <v>29</v>
      </c>
      <c r="B450" s="57" t="s">
        <v>30</v>
      </c>
      <c r="C450" s="56">
        <v>5</v>
      </c>
      <c r="D450" s="57" t="s">
        <v>33</v>
      </c>
      <c r="E450" s="57">
        <v>1998</v>
      </c>
      <c r="F450" s="56">
        <v>3</v>
      </c>
      <c r="G450" s="57">
        <v>1</v>
      </c>
      <c r="H450" s="56">
        <v>17</v>
      </c>
      <c r="I450" s="6">
        <v>65</v>
      </c>
      <c r="J450">
        <v>17</v>
      </c>
      <c r="K450" s="57">
        <v>117</v>
      </c>
      <c r="L450">
        <v>4</v>
      </c>
      <c r="M450" s="20">
        <v>45856</v>
      </c>
      <c r="N450" s="3">
        <v>0.71</v>
      </c>
      <c r="O450" s="3">
        <v>2.5</v>
      </c>
      <c r="R450" s="119"/>
    </row>
    <row r="451" spans="1:18">
      <c r="A451" s="57" t="s">
        <v>29</v>
      </c>
      <c r="B451" s="57" t="s">
        <v>30</v>
      </c>
      <c r="C451" s="56">
        <v>5</v>
      </c>
      <c r="D451" s="57" t="s">
        <v>31</v>
      </c>
      <c r="E451" s="57">
        <v>1983</v>
      </c>
      <c r="F451" s="56">
        <v>3</v>
      </c>
      <c r="G451" s="57">
        <v>2</v>
      </c>
      <c r="H451" s="56">
        <v>17</v>
      </c>
      <c r="I451" s="6">
        <v>66</v>
      </c>
      <c r="J451">
        <v>48</v>
      </c>
      <c r="K451" s="57">
        <v>217</v>
      </c>
      <c r="L451">
        <v>4</v>
      </c>
      <c r="M451" s="20">
        <v>45856</v>
      </c>
      <c r="N451" s="3">
        <v>0.75</v>
      </c>
      <c r="O451" s="3">
        <v>4.5999999999999996</v>
      </c>
      <c r="R451" s="119"/>
    </row>
    <row r="452" spans="1:18">
      <c r="A452" s="57" t="s">
        <v>29</v>
      </c>
      <c r="B452" s="57" t="s">
        <v>30</v>
      </c>
      <c r="C452" s="56">
        <v>5</v>
      </c>
      <c r="D452" s="57" t="s">
        <v>34</v>
      </c>
      <c r="E452" s="57">
        <v>1999</v>
      </c>
      <c r="F452" s="56">
        <v>3</v>
      </c>
      <c r="G452" s="57">
        <v>3</v>
      </c>
      <c r="H452" s="56">
        <v>17</v>
      </c>
      <c r="I452" s="6">
        <v>67</v>
      </c>
      <c r="J452">
        <v>81</v>
      </c>
      <c r="K452" s="57">
        <v>317</v>
      </c>
      <c r="L452">
        <v>4</v>
      </c>
      <c r="M452" s="20">
        <v>45856</v>
      </c>
      <c r="N452" s="3">
        <v>0.56999999999999995</v>
      </c>
      <c r="O452" s="3">
        <v>10.61</v>
      </c>
      <c r="R452" s="119"/>
    </row>
    <row r="453" spans="1:18">
      <c r="A453" s="57" t="s">
        <v>29</v>
      </c>
      <c r="B453" s="57" t="s">
        <v>30</v>
      </c>
      <c r="C453" s="56">
        <v>5</v>
      </c>
      <c r="D453" s="57" t="s">
        <v>37</v>
      </c>
      <c r="E453" s="57">
        <v>2018</v>
      </c>
      <c r="F453" s="56">
        <v>3</v>
      </c>
      <c r="G453" s="57">
        <v>4</v>
      </c>
      <c r="H453" s="56">
        <v>17</v>
      </c>
      <c r="I453" s="6">
        <v>68</v>
      </c>
      <c r="J453">
        <v>112</v>
      </c>
      <c r="K453" s="57">
        <v>417</v>
      </c>
      <c r="L453">
        <v>4</v>
      </c>
      <c r="M453" s="20">
        <v>45856</v>
      </c>
      <c r="N453" s="3">
        <v>0.69</v>
      </c>
      <c r="O453" s="3">
        <v>5.64</v>
      </c>
      <c r="R453" s="119"/>
    </row>
    <row r="454" spans="1:18">
      <c r="A454" s="57" t="s">
        <v>29</v>
      </c>
      <c r="B454" s="57" t="s">
        <v>30</v>
      </c>
      <c r="C454" s="56">
        <v>5</v>
      </c>
      <c r="D454" s="57" t="s">
        <v>37</v>
      </c>
      <c r="E454" s="57">
        <v>2018</v>
      </c>
      <c r="F454" s="56">
        <v>3</v>
      </c>
      <c r="G454" s="57">
        <v>4</v>
      </c>
      <c r="H454" s="56">
        <v>18</v>
      </c>
      <c r="I454" s="6">
        <v>69</v>
      </c>
      <c r="J454">
        <v>111</v>
      </c>
      <c r="K454" s="57">
        <v>418</v>
      </c>
      <c r="L454">
        <v>4</v>
      </c>
      <c r="M454" s="20">
        <v>45856</v>
      </c>
      <c r="N454" s="3">
        <v>0.69</v>
      </c>
      <c r="O454" s="3">
        <v>6.17</v>
      </c>
      <c r="P454" s="67">
        <v>30</v>
      </c>
      <c r="R454" s="119"/>
    </row>
    <row r="455" spans="1:18">
      <c r="A455" s="57" t="s">
        <v>29</v>
      </c>
      <c r="B455" s="57" t="s">
        <v>30</v>
      </c>
      <c r="C455" s="56">
        <v>5</v>
      </c>
      <c r="D455" s="57" t="s">
        <v>34</v>
      </c>
      <c r="E455" s="57">
        <v>1999</v>
      </c>
      <c r="F455" s="56">
        <v>3</v>
      </c>
      <c r="G455" s="57">
        <v>3</v>
      </c>
      <c r="H455" s="56">
        <v>18</v>
      </c>
      <c r="I455" s="6">
        <v>70</v>
      </c>
      <c r="J455">
        <v>82</v>
      </c>
      <c r="K455" s="57">
        <v>318</v>
      </c>
      <c r="L455">
        <v>4</v>
      </c>
      <c r="M455" s="20">
        <v>45856</v>
      </c>
      <c r="N455" s="3">
        <v>0.65</v>
      </c>
      <c r="O455" s="3">
        <v>7.97</v>
      </c>
      <c r="P455" s="67">
        <v>28</v>
      </c>
      <c r="R455" s="119"/>
    </row>
    <row r="456" spans="1:18">
      <c r="A456" s="57" t="s">
        <v>29</v>
      </c>
      <c r="B456" s="57" t="s">
        <v>30</v>
      </c>
      <c r="C456" s="56">
        <v>5</v>
      </c>
      <c r="D456" s="57" t="s">
        <v>31</v>
      </c>
      <c r="E456" s="57">
        <v>1983</v>
      </c>
      <c r="F456" s="56">
        <v>3</v>
      </c>
      <c r="G456" s="57">
        <v>2</v>
      </c>
      <c r="H456" s="56">
        <v>18</v>
      </c>
      <c r="I456" s="6">
        <v>71</v>
      </c>
      <c r="J456">
        <v>47</v>
      </c>
      <c r="K456" s="57">
        <v>218</v>
      </c>
      <c r="L456">
        <v>4</v>
      </c>
      <c r="M456" s="20">
        <v>45856</v>
      </c>
      <c r="N456" s="3">
        <v>0.74</v>
      </c>
      <c r="O456" s="3">
        <v>4.8099999999999996</v>
      </c>
      <c r="P456" s="67">
        <v>27</v>
      </c>
      <c r="R456" s="119"/>
    </row>
    <row r="457" spans="1:18">
      <c r="A457" s="57" t="s">
        <v>29</v>
      </c>
      <c r="B457" s="57" t="s">
        <v>30</v>
      </c>
      <c r="C457" s="56">
        <v>5</v>
      </c>
      <c r="D457" s="57" t="s">
        <v>33</v>
      </c>
      <c r="E457" s="57">
        <v>1998</v>
      </c>
      <c r="F457" s="56">
        <v>3</v>
      </c>
      <c r="G457" s="57">
        <v>1</v>
      </c>
      <c r="H457" s="56">
        <v>18</v>
      </c>
      <c r="I457" s="6">
        <v>72</v>
      </c>
      <c r="J457">
        <v>18</v>
      </c>
      <c r="K457" s="57">
        <v>118</v>
      </c>
      <c r="L457">
        <v>4</v>
      </c>
      <c r="M457" s="20">
        <v>45856</v>
      </c>
      <c r="N457" s="3">
        <v>0.73</v>
      </c>
      <c r="O457" s="3">
        <v>4.8</v>
      </c>
      <c r="P457" s="67">
        <v>29</v>
      </c>
      <c r="R457" s="119"/>
    </row>
    <row r="458" spans="1:18">
      <c r="A458" s="57" t="s">
        <v>29</v>
      </c>
      <c r="B458" s="57" t="s">
        <v>30</v>
      </c>
      <c r="C458" s="56">
        <v>5</v>
      </c>
      <c r="D458" s="57" t="s">
        <v>38</v>
      </c>
      <c r="E458" s="57">
        <v>2023</v>
      </c>
      <c r="F458" s="56">
        <v>3</v>
      </c>
      <c r="G458" s="57">
        <v>1</v>
      </c>
      <c r="H458" s="56">
        <v>19</v>
      </c>
      <c r="I458" s="6">
        <v>73</v>
      </c>
      <c r="J458">
        <v>19</v>
      </c>
      <c r="K458" s="57">
        <v>119</v>
      </c>
      <c r="L458">
        <v>4</v>
      </c>
      <c r="M458" s="20">
        <v>45856</v>
      </c>
      <c r="N458" s="3">
        <v>0.64</v>
      </c>
      <c r="O458" s="3">
        <v>5.5</v>
      </c>
      <c r="R458" s="119"/>
    </row>
    <row r="459" spans="1:18">
      <c r="A459" s="57" t="s">
        <v>29</v>
      </c>
      <c r="B459" s="57" t="s">
        <v>30</v>
      </c>
      <c r="C459" s="56">
        <v>5</v>
      </c>
      <c r="D459" s="57" t="s">
        <v>36</v>
      </c>
      <c r="E459" s="57">
        <v>2016</v>
      </c>
      <c r="F459" s="56">
        <v>3</v>
      </c>
      <c r="G459" s="57">
        <v>2</v>
      </c>
      <c r="H459" s="56">
        <v>19</v>
      </c>
      <c r="I459" s="6">
        <v>74</v>
      </c>
      <c r="J459">
        <v>46</v>
      </c>
      <c r="K459" s="57">
        <v>219</v>
      </c>
      <c r="L459">
        <v>4</v>
      </c>
      <c r="M459" s="20">
        <v>45856</v>
      </c>
      <c r="N459" s="3">
        <v>0.75</v>
      </c>
      <c r="O459" s="3">
        <v>4.6900000000000004</v>
      </c>
      <c r="R459" s="119"/>
    </row>
    <row r="460" spans="1:18">
      <c r="A460" s="57" t="s">
        <v>29</v>
      </c>
      <c r="B460" s="57" t="s">
        <v>30</v>
      </c>
      <c r="C460" s="56">
        <v>5</v>
      </c>
      <c r="D460" s="57" t="s">
        <v>35</v>
      </c>
      <c r="E460" s="57">
        <v>2002</v>
      </c>
      <c r="F460" s="56">
        <v>3</v>
      </c>
      <c r="G460" s="57">
        <v>3</v>
      </c>
      <c r="H460" s="56">
        <v>19</v>
      </c>
      <c r="I460" s="6">
        <v>75</v>
      </c>
      <c r="J460">
        <v>83</v>
      </c>
      <c r="K460" s="57">
        <v>319</v>
      </c>
      <c r="L460">
        <v>4</v>
      </c>
      <c r="M460" s="20">
        <v>45856</v>
      </c>
      <c r="N460" s="3">
        <v>0.55000000000000004</v>
      </c>
      <c r="O460" s="3">
        <v>16.21</v>
      </c>
      <c r="R460" s="119"/>
    </row>
    <row r="461" spans="1:18">
      <c r="A461" s="57" t="s">
        <v>29</v>
      </c>
      <c r="B461" s="57" t="s">
        <v>30</v>
      </c>
      <c r="C461" s="56">
        <v>5</v>
      </c>
      <c r="D461" s="57" t="s">
        <v>32</v>
      </c>
      <c r="E461" s="57">
        <v>1985</v>
      </c>
      <c r="F461" s="56">
        <v>3</v>
      </c>
      <c r="G461" s="57">
        <v>4</v>
      </c>
      <c r="H461" s="56">
        <v>19</v>
      </c>
      <c r="I461" s="6">
        <v>76</v>
      </c>
      <c r="J461">
        <v>110</v>
      </c>
      <c r="K461" s="57">
        <v>419</v>
      </c>
      <c r="L461">
        <v>4</v>
      </c>
      <c r="M461" s="20">
        <v>45856</v>
      </c>
      <c r="N461" s="3">
        <v>0.73</v>
      </c>
      <c r="O461" s="3">
        <v>4.34</v>
      </c>
      <c r="R461" s="119"/>
    </row>
    <row r="462" spans="1:18">
      <c r="A462" s="57" t="s">
        <v>29</v>
      </c>
      <c r="B462" s="57" t="s">
        <v>30</v>
      </c>
      <c r="C462" s="56">
        <v>5</v>
      </c>
      <c r="D462" s="57" t="s">
        <v>32</v>
      </c>
      <c r="E462" s="57">
        <v>1985</v>
      </c>
      <c r="F462" s="56">
        <v>3</v>
      </c>
      <c r="G462" s="57">
        <v>4</v>
      </c>
      <c r="H462" s="56">
        <v>20</v>
      </c>
      <c r="I462" s="6">
        <v>77</v>
      </c>
      <c r="J462">
        <v>109</v>
      </c>
      <c r="K462" s="57">
        <v>420</v>
      </c>
      <c r="L462">
        <v>4</v>
      </c>
      <c r="M462" s="20">
        <v>45856</v>
      </c>
      <c r="N462" s="3">
        <v>0.7</v>
      </c>
      <c r="O462" s="3">
        <v>8.92</v>
      </c>
      <c r="P462" s="67">
        <v>34</v>
      </c>
      <c r="R462" s="119"/>
    </row>
    <row r="463" spans="1:18">
      <c r="A463" s="57" t="s">
        <v>29</v>
      </c>
      <c r="B463" s="57" t="s">
        <v>30</v>
      </c>
      <c r="C463" s="56">
        <v>5</v>
      </c>
      <c r="D463" s="57" t="s">
        <v>35</v>
      </c>
      <c r="E463" s="57">
        <v>2002</v>
      </c>
      <c r="F463" s="56">
        <v>3</v>
      </c>
      <c r="G463" s="57">
        <v>3</v>
      </c>
      <c r="H463" s="56">
        <v>20</v>
      </c>
      <c r="I463" s="6">
        <v>78</v>
      </c>
      <c r="J463">
        <v>84</v>
      </c>
      <c r="K463" s="57">
        <v>320</v>
      </c>
      <c r="L463">
        <v>4</v>
      </c>
      <c r="M463" s="20">
        <v>45856</v>
      </c>
      <c r="N463" s="3">
        <v>0.56000000000000005</v>
      </c>
      <c r="O463" s="3">
        <v>14.91</v>
      </c>
      <c r="P463" s="67">
        <v>24</v>
      </c>
      <c r="R463" s="119"/>
    </row>
    <row r="464" spans="1:18">
      <c r="A464" s="57" t="s">
        <v>29</v>
      </c>
      <c r="B464" s="57" t="s">
        <v>30</v>
      </c>
      <c r="C464" s="56">
        <v>5</v>
      </c>
      <c r="D464" s="57" t="s">
        <v>36</v>
      </c>
      <c r="E464" s="57">
        <v>2016</v>
      </c>
      <c r="F464" s="56">
        <v>3</v>
      </c>
      <c r="G464" s="57">
        <v>2</v>
      </c>
      <c r="H464" s="56">
        <v>20</v>
      </c>
      <c r="I464" s="6">
        <v>79</v>
      </c>
      <c r="J464">
        <v>45</v>
      </c>
      <c r="K464" s="57">
        <v>220</v>
      </c>
      <c r="L464">
        <v>4</v>
      </c>
      <c r="M464" s="20">
        <v>45856</v>
      </c>
      <c r="N464" s="3">
        <v>0.73</v>
      </c>
      <c r="O464" s="3">
        <v>4.4400000000000004</v>
      </c>
      <c r="P464" s="67">
        <v>33</v>
      </c>
      <c r="R464" s="119"/>
    </row>
    <row r="465" spans="1:18">
      <c r="A465" s="57" t="s">
        <v>29</v>
      </c>
      <c r="B465" s="57" t="s">
        <v>30</v>
      </c>
      <c r="C465" s="56">
        <v>5</v>
      </c>
      <c r="D465" s="57" t="s">
        <v>38</v>
      </c>
      <c r="E465" s="57">
        <v>2023</v>
      </c>
      <c r="F465" s="56">
        <v>3</v>
      </c>
      <c r="G465" s="57">
        <v>1</v>
      </c>
      <c r="H465" s="56">
        <v>20</v>
      </c>
      <c r="I465" s="6">
        <v>80</v>
      </c>
      <c r="J465">
        <v>20</v>
      </c>
      <c r="K465" s="57">
        <v>120</v>
      </c>
      <c r="L465">
        <v>4</v>
      </c>
      <c r="M465" s="20">
        <v>45856</v>
      </c>
      <c r="N465" s="3">
        <v>0.71</v>
      </c>
      <c r="O465" s="3">
        <v>4.1500000000000004</v>
      </c>
      <c r="P465" s="67">
        <v>26</v>
      </c>
      <c r="R465" s="119"/>
    </row>
    <row r="466" spans="1:18">
      <c r="A466" s="57" t="s">
        <v>39</v>
      </c>
      <c r="B466" s="57" t="s">
        <v>40</v>
      </c>
      <c r="C466" s="56">
        <v>6</v>
      </c>
      <c r="D466" s="57" t="s">
        <v>44</v>
      </c>
      <c r="E466" s="57">
        <v>2001</v>
      </c>
      <c r="F466" s="56">
        <v>3</v>
      </c>
      <c r="G466" s="57">
        <v>1</v>
      </c>
      <c r="H466" s="56">
        <v>21</v>
      </c>
      <c r="I466" s="6">
        <v>81</v>
      </c>
      <c r="J466">
        <v>21</v>
      </c>
      <c r="K466" s="57">
        <v>121</v>
      </c>
      <c r="L466">
        <v>4</v>
      </c>
      <c r="M466" s="20">
        <v>45856</v>
      </c>
      <c r="N466" s="3">
        <v>0.4</v>
      </c>
      <c r="O466" s="3">
        <v>7.05</v>
      </c>
      <c r="R466" s="119"/>
    </row>
    <row r="467" spans="1:18">
      <c r="A467" s="57" t="s">
        <v>39</v>
      </c>
      <c r="B467" s="57" t="s">
        <v>40</v>
      </c>
      <c r="C467" s="56">
        <v>6</v>
      </c>
      <c r="D467" s="57" t="s">
        <v>47</v>
      </c>
      <c r="E467" s="57">
        <v>2016</v>
      </c>
      <c r="F467" s="56">
        <v>3</v>
      </c>
      <c r="G467" s="57">
        <v>2</v>
      </c>
      <c r="H467" s="56">
        <v>21</v>
      </c>
      <c r="I467" s="6">
        <v>82</v>
      </c>
      <c r="J467">
        <v>44</v>
      </c>
      <c r="K467" s="57">
        <v>221</v>
      </c>
      <c r="L467">
        <v>4</v>
      </c>
      <c r="M467" s="20">
        <v>45856</v>
      </c>
      <c r="N467" s="3">
        <v>0.4</v>
      </c>
      <c r="O467" s="3">
        <v>5.0999999999999996</v>
      </c>
      <c r="R467" s="119"/>
    </row>
    <row r="468" spans="1:18">
      <c r="A468" s="57" t="s">
        <v>39</v>
      </c>
      <c r="B468" s="57" t="s">
        <v>40</v>
      </c>
      <c r="C468" s="56">
        <v>6</v>
      </c>
      <c r="D468" s="57" t="s">
        <v>42</v>
      </c>
      <c r="E468" s="57">
        <v>1989</v>
      </c>
      <c r="F468" s="56">
        <v>3</v>
      </c>
      <c r="G468" s="57">
        <v>3</v>
      </c>
      <c r="H468" s="56">
        <v>21</v>
      </c>
      <c r="I468" s="6">
        <v>83</v>
      </c>
      <c r="J468">
        <v>85</v>
      </c>
      <c r="K468" s="57">
        <v>321</v>
      </c>
      <c r="L468">
        <v>4</v>
      </c>
      <c r="M468" s="20">
        <v>45856</v>
      </c>
      <c r="N468" s="3">
        <v>0.27</v>
      </c>
      <c r="O468" s="3">
        <v>4.74</v>
      </c>
      <c r="R468" s="119"/>
    </row>
    <row r="469" spans="1:18">
      <c r="A469" s="57" t="s">
        <v>39</v>
      </c>
      <c r="B469" s="57" t="s">
        <v>40</v>
      </c>
      <c r="C469" s="56">
        <v>6</v>
      </c>
      <c r="D469" s="57" t="s">
        <v>48</v>
      </c>
      <c r="E469" s="57">
        <v>2020</v>
      </c>
      <c r="F469" s="56">
        <v>3</v>
      </c>
      <c r="G469" s="57">
        <v>4</v>
      </c>
      <c r="H469" s="56">
        <v>21</v>
      </c>
      <c r="I469" s="6">
        <v>84</v>
      </c>
      <c r="J469">
        <v>108</v>
      </c>
      <c r="K469" s="57">
        <v>421</v>
      </c>
      <c r="L469">
        <v>4</v>
      </c>
      <c r="M469" s="20">
        <v>45856</v>
      </c>
      <c r="N469" s="3">
        <v>0.3</v>
      </c>
      <c r="O469" s="3">
        <v>5.52</v>
      </c>
      <c r="R469" s="119"/>
    </row>
    <row r="470" spans="1:18">
      <c r="A470" s="57" t="s">
        <v>39</v>
      </c>
      <c r="B470" s="57" t="s">
        <v>40</v>
      </c>
      <c r="C470" s="56">
        <v>6</v>
      </c>
      <c r="D470" s="57" t="s">
        <v>48</v>
      </c>
      <c r="E470" s="57">
        <v>2020</v>
      </c>
      <c r="F470" s="56">
        <v>3</v>
      </c>
      <c r="G470" s="57">
        <v>4</v>
      </c>
      <c r="H470" s="56">
        <v>22</v>
      </c>
      <c r="I470" s="6">
        <v>85</v>
      </c>
      <c r="J470">
        <v>107</v>
      </c>
      <c r="K470" s="57">
        <v>422</v>
      </c>
      <c r="L470">
        <v>4</v>
      </c>
      <c r="M470" s="20">
        <v>45856</v>
      </c>
      <c r="N470" s="3">
        <v>0.34</v>
      </c>
      <c r="O470" s="3">
        <v>5.57</v>
      </c>
      <c r="P470" s="67">
        <v>18</v>
      </c>
      <c r="R470" s="119"/>
    </row>
    <row r="471" spans="1:18">
      <c r="A471" s="57" t="s">
        <v>39</v>
      </c>
      <c r="B471" s="57" t="s">
        <v>40</v>
      </c>
      <c r="C471" s="56">
        <v>6</v>
      </c>
      <c r="D471" s="57" t="s">
        <v>42</v>
      </c>
      <c r="E471" s="57">
        <v>1989</v>
      </c>
      <c r="F471" s="56">
        <v>3</v>
      </c>
      <c r="G471" s="57">
        <v>3</v>
      </c>
      <c r="H471" s="56">
        <v>22</v>
      </c>
      <c r="I471" s="6">
        <v>86</v>
      </c>
      <c r="J471">
        <v>86</v>
      </c>
      <c r="K471" s="57">
        <v>322</v>
      </c>
      <c r="L471">
        <v>4</v>
      </c>
      <c r="M471" s="20">
        <v>45856</v>
      </c>
      <c r="N471" s="3">
        <v>0.28000000000000003</v>
      </c>
      <c r="O471" s="3">
        <v>5.09</v>
      </c>
      <c r="P471" s="67">
        <v>15</v>
      </c>
      <c r="R471" s="119"/>
    </row>
    <row r="472" spans="1:18">
      <c r="A472" s="57" t="s">
        <v>39</v>
      </c>
      <c r="B472" s="57" t="s">
        <v>40</v>
      </c>
      <c r="C472" s="56">
        <v>6</v>
      </c>
      <c r="D472" s="57" t="s">
        <v>47</v>
      </c>
      <c r="E472" s="57">
        <v>2016</v>
      </c>
      <c r="F472" s="56">
        <v>3</v>
      </c>
      <c r="G472" s="57">
        <v>2</v>
      </c>
      <c r="H472" s="56">
        <v>22</v>
      </c>
      <c r="I472" s="6">
        <v>87</v>
      </c>
      <c r="J472">
        <v>43</v>
      </c>
      <c r="K472" s="57">
        <v>222</v>
      </c>
      <c r="L472">
        <v>4</v>
      </c>
      <c r="M472" s="20">
        <v>45856</v>
      </c>
      <c r="N472" s="3">
        <v>0.36</v>
      </c>
      <c r="O472" s="3">
        <v>3.16</v>
      </c>
      <c r="P472" s="67">
        <v>16</v>
      </c>
      <c r="R472" s="119"/>
    </row>
    <row r="473" spans="1:18">
      <c r="A473" s="57" t="s">
        <v>39</v>
      </c>
      <c r="B473" s="57" t="s">
        <v>40</v>
      </c>
      <c r="C473" s="56">
        <v>6</v>
      </c>
      <c r="D473" s="57" t="s">
        <v>44</v>
      </c>
      <c r="E473" s="57">
        <v>2001</v>
      </c>
      <c r="F473" s="56">
        <v>3</v>
      </c>
      <c r="G473" s="57">
        <v>1</v>
      </c>
      <c r="H473" s="56">
        <v>22</v>
      </c>
      <c r="I473" s="6">
        <v>88</v>
      </c>
      <c r="J473">
        <v>22</v>
      </c>
      <c r="K473" s="57">
        <v>122</v>
      </c>
      <c r="L473">
        <v>4</v>
      </c>
      <c r="M473" s="20">
        <v>45856</v>
      </c>
      <c r="N473" s="3">
        <v>0.39</v>
      </c>
      <c r="O473" s="3">
        <v>7.72</v>
      </c>
      <c r="P473" s="67">
        <v>17</v>
      </c>
      <c r="R473" s="119"/>
    </row>
    <row r="474" spans="1:18">
      <c r="A474" s="57" t="s">
        <v>39</v>
      </c>
      <c r="B474" s="57" t="s">
        <v>40</v>
      </c>
      <c r="C474" s="56">
        <v>6</v>
      </c>
      <c r="D474" s="57" t="s">
        <v>45</v>
      </c>
      <c r="E474" s="57">
        <v>2004</v>
      </c>
      <c r="F474" s="56">
        <v>3</v>
      </c>
      <c r="G474" s="57">
        <v>1</v>
      </c>
      <c r="H474" s="56">
        <v>23</v>
      </c>
      <c r="I474" s="6">
        <v>89</v>
      </c>
      <c r="J474">
        <v>23</v>
      </c>
      <c r="K474" s="57">
        <v>123</v>
      </c>
      <c r="L474">
        <v>4</v>
      </c>
      <c r="M474" s="20">
        <v>45856</v>
      </c>
      <c r="N474" s="3">
        <v>0.34</v>
      </c>
      <c r="O474" s="3">
        <v>6.28</v>
      </c>
      <c r="R474" s="119"/>
    </row>
    <row r="475" spans="1:18">
      <c r="A475" s="57" t="s">
        <v>39</v>
      </c>
      <c r="B475" s="57" t="s">
        <v>40</v>
      </c>
      <c r="C475" s="56">
        <v>6</v>
      </c>
      <c r="D475" s="57" t="s">
        <v>43</v>
      </c>
      <c r="E475" s="57">
        <v>1999</v>
      </c>
      <c r="F475" s="56">
        <v>3</v>
      </c>
      <c r="G475" s="57">
        <v>2</v>
      </c>
      <c r="H475" s="56">
        <v>23</v>
      </c>
      <c r="I475" s="6">
        <v>90</v>
      </c>
      <c r="J475">
        <v>42</v>
      </c>
      <c r="K475" s="57">
        <v>223</v>
      </c>
      <c r="L475">
        <v>4</v>
      </c>
      <c r="M475" s="20">
        <v>45856</v>
      </c>
      <c r="N475" s="3">
        <v>0.43</v>
      </c>
      <c r="O475" s="3">
        <v>4.8899999999999997</v>
      </c>
      <c r="R475" s="119"/>
    </row>
    <row r="476" spans="1:18">
      <c r="A476" s="57" t="s">
        <v>39</v>
      </c>
      <c r="B476" s="57" t="s">
        <v>40</v>
      </c>
      <c r="C476" s="56">
        <v>6</v>
      </c>
      <c r="D476" s="57" t="s">
        <v>46</v>
      </c>
      <c r="E476" s="57">
        <v>2008</v>
      </c>
      <c r="F476" s="56">
        <v>3</v>
      </c>
      <c r="G476" s="57">
        <v>3</v>
      </c>
      <c r="H476" s="56">
        <v>23</v>
      </c>
      <c r="I476" s="6">
        <v>91</v>
      </c>
      <c r="J476">
        <v>87</v>
      </c>
      <c r="K476" s="57">
        <v>323</v>
      </c>
      <c r="L476">
        <v>4</v>
      </c>
      <c r="M476" s="20">
        <v>45856</v>
      </c>
      <c r="N476" s="3">
        <v>0.28000000000000003</v>
      </c>
      <c r="O476" s="3">
        <v>6.15</v>
      </c>
      <c r="R476" s="119"/>
    </row>
    <row r="477" spans="1:18">
      <c r="A477" s="57" t="s">
        <v>39</v>
      </c>
      <c r="B477" s="57" t="s">
        <v>40</v>
      </c>
      <c r="C477" s="56">
        <v>6</v>
      </c>
      <c r="D477" s="57" t="s">
        <v>41</v>
      </c>
      <c r="E477" s="57">
        <v>1984</v>
      </c>
      <c r="F477" s="56">
        <v>3</v>
      </c>
      <c r="G477" s="57">
        <v>4</v>
      </c>
      <c r="H477" s="56">
        <v>23</v>
      </c>
      <c r="I477" s="6">
        <v>92</v>
      </c>
      <c r="J477">
        <v>106</v>
      </c>
      <c r="K477" s="57">
        <v>423</v>
      </c>
      <c r="L477">
        <v>4</v>
      </c>
      <c r="M477" s="20">
        <v>45856</v>
      </c>
      <c r="N477" s="3">
        <v>0.35</v>
      </c>
      <c r="O477" s="3">
        <v>5.99</v>
      </c>
      <c r="R477" s="119"/>
    </row>
    <row r="478" spans="1:18">
      <c r="A478" s="57" t="s">
        <v>39</v>
      </c>
      <c r="B478" s="57" t="s">
        <v>40</v>
      </c>
      <c r="C478" s="56">
        <v>6</v>
      </c>
      <c r="D478" s="57" t="s">
        <v>41</v>
      </c>
      <c r="E478" s="57">
        <v>1984</v>
      </c>
      <c r="F478" s="56">
        <v>3</v>
      </c>
      <c r="G478" s="57">
        <v>4</v>
      </c>
      <c r="H478" s="56">
        <v>24</v>
      </c>
      <c r="I478" s="6">
        <v>93</v>
      </c>
      <c r="J478">
        <v>105</v>
      </c>
      <c r="K478" s="57">
        <v>424</v>
      </c>
      <c r="L478">
        <v>4</v>
      </c>
      <c r="M478" s="20">
        <v>45856</v>
      </c>
      <c r="N478" s="3">
        <v>0.3</v>
      </c>
      <c r="O478" s="3">
        <v>5.3</v>
      </c>
      <c r="P478" s="67">
        <v>17</v>
      </c>
      <c r="R478" s="119"/>
    </row>
    <row r="479" spans="1:18">
      <c r="A479" s="57" t="s">
        <v>39</v>
      </c>
      <c r="B479" s="57" t="s">
        <v>40</v>
      </c>
      <c r="C479" s="56">
        <v>6</v>
      </c>
      <c r="D479" s="57" t="s">
        <v>46</v>
      </c>
      <c r="E479" s="57">
        <v>2008</v>
      </c>
      <c r="F479" s="56">
        <v>3</v>
      </c>
      <c r="G479" s="57">
        <v>3</v>
      </c>
      <c r="H479" s="56">
        <v>24</v>
      </c>
      <c r="I479" s="6">
        <v>94</v>
      </c>
      <c r="J479">
        <v>88</v>
      </c>
      <c r="K479" s="57">
        <v>324</v>
      </c>
      <c r="L479">
        <v>4</v>
      </c>
      <c r="M479" s="20">
        <v>45856</v>
      </c>
      <c r="N479" s="3">
        <v>0.3</v>
      </c>
      <c r="O479" s="3">
        <v>8.8800000000000008</v>
      </c>
      <c r="P479" s="67">
        <v>16</v>
      </c>
      <c r="R479" s="119"/>
    </row>
    <row r="480" spans="1:18">
      <c r="A480" s="57" t="s">
        <v>39</v>
      </c>
      <c r="B480" s="57" t="s">
        <v>40</v>
      </c>
      <c r="C480" s="56">
        <v>6</v>
      </c>
      <c r="D480" s="57" t="s">
        <v>43</v>
      </c>
      <c r="E480" s="57">
        <v>1999</v>
      </c>
      <c r="F480" s="56">
        <v>3</v>
      </c>
      <c r="G480" s="57">
        <v>2</v>
      </c>
      <c r="H480" s="56">
        <v>24</v>
      </c>
      <c r="I480" s="6">
        <v>95</v>
      </c>
      <c r="J480">
        <v>41</v>
      </c>
      <c r="K480" s="57">
        <v>224</v>
      </c>
      <c r="L480">
        <v>4</v>
      </c>
      <c r="M480" s="20">
        <v>45856</v>
      </c>
      <c r="N480" s="3">
        <v>0.4</v>
      </c>
      <c r="O480" s="3">
        <v>4.08</v>
      </c>
      <c r="P480" s="67">
        <v>18</v>
      </c>
      <c r="R480" s="119"/>
    </row>
    <row r="481" spans="1:18">
      <c r="A481" s="57" t="s">
        <v>39</v>
      </c>
      <c r="B481" s="57" t="s">
        <v>40</v>
      </c>
      <c r="C481" s="56">
        <v>6</v>
      </c>
      <c r="D481" s="57" t="s">
        <v>45</v>
      </c>
      <c r="E481" s="57">
        <v>2004</v>
      </c>
      <c r="F481" s="56">
        <v>3</v>
      </c>
      <c r="G481" s="57">
        <v>1</v>
      </c>
      <c r="H481" s="56">
        <v>24</v>
      </c>
      <c r="I481" s="6">
        <v>96</v>
      </c>
      <c r="J481">
        <v>24</v>
      </c>
      <c r="K481" s="57">
        <v>124</v>
      </c>
      <c r="L481">
        <v>4</v>
      </c>
      <c r="M481" s="20">
        <v>45856</v>
      </c>
      <c r="N481" s="3">
        <v>0.3</v>
      </c>
      <c r="O481" s="3">
        <v>4.1500000000000004</v>
      </c>
      <c r="P481" s="67">
        <v>16</v>
      </c>
      <c r="R481" s="119"/>
    </row>
    <row r="482" spans="1:18">
      <c r="A482" s="57" t="s">
        <v>29</v>
      </c>
      <c r="B482" s="57" t="s">
        <v>30</v>
      </c>
      <c r="C482" s="56">
        <v>7</v>
      </c>
      <c r="D482" s="57" t="s">
        <v>34</v>
      </c>
      <c r="E482" s="57">
        <v>1999</v>
      </c>
      <c r="F482" s="56">
        <v>4</v>
      </c>
      <c r="G482" s="57">
        <v>1</v>
      </c>
      <c r="H482" s="56">
        <v>25</v>
      </c>
      <c r="I482" s="6">
        <v>97</v>
      </c>
      <c r="J482">
        <v>25</v>
      </c>
      <c r="K482" s="57">
        <v>125</v>
      </c>
      <c r="L482">
        <v>4</v>
      </c>
      <c r="M482" s="20">
        <v>45856</v>
      </c>
      <c r="N482" s="3">
        <v>0.73</v>
      </c>
      <c r="O482" s="3">
        <v>4.2</v>
      </c>
      <c r="R482" s="119"/>
    </row>
    <row r="483" spans="1:18">
      <c r="A483" s="57" t="s">
        <v>29</v>
      </c>
      <c r="B483" s="57" t="s">
        <v>30</v>
      </c>
      <c r="C483" s="56">
        <v>7</v>
      </c>
      <c r="D483" s="57" t="s">
        <v>35</v>
      </c>
      <c r="E483" s="57">
        <v>2002</v>
      </c>
      <c r="F483" s="56">
        <v>4</v>
      </c>
      <c r="G483" s="57">
        <v>2</v>
      </c>
      <c r="H483" s="56">
        <v>25</v>
      </c>
      <c r="I483" s="6">
        <v>98</v>
      </c>
      <c r="J483">
        <v>40</v>
      </c>
      <c r="K483" s="57">
        <v>225</v>
      </c>
      <c r="L483">
        <v>4</v>
      </c>
      <c r="M483" s="20">
        <v>45856</v>
      </c>
      <c r="N483" s="3">
        <v>0.72</v>
      </c>
      <c r="O483" s="3">
        <v>4.45</v>
      </c>
      <c r="R483" s="119"/>
    </row>
    <row r="484" spans="1:18">
      <c r="A484" s="57" t="s">
        <v>29</v>
      </c>
      <c r="B484" s="57" t="s">
        <v>30</v>
      </c>
      <c r="C484" s="56">
        <v>7</v>
      </c>
      <c r="D484" s="57" t="s">
        <v>32</v>
      </c>
      <c r="E484" s="57">
        <v>1985</v>
      </c>
      <c r="F484" s="56">
        <v>4</v>
      </c>
      <c r="G484" s="57">
        <v>3</v>
      </c>
      <c r="H484" s="56">
        <v>25</v>
      </c>
      <c r="I484" s="6">
        <v>99</v>
      </c>
      <c r="J484">
        <v>89</v>
      </c>
      <c r="K484" s="57">
        <v>325</v>
      </c>
      <c r="L484">
        <v>4</v>
      </c>
      <c r="M484" s="20">
        <v>45856</v>
      </c>
      <c r="N484" s="3">
        <v>0.6</v>
      </c>
      <c r="O484" s="3">
        <v>13.38</v>
      </c>
      <c r="R484" s="119"/>
    </row>
    <row r="485" spans="1:18">
      <c r="A485" s="57" t="s">
        <v>29</v>
      </c>
      <c r="B485" s="57" t="s">
        <v>30</v>
      </c>
      <c r="C485" s="56">
        <v>7</v>
      </c>
      <c r="D485" s="57" t="s">
        <v>38</v>
      </c>
      <c r="E485" s="57">
        <v>2023</v>
      </c>
      <c r="F485" s="56">
        <v>4</v>
      </c>
      <c r="G485" s="57">
        <v>4</v>
      </c>
      <c r="H485" s="56">
        <v>25</v>
      </c>
      <c r="I485" s="6">
        <v>100</v>
      </c>
      <c r="J485">
        <v>104</v>
      </c>
      <c r="K485" s="57">
        <v>425</v>
      </c>
      <c r="L485">
        <v>4</v>
      </c>
      <c r="M485" s="20">
        <v>45856</v>
      </c>
      <c r="N485" s="3">
        <v>0.71</v>
      </c>
      <c r="O485" s="3">
        <v>6.21</v>
      </c>
      <c r="R485" s="119"/>
    </row>
    <row r="486" spans="1:18">
      <c r="A486" s="57" t="s">
        <v>29</v>
      </c>
      <c r="B486" s="57" t="s">
        <v>30</v>
      </c>
      <c r="C486" s="56">
        <v>7</v>
      </c>
      <c r="D486" s="57" t="s">
        <v>38</v>
      </c>
      <c r="E486" s="57">
        <v>2023</v>
      </c>
      <c r="F486" s="56">
        <v>4</v>
      </c>
      <c r="G486" s="57">
        <v>4</v>
      </c>
      <c r="H486" s="56">
        <v>26</v>
      </c>
      <c r="I486" s="6">
        <v>101</v>
      </c>
      <c r="J486">
        <v>103</v>
      </c>
      <c r="K486" s="57">
        <v>426</v>
      </c>
      <c r="L486">
        <v>4</v>
      </c>
      <c r="M486" s="20">
        <v>45856</v>
      </c>
      <c r="N486" s="3">
        <v>0.69</v>
      </c>
      <c r="O486" s="3">
        <v>6.85</v>
      </c>
      <c r="P486" s="67">
        <v>35</v>
      </c>
      <c r="R486" s="119"/>
    </row>
    <row r="487" spans="1:18">
      <c r="A487" s="57" t="s">
        <v>29</v>
      </c>
      <c r="B487" s="57" t="s">
        <v>30</v>
      </c>
      <c r="C487" s="56">
        <v>7</v>
      </c>
      <c r="D487" s="57" t="s">
        <v>32</v>
      </c>
      <c r="E487" s="57">
        <v>1985</v>
      </c>
      <c r="F487" s="56">
        <v>4</v>
      </c>
      <c r="G487" s="57">
        <v>3</v>
      </c>
      <c r="H487" s="56">
        <v>26</v>
      </c>
      <c r="I487" s="6">
        <v>102</v>
      </c>
      <c r="J487">
        <v>90</v>
      </c>
      <c r="K487" s="57">
        <v>326</v>
      </c>
      <c r="L487">
        <v>4</v>
      </c>
      <c r="M487" s="20">
        <v>45856</v>
      </c>
      <c r="N487" s="3">
        <v>0.61</v>
      </c>
      <c r="O487" s="3">
        <v>15.82</v>
      </c>
      <c r="P487" s="67">
        <v>30</v>
      </c>
      <c r="R487" s="119"/>
    </row>
    <row r="488" spans="1:18">
      <c r="A488" s="57" t="s">
        <v>29</v>
      </c>
      <c r="B488" s="57" t="s">
        <v>30</v>
      </c>
      <c r="C488" s="56">
        <v>7</v>
      </c>
      <c r="D488" s="57" t="s">
        <v>35</v>
      </c>
      <c r="E488" s="57">
        <v>2002</v>
      </c>
      <c r="F488" s="56">
        <v>4</v>
      </c>
      <c r="G488" s="57">
        <v>2</v>
      </c>
      <c r="H488" s="56">
        <v>26</v>
      </c>
      <c r="I488" s="6">
        <v>103</v>
      </c>
      <c r="J488">
        <v>39</v>
      </c>
      <c r="K488" s="57">
        <v>226</v>
      </c>
      <c r="L488">
        <v>4</v>
      </c>
      <c r="M488" s="20">
        <v>45856</v>
      </c>
      <c r="N488" s="3">
        <v>0.71</v>
      </c>
      <c r="O488" s="3">
        <v>8.4499999999999993</v>
      </c>
      <c r="P488" s="67">
        <v>25</v>
      </c>
      <c r="R488" s="119"/>
    </row>
    <row r="489" spans="1:18">
      <c r="A489" s="57" t="s">
        <v>29</v>
      </c>
      <c r="B489" s="57" t="s">
        <v>30</v>
      </c>
      <c r="C489" s="56">
        <v>7</v>
      </c>
      <c r="D489" s="57" t="s">
        <v>34</v>
      </c>
      <c r="E489" s="57">
        <v>1999</v>
      </c>
      <c r="F489" s="56">
        <v>4</v>
      </c>
      <c r="G489" s="57">
        <v>1</v>
      </c>
      <c r="H489" s="56">
        <v>26</v>
      </c>
      <c r="I489" s="6">
        <v>104</v>
      </c>
      <c r="J489">
        <v>26</v>
      </c>
      <c r="K489" s="57">
        <v>126</v>
      </c>
      <c r="L489">
        <v>4</v>
      </c>
      <c r="M489" s="20">
        <v>45856</v>
      </c>
      <c r="N489" s="3">
        <v>0.74</v>
      </c>
      <c r="O489" s="3">
        <v>2.1800000000000002</v>
      </c>
      <c r="P489" s="67">
        <v>28</v>
      </c>
      <c r="R489" s="119"/>
    </row>
    <row r="490" spans="1:18">
      <c r="A490" s="57" t="s">
        <v>29</v>
      </c>
      <c r="B490" s="57" t="s">
        <v>30</v>
      </c>
      <c r="C490" s="56">
        <v>7</v>
      </c>
      <c r="D490" s="57" t="s">
        <v>31</v>
      </c>
      <c r="E490" s="57">
        <v>1983</v>
      </c>
      <c r="F490" s="56">
        <v>4</v>
      </c>
      <c r="G490" s="57">
        <v>1</v>
      </c>
      <c r="H490" s="56">
        <v>27</v>
      </c>
      <c r="I490" s="6">
        <v>105</v>
      </c>
      <c r="J490">
        <v>27</v>
      </c>
      <c r="K490" s="57">
        <v>127</v>
      </c>
      <c r="L490">
        <v>4</v>
      </c>
      <c r="M490" s="20">
        <v>45856</v>
      </c>
      <c r="N490" s="3">
        <v>0.73</v>
      </c>
      <c r="O490" s="3">
        <v>3.52</v>
      </c>
      <c r="R490" s="119"/>
    </row>
    <row r="491" spans="1:18">
      <c r="A491" s="57" t="s">
        <v>29</v>
      </c>
      <c r="B491" s="57" t="s">
        <v>30</v>
      </c>
      <c r="C491" s="56">
        <v>7</v>
      </c>
      <c r="D491" s="57" t="s">
        <v>37</v>
      </c>
      <c r="E491" s="57">
        <v>2018</v>
      </c>
      <c r="F491" s="56">
        <v>4</v>
      </c>
      <c r="G491" s="57">
        <v>2</v>
      </c>
      <c r="H491" s="56">
        <v>27</v>
      </c>
      <c r="I491" s="6">
        <v>106</v>
      </c>
      <c r="J491">
        <v>38</v>
      </c>
      <c r="K491" s="57">
        <v>227</v>
      </c>
      <c r="L491">
        <v>4</v>
      </c>
      <c r="M491" s="20">
        <v>45856</v>
      </c>
      <c r="N491" s="3">
        <v>0.69</v>
      </c>
      <c r="O491" s="3">
        <v>10.039999999999999</v>
      </c>
      <c r="R491" s="119"/>
    </row>
    <row r="492" spans="1:18">
      <c r="A492" s="57" t="s">
        <v>29</v>
      </c>
      <c r="B492" s="57" t="s">
        <v>30</v>
      </c>
      <c r="C492" s="56">
        <v>7</v>
      </c>
      <c r="D492" s="57" t="s">
        <v>33</v>
      </c>
      <c r="E492" s="57">
        <v>1998</v>
      </c>
      <c r="F492" s="56">
        <v>4</v>
      </c>
      <c r="G492" s="57">
        <v>3</v>
      </c>
      <c r="H492" s="56">
        <v>27</v>
      </c>
      <c r="I492" s="6">
        <v>107</v>
      </c>
      <c r="J492">
        <v>91</v>
      </c>
      <c r="K492" s="57">
        <v>327</v>
      </c>
      <c r="L492">
        <v>4</v>
      </c>
      <c r="M492" s="20">
        <v>45856</v>
      </c>
      <c r="N492" s="3">
        <v>0.64</v>
      </c>
      <c r="O492" s="3">
        <v>9.9499999999999993</v>
      </c>
      <c r="R492" s="119"/>
    </row>
    <row r="493" spans="1:18">
      <c r="A493" s="57" t="s">
        <v>29</v>
      </c>
      <c r="B493" s="57" t="s">
        <v>30</v>
      </c>
      <c r="C493" s="56">
        <v>7</v>
      </c>
      <c r="D493" s="57" t="s">
        <v>36</v>
      </c>
      <c r="E493" s="57">
        <v>2016</v>
      </c>
      <c r="F493" s="56">
        <v>4</v>
      </c>
      <c r="G493" s="57">
        <v>4</v>
      </c>
      <c r="H493" s="56">
        <v>27</v>
      </c>
      <c r="I493" s="6">
        <v>108</v>
      </c>
      <c r="J493">
        <v>102</v>
      </c>
      <c r="K493" s="57">
        <v>427</v>
      </c>
      <c r="L493">
        <v>4</v>
      </c>
      <c r="M493" s="20">
        <v>45856</v>
      </c>
      <c r="N493" s="3">
        <v>0.72</v>
      </c>
      <c r="O493" s="3">
        <v>7.6</v>
      </c>
      <c r="R493" s="119"/>
    </row>
    <row r="494" spans="1:18">
      <c r="A494" s="57" t="s">
        <v>29</v>
      </c>
      <c r="B494" s="57" t="s">
        <v>30</v>
      </c>
      <c r="C494" s="56">
        <v>7</v>
      </c>
      <c r="D494" s="57" t="s">
        <v>36</v>
      </c>
      <c r="E494" s="57">
        <v>2016</v>
      </c>
      <c r="F494" s="56">
        <v>4</v>
      </c>
      <c r="G494" s="57">
        <v>4</v>
      </c>
      <c r="H494" s="56">
        <v>28</v>
      </c>
      <c r="I494" s="6">
        <v>109</v>
      </c>
      <c r="J494">
        <v>101</v>
      </c>
      <c r="K494" s="57">
        <v>428</v>
      </c>
      <c r="L494">
        <v>4</v>
      </c>
      <c r="M494" s="20">
        <v>45856</v>
      </c>
      <c r="N494" s="3">
        <v>0.73</v>
      </c>
      <c r="O494" s="3">
        <v>2.4900000000000002</v>
      </c>
      <c r="P494" s="67">
        <v>32</v>
      </c>
      <c r="R494" s="119"/>
    </row>
    <row r="495" spans="1:18">
      <c r="A495" s="57" t="s">
        <v>29</v>
      </c>
      <c r="B495" s="57" t="s">
        <v>30</v>
      </c>
      <c r="C495" s="56">
        <v>7</v>
      </c>
      <c r="D495" s="57" t="s">
        <v>33</v>
      </c>
      <c r="E495" s="57">
        <v>1998</v>
      </c>
      <c r="F495" s="56">
        <v>4</v>
      </c>
      <c r="G495" s="57">
        <v>3</v>
      </c>
      <c r="H495" s="56">
        <v>28</v>
      </c>
      <c r="I495" s="6">
        <v>110</v>
      </c>
      <c r="J495">
        <v>92</v>
      </c>
      <c r="K495" s="57">
        <v>328</v>
      </c>
      <c r="L495">
        <v>4</v>
      </c>
      <c r="M495" s="20">
        <v>45856</v>
      </c>
      <c r="N495" s="3">
        <v>0.67</v>
      </c>
      <c r="O495" s="3">
        <v>5.34</v>
      </c>
      <c r="P495" s="67">
        <v>24</v>
      </c>
      <c r="R495" s="119"/>
    </row>
    <row r="496" spans="1:18">
      <c r="A496" s="57" t="s">
        <v>29</v>
      </c>
      <c r="B496" s="57" t="s">
        <v>30</v>
      </c>
      <c r="C496" s="56">
        <v>7</v>
      </c>
      <c r="D496" s="57" t="s">
        <v>37</v>
      </c>
      <c r="E496" s="57">
        <v>2018</v>
      </c>
      <c r="F496" s="56">
        <v>4</v>
      </c>
      <c r="G496" s="57">
        <v>2</v>
      </c>
      <c r="H496" s="56">
        <v>28</v>
      </c>
      <c r="I496" s="6">
        <v>111</v>
      </c>
      <c r="J496">
        <v>37</v>
      </c>
      <c r="K496" s="57">
        <v>228</v>
      </c>
      <c r="L496">
        <v>4</v>
      </c>
      <c r="M496" s="20">
        <v>45856</v>
      </c>
      <c r="N496" s="3">
        <v>0.68</v>
      </c>
      <c r="O496" s="3">
        <v>8</v>
      </c>
      <c r="P496" s="67">
        <v>22</v>
      </c>
      <c r="R496" s="119"/>
    </row>
    <row r="497" spans="1:18">
      <c r="A497" s="57" t="s">
        <v>29</v>
      </c>
      <c r="B497" s="57" t="s">
        <v>30</v>
      </c>
      <c r="C497" s="56">
        <v>7</v>
      </c>
      <c r="D497" s="57" t="s">
        <v>31</v>
      </c>
      <c r="E497" s="57">
        <v>1983</v>
      </c>
      <c r="F497" s="56">
        <v>4</v>
      </c>
      <c r="G497" s="57">
        <v>1</v>
      </c>
      <c r="H497" s="56">
        <v>28</v>
      </c>
      <c r="I497" s="6">
        <v>112</v>
      </c>
      <c r="J497">
        <v>28</v>
      </c>
      <c r="K497" s="57">
        <v>128</v>
      </c>
      <c r="L497">
        <v>4</v>
      </c>
      <c r="M497" s="20">
        <v>45856</v>
      </c>
      <c r="N497" s="3">
        <v>0.72</v>
      </c>
      <c r="O497" s="3">
        <v>9.6300000000000008</v>
      </c>
      <c r="P497" s="67">
        <v>26</v>
      </c>
      <c r="R497" s="119"/>
    </row>
    <row r="498" spans="1:18">
      <c r="A498" s="57" t="s">
        <v>39</v>
      </c>
      <c r="B498" s="57" t="s">
        <v>40</v>
      </c>
      <c r="C498" s="56">
        <v>8</v>
      </c>
      <c r="D498" s="57" t="s">
        <v>43</v>
      </c>
      <c r="E498" s="57">
        <v>1999</v>
      </c>
      <c r="F498" s="56">
        <v>4</v>
      </c>
      <c r="G498" s="57">
        <v>1</v>
      </c>
      <c r="H498" s="56">
        <v>29</v>
      </c>
      <c r="I498" s="6">
        <v>113</v>
      </c>
      <c r="J498">
        <v>29</v>
      </c>
      <c r="K498" s="57">
        <v>129</v>
      </c>
      <c r="L498">
        <v>4</v>
      </c>
      <c r="M498" s="20">
        <v>45856</v>
      </c>
      <c r="N498" s="3">
        <v>0.36</v>
      </c>
      <c r="O498" s="3">
        <v>5.6</v>
      </c>
      <c r="R498" s="119"/>
    </row>
    <row r="499" spans="1:18">
      <c r="A499" s="57" t="s">
        <v>39</v>
      </c>
      <c r="B499" s="57" t="s">
        <v>40</v>
      </c>
      <c r="C499" s="56">
        <v>8</v>
      </c>
      <c r="D499" s="57" t="s">
        <v>48</v>
      </c>
      <c r="E499" s="57">
        <v>2020</v>
      </c>
      <c r="F499" s="56">
        <v>4</v>
      </c>
      <c r="G499" s="57">
        <v>2</v>
      </c>
      <c r="H499" s="56">
        <v>29</v>
      </c>
      <c r="I499" s="6">
        <v>114</v>
      </c>
      <c r="J499">
        <v>36</v>
      </c>
      <c r="K499" s="57">
        <v>229</v>
      </c>
      <c r="L499">
        <v>4</v>
      </c>
      <c r="M499" s="20">
        <v>45856</v>
      </c>
      <c r="N499" s="3">
        <v>0.34</v>
      </c>
      <c r="O499" s="3">
        <v>4.22</v>
      </c>
      <c r="R499" s="119"/>
    </row>
    <row r="500" spans="1:18">
      <c r="A500" s="57" t="s">
        <v>39</v>
      </c>
      <c r="B500" s="57" t="s">
        <v>40</v>
      </c>
      <c r="C500" s="56">
        <v>8</v>
      </c>
      <c r="D500" s="57" t="s">
        <v>44</v>
      </c>
      <c r="E500" s="57">
        <v>2001</v>
      </c>
      <c r="F500" s="56">
        <v>4</v>
      </c>
      <c r="G500" s="57">
        <v>3</v>
      </c>
      <c r="H500" s="56">
        <v>29</v>
      </c>
      <c r="I500" s="6">
        <v>115</v>
      </c>
      <c r="J500">
        <v>93</v>
      </c>
      <c r="K500" s="57">
        <v>329</v>
      </c>
      <c r="L500">
        <v>4</v>
      </c>
      <c r="M500" s="20">
        <v>45856</v>
      </c>
      <c r="N500" s="3">
        <v>0.31</v>
      </c>
      <c r="O500" s="3">
        <v>5.68</v>
      </c>
      <c r="R500" s="119"/>
    </row>
    <row r="501" spans="1:18">
      <c r="A501" s="57" t="s">
        <v>39</v>
      </c>
      <c r="B501" s="57" t="s">
        <v>40</v>
      </c>
      <c r="C501" s="56">
        <v>8</v>
      </c>
      <c r="D501" s="57" t="s">
        <v>45</v>
      </c>
      <c r="E501" s="57">
        <v>2004</v>
      </c>
      <c r="F501" s="56">
        <v>4</v>
      </c>
      <c r="G501" s="57">
        <v>4</v>
      </c>
      <c r="H501" s="56">
        <v>29</v>
      </c>
      <c r="I501" s="6">
        <v>116</v>
      </c>
      <c r="J501">
        <v>100</v>
      </c>
      <c r="K501" s="57">
        <v>429</v>
      </c>
      <c r="L501">
        <v>4</v>
      </c>
      <c r="M501" s="20">
        <v>45856</v>
      </c>
      <c r="N501" s="3">
        <v>0.26</v>
      </c>
      <c r="O501" s="3">
        <v>4.51</v>
      </c>
      <c r="R501" s="119"/>
    </row>
    <row r="502" spans="1:18">
      <c r="A502" s="57" t="s">
        <v>39</v>
      </c>
      <c r="B502" s="57" t="s">
        <v>40</v>
      </c>
      <c r="C502" s="56">
        <v>8</v>
      </c>
      <c r="D502" s="57" t="s">
        <v>45</v>
      </c>
      <c r="E502" s="57">
        <v>2004</v>
      </c>
      <c r="F502" s="56">
        <v>4</v>
      </c>
      <c r="G502" s="57">
        <v>4</v>
      </c>
      <c r="H502" s="56">
        <v>30</v>
      </c>
      <c r="I502" s="6">
        <v>117</v>
      </c>
      <c r="J502">
        <v>99</v>
      </c>
      <c r="K502" s="57">
        <v>430</v>
      </c>
      <c r="L502">
        <v>4</v>
      </c>
      <c r="M502" s="20">
        <v>45856</v>
      </c>
      <c r="N502" s="3">
        <v>0.27</v>
      </c>
      <c r="O502" s="3">
        <v>4.7699999999999996</v>
      </c>
      <c r="P502" s="67">
        <v>14</v>
      </c>
      <c r="R502" s="119"/>
    </row>
    <row r="503" spans="1:18">
      <c r="A503" s="57" t="s">
        <v>39</v>
      </c>
      <c r="B503" s="57" t="s">
        <v>40</v>
      </c>
      <c r="C503" s="56">
        <v>8</v>
      </c>
      <c r="D503" s="57" t="s">
        <v>44</v>
      </c>
      <c r="E503" s="57">
        <v>2001</v>
      </c>
      <c r="F503" s="56">
        <v>4</v>
      </c>
      <c r="G503" s="57">
        <v>3</v>
      </c>
      <c r="H503" s="56">
        <v>30</v>
      </c>
      <c r="I503" s="6">
        <v>118</v>
      </c>
      <c r="J503">
        <v>94</v>
      </c>
      <c r="K503" s="57">
        <v>330</v>
      </c>
      <c r="L503">
        <v>4</v>
      </c>
      <c r="M503" s="20">
        <v>45856</v>
      </c>
      <c r="N503" s="3">
        <v>0.3</v>
      </c>
      <c r="O503" s="3">
        <v>5.39</v>
      </c>
      <c r="P503" s="67">
        <v>15</v>
      </c>
      <c r="R503" s="119"/>
    </row>
    <row r="504" spans="1:18">
      <c r="A504" s="57" t="s">
        <v>39</v>
      </c>
      <c r="B504" s="57" t="s">
        <v>40</v>
      </c>
      <c r="C504" s="56">
        <v>8</v>
      </c>
      <c r="D504" s="57" t="s">
        <v>48</v>
      </c>
      <c r="E504" s="57">
        <v>2020</v>
      </c>
      <c r="F504" s="56">
        <v>4</v>
      </c>
      <c r="G504" s="57">
        <v>2</v>
      </c>
      <c r="H504" s="56">
        <v>30</v>
      </c>
      <c r="I504" s="6">
        <v>119</v>
      </c>
      <c r="J504">
        <v>35</v>
      </c>
      <c r="K504" s="57">
        <v>230</v>
      </c>
      <c r="L504">
        <v>4</v>
      </c>
      <c r="M504" s="20">
        <v>45856</v>
      </c>
      <c r="N504" s="3">
        <v>0.28999999999999998</v>
      </c>
      <c r="O504" s="3">
        <v>5.0999999999999996</v>
      </c>
      <c r="P504" s="67">
        <v>19</v>
      </c>
      <c r="R504" s="119"/>
    </row>
    <row r="505" spans="1:18">
      <c r="A505" s="57" t="s">
        <v>39</v>
      </c>
      <c r="B505" s="57" t="s">
        <v>40</v>
      </c>
      <c r="C505" s="56">
        <v>8</v>
      </c>
      <c r="D505" s="57" t="s">
        <v>43</v>
      </c>
      <c r="E505" s="57">
        <v>1999</v>
      </c>
      <c r="F505" s="56">
        <v>4</v>
      </c>
      <c r="G505" s="57">
        <v>1</v>
      </c>
      <c r="H505" s="56">
        <v>30</v>
      </c>
      <c r="I505" s="6">
        <v>120</v>
      </c>
      <c r="J505">
        <v>30</v>
      </c>
      <c r="K505" s="57">
        <v>130</v>
      </c>
      <c r="L505">
        <v>4</v>
      </c>
      <c r="M505" s="20">
        <v>45856</v>
      </c>
      <c r="N505" s="3">
        <v>0.34</v>
      </c>
      <c r="O505" s="3">
        <v>5.35</v>
      </c>
      <c r="P505" s="67">
        <v>23</v>
      </c>
      <c r="R505" s="119"/>
    </row>
    <row r="506" spans="1:18">
      <c r="A506" s="57" t="s">
        <v>39</v>
      </c>
      <c r="B506" s="57" t="s">
        <v>40</v>
      </c>
      <c r="C506" s="56">
        <v>8</v>
      </c>
      <c r="D506" s="57" t="s">
        <v>46</v>
      </c>
      <c r="E506" s="57">
        <v>2008</v>
      </c>
      <c r="F506" s="56">
        <v>4</v>
      </c>
      <c r="G506" s="57">
        <v>1</v>
      </c>
      <c r="H506" s="56">
        <v>31</v>
      </c>
      <c r="I506" s="6">
        <v>121</v>
      </c>
      <c r="J506">
        <v>31</v>
      </c>
      <c r="K506" s="57">
        <v>131</v>
      </c>
      <c r="L506">
        <v>4</v>
      </c>
      <c r="M506" s="20">
        <v>45856</v>
      </c>
      <c r="N506" s="3">
        <v>0.37</v>
      </c>
      <c r="O506" s="3">
        <v>4.5199999999999996</v>
      </c>
      <c r="R506" s="119"/>
    </row>
    <row r="507" spans="1:18">
      <c r="A507" s="57" t="s">
        <v>39</v>
      </c>
      <c r="B507" s="57" t="s">
        <v>40</v>
      </c>
      <c r="C507" s="56">
        <v>8</v>
      </c>
      <c r="D507" s="57" t="s">
        <v>41</v>
      </c>
      <c r="E507" s="57">
        <v>1984</v>
      </c>
      <c r="F507" s="56">
        <v>4</v>
      </c>
      <c r="G507" s="57">
        <v>2</v>
      </c>
      <c r="H507" s="56">
        <v>31</v>
      </c>
      <c r="I507" s="6">
        <v>122</v>
      </c>
      <c r="J507">
        <v>34</v>
      </c>
      <c r="K507" s="57">
        <v>231</v>
      </c>
      <c r="L507">
        <v>4</v>
      </c>
      <c r="M507" s="20">
        <v>45856</v>
      </c>
      <c r="N507" s="3">
        <v>0.36</v>
      </c>
      <c r="O507" s="3">
        <v>4.1900000000000004</v>
      </c>
      <c r="R507" s="119"/>
    </row>
    <row r="508" spans="1:18">
      <c r="A508" s="57" t="s">
        <v>39</v>
      </c>
      <c r="B508" s="57" t="s">
        <v>40</v>
      </c>
      <c r="C508" s="56">
        <v>8</v>
      </c>
      <c r="D508" s="57" t="s">
        <v>47</v>
      </c>
      <c r="E508" s="57">
        <v>2016</v>
      </c>
      <c r="F508" s="56">
        <v>4</v>
      </c>
      <c r="G508" s="57">
        <v>3</v>
      </c>
      <c r="H508" s="56">
        <v>31</v>
      </c>
      <c r="I508" s="6">
        <v>123</v>
      </c>
      <c r="J508">
        <v>95</v>
      </c>
      <c r="K508" s="57">
        <v>331</v>
      </c>
      <c r="L508">
        <v>4</v>
      </c>
      <c r="M508" s="20">
        <v>45856</v>
      </c>
      <c r="N508" s="3">
        <v>0.26</v>
      </c>
      <c r="O508" s="3">
        <v>4.4000000000000004</v>
      </c>
      <c r="R508" s="119"/>
    </row>
    <row r="509" spans="1:18">
      <c r="A509" s="57" t="s">
        <v>39</v>
      </c>
      <c r="B509" s="57" t="s">
        <v>40</v>
      </c>
      <c r="C509" s="56">
        <v>8</v>
      </c>
      <c r="D509" s="57" t="s">
        <v>42</v>
      </c>
      <c r="E509" s="57">
        <v>1989</v>
      </c>
      <c r="F509" s="56">
        <v>4</v>
      </c>
      <c r="G509" s="57">
        <v>4</v>
      </c>
      <c r="H509" s="56">
        <v>31</v>
      </c>
      <c r="I509" s="6">
        <v>124</v>
      </c>
      <c r="J509">
        <v>98</v>
      </c>
      <c r="K509" s="57">
        <v>431</v>
      </c>
      <c r="L509">
        <v>4</v>
      </c>
      <c r="M509" s="20">
        <v>45856</v>
      </c>
      <c r="N509" s="3">
        <v>0.28000000000000003</v>
      </c>
      <c r="O509" s="3">
        <v>3.93</v>
      </c>
      <c r="R509" s="119"/>
    </row>
    <row r="510" spans="1:18">
      <c r="A510" s="57" t="s">
        <v>39</v>
      </c>
      <c r="B510" s="57" t="s">
        <v>40</v>
      </c>
      <c r="C510" s="56">
        <v>8</v>
      </c>
      <c r="D510" s="57" t="s">
        <v>42</v>
      </c>
      <c r="E510" s="57">
        <v>1989</v>
      </c>
      <c r="F510" s="56">
        <v>4</v>
      </c>
      <c r="G510" s="57">
        <v>4</v>
      </c>
      <c r="H510" s="56">
        <v>32</v>
      </c>
      <c r="I510" s="6">
        <v>125</v>
      </c>
      <c r="J510">
        <v>97</v>
      </c>
      <c r="K510" s="57">
        <v>432</v>
      </c>
      <c r="L510">
        <v>4</v>
      </c>
      <c r="M510" s="20">
        <v>45856</v>
      </c>
      <c r="N510" s="3">
        <v>0.27</v>
      </c>
      <c r="O510" s="3">
        <v>5.36</v>
      </c>
      <c r="P510" s="67">
        <v>14</v>
      </c>
      <c r="R510" s="119"/>
    </row>
    <row r="511" spans="1:18">
      <c r="A511" s="57" t="s">
        <v>39</v>
      </c>
      <c r="B511" s="57" t="s">
        <v>40</v>
      </c>
      <c r="C511" s="56">
        <v>8</v>
      </c>
      <c r="D511" s="57" t="s">
        <v>47</v>
      </c>
      <c r="E511" s="57">
        <v>2016</v>
      </c>
      <c r="F511" s="56">
        <v>4</v>
      </c>
      <c r="G511" s="57">
        <v>3</v>
      </c>
      <c r="H511" s="56">
        <v>32</v>
      </c>
      <c r="I511" s="6">
        <v>126</v>
      </c>
      <c r="J511">
        <v>96</v>
      </c>
      <c r="K511" s="57">
        <v>332</v>
      </c>
      <c r="L511">
        <v>4</v>
      </c>
      <c r="M511" s="20">
        <v>45856</v>
      </c>
      <c r="N511" s="3">
        <v>0.3</v>
      </c>
      <c r="O511" s="3">
        <v>4.68</v>
      </c>
      <c r="P511" s="67">
        <v>18</v>
      </c>
      <c r="R511" s="119"/>
    </row>
    <row r="512" spans="1:18">
      <c r="A512" s="57" t="s">
        <v>39</v>
      </c>
      <c r="B512" s="57" t="s">
        <v>40</v>
      </c>
      <c r="C512" s="56">
        <v>8</v>
      </c>
      <c r="D512" s="57" t="s">
        <v>41</v>
      </c>
      <c r="E512" s="57">
        <v>1984</v>
      </c>
      <c r="F512" s="56">
        <v>4</v>
      </c>
      <c r="G512" s="57">
        <v>2</v>
      </c>
      <c r="H512" s="56">
        <v>32</v>
      </c>
      <c r="I512" s="6">
        <v>127</v>
      </c>
      <c r="J512">
        <v>33</v>
      </c>
      <c r="K512" s="57">
        <v>232</v>
      </c>
      <c r="L512">
        <v>4</v>
      </c>
      <c r="M512" s="20">
        <v>45856</v>
      </c>
      <c r="N512" s="3">
        <v>0.42</v>
      </c>
      <c r="O512" s="3">
        <v>5.7</v>
      </c>
      <c r="P512" s="67">
        <v>20</v>
      </c>
      <c r="R512" s="119"/>
    </row>
    <row r="513" spans="1:18">
      <c r="A513" s="57" t="s">
        <v>39</v>
      </c>
      <c r="B513" s="57" t="s">
        <v>40</v>
      </c>
      <c r="C513" s="56">
        <v>8</v>
      </c>
      <c r="D513" s="57" t="s">
        <v>46</v>
      </c>
      <c r="E513" s="57">
        <v>2008</v>
      </c>
      <c r="F513" s="56">
        <v>4</v>
      </c>
      <c r="G513" s="57">
        <v>1</v>
      </c>
      <c r="H513" s="56">
        <v>32</v>
      </c>
      <c r="I513" s="6">
        <v>128</v>
      </c>
      <c r="J513">
        <v>32</v>
      </c>
      <c r="K513" s="57">
        <v>132</v>
      </c>
      <c r="L513">
        <v>4</v>
      </c>
      <c r="M513" s="20">
        <v>45856</v>
      </c>
      <c r="N513" s="3">
        <v>0.39</v>
      </c>
      <c r="O513" s="3">
        <v>6.16</v>
      </c>
      <c r="P513" s="67">
        <v>14</v>
      </c>
      <c r="R513" s="119"/>
    </row>
    <row r="514" spans="1:18">
      <c r="A514" s="57" t="s">
        <v>29</v>
      </c>
      <c r="B514" s="57" t="s">
        <v>30</v>
      </c>
      <c r="C514" s="56">
        <v>1</v>
      </c>
      <c r="D514" s="57" t="s">
        <v>37</v>
      </c>
      <c r="E514" s="57">
        <v>2018</v>
      </c>
      <c r="F514" s="56">
        <v>1</v>
      </c>
      <c r="G514" s="57">
        <v>1</v>
      </c>
      <c r="H514" s="56">
        <v>1</v>
      </c>
      <c r="I514" s="6">
        <v>1</v>
      </c>
      <c r="J514">
        <v>1</v>
      </c>
      <c r="K514" s="57">
        <v>101</v>
      </c>
      <c r="L514">
        <v>5</v>
      </c>
      <c r="M514" s="20">
        <v>45866</v>
      </c>
      <c r="N514" s="3">
        <v>0.76</v>
      </c>
      <c r="O514" s="3">
        <v>3.61</v>
      </c>
      <c r="R514" s="119"/>
    </row>
    <row r="515" spans="1:18">
      <c r="A515" s="57" t="s">
        <v>29</v>
      </c>
      <c r="B515" s="57" t="s">
        <v>30</v>
      </c>
      <c r="C515" s="56">
        <v>1</v>
      </c>
      <c r="D515" s="57" t="s">
        <v>32</v>
      </c>
      <c r="E515" s="57">
        <v>1985</v>
      </c>
      <c r="F515" s="56">
        <v>1</v>
      </c>
      <c r="G515" s="57">
        <v>2</v>
      </c>
      <c r="H515" s="56">
        <v>1</v>
      </c>
      <c r="I515" s="6">
        <v>2</v>
      </c>
      <c r="J515">
        <v>64</v>
      </c>
      <c r="K515" s="57">
        <v>201</v>
      </c>
      <c r="L515">
        <v>5</v>
      </c>
      <c r="M515" s="20">
        <v>45866</v>
      </c>
      <c r="N515" s="3">
        <v>0.73</v>
      </c>
      <c r="O515" s="3">
        <v>6.44</v>
      </c>
      <c r="R515" s="119"/>
    </row>
    <row r="516" spans="1:18">
      <c r="A516" s="57" t="s">
        <v>29</v>
      </c>
      <c r="B516" s="57" t="s">
        <v>30</v>
      </c>
      <c r="C516" s="56">
        <v>1</v>
      </c>
      <c r="D516" s="57" t="s">
        <v>31</v>
      </c>
      <c r="E516" s="57">
        <v>1983</v>
      </c>
      <c r="F516" s="56">
        <v>1</v>
      </c>
      <c r="G516" s="57">
        <v>3</v>
      </c>
      <c r="H516" s="56">
        <v>1</v>
      </c>
      <c r="I516" s="6">
        <v>3</v>
      </c>
      <c r="J516">
        <v>65</v>
      </c>
      <c r="K516" s="57">
        <v>301</v>
      </c>
      <c r="L516">
        <v>5</v>
      </c>
      <c r="M516" s="20">
        <v>45866</v>
      </c>
      <c r="N516" s="3">
        <v>0.76</v>
      </c>
      <c r="O516" s="3">
        <v>4.76</v>
      </c>
      <c r="R516" s="119"/>
    </row>
    <row r="517" spans="1:18">
      <c r="A517" s="57" t="s">
        <v>29</v>
      </c>
      <c r="B517" s="57" t="s">
        <v>30</v>
      </c>
      <c r="C517" s="56">
        <v>1</v>
      </c>
      <c r="D517" s="57" t="s">
        <v>34</v>
      </c>
      <c r="E517" s="57">
        <v>1999</v>
      </c>
      <c r="F517" s="56">
        <v>1</v>
      </c>
      <c r="G517" s="57">
        <v>4</v>
      </c>
      <c r="H517" s="56">
        <v>1</v>
      </c>
      <c r="I517" s="6">
        <v>4</v>
      </c>
      <c r="J517">
        <v>128</v>
      </c>
      <c r="K517" s="57">
        <v>401</v>
      </c>
      <c r="L517">
        <v>5</v>
      </c>
      <c r="M517" s="20">
        <v>45866</v>
      </c>
      <c r="N517" s="3">
        <v>0.76</v>
      </c>
      <c r="O517" s="3">
        <v>6.17</v>
      </c>
      <c r="R517" s="119"/>
    </row>
    <row r="518" spans="1:18">
      <c r="A518" s="57" t="s">
        <v>29</v>
      </c>
      <c r="B518" s="57" t="s">
        <v>30</v>
      </c>
      <c r="C518" s="56">
        <v>1</v>
      </c>
      <c r="D518" s="57" t="s">
        <v>34</v>
      </c>
      <c r="E518" s="57">
        <v>1999</v>
      </c>
      <c r="F518" s="56">
        <v>1</v>
      </c>
      <c r="G518" s="57">
        <v>4</v>
      </c>
      <c r="H518" s="56">
        <v>2</v>
      </c>
      <c r="I518" s="6">
        <v>5</v>
      </c>
      <c r="J518">
        <v>127</v>
      </c>
      <c r="K518" s="57">
        <v>402</v>
      </c>
      <c r="L518">
        <v>5</v>
      </c>
      <c r="M518" s="20">
        <v>45866</v>
      </c>
      <c r="N518" s="3">
        <v>0.73</v>
      </c>
      <c r="O518" s="3">
        <v>8.2100000000000009</v>
      </c>
      <c r="P518" s="67">
        <v>30</v>
      </c>
      <c r="R518" s="119"/>
    </row>
    <row r="519" spans="1:18">
      <c r="A519" s="57" t="s">
        <v>29</v>
      </c>
      <c r="B519" s="57" t="s">
        <v>30</v>
      </c>
      <c r="C519" s="56">
        <v>1</v>
      </c>
      <c r="D519" s="57" t="s">
        <v>31</v>
      </c>
      <c r="E519" s="57">
        <v>1983</v>
      </c>
      <c r="F519" s="56">
        <v>1</v>
      </c>
      <c r="G519" s="57">
        <v>3</v>
      </c>
      <c r="H519" s="56">
        <v>2</v>
      </c>
      <c r="I519" s="6">
        <v>6</v>
      </c>
      <c r="J519">
        <v>66</v>
      </c>
      <c r="K519" s="57">
        <v>302</v>
      </c>
      <c r="L519">
        <v>5</v>
      </c>
      <c r="M519" s="20">
        <v>45866</v>
      </c>
      <c r="N519" s="3">
        <v>0.72</v>
      </c>
      <c r="O519" s="3">
        <v>4.38</v>
      </c>
      <c r="P519" s="67">
        <v>36</v>
      </c>
      <c r="R519" s="119"/>
    </row>
    <row r="520" spans="1:18">
      <c r="A520" s="57" t="s">
        <v>29</v>
      </c>
      <c r="B520" s="57" t="s">
        <v>30</v>
      </c>
      <c r="C520" s="56">
        <v>1</v>
      </c>
      <c r="D520" s="57" t="s">
        <v>32</v>
      </c>
      <c r="E520" s="57">
        <v>1985</v>
      </c>
      <c r="F520" s="56">
        <v>1</v>
      </c>
      <c r="G520" s="57">
        <v>2</v>
      </c>
      <c r="H520" s="56">
        <v>2</v>
      </c>
      <c r="I520" s="6">
        <v>7</v>
      </c>
      <c r="J520">
        <v>63</v>
      </c>
      <c r="K520" s="57">
        <v>202</v>
      </c>
      <c r="L520">
        <v>5</v>
      </c>
      <c r="M520" s="20">
        <v>45866</v>
      </c>
      <c r="N520" s="3">
        <v>0.8</v>
      </c>
      <c r="O520" s="3">
        <v>4.6500000000000004</v>
      </c>
      <c r="P520" s="67">
        <v>36</v>
      </c>
      <c r="R520" s="119"/>
    </row>
    <row r="521" spans="1:18">
      <c r="A521" s="57" t="s">
        <v>29</v>
      </c>
      <c r="B521" s="57" t="s">
        <v>30</v>
      </c>
      <c r="C521" s="56">
        <v>1</v>
      </c>
      <c r="D521" s="57" t="s">
        <v>37</v>
      </c>
      <c r="E521" s="57">
        <v>2018</v>
      </c>
      <c r="F521" s="56">
        <v>1</v>
      </c>
      <c r="G521" s="57">
        <v>1</v>
      </c>
      <c r="H521" s="56">
        <v>2</v>
      </c>
      <c r="I521" s="6">
        <v>8</v>
      </c>
      <c r="J521">
        <v>2</v>
      </c>
      <c r="K521" s="57">
        <v>102</v>
      </c>
      <c r="L521">
        <v>5</v>
      </c>
      <c r="M521" s="20">
        <v>45866</v>
      </c>
      <c r="N521" s="3">
        <v>0.76</v>
      </c>
      <c r="O521" s="3">
        <v>3.78</v>
      </c>
      <c r="P521" s="67">
        <v>33</v>
      </c>
      <c r="R521" s="119"/>
    </row>
    <row r="522" spans="1:18">
      <c r="A522" s="57" t="s">
        <v>29</v>
      </c>
      <c r="B522" s="57" t="s">
        <v>30</v>
      </c>
      <c r="C522" s="56">
        <v>1</v>
      </c>
      <c r="D522" s="57" t="s">
        <v>36</v>
      </c>
      <c r="E522" s="57">
        <v>2016</v>
      </c>
      <c r="F522" s="56">
        <v>1</v>
      </c>
      <c r="G522" s="57">
        <v>1</v>
      </c>
      <c r="H522" s="56">
        <v>3</v>
      </c>
      <c r="I522" s="6">
        <v>9</v>
      </c>
      <c r="J522">
        <v>3</v>
      </c>
      <c r="K522" s="57">
        <v>103</v>
      </c>
      <c r="L522">
        <v>5</v>
      </c>
      <c r="M522" s="20">
        <v>45866</v>
      </c>
      <c r="N522" s="3">
        <v>0.72</v>
      </c>
      <c r="O522" s="3">
        <v>2.93</v>
      </c>
      <c r="R522" s="119"/>
    </row>
    <row r="523" spans="1:18">
      <c r="A523" s="57" t="s">
        <v>29</v>
      </c>
      <c r="B523" s="57" t="s">
        <v>30</v>
      </c>
      <c r="C523" s="56">
        <v>1</v>
      </c>
      <c r="D523" s="57" t="s">
        <v>33</v>
      </c>
      <c r="E523" s="57">
        <v>1998</v>
      </c>
      <c r="F523" s="56">
        <v>1</v>
      </c>
      <c r="G523" s="57">
        <v>2</v>
      </c>
      <c r="H523" s="56">
        <v>3</v>
      </c>
      <c r="I523" s="6">
        <v>10</v>
      </c>
      <c r="J523">
        <v>62</v>
      </c>
      <c r="K523" s="57">
        <v>203</v>
      </c>
      <c r="L523">
        <v>5</v>
      </c>
      <c r="M523" s="20">
        <v>45866</v>
      </c>
      <c r="N523" s="3">
        <v>0.84</v>
      </c>
      <c r="O523" s="3">
        <v>1.81</v>
      </c>
      <c r="R523" s="119"/>
    </row>
    <row r="524" spans="1:18">
      <c r="A524" s="57" t="s">
        <v>29</v>
      </c>
      <c r="B524" s="57" t="s">
        <v>30</v>
      </c>
      <c r="C524" s="56">
        <v>1</v>
      </c>
      <c r="D524" s="57" t="s">
        <v>38</v>
      </c>
      <c r="E524" s="57">
        <v>2023</v>
      </c>
      <c r="F524" s="56">
        <v>1</v>
      </c>
      <c r="G524" s="57">
        <v>3</v>
      </c>
      <c r="H524" s="56">
        <v>3</v>
      </c>
      <c r="I524" s="6">
        <v>11</v>
      </c>
      <c r="J524">
        <v>67</v>
      </c>
      <c r="K524" s="57">
        <v>303</v>
      </c>
      <c r="L524">
        <v>5</v>
      </c>
      <c r="M524" s="20">
        <v>45866</v>
      </c>
      <c r="N524" s="3">
        <v>0.65</v>
      </c>
      <c r="O524" s="3">
        <v>7.25</v>
      </c>
      <c r="R524" s="119"/>
    </row>
    <row r="525" spans="1:18">
      <c r="A525" s="57" t="s">
        <v>29</v>
      </c>
      <c r="B525" s="57" t="s">
        <v>30</v>
      </c>
      <c r="C525" s="56">
        <v>1</v>
      </c>
      <c r="D525" s="57" t="s">
        <v>35</v>
      </c>
      <c r="E525" s="57">
        <v>2002</v>
      </c>
      <c r="F525" s="56">
        <v>1</v>
      </c>
      <c r="G525" s="57">
        <v>4</v>
      </c>
      <c r="H525" s="56">
        <v>3</v>
      </c>
      <c r="I525" s="6">
        <v>12</v>
      </c>
      <c r="J525">
        <v>126</v>
      </c>
      <c r="K525" s="57">
        <v>403</v>
      </c>
      <c r="L525">
        <v>5</v>
      </c>
      <c r="M525" s="20">
        <v>45866</v>
      </c>
      <c r="N525" s="3">
        <v>0.73</v>
      </c>
      <c r="O525" s="3">
        <v>5.0599999999999996</v>
      </c>
      <c r="R525" s="119"/>
    </row>
    <row r="526" spans="1:18">
      <c r="A526" s="57" t="s">
        <v>29</v>
      </c>
      <c r="B526" s="57" t="s">
        <v>30</v>
      </c>
      <c r="C526" s="56">
        <v>1</v>
      </c>
      <c r="D526" s="57" t="s">
        <v>35</v>
      </c>
      <c r="E526" s="57">
        <v>2002</v>
      </c>
      <c r="F526" s="56">
        <v>1</v>
      </c>
      <c r="G526" s="57">
        <v>4</v>
      </c>
      <c r="H526" s="56">
        <v>4</v>
      </c>
      <c r="I526" s="6">
        <v>13</v>
      </c>
      <c r="J526">
        <v>125</v>
      </c>
      <c r="K526" s="57">
        <v>404</v>
      </c>
      <c r="L526">
        <v>5</v>
      </c>
      <c r="M526" s="20">
        <v>45866</v>
      </c>
      <c r="N526" s="3">
        <v>0.71</v>
      </c>
      <c r="O526" s="3">
        <v>5.42</v>
      </c>
      <c r="P526" s="67">
        <v>33</v>
      </c>
      <c r="R526" s="119"/>
    </row>
    <row r="527" spans="1:18">
      <c r="A527" s="57" t="s">
        <v>29</v>
      </c>
      <c r="B527" s="57" t="s">
        <v>30</v>
      </c>
      <c r="C527" s="56">
        <v>1</v>
      </c>
      <c r="D527" s="57" t="s">
        <v>38</v>
      </c>
      <c r="E527" s="57">
        <v>2023</v>
      </c>
      <c r="F527" s="56">
        <v>1</v>
      </c>
      <c r="G527" s="57">
        <v>3</v>
      </c>
      <c r="H527" s="56">
        <v>4</v>
      </c>
      <c r="I527" s="6">
        <v>14</v>
      </c>
      <c r="J527">
        <v>68</v>
      </c>
      <c r="K527" s="57">
        <v>304</v>
      </c>
      <c r="L527">
        <v>5</v>
      </c>
      <c r="M527" s="20">
        <v>45866</v>
      </c>
      <c r="N527" s="3">
        <v>0.69</v>
      </c>
      <c r="O527" s="3">
        <v>3.67</v>
      </c>
      <c r="P527" s="67">
        <v>27</v>
      </c>
      <c r="R527" s="119"/>
    </row>
    <row r="528" spans="1:18">
      <c r="A528" s="57" t="s">
        <v>29</v>
      </c>
      <c r="B528" s="57" t="s">
        <v>30</v>
      </c>
      <c r="C528" s="56">
        <v>1</v>
      </c>
      <c r="D528" s="57" t="s">
        <v>33</v>
      </c>
      <c r="E528" s="57">
        <v>1998</v>
      </c>
      <c r="F528" s="56">
        <v>1</v>
      </c>
      <c r="G528" s="57">
        <v>2</v>
      </c>
      <c r="H528" s="56">
        <v>4</v>
      </c>
      <c r="I528" s="6">
        <v>15</v>
      </c>
      <c r="J528">
        <v>61</v>
      </c>
      <c r="K528" s="57">
        <v>204</v>
      </c>
      <c r="L528">
        <v>5</v>
      </c>
      <c r="M528" s="20">
        <v>45866</v>
      </c>
      <c r="N528" s="3">
        <v>0.79</v>
      </c>
      <c r="O528" s="3">
        <v>3.54</v>
      </c>
      <c r="P528" s="67">
        <v>45</v>
      </c>
      <c r="R528" s="119"/>
    </row>
    <row r="529" spans="1:18">
      <c r="A529" s="57" t="s">
        <v>29</v>
      </c>
      <c r="B529" s="57" t="s">
        <v>30</v>
      </c>
      <c r="C529" s="56">
        <v>1</v>
      </c>
      <c r="D529" s="57" t="s">
        <v>36</v>
      </c>
      <c r="E529" s="57">
        <v>2016</v>
      </c>
      <c r="F529" s="56">
        <v>1</v>
      </c>
      <c r="G529" s="57">
        <v>1</v>
      </c>
      <c r="H529" s="56">
        <v>4</v>
      </c>
      <c r="I529" s="6">
        <v>16</v>
      </c>
      <c r="J529">
        <v>4</v>
      </c>
      <c r="K529" s="57">
        <v>104</v>
      </c>
      <c r="L529">
        <v>5</v>
      </c>
      <c r="M529" s="20">
        <v>45866</v>
      </c>
      <c r="N529" s="3">
        <v>0.75</v>
      </c>
      <c r="O529" s="3">
        <v>8.83</v>
      </c>
      <c r="P529" s="67">
        <v>34</v>
      </c>
      <c r="R529" s="119"/>
    </row>
    <row r="530" spans="1:18">
      <c r="A530" s="57" t="s">
        <v>39</v>
      </c>
      <c r="B530" s="57" t="s">
        <v>40</v>
      </c>
      <c r="C530" s="56">
        <v>2</v>
      </c>
      <c r="D530" s="57" t="s">
        <v>41</v>
      </c>
      <c r="E530" s="57">
        <v>1984</v>
      </c>
      <c r="F530" s="56">
        <v>1</v>
      </c>
      <c r="G530" s="57">
        <v>1</v>
      </c>
      <c r="H530" s="56">
        <v>5</v>
      </c>
      <c r="I530" s="6">
        <v>17</v>
      </c>
      <c r="J530">
        <v>5</v>
      </c>
      <c r="K530" s="57">
        <v>105</v>
      </c>
      <c r="L530">
        <v>5</v>
      </c>
      <c r="M530" s="20">
        <v>45866</v>
      </c>
      <c r="N530" s="3">
        <v>0.37</v>
      </c>
      <c r="O530" s="3">
        <v>8.17</v>
      </c>
      <c r="R530" s="119"/>
    </row>
    <row r="531" spans="1:18">
      <c r="A531" s="57" t="s">
        <v>39</v>
      </c>
      <c r="B531" s="57" t="s">
        <v>40</v>
      </c>
      <c r="C531" s="56">
        <v>2</v>
      </c>
      <c r="D531" s="57" t="s">
        <v>42</v>
      </c>
      <c r="E531" s="57">
        <v>1989</v>
      </c>
      <c r="F531" s="56">
        <v>1</v>
      </c>
      <c r="G531" s="57">
        <v>2</v>
      </c>
      <c r="H531" s="56">
        <v>5</v>
      </c>
      <c r="I531" s="6">
        <v>18</v>
      </c>
      <c r="J531">
        <v>60</v>
      </c>
      <c r="K531" s="57">
        <v>205</v>
      </c>
      <c r="L531">
        <v>5</v>
      </c>
      <c r="M531" s="20">
        <v>45866</v>
      </c>
      <c r="N531" s="3">
        <v>0.44</v>
      </c>
      <c r="O531" s="3">
        <v>3.92</v>
      </c>
      <c r="R531" s="119"/>
    </row>
    <row r="532" spans="1:18">
      <c r="A532" s="57" t="s">
        <v>39</v>
      </c>
      <c r="B532" s="57" t="s">
        <v>40</v>
      </c>
      <c r="C532" s="56">
        <v>2</v>
      </c>
      <c r="D532" s="57" t="s">
        <v>45</v>
      </c>
      <c r="E532" s="57">
        <v>2004</v>
      </c>
      <c r="F532" s="56">
        <v>1</v>
      </c>
      <c r="G532" s="57">
        <v>3</v>
      </c>
      <c r="H532" s="56">
        <v>5</v>
      </c>
      <c r="I532" s="6">
        <v>19</v>
      </c>
      <c r="J532">
        <v>69</v>
      </c>
      <c r="K532" s="57">
        <v>305</v>
      </c>
      <c r="L532">
        <v>5</v>
      </c>
      <c r="M532" s="20">
        <v>45866</v>
      </c>
      <c r="N532" s="3">
        <v>0.41</v>
      </c>
      <c r="O532" s="3">
        <v>6.6</v>
      </c>
      <c r="R532" s="119"/>
    </row>
    <row r="533" spans="1:18">
      <c r="A533" s="57" t="s">
        <v>39</v>
      </c>
      <c r="B533" s="57" t="s">
        <v>40</v>
      </c>
      <c r="C533" s="56">
        <v>2</v>
      </c>
      <c r="D533" s="57" t="s">
        <v>43</v>
      </c>
      <c r="E533" s="57">
        <v>1999</v>
      </c>
      <c r="F533" s="56">
        <v>1</v>
      </c>
      <c r="G533" s="57">
        <v>4</v>
      </c>
      <c r="H533" s="56">
        <v>5</v>
      </c>
      <c r="I533" s="6">
        <v>20</v>
      </c>
      <c r="J533">
        <v>124</v>
      </c>
      <c r="K533" s="57">
        <v>405</v>
      </c>
      <c r="L533">
        <v>5</v>
      </c>
      <c r="M533" s="20">
        <v>45866</v>
      </c>
      <c r="N533" s="3">
        <v>0.41</v>
      </c>
      <c r="O533" s="3">
        <v>4.7300000000000004</v>
      </c>
      <c r="R533" s="119"/>
    </row>
    <row r="534" spans="1:18">
      <c r="A534" s="57" t="s">
        <v>39</v>
      </c>
      <c r="B534" s="57" t="s">
        <v>40</v>
      </c>
      <c r="C534" s="56">
        <v>2</v>
      </c>
      <c r="D534" s="57" t="s">
        <v>43</v>
      </c>
      <c r="E534" s="57">
        <v>1999</v>
      </c>
      <c r="F534" s="56">
        <v>1</v>
      </c>
      <c r="G534" s="57">
        <v>4</v>
      </c>
      <c r="H534" s="56">
        <v>6</v>
      </c>
      <c r="I534" s="6">
        <v>21</v>
      </c>
      <c r="J534">
        <v>123</v>
      </c>
      <c r="K534" s="57">
        <v>406</v>
      </c>
      <c r="L534">
        <v>5</v>
      </c>
      <c r="M534" s="20">
        <v>45866</v>
      </c>
      <c r="N534" s="3">
        <v>0.5</v>
      </c>
      <c r="O534" s="3">
        <v>9.26</v>
      </c>
      <c r="P534" s="67">
        <v>24</v>
      </c>
      <c r="R534" s="119"/>
    </row>
    <row r="535" spans="1:18">
      <c r="A535" s="57" t="s">
        <v>39</v>
      </c>
      <c r="B535" s="57" t="s">
        <v>40</v>
      </c>
      <c r="C535" s="56">
        <v>2</v>
      </c>
      <c r="D535" s="57" t="s">
        <v>45</v>
      </c>
      <c r="E535" s="57">
        <v>2004</v>
      </c>
      <c r="F535" s="56">
        <v>1</v>
      </c>
      <c r="G535" s="57">
        <v>3</v>
      </c>
      <c r="H535" s="56">
        <v>6</v>
      </c>
      <c r="I535" s="6">
        <v>22</v>
      </c>
      <c r="J535">
        <v>70</v>
      </c>
      <c r="K535" s="57">
        <v>306</v>
      </c>
      <c r="L535">
        <v>5</v>
      </c>
      <c r="M535" s="20">
        <v>45866</v>
      </c>
      <c r="N535" s="3">
        <v>0.45</v>
      </c>
      <c r="O535" s="3">
        <v>5.58</v>
      </c>
      <c r="P535" s="67">
        <v>19</v>
      </c>
      <c r="R535" s="119"/>
    </row>
    <row r="536" spans="1:18">
      <c r="A536" s="57" t="s">
        <v>39</v>
      </c>
      <c r="B536" s="57" t="s">
        <v>40</v>
      </c>
      <c r="C536" s="56">
        <v>2</v>
      </c>
      <c r="D536" s="57" t="s">
        <v>42</v>
      </c>
      <c r="E536" s="57">
        <v>1989</v>
      </c>
      <c r="F536" s="56">
        <v>1</v>
      </c>
      <c r="G536" s="57">
        <v>2</v>
      </c>
      <c r="H536" s="56">
        <v>6</v>
      </c>
      <c r="I536" s="6">
        <v>23</v>
      </c>
      <c r="J536">
        <v>59</v>
      </c>
      <c r="K536" s="57">
        <v>206</v>
      </c>
      <c r="L536">
        <v>5</v>
      </c>
      <c r="M536" s="20">
        <v>45866</v>
      </c>
      <c r="N536" s="3">
        <v>0.42</v>
      </c>
      <c r="O536" s="3">
        <v>5.91</v>
      </c>
      <c r="P536" s="67">
        <v>21</v>
      </c>
      <c r="R536" s="119"/>
    </row>
    <row r="537" spans="1:18">
      <c r="A537" s="57" t="s">
        <v>39</v>
      </c>
      <c r="B537" s="57" t="s">
        <v>40</v>
      </c>
      <c r="C537" s="56">
        <v>2</v>
      </c>
      <c r="D537" s="57" t="s">
        <v>41</v>
      </c>
      <c r="E537" s="57">
        <v>1984</v>
      </c>
      <c r="F537" s="56">
        <v>1</v>
      </c>
      <c r="G537" s="57">
        <v>1</v>
      </c>
      <c r="H537" s="56">
        <v>6</v>
      </c>
      <c r="I537" s="6">
        <v>24</v>
      </c>
      <c r="J537">
        <v>6</v>
      </c>
      <c r="K537" s="57">
        <v>106</v>
      </c>
      <c r="L537">
        <v>5</v>
      </c>
      <c r="M537" s="20">
        <v>45866</v>
      </c>
      <c r="N537" s="3">
        <v>0.39</v>
      </c>
      <c r="O537" s="3">
        <v>8.8699999999999992</v>
      </c>
      <c r="P537" s="67">
        <v>18</v>
      </c>
      <c r="R537" s="119"/>
    </row>
    <row r="538" spans="1:18">
      <c r="A538" s="57" t="s">
        <v>39</v>
      </c>
      <c r="B538" s="57" t="s">
        <v>40</v>
      </c>
      <c r="C538" s="56">
        <v>2</v>
      </c>
      <c r="D538" s="57" t="s">
        <v>47</v>
      </c>
      <c r="E538" s="57">
        <v>2016</v>
      </c>
      <c r="F538" s="56">
        <v>1</v>
      </c>
      <c r="G538" s="57">
        <v>1</v>
      </c>
      <c r="H538" s="56">
        <v>7</v>
      </c>
      <c r="I538" s="6">
        <v>25</v>
      </c>
      <c r="J538">
        <v>7</v>
      </c>
      <c r="K538" s="57">
        <v>107</v>
      </c>
      <c r="L538">
        <v>5</v>
      </c>
      <c r="M538" s="20">
        <v>45866</v>
      </c>
      <c r="N538" s="3">
        <v>0.36</v>
      </c>
      <c r="O538" s="3">
        <v>6</v>
      </c>
      <c r="R538" s="119"/>
    </row>
    <row r="539" spans="1:18">
      <c r="A539" s="57" t="s">
        <v>39</v>
      </c>
      <c r="B539" s="57" t="s">
        <v>40</v>
      </c>
      <c r="C539" s="56">
        <v>2</v>
      </c>
      <c r="D539" s="57" t="s">
        <v>44</v>
      </c>
      <c r="E539" s="57">
        <v>2001</v>
      </c>
      <c r="F539" s="56">
        <v>1</v>
      </c>
      <c r="G539" s="57">
        <v>2</v>
      </c>
      <c r="H539" s="56">
        <v>7</v>
      </c>
      <c r="I539" s="6">
        <v>26</v>
      </c>
      <c r="J539">
        <v>58</v>
      </c>
      <c r="K539" s="57">
        <v>207</v>
      </c>
      <c r="L539">
        <v>5</v>
      </c>
      <c r="M539" s="20">
        <v>45866</v>
      </c>
      <c r="N539" s="3">
        <v>0.56000000000000005</v>
      </c>
      <c r="O539" s="3">
        <v>9.27</v>
      </c>
      <c r="R539" s="119"/>
    </row>
    <row r="540" spans="1:18">
      <c r="A540" s="57" t="s">
        <v>39</v>
      </c>
      <c r="B540" s="57" t="s">
        <v>40</v>
      </c>
      <c r="C540" s="56">
        <v>2</v>
      </c>
      <c r="D540" s="57" t="s">
        <v>48</v>
      </c>
      <c r="E540" s="57">
        <v>2020</v>
      </c>
      <c r="F540" s="56">
        <v>1</v>
      </c>
      <c r="G540" s="57">
        <v>3</v>
      </c>
      <c r="H540" s="56">
        <v>7</v>
      </c>
      <c r="I540" s="6">
        <v>27</v>
      </c>
      <c r="J540">
        <v>71</v>
      </c>
      <c r="K540" s="57">
        <v>307</v>
      </c>
      <c r="L540">
        <v>5</v>
      </c>
      <c r="M540" s="20">
        <v>45866</v>
      </c>
      <c r="N540" s="3">
        <v>0.32</v>
      </c>
      <c r="O540" s="3">
        <v>3.77</v>
      </c>
      <c r="R540" s="119"/>
    </row>
    <row r="541" spans="1:18">
      <c r="A541" s="57" t="s">
        <v>39</v>
      </c>
      <c r="B541" s="57" t="s">
        <v>40</v>
      </c>
      <c r="C541" s="56">
        <v>2</v>
      </c>
      <c r="D541" s="57" t="s">
        <v>46</v>
      </c>
      <c r="E541" s="57">
        <v>2008</v>
      </c>
      <c r="F541" s="56">
        <v>1</v>
      </c>
      <c r="G541" s="57">
        <v>4</v>
      </c>
      <c r="H541" s="56">
        <v>7</v>
      </c>
      <c r="I541" s="6">
        <v>28</v>
      </c>
      <c r="J541">
        <v>122</v>
      </c>
      <c r="K541" s="57">
        <v>407</v>
      </c>
      <c r="L541">
        <v>5</v>
      </c>
      <c r="M541" s="20">
        <v>45866</v>
      </c>
      <c r="N541" s="3">
        <v>0.47</v>
      </c>
      <c r="O541" s="3">
        <v>5.74</v>
      </c>
      <c r="R541" s="119"/>
    </row>
    <row r="542" spans="1:18">
      <c r="A542" s="57" t="s">
        <v>39</v>
      </c>
      <c r="B542" s="57" t="s">
        <v>40</v>
      </c>
      <c r="C542" s="56">
        <v>2</v>
      </c>
      <c r="D542" s="57" t="s">
        <v>46</v>
      </c>
      <c r="E542" s="57">
        <v>2008</v>
      </c>
      <c r="F542" s="56">
        <v>1</v>
      </c>
      <c r="G542" s="57">
        <v>4</v>
      </c>
      <c r="H542" s="56">
        <v>8</v>
      </c>
      <c r="I542" s="6">
        <v>29</v>
      </c>
      <c r="J542">
        <v>121</v>
      </c>
      <c r="K542" s="57">
        <v>408</v>
      </c>
      <c r="L542">
        <v>5</v>
      </c>
      <c r="M542" s="20">
        <v>45866</v>
      </c>
      <c r="N542" s="3">
        <v>0.47</v>
      </c>
      <c r="O542" s="3">
        <v>10.55</v>
      </c>
      <c r="P542" s="67">
        <v>24</v>
      </c>
      <c r="R542" s="119"/>
    </row>
    <row r="543" spans="1:18">
      <c r="A543" s="57" t="s">
        <v>39</v>
      </c>
      <c r="B543" s="57" t="s">
        <v>40</v>
      </c>
      <c r="C543" s="56">
        <v>2</v>
      </c>
      <c r="D543" s="57" t="s">
        <v>48</v>
      </c>
      <c r="E543" s="57">
        <v>2020</v>
      </c>
      <c r="F543" s="56">
        <v>1</v>
      </c>
      <c r="G543" s="57">
        <v>3</v>
      </c>
      <c r="H543" s="56">
        <v>8</v>
      </c>
      <c r="I543" s="6">
        <v>30</v>
      </c>
      <c r="J543">
        <v>72</v>
      </c>
      <c r="K543" s="57">
        <v>308</v>
      </c>
      <c r="L543">
        <v>5</v>
      </c>
      <c r="M543" s="20">
        <v>45866</v>
      </c>
      <c r="N543" s="3">
        <v>0.36</v>
      </c>
      <c r="O543" s="3">
        <v>5.67</v>
      </c>
      <c r="P543" s="67">
        <v>20</v>
      </c>
      <c r="R543" s="119"/>
    </row>
    <row r="544" spans="1:18">
      <c r="A544" s="57" t="s">
        <v>39</v>
      </c>
      <c r="B544" s="57" t="s">
        <v>40</v>
      </c>
      <c r="C544" s="56">
        <v>2</v>
      </c>
      <c r="D544" s="57" t="s">
        <v>44</v>
      </c>
      <c r="E544" s="57">
        <v>2001</v>
      </c>
      <c r="F544" s="56">
        <v>1</v>
      </c>
      <c r="G544" s="57">
        <v>2</v>
      </c>
      <c r="H544" s="56">
        <v>8</v>
      </c>
      <c r="I544" s="6">
        <v>31</v>
      </c>
      <c r="J544">
        <v>57</v>
      </c>
      <c r="K544" s="57">
        <v>208</v>
      </c>
      <c r="L544">
        <v>5</v>
      </c>
      <c r="M544" s="20">
        <v>45866</v>
      </c>
      <c r="N544" s="3">
        <v>0.56999999999999995</v>
      </c>
      <c r="O544" s="3">
        <v>7.05</v>
      </c>
      <c r="P544" s="67">
        <v>20</v>
      </c>
      <c r="R544" s="119"/>
    </row>
    <row r="545" spans="1:18">
      <c r="A545" s="57" t="s">
        <v>39</v>
      </c>
      <c r="B545" s="57" t="s">
        <v>40</v>
      </c>
      <c r="C545" s="56">
        <v>2</v>
      </c>
      <c r="D545" s="57" t="s">
        <v>47</v>
      </c>
      <c r="E545" s="57">
        <v>2016</v>
      </c>
      <c r="F545" s="56">
        <v>1</v>
      </c>
      <c r="G545" s="57">
        <v>1</v>
      </c>
      <c r="H545" s="56">
        <v>8</v>
      </c>
      <c r="I545" s="6">
        <v>32</v>
      </c>
      <c r="J545">
        <v>8</v>
      </c>
      <c r="K545" s="57">
        <v>108</v>
      </c>
      <c r="L545">
        <v>5</v>
      </c>
      <c r="M545" s="20">
        <v>45866</v>
      </c>
      <c r="N545" s="3">
        <v>0.45</v>
      </c>
      <c r="O545" s="3">
        <v>4.33</v>
      </c>
      <c r="P545" s="67">
        <v>21</v>
      </c>
      <c r="R545" s="119"/>
    </row>
    <row r="546" spans="1:18">
      <c r="A546" s="57" t="s">
        <v>29</v>
      </c>
      <c r="B546" s="57" t="s">
        <v>30</v>
      </c>
      <c r="C546" s="56">
        <v>3</v>
      </c>
      <c r="D546" s="57" t="s">
        <v>32</v>
      </c>
      <c r="E546" s="57">
        <v>1985</v>
      </c>
      <c r="F546" s="56">
        <v>2</v>
      </c>
      <c r="G546" s="57">
        <v>1</v>
      </c>
      <c r="H546" s="56">
        <v>9</v>
      </c>
      <c r="I546" s="6">
        <v>33</v>
      </c>
      <c r="J546">
        <v>9</v>
      </c>
      <c r="K546" s="57">
        <v>109</v>
      </c>
      <c r="L546">
        <v>5</v>
      </c>
      <c r="M546" s="20">
        <v>45866</v>
      </c>
      <c r="N546" s="3">
        <v>0.75</v>
      </c>
      <c r="O546" s="3">
        <v>4.91</v>
      </c>
      <c r="R546" s="119"/>
    </row>
    <row r="547" spans="1:18">
      <c r="A547" s="57" t="s">
        <v>29</v>
      </c>
      <c r="B547" s="57" t="s">
        <v>30</v>
      </c>
      <c r="C547" s="56">
        <v>3</v>
      </c>
      <c r="D547" s="57" t="s">
        <v>38</v>
      </c>
      <c r="E547" s="57">
        <v>2023</v>
      </c>
      <c r="F547" s="56">
        <v>2</v>
      </c>
      <c r="G547" s="57">
        <v>2</v>
      </c>
      <c r="H547" s="56">
        <v>9</v>
      </c>
      <c r="I547" s="6">
        <v>34</v>
      </c>
      <c r="J547">
        <v>56</v>
      </c>
      <c r="K547" s="57">
        <v>209</v>
      </c>
      <c r="L547">
        <v>5</v>
      </c>
      <c r="M547" s="20">
        <v>45866</v>
      </c>
      <c r="N547" s="3">
        <v>0.77</v>
      </c>
      <c r="O547" s="3">
        <v>3.07</v>
      </c>
      <c r="R547" s="119"/>
    </row>
    <row r="548" spans="1:18">
      <c r="A548" s="57" t="s">
        <v>29</v>
      </c>
      <c r="B548" s="57" t="s">
        <v>30</v>
      </c>
      <c r="C548" s="56">
        <v>3</v>
      </c>
      <c r="D548" s="57" t="s">
        <v>36</v>
      </c>
      <c r="E548" s="57">
        <v>2016</v>
      </c>
      <c r="F548" s="56">
        <v>2</v>
      </c>
      <c r="G548" s="57">
        <v>3</v>
      </c>
      <c r="H548" s="56">
        <v>9</v>
      </c>
      <c r="I548" s="6">
        <v>35</v>
      </c>
      <c r="J548">
        <v>73</v>
      </c>
      <c r="K548" s="57">
        <v>309</v>
      </c>
      <c r="L548">
        <v>5</v>
      </c>
      <c r="M548" s="20">
        <v>45866</v>
      </c>
      <c r="N548" s="3">
        <v>0.64</v>
      </c>
      <c r="O548" s="3">
        <v>9.34</v>
      </c>
      <c r="R548" s="119"/>
    </row>
    <row r="549" spans="1:18">
      <c r="A549" s="57" t="s">
        <v>29</v>
      </c>
      <c r="B549" s="57" t="s">
        <v>30</v>
      </c>
      <c r="C549" s="56">
        <v>3</v>
      </c>
      <c r="D549" s="57" t="s">
        <v>33</v>
      </c>
      <c r="E549" s="57">
        <v>1998</v>
      </c>
      <c r="F549" s="56">
        <v>2</v>
      </c>
      <c r="G549" s="57">
        <v>4</v>
      </c>
      <c r="H549" s="56">
        <v>9</v>
      </c>
      <c r="I549" s="6">
        <v>36</v>
      </c>
      <c r="J549">
        <v>120</v>
      </c>
      <c r="K549" s="57">
        <v>409</v>
      </c>
      <c r="L549">
        <v>5</v>
      </c>
      <c r="M549" s="20">
        <v>45866</v>
      </c>
      <c r="N549" s="3">
        <v>0.73</v>
      </c>
      <c r="O549" s="3">
        <v>3.5</v>
      </c>
      <c r="R549" s="119"/>
    </row>
    <row r="550" spans="1:18">
      <c r="A550" s="57" t="s">
        <v>29</v>
      </c>
      <c r="B550" s="57" t="s">
        <v>30</v>
      </c>
      <c r="C550" s="56">
        <v>3</v>
      </c>
      <c r="D550" s="57" t="s">
        <v>33</v>
      </c>
      <c r="E550" s="57">
        <v>1998</v>
      </c>
      <c r="F550" s="56">
        <v>2</v>
      </c>
      <c r="G550" s="57">
        <v>4</v>
      </c>
      <c r="H550" s="56">
        <v>10</v>
      </c>
      <c r="I550" s="6">
        <v>37</v>
      </c>
      <c r="J550">
        <v>119</v>
      </c>
      <c r="K550" s="57">
        <v>410</v>
      </c>
      <c r="L550">
        <v>5</v>
      </c>
      <c r="M550" s="20">
        <v>45866</v>
      </c>
      <c r="N550" s="3">
        <v>0.75</v>
      </c>
      <c r="O550" s="3">
        <v>5.44</v>
      </c>
      <c r="P550" s="67">
        <v>37</v>
      </c>
      <c r="R550" s="119"/>
    </row>
    <row r="551" spans="1:18">
      <c r="A551" s="57" t="s">
        <v>29</v>
      </c>
      <c r="B551" s="57" t="s">
        <v>30</v>
      </c>
      <c r="C551" s="56">
        <v>3</v>
      </c>
      <c r="D551" s="57" t="s">
        <v>36</v>
      </c>
      <c r="E551" s="57">
        <v>2016</v>
      </c>
      <c r="F551" s="56">
        <v>2</v>
      </c>
      <c r="G551" s="57">
        <v>3</v>
      </c>
      <c r="H551" s="56">
        <v>10</v>
      </c>
      <c r="I551" s="6">
        <v>38</v>
      </c>
      <c r="J551">
        <v>74</v>
      </c>
      <c r="K551" s="57">
        <v>310</v>
      </c>
      <c r="L551">
        <v>5</v>
      </c>
      <c r="M551" s="20">
        <v>45866</v>
      </c>
      <c r="N551" s="3">
        <v>0.66</v>
      </c>
      <c r="O551" s="3">
        <v>13.42</v>
      </c>
      <c r="P551" s="67">
        <v>33</v>
      </c>
      <c r="R551" s="119"/>
    </row>
    <row r="552" spans="1:18">
      <c r="A552" s="57" t="s">
        <v>29</v>
      </c>
      <c r="B552" s="57" t="s">
        <v>30</v>
      </c>
      <c r="C552" s="56">
        <v>3</v>
      </c>
      <c r="D552" s="57" t="s">
        <v>38</v>
      </c>
      <c r="E552" s="57">
        <v>2023</v>
      </c>
      <c r="F552" s="56">
        <v>2</v>
      </c>
      <c r="G552" s="57">
        <v>2</v>
      </c>
      <c r="H552" s="56">
        <v>10</v>
      </c>
      <c r="I552" s="6">
        <v>39</v>
      </c>
      <c r="J552">
        <v>55</v>
      </c>
      <c r="K552" s="57">
        <v>210</v>
      </c>
      <c r="L552">
        <v>5</v>
      </c>
      <c r="M552" s="20">
        <v>45866</v>
      </c>
      <c r="N552" s="3">
        <v>0.74</v>
      </c>
      <c r="O552" s="3">
        <v>5.72</v>
      </c>
      <c r="P552" s="67">
        <v>42</v>
      </c>
      <c r="R552" s="119"/>
    </row>
    <row r="553" spans="1:18">
      <c r="A553" s="57" t="s">
        <v>29</v>
      </c>
      <c r="B553" s="57" t="s">
        <v>30</v>
      </c>
      <c r="C553" s="56">
        <v>3</v>
      </c>
      <c r="D553" s="57" t="s">
        <v>32</v>
      </c>
      <c r="E553" s="57">
        <v>1985</v>
      </c>
      <c r="F553" s="56">
        <v>2</v>
      </c>
      <c r="G553" s="57">
        <v>1</v>
      </c>
      <c r="H553" s="56">
        <v>10</v>
      </c>
      <c r="I553" s="6">
        <v>40</v>
      </c>
      <c r="J553">
        <v>10</v>
      </c>
      <c r="K553" s="57">
        <v>110</v>
      </c>
      <c r="L553">
        <v>5</v>
      </c>
      <c r="M553" s="20">
        <v>45866</v>
      </c>
      <c r="N553" s="3">
        <v>0.78</v>
      </c>
      <c r="O553" s="3">
        <v>5.97</v>
      </c>
      <c r="P553" s="67">
        <v>32</v>
      </c>
      <c r="R553" s="119"/>
    </row>
    <row r="554" spans="1:18">
      <c r="A554" s="57" t="s">
        <v>29</v>
      </c>
      <c r="B554" s="57" t="s">
        <v>30</v>
      </c>
      <c r="C554" s="56">
        <v>3</v>
      </c>
      <c r="D554" s="57" t="s">
        <v>35</v>
      </c>
      <c r="E554" s="57">
        <v>2002</v>
      </c>
      <c r="F554" s="56">
        <v>2</v>
      </c>
      <c r="G554" s="57">
        <v>1</v>
      </c>
      <c r="H554" s="56">
        <v>11</v>
      </c>
      <c r="I554" s="6">
        <v>41</v>
      </c>
      <c r="J554">
        <v>11</v>
      </c>
      <c r="K554" s="57">
        <v>111</v>
      </c>
      <c r="L554">
        <v>5</v>
      </c>
      <c r="M554" s="20">
        <v>45866</v>
      </c>
      <c r="N554" s="3">
        <v>0.79</v>
      </c>
      <c r="O554" s="3">
        <v>0.98</v>
      </c>
      <c r="R554" s="119"/>
    </row>
    <row r="555" spans="1:18">
      <c r="A555" s="57" t="s">
        <v>29</v>
      </c>
      <c r="B555" s="57" t="s">
        <v>30</v>
      </c>
      <c r="C555" s="56">
        <v>3</v>
      </c>
      <c r="D555" s="57" t="s">
        <v>34</v>
      </c>
      <c r="E555" s="57">
        <v>1999</v>
      </c>
      <c r="F555" s="56">
        <v>2</v>
      </c>
      <c r="G555" s="57">
        <v>2</v>
      </c>
      <c r="H555" s="56">
        <v>11</v>
      </c>
      <c r="I555" s="6">
        <v>42</v>
      </c>
      <c r="J555">
        <v>54</v>
      </c>
      <c r="K555" s="57">
        <v>211</v>
      </c>
      <c r="L555">
        <v>5</v>
      </c>
      <c r="M555" s="20">
        <v>45866</v>
      </c>
      <c r="N555" s="3">
        <v>0.81</v>
      </c>
      <c r="O555" s="3">
        <v>1.77</v>
      </c>
      <c r="R555" s="119"/>
    </row>
    <row r="556" spans="1:18">
      <c r="A556" s="57" t="s">
        <v>29</v>
      </c>
      <c r="B556" s="57" t="s">
        <v>30</v>
      </c>
      <c r="C556" s="56">
        <v>3</v>
      </c>
      <c r="D556" s="57" t="s">
        <v>37</v>
      </c>
      <c r="E556" s="57">
        <v>2018</v>
      </c>
      <c r="F556" s="56">
        <v>2</v>
      </c>
      <c r="G556" s="57">
        <v>3</v>
      </c>
      <c r="H556" s="56">
        <v>11</v>
      </c>
      <c r="I556" s="6">
        <v>43</v>
      </c>
      <c r="J556">
        <v>75</v>
      </c>
      <c r="K556" s="57">
        <v>311</v>
      </c>
      <c r="L556">
        <v>5</v>
      </c>
      <c r="M556" s="20">
        <v>45866</v>
      </c>
      <c r="N556" s="3">
        <v>0.72</v>
      </c>
      <c r="O556" s="3">
        <v>6.95</v>
      </c>
      <c r="R556" s="119"/>
    </row>
    <row r="557" spans="1:18">
      <c r="A557" s="57" t="s">
        <v>29</v>
      </c>
      <c r="B557" s="57" t="s">
        <v>30</v>
      </c>
      <c r="C557" s="56">
        <v>3</v>
      </c>
      <c r="D557" s="57" t="s">
        <v>31</v>
      </c>
      <c r="E557" s="57">
        <v>1983</v>
      </c>
      <c r="F557" s="56">
        <v>2</v>
      </c>
      <c r="G557" s="57">
        <v>4</v>
      </c>
      <c r="H557" s="56">
        <v>11</v>
      </c>
      <c r="I557" s="6">
        <v>44</v>
      </c>
      <c r="J557">
        <v>118</v>
      </c>
      <c r="K557" s="57">
        <v>411</v>
      </c>
      <c r="L557">
        <v>5</v>
      </c>
      <c r="M557" s="20">
        <v>45866</v>
      </c>
      <c r="N557" s="3">
        <v>0.75</v>
      </c>
      <c r="O557" s="3">
        <v>5.87</v>
      </c>
      <c r="R557" s="119"/>
    </row>
    <row r="558" spans="1:18">
      <c r="A558" s="57" t="s">
        <v>29</v>
      </c>
      <c r="B558" s="57" t="s">
        <v>30</v>
      </c>
      <c r="C558" s="56">
        <v>3</v>
      </c>
      <c r="D558" s="57" t="s">
        <v>31</v>
      </c>
      <c r="E558" s="57">
        <v>1983</v>
      </c>
      <c r="F558" s="56">
        <v>2</v>
      </c>
      <c r="G558" s="57">
        <v>4</v>
      </c>
      <c r="H558" s="56">
        <v>12</v>
      </c>
      <c r="I558" s="6">
        <v>45</v>
      </c>
      <c r="J558">
        <v>117</v>
      </c>
      <c r="K558" s="57">
        <v>412</v>
      </c>
      <c r="L558">
        <v>5</v>
      </c>
      <c r="M558" s="20">
        <v>45866</v>
      </c>
      <c r="N558" s="3">
        <v>0.82</v>
      </c>
      <c r="O558" s="3">
        <v>4.3099999999999996</v>
      </c>
      <c r="P558" s="67">
        <v>38</v>
      </c>
      <c r="R558" s="119"/>
    </row>
    <row r="559" spans="1:18">
      <c r="A559" s="57" t="s">
        <v>29</v>
      </c>
      <c r="B559" s="57" t="s">
        <v>30</v>
      </c>
      <c r="C559" s="56">
        <v>3</v>
      </c>
      <c r="D559" s="57" t="s">
        <v>37</v>
      </c>
      <c r="E559" s="57">
        <v>2018</v>
      </c>
      <c r="F559" s="56">
        <v>2</v>
      </c>
      <c r="G559" s="57">
        <v>3</v>
      </c>
      <c r="H559" s="56">
        <v>12</v>
      </c>
      <c r="I559" s="6">
        <v>46</v>
      </c>
      <c r="J559">
        <v>76</v>
      </c>
      <c r="K559" s="57">
        <v>312</v>
      </c>
      <c r="L559">
        <v>5</v>
      </c>
      <c r="M559" s="20">
        <v>45866</v>
      </c>
      <c r="N559" s="3">
        <v>0.73</v>
      </c>
      <c r="O559" s="3">
        <v>8.31</v>
      </c>
      <c r="P559" s="67">
        <v>37</v>
      </c>
      <c r="R559" s="119"/>
    </row>
    <row r="560" spans="1:18">
      <c r="A560" s="57" t="s">
        <v>29</v>
      </c>
      <c r="B560" s="57" t="s">
        <v>30</v>
      </c>
      <c r="C560" s="56">
        <v>3</v>
      </c>
      <c r="D560" s="57" t="s">
        <v>34</v>
      </c>
      <c r="E560" s="57">
        <v>1999</v>
      </c>
      <c r="F560" s="56">
        <v>2</v>
      </c>
      <c r="G560" s="57">
        <v>2</v>
      </c>
      <c r="H560" s="56">
        <v>12</v>
      </c>
      <c r="I560" s="6">
        <v>47</v>
      </c>
      <c r="J560">
        <v>53</v>
      </c>
      <c r="K560" s="57">
        <v>212</v>
      </c>
      <c r="L560">
        <v>5</v>
      </c>
      <c r="M560" s="20">
        <v>45866</v>
      </c>
      <c r="N560" s="3">
        <v>0.83</v>
      </c>
      <c r="O560" s="3">
        <v>3.35</v>
      </c>
      <c r="P560" s="67">
        <v>32</v>
      </c>
      <c r="R560" s="119"/>
    </row>
    <row r="561" spans="1:18">
      <c r="A561" s="57" t="s">
        <v>29</v>
      </c>
      <c r="B561" s="57" t="s">
        <v>30</v>
      </c>
      <c r="C561" s="56">
        <v>3</v>
      </c>
      <c r="D561" s="57" t="s">
        <v>35</v>
      </c>
      <c r="E561" s="57">
        <v>2002</v>
      </c>
      <c r="F561" s="56">
        <v>2</v>
      </c>
      <c r="G561" s="57">
        <v>1</v>
      </c>
      <c r="H561" s="56">
        <v>12</v>
      </c>
      <c r="I561" s="6">
        <v>48</v>
      </c>
      <c r="J561">
        <v>12</v>
      </c>
      <c r="K561" s="57">
        <v>112</v>
      </c>
      <c r="L561">
        <v>5</v>
      </c>
      <c r="M561" s="20">
        <v>45866</v>
      </c>
      <c r="N561" s="3">
        <v>0.79</v>
      </c>
      <c r="O561" s="3">
        <v>4.16</v>
      </c>
      <c r="P561" s="67">
        <v>30</v>
      </c>
      <c r="R561" s="119"/>
    </row>
    <row r="562" spans="1:18">
      <c r="A562" s="57" t="s">
        <v>39</v>
      </c>
      <c r="B562" s="57" t="s">
        <v>40</v>
      </c>
      <c r="C562" s="56">
        <v>4</v>
      </c>
      <c r="D562" s="57" t="s">
        <v>42</v>
      </c>
      <c r="E562" s="57">
        <v>1989</v>
      </c>
      <c r="F562" s="56">
        <v>2</v>
      </c>
      <c r="G562" s="57">
        <v>1</v>
      </c>
      <c r="H562" s="56">
        <v>13</v>
      </c>
      <c r="I562" s="6">
        <v>49</v>
      </c>
      <c r="J562">
        <v>13</v>
      </c>
      <c r="K562" s="57">
        <v>113</v>
      </c>
      <c r="L562">
        <v>5</v>
      </c>
      <c r="M562" s="20">
        <v>45866</v>
      </c>
      <c r="N562" s="3">
        <v>0.42</v>
      </c>
      <c r="O562" s="3">
        <v>5.83</v>
      </c>
      <c r="R562" s="119"/>
    </row>
    <row r="563" spans="1:18">
      <c r="A563" s="57" t="s">
        <v>39</v>
      </c>
      <c r="B563" s="57" t="s">
        <v>40</v>
      </c>
      <c r="C563" s="56">
        <v>4</v>
      </c>
      <c r="D563" s="57" t="s">
        <v>45</v>
      </c>
      <c r="E563" s="57">
        <v>2004</v>
      </c>
      <c r="F563" s="56">
        <v>2</v>
      </c>
      <c r="G563" s="57">
        <v>2</v>
      </c>
      <c r="H563" s="56">
        <v>13</v>
      </c>
      <c r="I563" s="6">
        <v>50</v>
      </c>
      <c r="J563">
        <v>52</v>
      </c>
      <c r="K563" s="57">
        <v>213</v>
      </c>
      <c r="L563">
        <v>5</v>
      </c>
      <c r="M563" s="20">
        <v>45866</v>
      </c>
      <c r="N563" s="3">
        <v>0.55000000000000004</v>
      </c>
      <c r="O563" s="3">
        <v>5.76</v>
      </c>
      <c r="R563" s="119"/>
    </row>
    <row r="564" spans="1:18">
      <c r="A564" s="57" t="s">
        <v>39</v>
      </c>
      <c r="B564" s="57" t="s">
        <v>40</v>
      </c>
      <c r="C564" s="56">
        <v>4</v>
      </c>
      <c r="D564" s="57" t="s">
        <v>41</v>
      </c>
      <c r="E564" s="57">
        <v>1984</v>
      </c>
      <c r="F564" s="56">
        <v>2</v>
      </c>
      <c r="G564" s="57">
        <v>3</v>
      </c>
      <c r="H564" s="56">
        <v>13</v>
      </c>
      <c r="I564" s="6">
        <v>51</v>
      </c>
      <c r="J564">
        <v>77</v>
      </c>
      <c r="K564" s="57">
        <v>313</v>
      </c>
      <c r="L564">
        <v>5</v>
      </c>
      <c r="M564" s="20">
        <v>45866</v>
      </c>
      <c r="N564" s="3">
        <v>0.4</v>
      </c>
      <c r="O564" s="3">
        <v>4.92</v>
      </c>
      <c r="R564" s="119"/>
    </row>
    <row r="565" spans="1:18">
      <c r="A565" s="57" t="s">
        <v>39</v>
      </c>
      <c r="B565" s="57" t="s">
        <v>40</v>
      </c>
      <c r="C565" s="56">
        <v>4</v>
      </c>
      <c r="D565" s="57" t="s">
        <v>47</v>
      </c>
      <c r="E565" s="57">
        <v>2016</v>
      </c>
      <c r="F565" s="56">
        <v>2</v>
      </c>
      <c r="G565" s="57">
        <v>4</v>
      </c>
      <c r="H565" s="56">
        <v>13</v>
      </c>
      <c r="I565" s="6">
        <v>52</v>
      </c>
      <c r="J565">
        <v>116</v>
      </c>
      <c r="K565" s="57">
        <v>413</v>
      </c>
      <c r="L565">
        <v>5</v>
      </c>
      <c r="M565" s="20">
        <v>45866</v>
      </c>
      <c r="N565" s="3">
        <v>0.48</v>
      </c>
      <c r="O565" s="3">
        <v>7.12</v>
      </c>
      <c r="R565" s="119"/>
    </row>
    <row r="566" spans="1:18">
      <c r="A566" s="57" t="s">
        <v>39</v>
      </c>
      <c r="B566" s="57" t="s">
        <v>40</v>
      </c>
      <c r="C566" s="56">
        <v>4</v>
      </c>
      <c r="D566" s="57" t="s">
        <v>47</v>
      </c>
      <c r="E566" s="57">
        <v>2016</v>
      </c>
      <c r="F566" s="56">
        <v>2</v>
      </c>
      <c r="G566" s="57">
        <v>4</v>
      </c>
      <c r="H566" s="56">
        <v>14</v>
      </c>
      <c r="I566" s="6">
        <v>53</v>
      </c>
      <c r="J566">
        <v>115</v>
      </c>
      <c r="K566" s="57">
        <v>414</v>
      </c>
      <c r="L566">
        <v>5</v>
      </c>
      <c r="M566" s="20">
        <v>45866</v>
      </c>
      <c r="N566" s="3">
        <v>0.51</v>
      </c>
      <c r="O566" s="3">
        <v>9.2100000000000009</v>
      </c>
      <c r="P566" s="67">
        <v>24</v>
      </c>
      <c r="R566" s="119"/>
    </row>
    <row r="567" spans="1:18">
      <c r="A567" s="57" t="s">
        <v>39</v>
      </c>
      <c r="B567" s="57" t="s">
        <v>40</v>
      </c>
      <c r="C567" s="56">
        <v>4</v>
      </c>
      <c r="D567" s="57" t="s">
        <v>41</v>
      </c>
      <c r="E567" s="57">
        <v>1984</v>
      </c>
      <c r="F567" s="56">
        <v>2</v>
      </c>
      <c r="G567" s="57">
        <v>3</v>
      </c>
      <c r="H567" s="56">
        <v>14</v>
      </c>
      <c r="I567" s="6">
        <v>54</v>
      </c>
      <c r="J567">
        <v>78</v>
      </c>
      <c r="K567" s="57">
        <v>314</v>
      </c>
      <c r="L567">
        <v>5</v>
      </c>
      <c r="M567" s="20">
        <v>45866</v>
      </c>
      <c r="N567" s="3">
        <v>0.46</v>
      </c>
      <c r="O567" s="3">
        <v>6.26</v>
      </c>
      <c r="P567" s="67">
        <v>19</v>
      </c>
      <c r="R567" s="119"/>
    </row>
    <row r="568" spans="1:18">
      <c r="A568" s="57" t="s">
        <v>39</v>
      </c>
      <c r="B568" s="57" t="s">
        <v>40</v>
      </c>
      <c r="C568" s="56">
        <v>4</v>
      </c>
      <c r="D568" s="57" t="s">
        <v>45</v>
      </c>
      <c r="E568" s="57">
        <v>2004</v>
      </c>
      <c r="F568" s="56">
        <v>2</v>
      </c>
      <c r="G568" s="57">
        <v>2</v>
      </c>
      <c r="H568" s="56">
        <v>14</v>
      </c>
      <c r="I568" s="6">
        <v>55</v>
      </c>
      <c r="J568">
        <v>51</v>
      </c>
      <c r="K568" s="57">
        <v>214</v>
      </c>
      <c r="L568">
        <v>5</v>
      </c>
      <c r="M568" s="20">
        <v>45866</v>
      </c>
      <c r="N568" s="3">
        <v>0.54</v>
      </c>
      <c r="O568" s="3">
        <v>4.1399999999999997</v>
      </c>
      <c r="P568" s="67">
        <v>22</v>
      </c>
      <c r="R568" s="119"/>
    </row>
    <row r="569" spans="1:18">
      <c r="A569" s="57" t="s">
        <v>39</v>
      </c>
      <c r="B569" s="57" t="s">
        <v>40</v>
      </c>
      <c r="C569" s="56">
        <v>4</v>
      </c>
      <c r="D569" s="57" t="s">
        <v>42</v>
      </c>
      <c r="E569" s="57">
        <v>1989</v>
      </c>
      <c r="F569" s="56">
        <v>2</v>
      </c>
      <c r="G569" s="57">
        <v>1</v>
      </c>
      <c r="H569" s="56">
        <v>14</v>
      </c>
      <c r="I569" s="6">
        <v>56</v>
      </c>
      <c r="J569">
        <v>14</v>
      </c>
      <c r="K569" s="57">
        <v>114</v>
      </c>
      <c r="L569">
        <v>5</v>
      </c>
      <c r="M569" s="20">
        <v>45866</v>
      </c>
      <c r="N569" s="3">
        <v>0.45</v>
      </c>
      <c r="O569" s="3">
        <v>7.33</v>
      </c>
      <c r="P569" s="67">
        <v>26</v>
      </c>
      <c r="R569" s="119"/>
    </row>
    <row r="570" spans="1:18">
      <c r="A570" s="57" t="s">
        <v>39</v>
      </c>
      <c r="B570" s="57" t="s">
        <v>40</v>
      </c>
      <c r="C570" s="56">
        <v>4</v>
      </c>
      <c r="D570" s="57" t="s">
        <v>48</v>
      </c>
      <c r="E570" s="57">
        <v>2020</v>
      </c>
      <c r="F570" s="56">
        <v>2</v>
      </c>
      <c r="G570" s="57">
        <v>1</v>
      </c>
      <c r="H570" s="56">
        <v>15</v>
      </c>
      <c r="I570" s="6">
        <v>57</v>
      </c>
      <c r="J570">
        <v>15</v>
      </c>
      <c r="K570" s="57">
        <v>115</v>
      </c>
      <c r="L570">
        <v>5</v>
      </c>
      <c r="M570" s="20">
        <v>45866</v>
      </c>
      <c r="N570" s="3">
        <v>0.45</v>
      </c>
      <c r="O570" s="3">
        <v>6.07</v>
      </c>
      <c r="R570" s="119"/>
    </row>
    <row r="571" spans="1:18">
      <c r="A571" s="57" t="s">
        <v>39</v>
      </c>
      <c r="B571" s="57" t="s">
        <v>40</v>
      </c>
      <c r="C571" s="56">
        <v>4</v>
      </c>
      <c r="D571" s="57" t="s">
        <v>46</v>
      </c>
      <c r="E571" s="57">
        <v>2008</v>
      </c>
      <c r="F571" s="56">
        <v>2</v>
      </c>
      <c r="G571" s="57">
        <v>2</v>
      </c>
      <c r="H571" s="56">
        <v>15</v>
      </c>
      <c r="I571" s="6">
        <v>58</v>
      </c>
      <c r="J571">
        <v>50</v>
      </c>
      <c r="K571" s="57">
        <v>215</v>
      </c>
      <c r="L571">
        <v>5</v>
      </c>
      <c r="M571" s="20">
        <v>45866</v>
      </c>
      <c r="N571" s="3">
        <v>0.53</v>
      </c>
      <c r="O571" s="3">
        <v>8.42</v>
      </c>
      <c r="R571" s="119"/>
    </row>
    <row r="572" spans="1:18">
      <c r="A572" s="57" t="s">
        <v>39</v>
      </c>
      <c r="B572" s="57" t="s">
        <v>40</v>
      </c>
      <c r="C572" s="56">
        <v>4</v>
      </c>
      <c r="D572" s="57" t="s">
        <v>43</v>
      </c>
      <c r="E572" s="57">
        <v>1999</v>
      </c>
      <c r="F572" s="56">
        <v>2</v>
      </c>
      <c r="G572" s="57">
        <v>3</v>
      </c>
      <c r="H572" s="56">
        <v>15</v>
      </c>
      <c r="I572" s="6">
        <v>59</v>
      </c>
      <c r="J572">
        <v>79</v>
      </c>
      <c r="K572" s="57">
        <v>315</v>
      </c>
      <c r="L572">
        <v>5</v>
      </c>
      <c r="M572" s="20">
        <v>45866</v>
      </c>
      <c r="N572" s="3">
        <v>0.46</v>
      </c>
      <c r="O572" s="3">
        <v>6.35</v>
      </c>
      <c r="R572" s="119"/>
    </row>
    <row r="573" spans="1:18">
      <c r="A573" s="57" t="s">
        <v>39</v>
      </c>
      <c r="B573" s="57" t="s">
        <v>40</v>
      </c>
      <c r="C573" s="56">
        <v>4</v>
      </c>
      <c r="D573" s="57" t="s">
        <v>44</v>
      </c>
      <c r="E573" s="57">
        <v>2001</v>
      </c>
      <c r="F573" s="56">
        <v>2</v>
      </c>
      <c r="G573" s="57">
        <v>4</v>
      </c>
      <c r="H573" s="56">
        <v>15</v>
      </c>
      <c r="I573" s="6">
        <v>60</v>
      </c>
      <c r="J573">
        <v>114</v>
      </c>
      <c r="K573" s="57">
        <v>415</v>
      </c>
      <c r="L573">
        <v>5</v>
      </c>
      <c r="M573" s="20">
        <v>45866</v>
      </c>
      <c r="N573" s="3">
        <v>0.57999999999999996</v>
      </c>
      <c r="O573" s="3">
        <v>5.43</v>
      </c>
      <c r="R573" s="119"/>
    </row>
    <row r="574" spans="1:18">
      <c r="A574" s="57" t="s">
        <v>39</v>
      </c>
      <c r="B574" s="57" t="s">
        <v>40</v>
      </c>
      <c r="C574" s="56">
        <v>4</v>
      </c>
      <c r="D574" s="57" t="s">
        <v>44</v>
      </c>
      <c r="E574" s="57">
        <v>2001</v>
      </c>
      <c r="F574" s="56">
        <v>2</v>
      </c>
      <c r="G574" s="57">
        <v>4</v>
      </c>
      <c r="H574" s="56">
        <v>16</v>
      </c>
      <c r="I574" s="6">
        <v>61</v>
      </c>
      <c r="J574">
        <v>113</v>
      </c>
      <c r="K574" s="57">
        <v>416</v>
      </c>
      <c r="L574">
        <v>5</v>
      </c>
      <c r="M574" s="20">
        <v>45866</v>
      </c>
      <c r="N574" s="3">
        <v>0.56999999999999995</v>
      </c>
      <c r="O574" s="3">
        <v>3.64</v>
      </c>
      <c r="P574" s="67">
        <v>24</v>
      </c>
      <c r="R574" s="119"/>
    </row>
    <row r="575" spans="1:18">
      <c r="A575" s="57" t="s">
        <v>39</v>
      </c>
      <c r="B575" s="57" t="s">
        <v>40</v>
      </c>
      <c r="C575" s="56">
        <v>4</v>
      </c>
      <c r="D575" s="57" t="s">
        <v>43</v>
      </c>
      <c r="E575" s="57">
        <v>1999</v>
      </c>
      <c r="F575" s="56">
        <v>2</v>
      </c>
      <c r="G575" s="57">
        <v>3</v>
      </c>
      <c r="H575" s="56">
        <v>16</v>
      </c>
      <c r="I575" s="6">
        <v>62</v>
      </c>
      <c r="J575">
        <v>80</v>
      </c>
      <c r="K575" s="57">
        <v>316</v>
      </c>
      <c r="L575">
        <v>5</v>
      </c>
      <c r="M575" s="20">
        <v>45866</v>
      </c>
      <c r="N575" s="3">
        <v>0.5</v>
      </c>
      <c r="O575" s="3">
        <v>7.68</v>
      </c>
      <c r="P575" s="67">
        <v>26</v>
      </c>
      <c r="R575" s="119"/>
    </row>
    <row r="576" spans="1:18">
      <c r="A576" s="57" t="s">
        <v>39</v>
      </c>
      <c r="B576" s="57" t="s">
        <v>40</v>
      </c>
      <c r="C576" s="56">
        <v>4</v>
      </c>
      <c r="D576" s="57" t="s">
        <v>46</v>
      </c>
      <c r="E576" s="57">
        <v>2008</v>
      </c>
      <c r="F576" s="56">
        <v>2</v>
      </c>
      <c r="G576" s="57">
        <v>2</v>
      </c>
      <c r="H576" s="56">
        <v>16</v>
      </c>
      <c r="I576" s="6">
        <v>63</v>
      </c>
      <c r="J576">
        <v>49</v>
      </c>
      <c r="K576" s="57">
        <v>216</v>
      </c>
      <c r="L576">
        <v>5</v>
      </c>
      <c r="M576" s="20">
        <v>45866</v>
      </c>
      <c r="N576" s="3">
        <v>0.61</v>
      </c>
      <c r="O576" s="3">
        <v>6.46</v>
      </c>
      <c r="P576" s="67">
        <v>25</v>
      </c>
      <c r="R576" s="119"/>
    </row>
    <row r="577" spans="1:18">
      <c r="A577" s="57" t="s">
        <v>39</v>
      </c>
      <c r="B577" s="57" t="s">
        <v>40</v>
      </c>
      <c r="C577" s="56">
        <v>4</v>
      </c>
      <c r="D577" s="57" t="s">
        <v>48</v>
      </c>
      <c r="E577" s="57">
        <v>2020</v>
      </c>
      <c r="F577" s="56">
        <v>2</v>
      </c>
      <c r="G577" s="57">
        <v>1</v>
      </c>
      <c r="H577" s="56">
        <v>16</v>
      </c>
      <c r="I577" s="6">
        <v>64</v>
      </c>
      <c r="J577">
        <v>16</v>
      </c>
      <c r="K577" s="57">
        <v>116</v>
      </c>
      <c r="L577">
        <v>5</v>
      </c>
      <c r="M577" s="20">
        <v>45866</v>
      </c>
      <c r="N577" s="3">
        <v>0.41</v>
      </c>
      <c r="O577" s="3">
        <v>5.51</v>
      </c>
      <c r="P577" s="67">
        <v>21</v>
      </c>
      <c r="R577" s="119"/>
    </row>
    <row r="578" spans="1:18">
      <c r="A578" s="57" t="s">
        <v>29</v>
      </c>
      <c r="B578" s="57" t="s">
        <v>30</v>
      </c>
      <c r="C578" s="56">
        <v>5</v>
      </c>
      <c r="D578" s="57" t="s">
        <v>33</v>
      </c>
      <c r="E578" s="57">
        <v>1998</v>
      </c>
      <c r="F578" s="56">
        <v>3</v>
      </c>
      <c r="G578" s="57">
        <v>1</v>
      </c>
      <c r="H578" s="56">
        <v>17</v>
      </c>
      <c r="I578" s="6">
        <v>65</v>
      </c>
      <c r="J578">
        <v>17</v>
      </c>
      <c r="K578" s="57">
        <v>117</v>
      </c>
      <c r="L578">
        <v>5</v>
      </c>
      <c r="M578" s="20">
        <v>45866</v>
      </c>
      <c r="N578" s="3">
        <v>0.78</v>
      </c>
      <c r="O578" s="3">
        <v>1.77</v>
      </c>
      <c r="R578" s="119"/>
    </row>
    <row r="579" spans="1:18">
      <c r="A579" s="57" t="s">
        <v>29</v>
      </c>
      <c r="B579" s="57" t="s">
        <v>30</v>
      </c>
      <c r="C579" s="56">
        <v>5</v>
      </c>
      <c r="D579" s="57" t="s">
        <v>31</v>
      </c>
      <c r="E579" s="57">
        <v>1983</v>
      </c>
      <c r="F579" s="56">
        <v>3</v>
      </c>
      <c r="G579" s="57">
        <v>2</v>
      </c>
      <c r="H579" s="56">
        <v>17</v>
      </c>
      <c r="I579" s="6">
        <v>66</v>
      </c>
      <c r="J579">
        <v>48</v>
      </c>
      <c r="K579" s="57">
        <v>217</v>
      </c>
      <c r="L579">
        <v>5</v>
      </c>
      <c r="M579" s="20">
        <v>45866</v>
      </c>
      <c r="N579" s="3">
        <v>0.77</v>
      </c>
      <c r="O579" s="3">
        <v>3.47</v>
      </c>
      <c r="R579" s="119"/>
    </row>
    <row r="580" spans="1:18">
      <c r="A580" s="57" t="s">
        <v>29</v>
      </c>
      <c r="B580" s="57" t="s">
        <v>30</v>
      </c>
      <c r="C580" s="56">
        <v>5</v>
      </c>
      <c r="D580" s="57" t="s">
        <v>34</v>
      </c>
      <c r="E580" s="57">
        <v>1999</v>
      </c>
      <c r="F580" s="56">
        <v>3</v>
      </c>
      <c r="G580" s="57">
        <v>3</v>
      </c>
      <c r="H580" s="56">
        <v>17</v>
      </c>
      <c r="I580" s="6">
        <v>67</v>
      </c>
      <c r="J580">
        <v>81</v>
      </c>
      <c r="K580" s="57">
        <v>317</v>
      </c>
      <c r="L580">
        <v>5</v>
      </c>
      <c r="M580" s="20">
        <v>45866</v>
      </c>
      <c r="N580" s="3">
        <v>0.65</v>
      </c>
      <c r="O580" s="3">
        <v>7.52</v>
      </c>
      <c r="R580" s="119"/>
    </row>
    <row r="581" spans="1:18">
      <c r="A581" s="57" t="s">
        <v>29</v>
      </c>
      <c r="B581" s="57" t="s">
        <v>30</v>
      </c>
      <c r="C581" s="56">
        <v>5</v>
      </c>
      <c r="D581" s="57" t="s">
        <v>37</v>
      </c>
      <c r="E581" s="57">
        <v>2018</v>
      </c>
      <c r="F581" s="56">
        <v>3</v>
      </c>
      <c r="G581" s="57">
        <v>4</v>
      </c>
      <c r="H581" s="56">
        <v>17</v>
      </c>
      <c r="I581" s="6">
        <v>68</v>
      </c>
      <c r="J581">
        <v>112</v>
      </c>
      <c r="K581" s="57">
        <v>417</v>
      </c>
      <c r="L581">
        <v>5</v>
      </c>
      <c r="M581" s="20">
        <v>45866</v>
      </c>
      <c r="N581" s="3">
        <v>0.75</v>
      </c>
      <c r="O581" s="3">
        <v>4.4800000000000004</v>
      </c>
      <c r="R581" s="119"/>
    </row>
    <row r="582" spans="1:18">
      <c r="A582" s="57" t="s">
        <v>29</v>
      </c>
      <c r="B582" s="57" t="s">
        <v>30</v>
      </c>
      <c r="C582" s="56">
        <v>5</v>
      </c>
      <c r="D582" s="57" t="s">
        <v>37</v>
      </c>
      <c r="E582" s="57">
        <v>2018</v>
      </c>
      <c r="F582" s="56">
        <v>3</v>
      </c>
      <c r="G582" s="57">
        <v>4</v>
      </c>
      <c r="H582" s="56">
        <v>18</v>
      </c>
      <c r="I582" s="6">
        <v>69</v>
      </c>
      <c r="J582">
        <v>111</v>
      </c>
      <c r="K582" s="57">
        <v>418</v>
      </c>
      <c r="L582">
        <v>5</v>
      </c>
      <c r="M582" s="20">
        <v>45866</v>
      </c>
      <c r="N582" s="3">
        <v>0.78</v>
      </c>
      <c r="O582" s="3">
        <v>5.38</v>
      </c>
      <c r="P582" s="67">
        <v>37</v>
      </c>
      <c r="R582" s="119"/>
    </row>
    <row r="583" spans="1:18">
      <c r="A583" s="57" t="s">
        <v>29</v>
      </c>
      <c r="B583" s="57" t="s">
        <v>30</v>
      </c>
      <c r="C583" s="56">
        <v>5</v>
      </c>
      <c r="D583" s="57" t="s">
        <v>34</v>
      </c>
      <c r="E583" s="57">
        <v>1999</v>
      </c>
      <c r="F583" s="56">
        <v>3</v>
      </c>
      <c r="G583" s="57">
        <v>3</v>
      </c>
      <c r="H583" s="56">
        <v>18</v>
      </c>
      <c r="I583" s="6">
        <v>70</v>
      </c>
      <c r="J583">
        <v>82</v>
      </c>
      <c r="K583" s="57">
        <v>318</v>
      </c>
      <c r="L583">
        <v>5</v>
      </c>
      <c r="M583" s="20">
        <v>45866</v>
      </c>
      <c r="N583" s="3">
        <v>0.69</v>
      </c>
      <c r="O583" s="3">
        <v>14.18</v>
      </c>
      <c r="P583" s="67">
        <v>35</v>
      </c>
      <c r="R583" s="119"/>
    </row>
    <row r="584" spans="1:18">
      <c r="A584" s="57" t="s">
        <v>29</v>
      </c>
      <c r="B584" s="57" t="s">
        <v>30</v>
      </c>
      <c r="C584" s="56">
        <v>5</v>
      </c>
      <c r="D584" s="57" t="s">
        <v>31</v>
      </c>
      <c r="E584" s="57">
        <v>1983</v>
      </c>
      <c r="F584" s="56">
        <v>3</v>
      </c>
      <c r="G584" s="57">
        <v>2</v>
      </c>
      <c r="H584" s="56">
        <v>18</v>
      </c>
      <c r="I584" s="6">
        <v>71</v>
      </c>
      <c r="J584">
        <v>47</v>
      </c>
      <c r="K584" s="57">
        <v>218</v>
      </c>
      <c r="L584">
        <v>5</v>
      </c>
      <c r="M584" s="20">
        <v>45866</v>
      </c>
      <c r="N584" s="3">
        <v>0.82</v>
      </c>
      <c r="O584" s="3">
        <v>4.0599999999999996</v>
      </c>
      <c r="P584" s="67">
        <v>35</v>
      </c>
      <c r="R584" s="119"/>
    </row>
    <row r="585" spans="1:18">
      <c r="A585" s="57" t="s">
        <v>29</v>
      </c>
      <c r="B585" s="57" t="s">
        <v>30</v>
      </c>
      <c r="C585" s="56">
        <v>5</v>
      </c>
      <c r="D585" s="57" t="s">
        <v>33</v>
      </c>
      <c r="E585" s="57">
        <v>1998</v>
      </c>
      <c r="F585" s="56">
        <v>3</v>
      </c>
      <c r="G585" s="57">
        <v>1</v>
      </c>
      <c r="H585" s="56">
        <v>18</v>
      </c>
      <c r="I585" s="6">
        <v>72</v>
      </c>
      <c r="J585">
        <v>18</v>
      </c>
      <c r="K585" s="57">
        <v>118</v>
      </c>
      <c r="L585">
        <v>5</v>
      </c>
      <c r="M585" s="20">
        <v>45866</v>
      </c>
      <c r="N585" s="3">
        <v>0.78</v>
      </c>
      <c r="O585" s="3">
        <v>6.42</v>
      </c>
      <c r="P585" s="67">
        <v>34</v>
      </c>
      <c r="R585" s="119"/>
    </row>
    <row r="586" spans="1:18">
      <c r="A586" s="57" t="s">
        <v>29</v>
      </c>
      <c r="B586" s="57" t="s">
        <v>30</v>
      </c>
      <c r="C586" s="56">
        <v>5</v>
      </c>
      <c r="D586" s="57" t="s">
        <v>38</v>
      </c>
      <c r="E586" s="57">
        <v>2023</v>
      </c>
      <c r="F586" s="56">
        <v>3</v>
      </c>
      <c r="G586" s="57">
        <v>1</v>
      </c>
      <c r="H586" s="56">
        <v>19</v>
      </c>
      <c r="I586" s="6">
        <v>73</v>
      </c>
      <c r="J586">
        <v>19</v>
      </c>
      <c r="K586" s="57">
        <v>119</v>
      </c>
      <c r="L586">
        <v>5</v>
      </c>
      <c r="M586" s="20">
        <v>45866</v>
      </c>
      <c r="N586" s="3">
        <v>0.7</v>
      </c>
      <c r="O586" s="3">
        <v>3.91</v>
      </c>
      <c r="R586" s="119"/>
    </row>
    <row r="587" spans="1:18">
      <c r="A587" s="57" t="s">
        <v>29</v>
      </c>
      <c r="B587" s="57" t="s">
        <v>30</v>
      </c>
      <c r="C587" s="56">
        <v>5</v>
      </c>
      <c r="D587" s="57" t="s">
        <v>36</v>
      </c>
      <c r="E587" s="57">
        <v>2016</v>
      </c>
      <c r="F587" s="56">
        <v>3</v>
      </c>
      <c r="G587" s="57">
        <v>2</v>
      </c>
      <c r="H587" s="56">
        <v>19</v>
      </c>
      <c r="I587" s="6">
        <v>74</v>
      </c>
      <c r="J587">
        <v>46</v>
      </c>
      <c r="K587" s="57">
        <v>219</v>
      </c>
      <c r="L587">
        <v>5</v>
      </c>
      <c r="M587" s="20">
        <v>45866</v>
      </c>
      <c r="N587" s="3">
        <v>0.8</v>
      </c>
      <c r="O587" s="3">
        <v>4.8</v>
      </c>
      <c r="R587" s="119"/>
    </row>
    <row r="588" spans="1:18">
      <c r="A588" s="57" t="s">
        <v>29</v>
      </c>
      <c r="B588" s="57" t="s">
        <v>30</v>
      </c>
      <c r="C588" s="56">
        <v>5</v>
      </c>
      <c r="D588" s="57" t="s">
        <v>35</v>
      </c>
      <c r="E588" s="57">
        <v>2002</v>
      </c>
      <c r="F588" s="56">
        <v>3</v>
      </c>
      <c r="G588" s="57">
        <v>3</v>
      </c>
      <c r="H588" s="56">
        <v>19</v>
      </c>
      <c r="I588" s="6">
        <v>75</v>
      </c>
      <c r="J588">
        <v>83</v>
      </c>
      <c r="K588" s="57">
        <v>319</v>
      </c>
      <c r="L588">
        <v>5</v>
      </c>
      <c r="M588" s="20">
        <v>45866</v>
      </c>
      <c r="N588" s="3">
        <v>0.64</v>
      </c>
      <c r="O588" s="3">
        <v>8.1</v>
      </c>
      <c r="R588" s="119"/>
    </row>
    <row r="589" spans="1:18">
      <c r="A589" s="57" t="s">
        <v>29</v>
      </c>
      <c r="B589" s="57" t="s">
        <v>30</v>
      </c>
      <c r="C589" s="56">
        <v>5</v>
      </c>
      <c r="D589" s="57" t="s">
        <v>32</v>
      </c>
      <c r="E589" s="57">
        <v>1985</v>
      </c>
      <c r="F589" s="56">
        <v>3</v>
      </c>
      <c r="G589" s="57">
        <v>4</v>
      </c>
      <c r="H589" s="56">
        <v>19</v>
      </c>
      <c r="I589" s="6">
        <v>76</v>
      </c>
      <c r="J589">
        <v>110</v>
      </c>
      <c r="K589" s="57">
        <v>419</v>
      </c>
      <c r="L589">
        <v>5</v>
      </c>
      <c r="M589" s="20">
        <v>45866</v>
      </c>
      <c r="N589" s="3">
        <v>0.79</v>
      </c>
      <c r="O589" s="3">
        <v>3.74</v>
      </c>
      <c r="R589" s="119"/>
    </row>
    <row r="590" spans="1:18">
      <c r="A590" s="57" t="s">
        <v>29</v>
      </c>
      <c r="B590" s="57" t="s">
        <v>30</v>
      </c>
      <c r="C590" s="56">
        <v>5</v>
      </c>
      <c r="D590" s="57" t="s">
        <v>32</v>
      </c>
      <c r="E590" s="57">
        <v>1985</v>
      </c>
      <c r="F590" s="56">
        <v>3</v>
      </c>
      <c r="G590" s="57">
        <v>4</v>
      </c>
      <c r="H590" s="56">
        <v>20</v>
      </c>
      <c r="I590" s="6">
        <v>77</v>
      </c>
      <c r="J590">
        <v>109</v>
      </c>
      <c r="K590" s="57">
        <v>420</v>
      </c>
      <c r="L590">
        <v>5</v>
      </c>
      <c r="M590" s="20">
        <v>45866</v>
      </c>
      <c r="N590" s="3">
        <v>0.78</v>
      </c>
      <c r="O590" s="3">
        <v>6.15</v>
      </c>
      <c r="P590" s="67">
        <v>39</v>
      </c>
      <c r="R590" s="119"/>
    </row>
    <row r="591" spans="1:18">
      <c r="A591" s="57" t="s">
        <v>29</v>
      </c>
      <c r="B591" s="57" t="s">
        <v>30</v>
      </c>
      <c r="C591" s="56">
        <v>5</v>
      </c>
      <c r="D591" s="57" t="s">
        <v>35</v>
      </c>
      <c r="E591" s="57">
        <v>2002</v>
      </c>
      <c r="F591" s="56">
        <v>3</v>
      </c>
      <c r="G591" s="57">
        <v>3</v>
      </c>
      <c r="H591" s="56">
        <v>20</v>
      </c>
      <c r="I591" s="6">
        <v>78</v>
      </c>
      <c r="J591">
        <v>84</v>
      </c>
      <c r="K591" s="57">
        <v>320</v>
      </c>
      <c r="L591">
        <v>5</v>
      </c>
      <c r="M591" s="20">
        <v>45866</v>
      </c>
      <c r="N591" s="3">
        <v>0.64</v>
      </c>
      <c r="O591" s="3">
        <v>15.9</v>
      </c>
      <c r="P591" s="67">
        <v>32</v>
      </c>
      <c r="R591" s="119"/>
    </row>
    <row r="592" spans="1:18">
      <c r="A592" s="57" t="s">
        <v>29</v>
      </c>
      <c r="B592" s="57" t="s">
        <v>30</v>
      </c>
      <c r="C592" s="56">
        <v>5</v>
      </c>
      <c r="D592" s="57" t="s">
        <v>36</v>
      </c>
      <c r="E592" s="57">
        <v>2016</v>
      </c>
      <c r="F592" s="56">
        <v>3</v>
      </c>
      <c r="G592" s="57">
        <v>2</v>
      </c>
      <c r="H592" s="56">
        <v>20</v>
      </c>
      <c r="I592" s="6">
        <v>79</v>
      </c>
      <c r="J592">
        <v>45</v>
      </c>
      <c r="K592" s="57">
        <v>220</v>
      </c>
      <c r="L592">
        <v>5</v>
      </c>
      <c r="M592" s="20">
        <v>45866</v>
      </c>
      <c r="N592" s="3">
        <v>0.76</v>
      </c>
      <c r="O592" s="3">
        <v>4.9400000000000004</v>
      </c>
      <c r="P592" s="67">
        <v>36</v>
      </c>
      <c r="R592" s="119"/>
    </row>
    <row r="593" spans="1:18">
      <c r="A593" s="57" t="s">
        <v>29</v>
      </c>
      <c r="B593" s="57" t="s">
        <v>30</v>
      </c>
      <c r="C593" s="56">
        <v>5</v>
      </c>
      <c r="D593" s="57" t="s">
        <v>38</v>
      </c>
      <c r="E593" s="57">
        <v>2023</v>
      </c>
      <c r="F593" s="56">
        <v>3</v>
      </c>
      <c r="G593" s="57">
        <v>1</v>
      </c>
      <c r="H593" s="56">
        <v>20</v>
      </c>
      <c r="I593" s="6">
        <v>80</v>
      </c>
      <c r="J593">
        <v>20</v>
      </c>
      <c r="K593" s="57">
        <v>120</v>
      </c>
      <c r="L593">
        <v>5</v>
      </c>
      <c r="M593" s="20">
        <v>45866</v>
      </c>
      <c r="N593" s="3">
        <v>0.76</v>
      </c>
      <c r="O593" s="3">
        <v>4.53</v>
      </c>
      <c r="P593" s="67">
        <v>34</v>
      </c>
      <c r="R593" s="119"/>
    </row>
    <row r="594" spans="1:18">
      <c r="A594" s="57" t="s">
        <v>39</v>
      </c>
      <c r="B594" s="57" t="s">
        <v>40</v>
      </c>
      <c r="C594" s="56">
        <v>6</v>
      </c>
      <c r="D594" s="57" t="s">
        <v>44</v>
      </c>
      <c r="E594" s="57">
        <v>2001</v>
      </c>
      <c r="F594" s="56">
        <v>3</v>
      </c>
      <c r="G594" s="57">
        <v>1</v>
      </c>
      <c r="H594" s="56">
        <v>21</v>
      </c>
      <c r="I594" s="6">
        <v>81</v>
      </c>
      <c r="J594">
        <v>21</v>
      </c>
      <c r="K594" s="57">
        <v>121</v>
      </c>
      <c r="L594">
        <v>5</v>
      </c>
      <c r="M594" s="20">
        <v>45866</v>
      </c>
      <c r="N594" s="3">
        <v>0.5</v>
      </c>
      <c r="O594" s="3">
        <v>4.67</v>
      </c>
      <c r="R594" s="119"/>
    </row>
    <row r="595" spans="1:18">
      <c r="A595" s="57" t="s">
        <v>39</v>
      </c>
      <c r="B595" s="57" t="s">
        <v>40</v>
      </c>
      <c r="C595" s="56">
        <v>6</v>
      </c>
      <c r="D595" s="57" t="s">
        <v>47</v>
      </c>
      <c r="E595" s="57">
        <v>2016</v>
      </c>
      <c r="F595" s="56">
        <v>3</v>
      </c>
      <c r="G595" s="57">
        <v>2</v>
      </c>
      <c r="H595" s="56">
        <v>21</v>
      </c>
      <c r="I595" s="6">
        <v>82</v>
      </c>
      <c r="J595">
        <v>44</v>
      </c>
      <c r="K595" s="57">
        <v>221</v>
      </c>
      <c r="L595">
        <v>5</v>
      </c>
      <c r="M595" s="20">
        <v>45866</v>
      </c>
      <c r="N595" s="3">
        <v>0.61</v>
      </c>
      <c r="O595" s="3">
        <v>6.51</v>
      </c>
      <c r="R595" s="119"/>
    </row>
    <row r="596" spans="1:18">
      <c r="A596" s="57" t="s">
        <v>39</v>
      </c>
      <c r="B596" s="57" t="s">
        <v>40</v>
      </c>
      <c r="C596" s="56">
        <v>6</v>
      </c>
      <c r="D596" s="57" t="s">
        <v>42</v>
      </c>
      <c r="E596" s="57">
        <v>1989</v>
      </c>
      <c r="F596" s="56">
        <v>3</v>
      </c>
      <c r="G596" s="57">
        <v>3</v>
      </c>
      <c r="H596" s="56">
        <v>21</v>
      </c>
      <c r="I596" s="6">
        <v>83</v>
      </c>
      <c r="J596">
        <v>85</v>
      </c>
      <c r="K596" s="57">
        <v>321</v>
      </c>
      <c r="L596">
        <v>5</v>
      </c>
      <c r="M596" s="20">
        <v>45866</v>
      </c>
      <c r="N596" s="3">
        <v>0.34</v>
      </c>
      <c r="O596" s="3">
        <v>5.93</v>
      </c>
      <c r="R596" s="119"/>
    </row>
    <row r="597" spans="1:18">
      <c r="A597" s="57" t="s">
        <v>39</v>
      </c>
      <c r="B597" s="57" t="s">
        <v>40</v>
      </c>
      <c r="C597" s="56">
        <v>6</v>
      </c>
      <c r="D597" s="57" t="s">
        <v>48</v>
      </c>
      <c r="E597" s="57">
        <v>2020</v>
      </c>
      <c r="F597" s="56">
        <v>3</v>
      </c>
      <c r="G597" s="57">
        <v>4</v>
      </c>
      <c r="H597" s="56">
        <v>21</v>
      </c>
      <c r="I597" s="6">
        <v>84</v>
      </c>
      <c r="J597">
        <v>108</v>
      </c>
      <c r="K597" s="57">
        <v>421</v>
      </c>
      <c r="L597">
        <v>5</v>
      </c>
      <c r="M597" s="20">
        <v>45866</v>
      </c>
      <c r="N597" s="3">
        <v>0.42</v>
      </c>
      <c r="O597" s="3">
        <v>9.43</v>
      </c>
      <c r="R597" s="119"/>
    </row>
    <row r="598" spans="1:18">
      <c r="A598" s="57" t="s">
        <v>39</v>
      </c>
      <c r="B598" s="57" t="s">
        <v>40</v>
      </c>
      <c r="C598" s="56">
        <v>6</v>
      </c>
      <c r="D598" s="57" t="s">
        <v>48</v>
      </c>
      <c r="E598" s="57">
        <v>2020</v>
      </c>
      <c r="F598" s="56">
        <v>3</v>
      </c>
      <c r="G598" s="57">
        <v>4</v>
      </c>
      <c r="H598" s="56">
        <v>22</v>
      </c>
      <c r="I598" s="6">
        <v>85</v>
      </c>
      <c r="J598">
        <v>107</v>
      </c>
      <c r="K598" s="57">
        <v>422</v>
      </c>
      <c r="L598">
        <v>5</v>
      </c>
      <c r="M598" s="20">
        <v>45866</v>
      </c>
      <c r="N598" s="3">
        <v>0.5</v>
      </c>
      <c r="O598" s="3">
        <v>7.63</v>
      </c>
      <c r="P598" s="67">
        <v>27</v>
      </c>
      <c r="R598" s="119"/>
    </row>
    <row r="599" spans="1:18">
      <c r="A599" s="57" t="s">
        <v>39</v>
      </c>
      <c r="B599" s="57" t="s">
        <v>40</v>
      </c>
      <c r="C599" s="56">
        <v>6</v>
      </c>
      <c r="D599" s="57" t="s">
        <v>42</v>
      </c>
      <c r="E599" s="57">
        <v>1989</v>
      </c>
      <c r="F599" s="56">
        <v>3</v>
      </c>
      <c r="G599" s="57">
        <v>3</v>
      </c>
      <c r="H599" s="56">
        <v>22</v>
      </c>
      <c r="I599" s="6">
        <v>86</v>
      </c>
      <c r="J599">
        <v>86</v>
      </c>
      <c r="K599" s="57">
        <v>322</v>
      </c>
      <c r="L599">
        <v>5</v>
      </c>
      <c r="M599" s="20">
        <v>45866</v>
      </c>
      <c r="N599" s="3">
        <v>0.4</v>
      </c>
      <c r="O599" s="3">
        <v>9.4499999999999993</v>
      </c>
      <c r="P599" s="67">
        <v>18</v>
      </c>
      <c r="R599" s="119"/>
    </row>
    <row r="600" spans="1:18">
      <c r="A600" s="57" t="s">
        <v>39</v>
      </c>
      <c r="B600" s="57" t="s">
        <v>40</v>
      </c>
      <c r="C600" s="56">
        <v>6</v>
      </c>
      <c r="D600" s="57" t="s">
        <v>47</v>
      </c>
      <c r="E600" s="57">
        <v>2016</v>
      </c>
      <c r="F600" s="56">
        <v>3</v>
      </c>
      <c r="G600" s="57">
        <v>2</v>
      </c>
      <c r="H600" s="56">
        <v>22</v>
      </c>
      <c r="I600" s="6">
        <v>87</v>
      </c>
      <c r="J600">
        <v>43</v>
      </c>
      <c r="K600" s="57">
        <v>222</v>
      </c>
      <c r="L600">
        <v>5</v>
      </c>
      <c r="M600" s="20">
        <v>45866</v>
      </c>
      <c r="N600" s="3">
        <v>0.53</v>
      </c>
      <c r="O600" s="3">
        <v>5.76</v>
      </c>
      <c r="P600" s="67">
        <v>28</v>
      </c>
      <c r="R600" s="119"/>
    </row>
    <row r="601" spans="1:18">
      <c r="A601" s="57" t="s">
        <v>39</v>
      </c>
      <c r="B601" s="57" t="s">
        <v>40</v>
      </c>
      <c r="C601" s="56">
        <v>6</v>
      </c>
      <c r="D601" s="57" t="s">
        <v>44</v>
      </c>
      <c r="E601" s="57">
        <v>2001</v>
      </c>
      <c r="F601" s="56">
        <v>3</v>
      </c>
      <c r="G601" s="57">
        <v>1</v>
      </c>
      <c r="H601" s="56">
        <v>22</v>
      </c>
      <c r="I601" s="6">
        <v>88</v>
      </c>
      <c r="J601">
        <v>22</v>
      </c>
      <c r="K601" s="57">
        <v>122</v>
      </c>
      <c r="L601">
        <v>5</v>
      </c>
      <c r="M601" s="20">
        <v>45866</v>
      </c>
      <c r="N601" s="3">
        <v>0.54</v>
      </c>
      <c r="O601" s="3">
        <v>5.68</v>
      </c>
      <c r="P601" s="67">
        <v>20</v>
      </c>
      <c r="R601" s="119"/>
    </row>
    <row r="602" spans="1:18">
      <c r="A602" s="57" t="s">
        <v>39</v>
      </c>
      <c r="B602" s="57" t="s">
        <v>40</v>
      </c>
      <c r="C602" s="56">
        <v>6</v>
      </c>
      <c r="D602" s="57" t="s">
        <v>45</v>
      </c>
      <c r="E602" s="57">
        <v>2004</v>
      </c>
      <c r="F602" s="56">
        <v>3</v>
      </c>
      <c r="G602" s="57">
        <v>1</v>
      </c>
      <c r="H602" s="56">
        <v>23</v>
      </c>
      <c r="I602" s="6">
        <v>89</v>
      </c>
      <c r="J602">
        <v>23</v>
      </c>
      <c r="K602" s="57">
        <v>123</v>
      </c>
      <c r="L602">
        <v>5</v>
      </c>
      <c r="M602" s="20">
        <v>45866</v>
      </c>
      <c r="N602" s="3">
        <v>0.47</v>
      </c>
      <c r="O602" s="3">
        <v>7.65</v>
      </c>
      <c r="R602" s="119"/>
    </row>
    <row r="603" spans="1:18">
      <c r="A603" s="57" t="s">
        <v>39</v>
      </c>
      <c r="B603" s="57" t="s">
        <v>40</v>
      </c>
      <c r="C603" s="56">
        <v>6</v>
      </c>
      <c r="D603" s="57" t="s">
        <v>43</v>
      </c>
      <c r="E603" s="57">
        <v>1999</v>
      </c>
      <c r="F603" s="56">
        <v>3</v>
      </c>
      <c r="G603" s="57">
        <v>2</v>
      </c>
      <c r="H603" s="56">
        <v>23</v>
      </c>
      <c r="I603" s="6">
        <v>90</v>
      </c>
      <c r="J603">
        <v>42</v>
      </c>
      <c r="K603" s="57">
        <v>223</v>
      </c>
      <c r="L603">
        <v>5</v>
      </c>
      <c r="M603" s="20">
        <v>45866</v>
      </c>
      <c r="N603" s="3">
        <v>0.56000000000000005</v>
      </c>
      <c r="O603" s="3">
        <v>6.57</v>
      </c>
      <c r="R603" s="119"/>
    </row>
    <row r="604" spans="1:18">
      <c r="A604" s="57" t="s">
        <v>39</v>
      </c>
      <c r="B604" s="57" t="s">
        <v>40</v>
      </c>
      <c r="C604" s="56">
        <v>6</v>
      </c>
      <c r="D604" s="57" t="s">
        <v>46</v>
      </c>
      <c r="E604" s="57">
        <v>2008</v>
      </c>
      <c r="F604" s="56">
        <v>3</v>
      </c>
      <c r="G604" s="57">
        <v>3</v>
      </c>
      <c r="H604" s="56">
        <v>23</v>
      </c>
      <c r="I604" s="6">
        <v>91</v>
      </c>
      <c r="J604">
        <v>87</v>
      </c>
      <c r="K604" s="57">
        <v>323</v>
      </c>
      <c r="L604">
        <v>5</v>
      </c>
      <c r="M604" s="20">
        <v>45866</v>
      </c>
      <c r="N604" s="3">
        <v>0.37</v>
      </c>
      <c r="O604" s="3">
        <v>8.17</v>
      </c>
      <c r="R604" s="119"/>
    </row>
    <row r="605" spans="1:18">
      <c r="A605" s="57" t="s">
        <v>39</v>
      </c>
      <c r="B605" s="57" t="s">
        <v>40</v>
      </c>
      <c r="C605" s="56">
        <v>6</v>
      </c>
      <c r="D605" s="57" t="s">
        <v>41</v>
      </c>
      <c r="E605" s="57">
        <v>1984</v>
      </c>
      <c r="F605" s="56">
        <v>3</v>
      </c>
      <c r="G605" s="57">
        <v>4</v>
      </c>
      <c r="H605" s="56">
        <v>23</v>
      </c>
      <c r="I605" s="6">
        <v>92</v>
      </c>
      <c r="J605">
        <v>106</v>
      </c>
      <c r="K605" s="57">
        <v>423</v>
      </c>
      <c r="L605">
        <v>5</v>
      </c>
      <c r="M605" s="20">
        <v>45866</v>
      </c>
      <c r="N605" s="3">
        <v>0.47</v>
      </c>
      <c r="O605" s="3">
        <v>6.75</v>
      </c>
      <c r="R605" s="119"/>
    </row>
    <row r="606" spans="1:18">
      <c r="A606" s="57" t="s">
        <v>39</v>
      </c>
      <c r="B606" s="57" t="s">
        <v>40</v>
      </c>
      <c r="C606" s="56">
        <v>6</v>
      </c>
      <c r="D606" s="57" t="s">
        <v>41</v>
      </c>
      <c r="E606" s="57">
        <v>1984</v>
      </c>
      <c r="F606" s="56">
        <v>3</v>
      </c>
      <c r="G606" s="57">
        <v>4</v>
      </c>
      <c r="H606" s="56">
        <v>24</v>
      </c>
      <c r="I606" s="6">
        <v>93</v>
      </c>
      <c r="J606">
        <v>105</v>
      </c>
      <c r="K606" s="57">
        <v>424</v>
      </c>
      <c r="L606">
        <v>5</v>
      </c>
      <c r="M606" s="20">
        <v>45866</v>
      </c>
      <c r="N606" s="3">
        <v>0.39</v>
      </c>
      <c r="O606" s="3">
        <v>6.85</v>
      </c>
      <c r="P606" s="67">
        <v>25</v>
      </c>
      <c r="R606" s="119"/>
    </row>
    <row r="607" spans="1:18">
      <c r="A607" s="57" t="s">
        <v>39</v>
      </c>
      <c r="B607" s="57" t="s">
        <v>40</v>
      </c>
      <c r="C607" s="56">
        <v>6</v>
      </c>
      <c r="D607" s="57" t="s">
        <v>46</v>
      </c>
      <c r="E607" s="57">
        <v>2008</v>
      </c>
      <c r="F607" s="56">
        <v>3</v>
      </c>
      <c r="G607" s="57">
        <v>3</v>
      </c>
      <c r="H607" s="56">
        <v>24</v>
      </c>
      <c r="I607" s="6">
        <v>94</v>
      </c>
      <c r="J607">
        <v>88</v>
      </c>
      <c r="K607" s="57">
        <v>324</v>
      </c>
      <c r="L607">
        <v>5</v>
      </c>
      <c r="M607" s="20">
        <v>45866</v>
      </c>
      <c r="N607" s="3">
        <v>0.39</v>
      </c>
      <c r="O607" s="3">
        <v>9.1</v>
      </c>
      <c r="P607" s="67">
        <v>23</v>
      </c>
      <c r="R607" s="119"/>
    </row>
    <row r="608" spans="1:18">
      <c r="A608" s="57" t="s">
        <v>39</v>
      </c>
      <c r="B608" s="57" t="s">
        <v>40</v>
      </c>
      <c r="C608" s="56">
        <v>6</v>
      </c>
      <c r="D608" s="57" t="s">
        <v>43</v>
      </c>
      <c r="E608" s="57">
        <v>1999</v>
      </c>
      <c r="F608" s="56">
        <v>3</v>
      </c>
      <c r="G608" s="57">
        <v>2</v>
      </c>
      <c r="H608" s="56">
        <v>24</v>
      </c>
      <c r="I608" s="6">
        <v>95</v>
      </c>
      <c r="J608">
        <v>41</v>
      </c>
      <c r="K608" s="57">
        <v>224</v>
      </c>
      <c r="L608">
        <v>5</v>
      </c>
      <c r="M608" s="20">
        <v>45866</v>
      </c>
      <c r="N608" s="3">
        <v>0.53</v>
      </c>
      <c r="O608" s="3">
        <v>6.88</v>
      </c>
      <c r="P608" s="67">
        <v>25</v>
      </c>
      <c r="R608" s="119"/>
    </row>
    <row r="609" spans="1:18">
      <c r="A609" s="57" t="s">
        <v>39</v>
      </c>
      <c r="B609" s="57" t="s">
        <v>40</v>
      </c>
      <c r="C609" s="56">
        <v>6</v>
      </c>
      <c r="D609" s="57" t="s">
        <v>45</v>
      </c>
      <c r="E609" s="57">
        <v>2004</v>
      </c>
      <c r="F609" s="56">
        <v>3</v>
      </c>
      <c r="G609" s="57">
        <v>1</v>
      </c>
      <c r="H609" s="56">
        <v>24</v>
      </c>
      <c r="I609" s="6">
        <v>96</v>
      </c>
      <c r="J609">
        <v>24</v>
      </c>
      <c r="K609" s="57">
        <v>124</v>
      </c>
      <c r="L609">
        <v>5</v>
      </c>
      <c r="M609" s="20">
        <v>45866</v>
      </c>
      <c r="N609" s="3">
        <v>0.44</v>
      </c>
      <c r="O609" s="3">
        <v>5.61</v>
      </c>
      <c r="P609" s="67">
        <v>26</v>
      </c>
      <c r="R609" s="119"/>
    </row>
    <row r="610" spans="1:18">
      <c r="A610" s="57" t="s">
        <v>29</v>
      </c>
      <c r="B610" s="57" t="s">
        <v>30</v>
      </c>
      <c r="C610" s="56">
        <v>7</v>
      </c>
      <c r="D610" s="57" t="s">
        <v>34</v>
      </c>
      <c r="E610" s="57">
        <v>1999</v>
      </c>
      <c r="F610" s="56">
        <v>4</v>
      </c>
      <c r="G610" s="57">
        <v>1</v>
      </c>
      <c r="H610" s="56">
        <v>25</v>
      </c>
      <c r="I610" s="6">
        <v>97</v>
      </c>
      <c r="J610">
        <v>25</v>
      </c>
      <c r="K610" s="57">
        <v>125</v>
      </c>
      <c r="L610">
        <v>5</v>
      </c>
      <c r="M610" s="20">
        <v>45866</v>
      </c>
      <c r="N610" s="3">
        <v>0.76</v>
      </c>
      <c r="O610" s="3">
        <v>3.37</v>
      </c>
      <c r="R610" s="119"/>
    </row>
    <row r="611" spans="1:18">
      <c r="A611" s="57" t="s">
        <v>29</v>
      </c>
      <c r="B611" s="57" t="s">
        <v>30</v>
      </c>
      <c r="C611" s="56">
        <v>7</v>
      </c>
      <c r="D611" s="57" t="s">
        <v>35</v>
      </c>
      <c r="E611" s="57">
        <v>2002</v>
      </c>
      <c r="F611" s="56">
        <v>4</v>
      </c>
      <c r="G611" s="57">
        <v>2</v>
      </c>
      <c r="H611" s="56">
        <v>25</v>
      </c>
      <c r="I611" s="6">
        <v>98</v>
      </c>
      <c r="J611">
        <v>40</v>
      </c>
      <c r="K611" s="57">
        <v>225</v>
      </c>
      <c r="L611">
        <v>5</v>
      </c>
      <c r="M611" s="20">
        <v>45866</v>
      </c>
      <c r="N611" s="3">
        <v>0.73</v>
      </c>
      <c r="O611" s="3">
        <v>5.57</v>
      </c>
      <c r="R611" s="119"/>
    </row>
    <row r="612" spans="1:18">
      <c r="A612" s="57" t="s">
        <v>29</v>
      </c>
      <c r="B612" s="57" t="s">
        <v>30</v>
      </c>
      <c r="C612" s="56">
        <v>7</v>
      </c>
      <c r="D612" s="57" t="s">
        <v>32</v>
      </c>
      <c r="E612" s="57">
        <v>1985</v>
      </c>
      <c r="F612" s="56">
        <v>4</v>
      </c>
      <c r="G612" s="57">
        <v>3</v>
      </c>
      <c r="H612" s="56">
        <v>25</v>
      </c>
      <c r="I612" s="6">
        <v>99</v>
      </c>
      <c r="J612">
        <v>89</v>
      </c>
      <c r="K612" s="57">
        <v>325</v>
      </c>
      <c r="L612">
        <v>5</v>
      </c>
      <c r="M612" s="20">
        <v>45866</v>
      </c>
      <c r="N612" s="3">
        <v>0.63</v>
      </c>
      <c r="O612" s="3">
        <v>9.1199999999999992</v>
      </c>
      <c r="R612" s="119"/>
    </row>
    <row r="613" spans="1:18">
      <c r="A613" s="57" t="s">
        <v>29</v>
      </c>
      <c r="B613" s="57" t="s">
        <v>30</v>
      </c>
      <c r="C613" s="56">
        <v>7</v>
      </c>
      <c r="D613" s="57" t="s">
        <v>38</v>
      </c>
      <c r="E613" s="57">
        <v>2023</v>
      </c>
      <c r="F613" s="56">
        <v>4</v>
      </c>
      <c r="G613" s="57">
        <v>4</v>
      </c>
      <c r="H613" s="56">
        <v>25</v>
      </c>
      <c r="I613" s="6">
        <v>100</v>
      </c>
      <c r="J613">
        <v>104</v>
      </c>
      <c r="K613" s="57">
        <v>425</v>
      </c>
      <c r="L613">
        <v>5</v>
      </c>
      <c r="M613" s="20">
        <v>45866</v>
      </c>
      <c r="N613" s="3">
        <v>0.71</v>
      </c>
      <c r="O613" s="3">
        <v>5.39</v>
      </c>
      <c r="R613" s="119"/>
    </row>
    <row r="614" spans="1:18">
      <c r="A614" s="57" t="s">
        <v>29</v>
      </c>
      <c r="B614" s="57" t="s">
        <v>30</v>
      </c>
      <c r="C614" s="56">
        <v>7</v>
      </c>
      <c r="D614" s="57" t="s">
        <v>38</v>
      </c>
      <c r="E614" s="57">
        <v>2023</v>
      </c>
      <c r="F614" s="56">
        <v>4</v>
      </c>
      <c r="G614" s="57">
        <v>4</v>
      </c>
      <c r="H614" s="56">
        <v>26</v>
      </c>
      <c r="I614" s="6">
        <v>101</v>
      </c>
      <c r="J614">
        <v>103</v>
      </c>
      <c r="K614" s="57">
        <v>426</v>
      </c>
      <c r="L614">
        <v>5</v>
      </c>
      <c r="M614" s="20">
        <v>45866</v>
      </c>
      <c r="N614" s="3">
        <v>0.72</v>
      </c>
      <c r="O614" s="3">
        <v>9.7799999999999994</v>
      </c>
      <c r="P614" s="67">
        <v>42</v>
      </c>
      <c r="R614" s="119"/>
    </row>
    <row r="615" spans="1:18">
      <c r="A615" s="57" t="s">
        <v>29</v>
      </c>
      <c r="B615" s="57" t="s">
        <v>30</v>
      </c>
      <c r="C615" s="56">
        <v>7</v>
      </c>
      <c r="D615" s="57" t="s">
        <v>32</v>
      </c>
      <c r="E615" s="57">
        <v>1985</v>
      </c>
      <c r="F615" s="56">
        <v>4</v>
      </c>
      <c r="G615" s="57">
        <v>3</v>
      </c>
      <c r="H615" s="56">
        <v>26</v>
      </c>
      <c r="I615" s="6">
        <v>102</v>
      </c>
      <c r="J615">
        <v>90</v>
      </c>
      <c r="K615" s="57">
        <v>326</v>
      </c>
      <c r="L615">
        <v>5</v>
      </c>
      <c r="M615" s="20">
        <v>45866</v>
      </c>
      <c r="N615" s="3">
        <v>0.63</v>
      </c>
      <c r="O615" s="3">
        <v>13.7</v>
      </c>
      <c r="P615" s="67">
        <v>37</v>
      </c>
      <c r="R615" s="119"/>
    </row>
    <row r="616" spans="1:18">
      <c r="A616" s="57" t="s">
        <v>29</v>
      </c>
      <c r="B616" s="57" t="s">
        <v>30</v>
      </c>
      <c r="C616" s="56">
        <v>7</v>
      </c>
      <c r="D616" s="57" t="s">
        <v>35</v>
      </c>
      <c r="E616" s="57">
        <v>2002</v>
      </c>
      <c r="F616" s="56">
        <v>4</v>
      </c>
      <c r="G616" s="57">
        <v>2</v>
      </c>
      <c r="H616" s="56">
        <v>26</v>
      </c>
      <c r="I616" s="6">
        <v>103</v>
      </c>
      <c r="J616">
        <v>39</v>
      </c>
      <c r="K616" s="57">
        <v>226</v>
      </c>
      <c r="L616">
        <v>5</v>
      </c>
      <c r="M616" s="20">
        <v>45866</v>
      </c>
      <c r="N616" s="3">
        <v>0.77</v>
      </c>
      <c r="O616" s="3">
        <v>6.61</v>
      </c>
      <c r="P616" s="67">
        <v>29</v>
      </c>
      <c r="R616" s="119"/>
    </row>
    <row r="617" spans="1:18">
      <c r="A617" s="57" t="s">
        <v>29</v>
      </c>
      <c r="B617" s="57" t="s">
        <v>30</v>
      </c>
      <c r="C617" s="56">
        <v>7</v>
      </c>
      <c r="D617" s="57" t="s">
        <v>34</v>
      </c>
      <c r="E617" s="57">
        <v>1999</v>
      </c>
      <c r="F617" s="56">
        <v>4</v>
      </c>
      <c r="G617" s="57">
        <v>1</v>
      </c>
      <c r="H617" s="56">
        <v>26</v>
      </c>
      <c r="I617" s="6">
        <v>104</v>
      </c>
      <c r="J617">
        <v>26</v>
      </c>
      <c r="K617" s="57">
        <v>126</v>
      </c>
      <c r="L617">
        <v>5</v>
      </c>
      <c r="M617" s="20">
        <v>45866</v>
      </c>
      <c r="N617" s="3">
        <v>0.79</v>
      </c>
      <c r="O617" s="3">
        <v>3.71</v>
      </c>
      <c r="P617" s="67">
        <v>33</v>
      </c>
      <c r="R617" s="119"/>
    </row>
    <row r="618" spans="1:18">
      <c r="A618" s="57" t="s">
        <v>29</v>
      </c>
      <c r="B618" s="57" t="s">
        <v>30</v>
      </c>
      <c r="C618" s="56">
        <v>7</v>
      </c>
      <c r="D618" s="57" t="s">
        <v>31</v>
      </c>
      <c r="E618" s="57">
        <v>1983</v>
      </c>
      <c r="F618" s="56">
        <v>4</v>
      </c>
      <c r="G618" s="57">
        <v>1</v>
      </c>
      <c r="H618" s="56">
        <v>27</v>
      </c>
      <c r="I618" s="6">
        <v>105</v>
      </c>
      <c r="J618">
        <v>27</v>
      </c>
      <c r="K618" s="57">
        <v>127</v>
      </c>
      <c r="L618">
        <v>5</v>
      </c>
      <c r="M618" s="20">
        <v>45866</v>
      </c>
      <c r="N618" s="3">
        <v>0.76</v>
      </c>
      <c r="O618" s="3">
        <v>1.77</v>
      </c>
      <c r="R618" s="119"/>
    </row>
    <row r="619" spans="1:18">
      <c r="A619" s="57" t="s">
        <v>29</v>
      </c>
      <c r="B619" s="57" t="s">
        <v>30</v>
      </c>
      <c r="C619" s="56">
        <v>7</v>
      </c>
      <c r="D619" s="57" t="s">
        <v>37</v>
      </c>
      <c r="E619" s="57">
        <v>2018</v>
      </c>
      <c r="F619" s="56">
        <v>4</v>
      </c>
      <c r="G619" s="57">
        <v>2</v>
      </c>
      <c r="H619" s="56">
        <v>27</v>
      </c>
      <c r="I619" s="6">
        <v>106</v>
      </c>
      <c r="J619">
        <v>38</v>
      </c>
      <c r="K619" s="57">
        <v>227</v>
      </c>
      <c r="L619">
        <v>5</v>
      </c>
      <c r="M619" s="20">
        <v>45866</v>
      </c>
      <c r="N619" s="3">
        <v>0.7</v>
      </c>
      <c r="O619" s="3">
        <v>9.84</v>
      </c>
      <c r="R619" s="119"/>
    </row>
    <row r="620" spans="1:18">
      <c r="A620" s="57" t="s">
        <v>29</v>
      </c>
      <c r="B620" s="57" t="s">
        <v>30</v>
      </c>
      <c r="C620" s="56">
        <v>7</v>
      </c>
      <c r="D620" s="57" t="s">
        <v>33</v>
      </c>
      <c r="E620" s="57">
        <v>1998</v>
      </c>
      <c r="F620" s="56">
        <v>4</v>
      </c>
      <c r="G620" s="57">
        <v>3</v>
      </c>
      <c r="H620" s="56">
        <v>27</v>
      </c>
      <c r="I620" s="6">
        <v>107</v>
      </c>
      <c r="J620">
        <v>91</v>
      </c>
      <c r="K620" s="57">
        <v>327</v>
      </c>
      <c r="L620">
        <v>5</v>
      </c>
      <c r="M620" s="20">
        <v>45866</v>
      </c>
      <c r="N620" s="3">
        <v>0.64</v>
      </c>
      <c r="O620" s="3">
        <v>7.44</v>
      </c>
      <c r="R620" s="119"/>
    </row>
    <row r="621" spans="1:18">
      <c r="A621" s="57" t="s">
        <v>29</v>
      </c>
      <c r="B621" s="57" t="s">
        <v>30</v>
      </c>
      <c r="C621" s="56">
        <v>7</v>
      </c>
      <c r="D621" s="57" t="s">
        <v>36</v>
      </c>
      <c r="E621" s="57">
        <v>2016</v>
      </c>
      <c r="F621" s="56">
        <v>4</v>
      </c>
      <c r="G621" s="57">
        <v>4</v>
      </c>
      <c r="H621" s="56">
        <v>27</v>
      </c>
      <c r="I621" s="6">
        <v>108</v>
      </c>
      <c r="J621">
        <v>102</v>
      </c>
      <c r="K621" s="57">
        <v>427</v>
      </c>
      <c r="L621">
        <v>5</v>
      </c>
      <c r="M621" s="20">
        <v>45866</v>
      </c>
      <c r="N621" s="3">
        <v>0.74</v>
      </c>
      <c r="O621" s="3">
        <v>6.05</v>
      </c>
      <c r="R621" s="119"/>
    </row>
    <row r="622" spans="1:18">
      <c r="A622" s="57" t="s">
        <v>29</v>
      </c>
      <c r="B622" s="57" t="s">
        <v>30</v>
      </c>
      <c r="C622" s="56">
        <v>7</v>
      </c>
      <c r="D622" s="57" t="s">
        <v>36</v>
      </c>
      <c r="E622" s="57">
        <v>2016</v>
      </c>
      <c r="F622" s="56">
        <v>4</v>
      </c>
      <c r="G622" s="57">
        <v>4</v>
      </c>
      <c r="H622" s="56">
        <v>28</v>
      </c>
      <c r="I622" s="6">
        <v>109</v>
      </c>
      <c r="J622">
        <v>101</v>
      </c>
      <c r="K622" s="57">
        <v>428</v>
      </c>
      <c r="L622">
        <v>5</v>
      </c>
      <c r="M622" s="20">
        <v>45866</v>
      </c>
      <c r="N622" s="3">
        <v>0.78</v>
      </c>
      <c r="O622" s="3">
        <v>2.92</v>
      </c>
      <c r="P622" s="67">
        <v>38</v>
      </c>
      <c r="R622" s="119"/>
    </row>
    <row r="623" spans="1:18">
      <c r="A623" s="57" t="s">
        <v>29</v>
      </c>
      <c r="B623" s="57" t="s">
        <v>30</v>
      </c>
      <c r="C623" s="56">
        <v>7</v>
      </c>
      <c r="D623" s="57" t="s">
        <v>33</v>
      </c>
      <c r="E623" s="57">
        <v>1998</v>
      </c>
      <c r="F623" s="56">
        <v>4</v>
      </c>
      <c r="G623" s="57">
        <v>3</v>
      </c>
      <c r="H623" s="56">
        <v>28</v>
      </c>
      <c r="I623" s="6">
        <v>110</v>
      </c>
      <c r="J623">
        <v>92</v>
      </c>
      <c r="K623" s="57">
        <v>328</v>
      </c>
      <c r="L623">
        <v>5</v>
      </c>
      <c r="M623" s="20">
        <v>45866</v>
      </c>
      <c r="N623" s="3">
        <v>0.68</v>
      </c>
      <c r="O623" s="3">
        <v>5.25</v>
      </c>
      <c r="P623" s="67">
        <v>28</v>
      </c>
      <c r="R623" s="119"/>
    </row>
    <row r="624" spans="1:18">
      <c r="A624" s="57" t="s">
        <v>29</v>
      </c>
      <c r="B624" s="57" t="s">
        <v>30</v>
      </c>
      <c r="C624" s="56">
        <v>7</v>
      </c>
      <c r="D624" s="57" t="s">
        <v>37</v>
      </c>
      <c r="E624" s="57">
        <v>2018</v>
      </c>
      <c r="F624" s="56">
        <v>4</v>
      </c>
      <c r="G624" s="57">
        <v>2</v>
      </c>
      <c r="H624" s="56">
        <v>28</v>
      </c>
      <c r="I624" s="6">
        <v>111</v>
      </c>
      <c r="J624">
        <v>37</v>
      </c>
      <c r="K624" s="57">
        <v>228</v>
      </c>
      <c r="L624">
        <v>5</v>
      </c>
      <c r="M624" s="20">
        <v>45866</v>
      </c>
      <c r="N624" s="3">
        <v>0.75</v>
      </c>
      <c r="O624" s="3">
        <v>7.37</v>
      </c>
      <c r="P624" s="67">
        <v>35</v>
      </c>
      <c r="R624" s="119"/>
    </row>
    <row r="625" spans="1:18">
      <c r="A625" s="57" t="s">
        <v>29</v>
      </c>
      <c r="B625" s="57" t="s">
        <v>30</v>
      </c>
      <c r="C625" s="56">
        <v>7</v>
      </c>
      <c r="D625" s="57" t="s">
        <v>31</v>
      </c>
      <c r="E625" s="57">
        <v>1983</v>
      </c>
      <c r="F625" s="56">
        <v>4</v>
      </c>
      <c r="G625" s="57">
        <v>1</v>
      </c>
      <c r="H625" s="56">
        <v>28</v>
      </c>
      <c r="I625" s="6">
        <v>112</v>
      </c>
      <c r="J625">
        <v>28</v>
      </c>
      <c r="K625" s="57">
        <v>128</v>
      </c>
      <c r="L625">
        <v>5</v>
      </c>
      <c r="M625" s="20">
        <v>45866</v>
      </c>
      <c r="N625" s="3">
        <v>0.75</v>
      </c>
      <c r="O625" s="3">
        <v>11.28</v>
      </c>
      <c r="P625" s="67">
        <v>37</v>
      </c>
      <c r="R625" s="119"/>
    </row>
    <row r="626" spans="1:18">
      <c r="A626" s="57" t="s">
        <v>39</v>
      </c>
      <c r="B626" s="57" t="s">
        <v>40</v>
      </c>
      <c r="C626" s="56">
        <v>8</v>
      </c>
      <c r="D626" s="57" t="s">
        <v>43</v>
      </c>
      <c r="E626" s="57">
        <v>1999</v>
      </c>
      <c r="F626" s="56">
        <v>4</v>
      </c>
      <c r="G626" s="57">
        <v>1</v>
      </c>
      <c r="H626" s="56">
        <v>29</v>
      </c>
      <c r="I626" s="6">
        <v>113</v>
      </c>
      <c r="J626">
        <v>29</v>
      </c>
      <c r="K626" s="57">
        <v>129</v>
      </c>
      <c r="L626">
        <v>5</v>
      </c>
      <c r="M626" s="20">
        <v>45866</v>
      </c>
      <c r="N626" s="3">
        <v>0.46</v>
      </c>
      <c r="O626" s="3">
        <v>3.43</v>
      </c>
      <c r="R626" s="119"/>
    </row>
    <row r="627" spans="1:18">
      <c r="A627" s="57" t="s">
        <v>39</v>
      </c>
      <c r="B627" s="57" t="s">
        <v>40</v>
      </c>
      <c r="C627" s="56">
        <v>8</v>
      </c>
      <c r="D627" s="57" t="s">
        <v>48</v>
      </c>
      <c r="E627" s="57">
        <v>2020</v>
      </c>
      <c r="F627" s="56">
        <v>4</v>
      </c>
      <c r="G627" s="57">
        <v>2</v>
      </c>
      <c r="H627" s="56">
        <v>29</v>
      </c>
      <c r="I627" s="6">
        <v>114</v>
      </c>
      <c r="J627">
        <v>36</v>
      </c>
      <c r="K627" s="57">
        <v>229</v>
      </c>
      <c r="L627">
        <v>5</v>
      </c>
      <c r="M627" s="20">
        <v>45866</v>
      </c>
      <c r="N627" s="3">
        <v>0.45</v>
      </c>
      <c r="O627" s="3">
        <v>5.9</v>
      </c>
      <c r="R627" s="119"/>
    </row>
    <row r="628" spans="1:18">
      <c r="A628" s="57" t="s">
        <v>39</v>
      </c>
      <c r="B628" s="57" t="s">
        <v>40</v>
      </c>
      <c r="C628" s="56">
        <v>8</v>
      </c>
      <c r="D628" s="57" t="s">
        <v>44</v>
      </c>
      <c r="E628" s="57">
        <v>2001</v>
      </c>
      <c r="F628" s="56">
        <v>4</v>
      </c>
      <c r="G628" s="57">
        <v>3</v>
      </c>
      <c r="H628" s="56">
        <v>29</v>
      </c>
      <c r="I628" s="6">
        <v>115</v>
      </c>
      <c r="J628">
        <v>93</v>
      </c>
      <c r="K628" s="57">
        <v>329</v>
      </c>
      <c r="L628">
        <v>5</v>
      </c>
      <c r="M628" s="20">
        <v>45866</v>
      </c>
      <c r="N628" s="3">
        <v>0.38</v>
      </c>
      <c r="O628" s="3">
        <v>7.1</v>
      </c>
      <c r="R628" s="119"/>
    </row>
    <row r="629" spans="1:18">
      <c r="A629" s="57" t="s">
        <v>39</v>
      </c>
      <c r="B629" s="57" t="s">
        <v>40</v>
      </c>
      <c r="C629" s="56">
        <v>8</v>
      </c>
      <c r="D629" s="57" t="s">
        <v>45</v>
      </c>
      <c r="E629" s="57">
        <v>2004</v>
      </c>
      <c r="F629" s="56">
        <v>4</v>
      </c>
      <c r="G629" s="57">
        <v>4</v>
      </c>
      <c r="H629" s="56">
        <v>29</v>
      </c>
      <c r="I629" s="6">
        <v>116</v>
      </c>
      <c r="J629">
        <v>100</v>
      </c>
      <c r="K629" s="57">
        <v>429</v>
      </c>
      <c r="L629">
        <v>5</v>
      </c>
      <c r="M629" s="20">
        <v>45866</v>
      </c>
      <c r="N629" s="3">
        <v>0.34</v>
      </c>
      <c r="O629" s="3">
        <v>7.14</v>
      </c>
      <c r="R629" s="119"/>
    </row>
    <row r="630" spans="1:18">
      <c r="A630" s="57" t="s">
        <v>39</v>
      </c>
      <c r="B630" s="57" t="s">
        <v>40</v>
      </c>
      <c r="C630" s="56">
        <v>8</v>
      </c>
      <c r="D630" s="57" t="s">
        <v>45</v>
      </c>
      <c r="E630" s="57">
        <v>2004</v>
      </c>
      <c r="F630" s="56">
        <v>4</v>
      </c>
      <c r="G630" s="57">
        <v>4</v>
      </c>
      <c r="H630" s="56">
        <v>30</v>
      </c>
      <c r="I630" s="6">
        <v>117</v>
      </c>
      <c r="J630">
        <v>99</v>
      </c>
      <c r="K630" s="57">
        <v>430</v>
      </c>
      <c r="L630">
        <v>5</v>
      </c>
      <c r="M630" s="20">
        <v>45866</v>
      </c>
      <c r="N630" s="3">
        <v>0.38</v>
      </c>
      <c r="O630" s="3">
        <v>6.78</v>
      </c>
      <c r="P630" s="67">
        <v>23</v>
      </c>
      <c r="R630" s="119"/>
    </row>
    <row r="631" spans="1:18">
      <c r="A631" s="57" t="s">
        <v>39</v>
      </c>
      <c r="B631" s="57" t="s">
        <v>40</v>
      </c>
      <c r="C631" s="56">
        <v>8</v>
      </c>
      <c r="D631" s="57" t="s">
        <v>44</v>
      </c>
      <c r="E631" s="57">
        <v>2001</v>
      </c>
      <c r="F631" s="56">
        <v>4</v>
      </c>
      <c r="G631" s="57">
        <v>3</v>
      </c>
      <c r="H631" s="56">
        <v>30</v>
      </c>
      <c r="I631" s="6">
        <v>118</v>
      </c>
      <c r="J631">
        <v>94</v>
      </c>
      <c r="K631" s="57">
        <v>330</v>
      </c>
      <c r="L631">
        <v>5</v>
      </c>
      <c r="M631" s="20">
        <v>45866</v>
      </c>
      <c r="N631" s="3">
        <v>0.38</v>
      </c>
      <c r="O631" s="3">
        <v>5.43</v>
      </c>
      <c r="P631" s="67">
        <v>17</v>
      </c>
      <c r="R631" s="119"/>
    </row>
    <row r="632" spans="1:18">
      <c r="A632" s="57" t="s">
        <v>39</v>
      </c>
      <c r="B632" s="57" t="s">
        <v>40</v>
      </c>
      <c r="C632" s="56">
        <v>8</v>
      </c>
      <c r="D632" s="57" t="s">
        <v>48</v>
      </c>
      <c r="E632" s="57">
        <v>2020</v>
      </c>
      <c r="F632" s="56">
        <v>4</v>
      </c>
      <c r="G632" s="57">
        <v>2</v>
      </c>
      <c r="H632" s="56">
        <v>30</v>
      </c>
      <c r="I632" s="6">
        <v>119</v>
      </c>
      <c r="J632">
        <v>35</v>
      </c>
      <c r="K632" s="57">
        <v>230</v>
      </c>
      <c r="L632">
        <v>5</v>
      </c>
      <c r="M632" s="20">
        <v>45866</v>
      </c>
      <c r="N632" s="3">
        <v>0.44</v>
      </c>
      <c r="O632" s="3">
        <v>6.63</v>
      </c>
      <c r="P632" s="67">
        <v>24</v>
      </c>
      <c r="R632" s="119"/>
    </row>
    <row r="633" spans="1:18">
      <c r="A633" s="57" t="s">
        <v>39</v>
      </c>
      <c r="B633" s="57" t="s">
        <v>40</v>
      </c>
      <c r="C633" s="56">
        <v>8</v>
      </c>
      <c r="D633" s="57" t="s">
        <v>43</v>
      </c>
      <c r="E633" s="57">
        <v>1999</v>
      </c>
      <c r="F633" s="56">
        <v>4</v>
      </c>
      <c r="G633" s="57">
        <v>1</v>
      </c>
      <c r="H633" s="56">
        <v>30</v>
      </c>
      <c r="I633" s="6">
        <v>120</v>
      </c>
      <c r="J633">
        <v>30</v>
      </c>
      <c r="K633" s="57">
        <v>130</v>
      </c>
      <c r="L633">
        <v>5</v>
      </c>
      <c r="M633" s="20">
        <v>45866</v>
      </c>
      <c r="N633" s="3">
        <v>0.5</v>
      </c>
      <c r="O633" s="3">
        <v>4.84</v>
      </c>
      <c r="P633" s="67">
        <v>28</v>
      </c>
      <c r="R633" s="119"/>
    </row>
    <row r="634" spans="1:18">
      <c r="A634" s="57" t="s">
        <v>39</v>
      </c>
      <c r="B634" s="57" t="s">
        <v>40</v>
      </c>
      <c r="C634" s="56">
        <v>8</v>
      </c>
      <c r="D634" s="57" t="s">
        <v>46</v>
      </c>
      <c r="E634" s="57">
        <v>2008</v>
      </c>
      <c r="F634" s="56">
        <v>4</v>
      </c>
      <c r="G634" s="57">
        <v>1</v>
      </c>
      <c r="H634" s="56">
        <v>31</v>
      </c>
      <c r="I634" s="6">
        <v>121</v>
      </c>
      <c r="J634">
        <v>31</v>
      </c>
      <c r="K634" s="57">
        <v>131</v>
      </c>
      <c r="L634">
        <v>5</v>
      </c>
      <c r="M634" s="20">
        <v>45866</v>
      </c>
      <c r="N634" s="3">
        <v>0.48</v>
      </c>
      <c r="O634" s="3">
        <v>7.09</v>
      </c>
      <c r="R634" s="119"/>
    </row>
    <row r="635" spans="1:18">
      <c r="A635" s="57" t="s">
        <v>39</v>
      </c>
      <c r="B635" s="57" t="s">
        <v>40</v>
      </c>
      <c r="C635" s="56">
        <v>8</v>
      </c>
      <c r="D635" s="57" t="s">
        <v>41</v>
      </c>
      <c r="E635" s="57">
        <v>1984</v>
      </c>
      <c r="F635" s="56">
        <v>4</v>
      </c>
      <c r="G635" s="57">
        <v>2</v>
      </c>
      <c r="H635" s="56">
        <v>31</v>
      </c>
      <c r="I635" s="6">
        <v>122</v>
      </c>
      <c r="J635">
        <v>34</v>
      </c>
      <c r="K635" s="57">
        <v>231</v>
      </c>
      <c r="L635">
        <v>5</v>
      </c>
      <c r="M635" s="20">
        <v>45866</v>
      </c>
      <c r="N635" s="3">
        <v>0.49</v>
      </c>
      <c r="O635" s="3">
        <v>10.33</v>
      </c>
      <c r="R635" s="119"/>
    </row>
    <row r="636" spans="1:18">
      <c r="A636" s="57" t="s">
        <v>39</v>
      </c>
      <c r="B636" s="57" t="s">
        <v>40</v>
      </c>
      <c r="C636" s="56">
        <v>8</v>
      </c>
      <c r="D636" s="57" t="s">
        <v>47</v>
      </c>
      <c r="E636" s="57">
        <v>2016</v>
      </c>
      <c r="F636" s="56">
        <v>4</v>
      </c>
      <c r="G636" s="57">
        <v>3</v>
      </c>
      <c r="H636" s="56">
        <v>31</v>
      </c>
      <c r="I636" s="6">
        <v>123</v>
      </c>
      <c r="J636">
        <v>95</v>
      </c>
      <c r="K636" s="57">
        <v>331</v>
      </c>
      <c r="L636">
        <v>5</v>
      </c>
      <c r="M636" s="20">
        <v>45866</v>
      </c>
      <c r="N636" s="3">
        <v>0.28999999999999998</v>
      </c>
      <c r="O636" s="3">
        <v>3.28</v>
      </c>
      <c r="R636" s="119"/>
    </row>
    <row r="637" spans="1:18">
      <c r="A637" s="57" t="s">
        <v>39</v>
      </c>
      <c r="B637" s="57" t="s">
        <v>40</v>
      </c>
      <c r="C637" s="56">
        <v>8</v>
      </c>
      <c r="D637" s="57" t="s">
        <v>42</v>
      </c>
      <c r="E637" s="57">
        <v>1989</v>
      </c>
      <c r="F637" s="56">
        <v>4</v>
      </c>
      <c r="G637" s="57">
        <v>4</v>
      </c>
      <c r="H637" s="56">
        <v>31</v>
      </c>
      <c r="I637" s="6">
        <v>124</v>
      </c>
      <c r="J637">
        <v>98</v>
      </c>
      <c r="K637" s="57">
        <v>431</v>
      </c>
      <c r="L637">
        <v>5</v>
      </c>
      <c r="M637" s="20">
        <v>45866</v>
      </c>
      <c r="N637" s="3">
        <v>0.35</v>
      </c>
      <c r="O637" s="3">
        <v>7.74</v>
      </c>
      <c r="R637" s="119"/>
    </row>
    <row r="638" spans="1:18">
      <c r="A638" s="57" t="s">
        <v>39</v>
      </c>
      <c r="B638" s="57" t="s">
        <v>40</v>
      </c>
      <c r="C638" s="56">
        <v>8</v>
      </c>
      <c r="D638" s="57" t="s">
        <v>42</v>
      </c>
      <c r="E638" s="57">
        <v>1989</v>
      </c>
      <c r="F638" s="56">
        <v>4</v>
      </c>
      <c r="G638" s="57">
        <v>4</v>
      </c>
      <c r="H638" s="56">
        <v>32</v>
      </c>
      <c r="I638" s="6">
        <v>125</v>
      </c>
      <c r="J638">
        <v>97</v>
      </c>
      <c r="K638" s="57">
        <v>432</v>
      </c>
      <c r="L638">
        <v>5</v>
      </c>
      <c r="M638" s="20">
        <v>45866</v>
      </c>
      <c r="N638" s="3">
        <v>0.37</v>
      </c>
      <c r="O638" s="3">
        <v>6.38</v>
      </c>
      <c r="P638" s="67">
        <v>18</v>
      </c>
      <c r="R638" s="119"/>
    </row>
    <row r="639" spans="1:18">
      <c r="A639" s="57" t="s">
        <v>39</v>
      </c>
      <c r="B639" s="57" t="s">
        <v>40</v>
      </c>
      <c r="C639" s="56">
        <v>8</v>
      </c>
      <c r="D639" s="57" t="s">
        <v>47</v>
      </c>
      <c r="E639" s="57">
        <v>2016</v>
      </c>
      <c r="F639" s="56">
        <v>4</v>
      </c>
      <c r="G639" s="57">
        <v>3</v>
      </c>
      <c r="H639" s="56">
        <v>32</v>
      </c>
      <c r="I639" s="6">
        <v>126</v>
      </c>
      <c r="J639">
        <v>96</v>
      </c>
      <c r="K639" s="57">
        <v>332</v>
      </c>
      <c r="L639">
        <v>5</v>
      </c>
      <c r="M639" s="20">
        <v>45866</v>
      </c>
      <c r="N639" s="3">
        <v>0.42</v>
      </c>
      <c r="O639" s="3">
        <v>5.45</v>
      </c>
      <c r="P639" s="67">
        <v>24</v>
      </c>
      <c r="R639" s="119"/>
    </row>
    <row r="640" spans="1:18">
      <c r="A640" s="57" t="s">
        <v>39</v>
      </c>
      <c r="B640" s="57" t="s">
        <v>40</v>
      </c>
      <c r="C640" s="56">
        <v>8</v>
      </c>
      <c r="D640" s="57" t="s">
        <v>41</v>
      </c>
      <c r="E640" s="57">
        <v>1984</v>
      </c>
      <c r="F640" s="56">
        <v>4</v>
      </c>
      <c r="G640" s="57">
        <v>2</v>
      </c>
      <c r="H640" s="56">
        <v>32</v>
      </c>
      <c r="I640" s="6">
        <v>127</v>
      </c>
      <c r="J640">
        <v>33</v>
      </c>
      <c r="K640" s="57">
        <v>232</v>
      </c>
      <c r="L640">
        <v>5</v>
      </c>
      <c r="M640" s="20">
        <v>45866</v>
      </c>
      <c r="N640" s="3">
        <v>0.6</v>
      </c>
      <c r="O640" s="3">
        <v>6.59</v>
      </c>
      <c r="P640" s="67">
        <v>23</v>
      </c>
      <c r="R640" s="119"/>
    </row>
    <row r="641" spans="1:18">
      <c r="A641" s="57" t="s">
        <v>39</v>
      </c>
      <c r="B641" s="57" t="s">
        <v>40</v>
      </c>
      <c r="C641" s="56">
        <v>8</v>
      </c>
      <c r="D641" s="57" t="s">
        <v>46</v>
      </c>
      <c r="E641" s="57">
        <v>2008</v>
      </c>
      <c r="F641" s="56">
        <v>4</v>
      </c>
      <c r="G641" s="57">
        <v>1</v>
      </c>
      <c r="H641" s="56">
        <v>32</v>
      </c>
      <c r="I641" s="6">
        <v>128</v>
      </c>
      <c r="J641">
        <v>32</v>
      </c>
      <c r="K641" s="57">
        <v>132</v>
      </c>
      <c r="L641">
        <v>5</v>
      </c>
      <c r="M641" s="20">
        <v>45866</v>
      </c>
      <c r="N641" s="3">
        <v>0.51</v>
      </c>
      <c r="O641" s="3">
        <v>9.58</v>
      </c>
      <c r="P641" s="67">
        <v>22</v>
      </c>
      <c r="R641" s="119"/>
    </row>
    <row r="642" spans="1:18">
      <c r="A642" s="57" t="s">
        <v>29</v>
      </c>
      <c r="B642" s="57" t="s">
        <v>30</v>
      </c>
      <c r="C642" s="56">
        <v>1</v>
      </c>
      <c r="D642" s="57" t="s">
        <v>37</v>
      </c>
      <c r="E642" s="57">
        <v>2018</v>
      </c>
      <c r="F642" s="56">
        <v>1</v>
      </c>
      <c r="G642" s="57">
        <v>1</v>
      </c>
      <c r="H642" s="56">
        <v>1</v>
      </c>
      <c r="I642" s="6">
        <v>1</v>
      </c>
      <c r="J642">
        <v>1</v>
      </c>
      <c r="K642" s="57">
        <v>101</v>
      </c>
      <c r="L642">
        <v>6</v>
      </c>
      <c r="M642" s="20">
        <v>45880</v>
      </c>
      <c r="N642" s="3">
        <v>0.78</v>
      </c>
      <c r="O642" s="3">
        <v>3.33</v>
      </c>
      <c r="R642" s="119"/>
    </row>
    <row r="643" spans="1:18">
      <c r="A643" s="57" t="s">
        <v>29</v>
      </c>
      <c r="B643" s="57" t="s">
        <v>30</v>
      </c>
      <c r="C643" s="56">
        <v>1</v>
      </c>
      <c r="D643" s="57" t="s">
        <v>32</v>
      </c>
      <c r="E643" s="57">
        <v>1985</v>
      </c>
      <c r="F643" s="56">
        <v>1</v>
      </c>
      <c r="G643" s="57">
        <v>2</v>
      </c>
      <c r="H643" s="56">
        <v>1</v>
      </c>
      <c r="I643" s="6">
        <v>2</v>
      </c>
      <c r="J643">
        <v>64</v>
      </c>
      <c r="K643" s="57">
        <v>201</v>
      </c>
      <c r="L643">
        <v>6</v>
      </c>
      <c r="M643" s="20">
        <v>45880</v>
      </c>
      <c r="N643" s="3">
        <v>0.83</v>
      </c>
      <c r="O643" s="3">
        <v>4.21</v>
      </c>
      <c r="R643" s="119"/>
    </row>
    <row r="644" spans="1:18">
      <c r="A644" s="57" t="s">
        <v>29</v>
      </c>
      <c r="B644" s="57" t="s">
        <v>30</v>
      </c>
      <c r="C644" s="56">
        <v>1</v>
      </c>
      <c r="D644" s="57" t="s">
        <v>31</v>
      </c>
      <c r="E644" s="57">
        <v>1983</v>
      </c>
      <c r="F644" s="56">
        <v>1</v>
      </c>
      <c r="G644" s="57">
        <v>3</v>
      </c>
      <c r="H644" s="56">
        <v>1</v>
      </c>
      <c r="I644" s="6">
        <v>3</v>
      </c>
      <c r="J644">
        <v>65</v>
      </c>
      <c r="K644" s="57">
        <v>301</v>
      </c>
      <c r="L644">
        <v>6</v>
      </c>
      <c r="M644" s="20">
        <v>45880</v>
      </c>
      <c r="N644" s="3">
        <v>0.82</v>
      </c>
      <c r="O644" s="3">
        <v>4.87</v>
      </c>
      <c r="R644" s="119"/>
    </row>
    <row r="645" spans="1:18">
      <c r="A645" s="57" t="s">
        <v>29</v>
      </c>
      <c r="B645" s="57" t="s">
        <v>30</v>
      </c>
      <c r="C645" s="56">
        <v>1</v>
      </c>
      <c r="D645" s="57" t="s">
        <v>34</v>
      </c>
      <c r="E645" s="57">
        <v>1999</v>
      </c>
      <c r="F645" s="56">
        <v>1</v>
      </c>
      <c r="G645" s="57">
        <v>4</v>
      </c>
      <c r="H645" s="56">
        <v>1</v>
      </c>
      <c r="I645" s="6">
        <v>4</v>
      </c>
      <c r="J645">
        <v>128</v>
      </c>
      <c r="K645" s="57">
        <v>401</v>
      </c>
      <c r="L645">
        <v>6</v>
      </c>
      <c r="M645" s="20">
        <v>45880</v>
      </c>
      <c r="N645" s="3">
        <v>0.8</v>
      </c>
      <c r="O645" s="3">
        <v>4.92</v>
      </c>
      <c r="R645" s="119"/>
    </row>
    <row r="646" spans="1:18">
      <c r="A646" s="57" t="s">
        <v>29</v>
      </c>
      <c r="B646" s="57" t="s">
        <v>30</v>
      </c>
      <c r="C646" s="56">
        <v>1</v>
      </c>
      <c r="D646" s="57" t="s">
        <v>34</v>
      </c>
      <c r="E646" s="57">
        <v>1999</v>
      </c>
      <c r="F646" s="56">
        <v>1</v>
      </c>
      <c r="G646" s="57">
        <v>4</v>
      </c>
      <c r="H646" s="56">
        <v>2</v>
      </c>
      <c r="I646" s="6">
        <v>5</v>
      </c>
      <c r="J646">
        <v>127</v>
      </c>
      <c r="K646" s="57">
        <v>402</v>
      </c>
      <c r="L646">
        <v>6</v>
      </c>
      <c r="M646" s="20">
        <v>45880</v>
      </c>
      <c r="N646" s="3">
        <v>0.77</v>
      </c>
      <c r="O646" s="3">
        <v>4.84</v>
      </c>
      <c r="P646" s="67">
        <v>39</v>
      </c>
      <c r="R646" s="119"/>
    </row>
    <row r="647" spans="1:18">
      <c r="A647" s="57" t="s">
        <v>29</v>
      </c>
      <c r="B647" s="57" t="s">
        <v>30</v>
      </c>
      <c r="C647" s="56">
        <v>1</v>
      </c>
      <c r="D647" s="57" t="s">
        <v>31</v>
      </c>
      <c r="E647" s="57">
        <v>1983</v>
      </c>
      <c r="F647" s="56">
        <v>1</v>
      </c>
      <c r="G647" s="57">
        <v>3</v>
      </c>
      <c r="H647" s="56">
        <v>2</v>
      </c>
      <c r="I647" s="6">
        <v>6</v>
      </c>
      <c r="J647">
        <v>66</v>
      </c>
      <c r="K647" s="57">
        <v>302</v>
      </c>
      <c r="L647">
        <v>6</v>
      </c>
      <c r="M647" s="20">
        <v>45880</v>
      </c>
      <c r="N647" s="3">
        <v>0.73</v>
      </c>
      <c r="O647" s="3">
        <v>6.12</v>
      </c>
      <c r="P647" s="67">
        <v>43</v>
      </c>
      <c r="R647" s="119"/>
    </row>
    <row r="648" spans="1:18">
      <c r="A648" s="57" t="s">
        <v>29</v>
      </c>
      <c r="B648" s="57" t="s">
        <v>30</v>
      </c>
      <c r="C648" s="56">
        <v>1</v>
      </c>
      <c r="D648" s="57" t="s">
        <v>32</v>
      </c>
      <c r="E648" s="57">
        <v>1985</v>
      </c>
      <c r="F648" s="56">
        <v>1</v>
      </c>
      <c r="G648" s="57">
        <v>2</v>
      </c>
      <c r="H648" s="56">
        <v>2</v>
      </c>
      <c r="I648" s="6">
        <v>7</v>
      </c>
      <c r="J648">
        <v>63</v>
      </c>
      <c r="K648" s="57">
        <v>202</v>
      </c>
      <c r="L648">
        <v>6</v>
      </c>
      <c r="M648" s="20">
        <v>45880</v>
      </c>
      <c r="N648" s="3">
        <v>0.78</v>
      </c>
      <c r="O648" s="3">
        <v>5.45</v>
      </c>
      <c r="P648" s="67">
        <v>48</v>
      </c>
      <c r="R648" s="119"/>
    </row>
    <row r="649" spans="1:18">
      <c r="A649" s="57" t="s">
        <v>29</v>
      </c>
      <c r="B649" s="57" t="s">
        <v>30</v>
      </c>
      <c r="C649" s="56">
        <v>1</v>
      </c>
      <c r="D649" s="57" t="s">
        <v>37</v>
      </c>
      <c r="E649" s="57">
        <v>2018</v>
      </c>
      <c r="F649" s="56">
        <v>1</v>
      </c>
      <c r="G649" s="57">
        <v>1</v>
      </c>
      <c r="H649" s="56">
        <v>2</v>
      </c>
      <c r="I649" s="6">
        <v>8</v>
      </c>
      <c r="J649">
        <v>2</v>
      </c>
      <c r="K649" s="57">
        <v>102</v>
      </c>
      <c r="L649">
        <v>6</v>
      </c>
      <c r="M649" s="20">
        <v>45880</v>
      </c>
      <c r="N649" s="3">
        <v>0.77</v>
      </c>
      <c r="O649" s="3">
        <v>3.86</v>
      </c>
      <c r="P649" s="67">
        <v>41</v>
      </c>
      <c r="R649" s="119"/>
    </row>
    <row r="650" spans="1:18">
      <c r="A650" s="57" t="s">
        <v>29</v>
      </c>
      <c r="B650" s="57" t="s">
        <v>30</v>
      </c>
      <c r="C650" s="56">
        <v>1</v>
      </c>
      <c r="D650" s="57" t="s">
        <v>36</v>
      </c>
      <c r="E650" s="57">
        <v>2016</v>
      </c>
      <c r="F650" s="56">
        <v>1</v>
      </c>
      <c r="G650" s="57">
        <v>1</v>
      </c>
      <c r="H650" s="56">
        <v>3</v>
      </c>
      <c r="I650" s="6">
        <v>9</v>
      </c>
      <c r="J650">
        <v>3</v>
      </c>
      <c r="K650" s="57">
        <v>103</v>
      </c>
      <c r="L650">
        <v>6</v>
      </c>
      <c r="M650" s="20">
        <v>45880</v>
      </c>
      <c r="N650" s="3">
        <v>0.78</v>
      </c>
      <c r="O650" s="3">
        <v>4.5</v>
      </c>
      <c r="R650" s="119"/>
    </row>
    <row r="651" spans="1:18">
      <c r="A651" s="57" t="s">
        <v>29</v>
      </c>
      <c r="B651" s="57" t="s">
        <v>30</v>
      </c>
      <c r="C651" s="56">
        <v>1</v>
      </c>
      <c r="D651" s="57" t="s">
        <v>33</v>
      </c>
      <c r="E651" s="57">
        <v>1998</v>
      </c>
      <c r="F651" s="56">
        <v>1</v>
      </c>
      <c r="G651" s="57">
        <v>2</v>
      </c>
      <c r="H651" s="56">
        <v>3</v>
      </c>
      <c r="I651" s="6">
        <v>10</v>
      </c>
      <c r="J651">
        <v>62</v>
      </c>
      <c r="K651" s="57">
        <v>203</v>
      </c>
      <c r="L651">
        <v>6</v>
      </c>
      <c r="M651" s="20">
        <v>45880</v>
      </c>
      <c r="N651" s="3">
        <v>0.85</v>
      </c>
      <c r="O651" s="3">
        <v>2.0099999999999998</v>
      </c>
      <c r="R651" s="119"/>
    </row>
    <row r="652" spans="1:18">
      <c r="A652" s="57" t="s">
        <v>29</v>
      </c>
      <c r="B652" s="57" t="s">
        <v>30</v>
      </c>
      <c r="C652" s="56">
        <v>1</v>
      </c>
      <c r="D652" s="57" t="s">
        <v>38</v>
      </c>
      <c r="E652" s="57">
        <v>2023</v>
      </c>
      <c r="F652" s="56">
        <v>1</v>
      </c>
      <c r="G652" s="57">
        <v>3</v>
      </c>
      <c r="H652" s="56">
        <v>3</v>
      </c>
      <c r="I652" s="6">
        <v>11</v>
      </c>
      <c r="J652">
        <v>67</v>
      </c>
      <c r="K652" s="57">
        <v>303</v>
      </c>
      <c r="L652">
        <v>6</v>
      </c>
      <c r="M652" s="20">
        <v>45880</v>
      </c>
      <c r="N652" s="3">
        <v>0.74</v>
      </c>
      <c r="O652" s="3">
        <v>5.39</v>
      </c>
      <c r="R652" s="119"/>
    </row>
    <row r="653" spans="1:18">
      <c r="A653" s="57" t="s">
        <v>29</v>
      </c>
      <c r="B653" s="57" t="s">
        <v>30</v>
      </c>
      <c r="C653" s="56">
        <v>1</v>
      </c>
      <c r="D653" s="57" t="s">
        <v>35</v>
      </c>
      <c r="E653" s="57">
        <v>2002</v>
      </c>
      <c r="F653" s="56">
        <v>1</v>
      </c>
      <c r="G653" s="57">
        <v>4</v>
      </c>
      <c r="H653" s="56">
        <v>3</v>
      </c>
      <c r="I653" s="6">
        <v>12</v>
      </c>
      <c r="J653">
        <v>126</v>
      </c>
      <c r="K653" s="57">
        <v>403</v>
      </c>
      <c r="L653">
        <v>6</v>
      </c>
      <c r="M653" s="20">
        <v>45880</v>
      </c>
      <c r="N653" s="3">
        <v>0.79</v>
      </c>
      <c r="O653" s="3">
        <v>2.79</v>
      </c>
      <c r="R653" s="119"/>
    </row>
    <row r="654" spans="1:18">
      <c r="A654" s="57" t="s">
        <v>29</v>
      </c>
      <c r="B654" s="57" t="s">
        <v>30</v>
      </c>
      <c r="C654" s="56">
        <v>1</v>
      </c>
      <c r="D654" s="57" t="s">
        <v>35</v>
      </c>
      <c r="E654" s="57">
        <v>2002</v>
      </c>
      <c r="F654" s="56">
        <v>1</v>
      </c>
      <c r="G654" s="57">
        <v>4</v>
      </c>
      <c r="H654" s="56">
        <v>4</v>
      </c>
      <c r="I654" s="6">
        <v>13</v>
      </c>
      <c r="J654">
        <v>125</v>
      </c>
      <c r="K654" s="57">
        <v>404</v>
      </c>
      <c r="L654">
        <v>6</v>
      </c>
      <c r="M654" s="20">
        <v>45880</v>
      </c>
      <c r="N654" s="3">
        <v>0.76</v>
      </c>
      <c r="O654" s="3">
        <v>4.2699999999999996</v>
      </c>
      <c r="P654" s="67">
        <v>45</v>
      </c>
      <c r="R654" s="119"/>
    </row>
    <row r="655" spans="1:18">
      <c r="A655" s="57" t="s">
        <v>29</v>
      </c>
      <c r="B655" s="57" t="s">
        <v>30</v>
      </c>
      <c r="C655" s="56">
        <v>1</v>
      </c>
      <c r="D655" s="57" t="s">
        <v>38</v>
      </c>
      <c r="E655" s="57">
        <v>2023</v>
      </c>
      <c r="F655" s="56">
        <v>1</v>
      </c>
      <c r="G655" s="57">
        <v>3</v>
      </c>
      <c r="H655" s="56">
        <v>4</v>
      </c>
      <c r="I655" s="6">
        <v>14</v>
      </c>
      <c r="J655">
        <v>68</v>
      </c>
      <c r="K655" s="57">
        <v>304</v>
      </c>
      <c r="L655">
        <v>6</v>
      </c>
      <c r="M655" s="20">
        <v>45880</v>
      </c>
      <c r="N655" s="3">
        <v>0.66</v>
      </c>
      <c r="O655" s="3">
        <v>5.74</v>
      </c>
      <c r="P655" s="67">
        <v>39</v>
      </c>
      <c r="R655" s="119"/>
    </row>
    <row r="656" spans="1:18">
      <c r="A656" s="57" t="s">
        <v>29</v>
      </c>
      <c r="B656" s="57" t="s">
        <v>30</v>
      </c>
      <c r="C656" s="56">
        <v>1</v>
      </c>
      <c r="D656" s="57" t="s">
        <v>33</v>
      </c>
      <c r="E656" s="57">
        <v>1998</v>
      </c>
      <c r="F656" s="56">
        <v>1</v>
      </c>
      <c r="G656" s="57">
        <v>2</v>
      </c>
      <c r="H656" s="56">
        <v>4</v>
      </c>
      <c r="I656" s="6">
        <v>15</v>
      </c>
      <c r="J656">
        <v>61</v>
      </c>
      <c r="K656" s="57">
        <v>204</v>
      </c>
      <c r="L656">
        <v>6</v>
      </c>
      <c r="M656" s="20">
        <v>45880</v>
      </c>
      <c r="N656" s="3">
        <v>0.8</v>
      </c>
      <c r="O656" s="3">
        <v>4.6100000000000003</v>
      </c>
      <c r="P656" s="67">
        <v>48</v>
      </c>
      <c r="R656" s="119"/>
    </row>
    <row r="657" spans="1:18">
      <c r="A657" s="57" t="s">
        <v>29</v>
      </c>
      <c r="B657" s="57" t="s">
        <v>30</v>
      </c>
      <c r="C657" s="56">
        <v>1</v>
      </c>
      <c r="D657" s="57" t="s">
        <v>36</v>
      </c>
      <c r="E657" s="57">
        <v>2016</v>
      </c>
      <c r="F657" s="56">
        <v>1</v>
      </c>
      <c r="G657" s="57">
        <v>1</v>
      </c>
      <c r="H657" s="56">
        <v>4</v>
      </c>
      <c r="I657" s="6">
        <v>16</v>
      </c>
      <c r="J657">
        <v>4</v>
      </c>
      <c r="K657" s="57">
        <v>104</v>
      </c>
      <c r="L657">
        <v>6</v>
      </c>
      <c r="M657" s="20">
        <v>45880</v>
      </c>
      <c r="N657" s="3">
        <v>0.73</v>
      </c>
      <c r="O657" s="3">
        <v>5.88</v>
      </c>
      <c r="P657" s="67">
        <v>41</v>
      </c>
      <c r="R657" s="119"/>
    </row>
    <row r="658" spans="1:18">
      <c r="A658" s="57" t="s">
        <v>39</v>
      </c>
      <c r="B658" s="57" t="s">
        <v>40</v>
      </c>
      <c r="C658" s="56">
        <v>2</v>
      </c>
      <c r="D658" s="57" t="s">
        <v>41</v>
      </c>
      <c r="E658" s="57">
        <v>1984</v>
      </c>
      <c r="F658" s="56">
        <v>1</v>
      </c>
      <c r="G658" s="57">
        <v>1</v>
      </c>
      <c r="H658" s="56">
        <v>5</v>
      </c>
      <c r="I658" s="6">
        <v>17</v>
      </c>
      <c r="J658">
        <v>5</v>
      </c>
      <c r="K658" s="57">
        <v>105</v>
      </c>
      <c r="L658">
        <v>6</v>
      </c>
      <c r="M658" s="20">
        <v>45880</v>
      </c>
      <c r="N658" s="3">
        <v>0.49</v>
      </c>
      <c r="O658" s="3">
        <v>7.76</v>
      </c>
      <c r="R658" s="119"/>
    </row>
    <row r="659" spans="1:18">
      <c r="A659" s="57" t="s">
        <v>39</v>
      </c>
      <c r="B659" s="57" t="s">
        <v>40</v>
      </c>
      <c r="C659" s="56">
        <v>2</v>
      </c>
      <c r="D659" s="57" t="s">
        <v>42</v>
      </c>
      <c r="E659" s="57">
        <v>1989</v>
      </c>
      <c r="F659" s="56">
        <v>1</v>
      </c>
      <c r="G659" s="57">
        <v>2</v>
      </c>
      <c r="H659" s="56">
        <v>5</v>
      </c>
      <c r="I659" s="6">
        <v>18</v>
      </c>
      <c r="J659">
        <v>60</v>
      </c>
      <c r="K659" s="57">
        <v>205</v>
      </c>
      <c r="L659">
        <v>6</v>
      </c>
      <c r="M659" s="20">
        <v>45880</v>
      </c>
      <c r="N659" s="3">
        <v>0.62</v>
      </c>
      <c r="O659" s="3">
        <v>13.2</v>
      </c>
      <c r="R659" s="119"/>
    </row>
    <row r="660" spans="1:18">
      <c r="A660" s="57" t="s">
        <v>39</v>
      </c>
      <c r="B660" s="57" t="s">
        <v>40</v>
      </c>
      <c r="C660" s="56">
        <v>2</v>
      </c>
      <c r="D660" s="57" t="s">
        <v>45</v>
      </c>
      <c r="E660" s="57">
        <v>2004</v>
      </c>
      <c r="F660" s="56">
        <v>1</v>
      </c>
      <c r="G660" s="57">
        <v>3</v>
      </c>
      <c r="H660" s="56">
        <v>5</v>
      </c>
      <c r="I660" s="6">
        <v>19</v>
      </c>
      <c r="J660">
        <v>69</v>
      </c>
      <c r="K660" s="57">
        <v>305</v>
      </c>
      <c r="L660">
        <v>6</v>
      </c>
      <c r="M660" s="20">
        <v>45880</v>
      </c>
      <c r="N660" s="3">
        <v>0.56999999999999995</v>
      </c>
      <c r="O660" s="3">
        <v>5.77</v>
      </c>
      <c r="R660" s="119"/>
    </row>
    <row r="661" spans="1:18">
      <c r="A661" s="57" t="s">
        <v>39</v>
      </c>
      <c r="B661" s="57" t="s">
        <v>40</v>
      </c>
      <c r="C661" s="56">
        <v>2</v>
      </c>
      <c r="D661" s="57" t="s">
        <v>43</v>
      </c>
      <c r="E661" s="57">
        <v>1999</v>
      </c>
      <c r="F661" s="56">
        <v>1</v>
      </c>
      <c r="G661" s="57">
        <v>4</v>
      </c>
      <c r="H661" s="56">
        <v>5</v>
      </c>
      <c r="I661" s="6">
        <v>20</v>
      </c>
      <c r="J661">
        <v>124</v>
      </c>
      <c r="K661" s="57">
        <v>405</v>
      </c>
      <c r="L661">
        <v>6</v>
      </c>
      <c r="M661" s="20">
        <v>45880</v>
      </c>
      <c r="N661" s="3">
        <v>0.62</v>
      </c>
      <c r="O661" s="3">
        <v>5.52</v>
      </c>
      <c r="R661" s="119"/>
    </row>
    <row r="662" spans="1:18">
      <c r="A662" s="57" t="s">
        <v>39</v>
      </c>
      <c r="B662" s="57" t="s">
        <v>40</v>
      </c>
      <c r="C662" s="56">
        <v>2</v>
      </c>
      <c r="D662" s="57" t="s">
        <v>43</v>
      </c>
      <c r="E662" s="57">
        <v>1999</v>
      </c>
      <c r="F662" s="56">
        <v>1</v>
      </c>
      <c r="G662" s="57">
        <v>4</v>
      </c>
      <c r="H662" s="56">
        <v>6</v>
      </c>
      <c r="I662" s="6">
        <v>21</v>
      </c>
      <c r="J662">
        <v>123</v>
      </c>
      <c r="K662" s="57">
        <v>406</v>
      </c>
      <c r="L662">
        <v>6</v>
      </c>
      <c r="M662" s="20">
        <v>45880</v>
      </c>
      <c r="N662" s="3">
        <v>0.6</v>
      </c>
      <c r="O662" s="3">
        <v>8.91</v>
      </c>
      <c r="P662" s="67">
        <v>34</v>
      </c>
      <c r="R662" s="119"/>
    </row>
    <row r="663" spans="1:18">
      <c r="A663" s="57" t="s">
        <v>39</v>
      </c>
      <c r="B663" s="57" t="s">
        <v>40</v>
      </c>
      <c r="C663" s="56">
        <v>2</v>
      </c>
      <c r="D663" s="57" t="s">
        <v>45</v>
      </c>
      <c r="E663" s="57">
        <v>2004</v>
      </c>
      <c r="F663" s="56">
        <v>1</v>
      </c>
      <c r="G663" s="57">
        <v>3</v>
      </c>
      <c r="H663" s="56">
        <v>6</v>
      </c>
      <c r="I663" s="6">
        <v>22</v>
      </c>
      <c r="J663">
        <v>70</v>
      </c>
      <c r="K663" s="57">
        <v>306</v>
      </c>
      <c r="L663">
        <v>6</v>
      </c>
      <c r="M663" s="20">
        <v>45880</v>
      </c>
      <c r="N663" s="3">
        <v>0.53</v>
      </c>
      <c r="O663" s="3">
        <v>5.75</v>
      </c>
      <c r="P663" s="67">
        <v>23</v>
      </c>
      <c r="R663" s="119"/>
    </row>
    <row r="664" spans="1:18">
      <c r="A664" s="57" t="s">
        <v>39</v>
      </c>
      <c r="B664" s="57" t="s">
        <v>40</v>
      </c>
      <c r="C664" s="56">
        <v>2</v>
      </c>
      <c r="D664" s="57" t="s">
        <v>42</v>
      </c>
      <c r="E664" s="57">
        <v>1989</v>
      </c>
      <c r="F664" s="56">
        <v>1</v>
      </c>
      <c r="G664" s="57">
        <v>2</v>
      </c>
      <c r="H664" s="56">
        <v>6</v>
      </c>
      <c r="I664" s="6">
        <v>23</v>
      </c>
      <c r="J664">
        <v>59</v>
      </c>
      <c r="K664" s="57">
        <v>206</v>
      </c>
      <c r="L664">
        <v>6</v>
      </c>
      <c r="M664" s="20">
        <v>45880</v>
      </c>
      <c r="N664" s="3">
        <v>0.57999999999999996</v>
      </c>
      <c r="O664" s="3">
        <v>7.54</v>
      </c>
      <c r="P664" s="67">
        <v>28</v>
      </c>
      <c r="R664" s="119"/>
    </row>
    <row r="665" spans="1:18">
      <c r="A665" s="57" t="s">
        <v>39</v>
      </c>
      <c r="B665" s="57" t="s">
        <v>40</v>
      </c>
      <c r="C665" s="56">
        <v>2</v>
      </c>
      <c r="D665" s="57" t="s">
        <v>41</v>
      </c>
      <c r="E665" s="57">
        <v>1984</v>
      </c>
      <c r="F665" s="56">
        <v>1</v>
      </c>
      <c r="G665" s="57">
        <v>1</v>
      </c>
      <c r="H665" s="56">
        <v>6</v>
      </c>
      <c r="I665" s="6">
        <v>24</v>
      </c>
      <c r="J665">
        <v>6</v>
      </c>
      <c r="K665" s="57">
        <v>106</v>
      </c>
      <c r="L665">
        <v>6</v>
      </c>
      <c r="M665" s="20">
        <v>45880</v>
      </c>
      <c r="N665" s="3">
        <v>0.43</v>
      </c>
      <c r="O665" s="3">
        <v>8.1199999999999992</v>
      </c>
      <c r="P665" s="67">
        <v>23</v>
      </c>
      <c r="R665" s="119"/>
    </row>
    <row r="666" spans="1:18">
      <c r="A666" s="57" t="s">
        <v>39</v>
      </c>
      <c r="B666" s="57" t="s">
        <v>40</v>
      </c>
      <c r="C666" s="56">
        <v>2</v>
      </c>
      <c r="D666" s="57" t="s">
        <v>47</v>
      </c>
      <c r="E666" s="57">
        <v>2016</v>
      </c>
      <c r="F666" s="56">
        <v>1</v>
      </c>
      <c r="G666" s="57">
        <v>1</v>
      </c>
      <c r="H666" s="56">
        <v>7</v>
      </c>
      <c r="I666" s="6">
        <v>25</v>
      </c>
      <c r="J666">
        <v>7</v>
      </c>
      <c r="K666" s="57">
        <v>107</v>
      </c>
      <c r="L666">
        <v>6</v>
      </c>
      <c r="M666" s="20">
        <v>45880</v>
      </c>
      <c r="N666" s="3">
        <v>0.45</v>
      </c>
      <c r="O666" s="3">
        <v>6.83</v>
      </c>
      <c r="R666" s="119"/>
    </row>
    <row r="667" spans="1:18">
      <c r="A667" s="57" t="s">
        <v>39</v>
      </c>
      <c r="B667" s="57" t="s">
        <v>40</v>
      </c>
      <c r="C667" s="56">
        <v>2</v>
      </c>
      <c r="D667" s="57" t="s">
        <v>44</v>
      </c>
      <c r="E667" s="57">
        <v>2001</v>
      </c>
      <c r="F667" s="56">
        <v>1</v>
      </c>
      <c r="G667" s="57">
        <v>2</v>
      </c>
      <c r="H667" s="56">
        <v>7</v>
      </c>
      <c r="I667" s="6">
        <v>26</v>
      </c>
      <c r="J667">
        <v>58</v>
      </c>
      <c r="K667" s="57">
        <v>207</v>
      </c>
      <c r="L667">
        <v>6</v>
      </c>
      <c r="M667" s="20">
        <v>45880</v>
      </c>
      <c r="N667" s="3">
        <v>0.69</v>
      </c>
      <c r="O667" s="3">
        <v>7.86</v>
      </c>
      <c r="R667" s="119"/>
    </row>
    <row r="668" spans="1:18">
      <c r="A668" s="57" t="s">
        <v>39</v>
      </c>
      <c r="B668" s="57" t="s">
        <v>40</v>
      </c>
      <c r="C668" s="56">
        <v>2</v>
      </c>
      <c r="D668" s="57" t="s">
        <v>48</v>
      </c>
      <c r="E668" s="57">
        <v>2020</v>
      </c>
      <c r="F668" s="56">
        <v>1</v>
      </c>
      <c r="G668" s="57">
        <v>3</v>
      </c>
      <c r="H668" s="56">
        <v>7</v>
      </c>
      <c r="I668" s="6">
        <v>27</v>
      </c>
      <c r="J668">
        <v>71</v>
      </c>
      <c r="K668" s="57">
        <v>307</v>
      </c>
      <c r="L668">
        <v>6</v>
      </c>
      <c r="M668" s="20">
        <v>45880</v>
      </c>
      <c r="N668" s="3">
        <v>0.51</v>
      </c>
      <c r="O668" s="3">
        <v>6.6</v>
      </c>
      <c r="R668" s="119"/>
    </row>
    <row r="669" spans="1:18">
      <c r="A669" s="57" t="s">
        <v>39</v>
      </c>
      <c r="B669" s="57" t="s">
        <v>40</v>
      </c>
      <c r="C669" s="56">
        <v>2</v>
      </c>
      <c r="D669" s="57" t="s">
        <v>46</v>
      </c>
      <c r="E669" s="57">
        <v>2008</v>
      </c>
      <c r="F669" s="56">
        <v>1</v>
      </c>
      <c r="G669" s="57">
        <v>4</v>
      </c>
      <c r="H669" s="56">
        <v>7</v>
      </c>
      <c r="I669" s="6">
        <v>28</v>
      </c>
      <c r="J669">
        <v>122</v>
      </c>
      <c r="K669" s="57">
        <v>407</v>
      </c>
      <c r="L669">
        <v>6</v>
      </c>
      <c r="M669" s="20">
        <v>45880</v>
      </c>
      <c r="N669" s="3">
        <v>0.62</v>
      </c>
      <c r="O669" s="3">
        <v>5.99</v>
      </c>
      <c r="R669" s="119"/>
    </row>
    <row r="670" spans="1:18">
      <c r="A670" s="57" t="s">
        <v>39</v>
      </c>
      <c r="B670" s="57" t="s">
        <v>40</v>
      </c>
      <c r="C670" s="56">
        <v>2</v>
      </c>
      <c r="D670" s="57" t="s">
        <v>46</v>
      </c>
      <c r="E670" s="57">
        <v>2008</v>
      </c>
      <c r="F670" s="56">
        <v>1</v>
      </c>
      <c r="G670" s="57">
        <v>4</v>
      </c>
      <c r="H670" s="56">
        <v>8</v>
      </c>
      <c r="I670" s="6">
        <v>29</v>
      </c>
      <c r="J670">
        <v>121</v>
      </c>
      <c r="K670" s="57">
        <v>408</v>
      </c>
      <c r="L670">
        <v>6</v>
      </c>
      <c r="M670" s="20">
        <v>45880</v>
      </c>
      <c r="N670" s="3">
        <v>0.61</v>
      </c>
      <c r="O670" s="3">
        <v>11.42</v>
      </c>
      <c r="P670" s="67">
        <v>33</v>
      </c>
      <c r="R670" s="119"/>
    </row>
    <row r="671" spans="1:18">
      <c r="A671" s="57" t="s">
        <v>39</v>
      </c>
      <c r="B671" s="57" t="s">
        <v>40</v>
      </c>
      <c r="C671" s="56">
        <v>2</v>
      </c>
      <c r="D671" s="57" t="s">
        <v>48</v>
      </c>
      <c r="E671" s="57">
        <v>2020</v>
      </c>
      <c r="F671" s="56">
        <v>1</v>
      </c>
      <c r="G671" s="57">
        <v>3</v>
      </c>
      <c r="H671" s="56">
        <v>8</v>
      </c>
      <c r="I671" s="6">
        <v>30</v>
      </c>
      <c r="J671">
        <v>72</v>
      </c>
      <c r="K671" s="57">
        <v>308</v>
      </c>
      <c r="L671">
        <v>6</v>
      </c>
      <c r="M671" s="20">
        <v>45880</v>
      </c>
      <c r="N671" s="3">
        <v>0.49</v>
      </c>
      <c r="O671" s="3">
        <v>6.2</v>
      </c>
      <c r="P671" s="67">
        <v>30</v>
      </c>
      <c r="R671" s="119"/>
    </row>
    <row r="672" spans="1:18">
      <c r="A672" s="57" t="s">
        <v>39</v>
      </c>
      <c r="B672" s="57" t="s">
        <v>40</v>
      </c>
      <c r="C672" s="56">
        <v>2</v>
      </c>
      <c r="D672" s="57" t="s">
        <v>44</v>
      </c>
      <c r="E672" s="57">
        <v>2001</v>
      </c>
      <c r="F672" s="56">
        <v>1</v>
      </c>
      <c r="G672" s="57">
        <v>2</v>
      </c>
      <c r="H672" s="56">
        <v>8</v>
      </c>
      <c r="I672" s="6">
        <v>31</v>
      </c>
      <c r="J672">
        <v>57</v>
      </c>
      <c r="K672" s="57">
        <v>208</v>
      </c>
      <c r="L672">
        <v>6</v>
      </c>
      <c r="M672" s="20">
        <v>45880</v>
      </c>
      <c r="N672" s="3">
        <v>0.69</v>
      </c>
      <c r="O672" s="3">
        <v>5.7</v>
      </c>
      <c r="P672" s="67">
        <v>31</v>
      </c>
      <c r="R672" s="119"/>
    </row>
    <row r="673" spans="1:18">
      <c r="A673" s="57" t="s">
        <v>39</v>
      </c>
      <c r="B673" s="57" t="s">
        <v>40</v>
      </c>
      <c r="C673" s="56">
        <v>2</v>
      </c>
      <c r="D673" s="57" t="s">
        <v>47</v>
      </c>
      <c r="E673" s="57">
        <v>2016</v>
      </c>
      <c r="F673" s="56">
        <v>1</v>
      </c>
      <c r="G673" s="57">
        <v>1</v>
      </c>
      <c r="H673" s="56">
        <v>8</v>
      </c>
      <c r="I673" s="6">
        <v>32</v>
      </c>
      <c r="J673">
        <v>8</v>
      </c>
      <c r="K673" s="57">
        <v>108</v>
      </c>
      <c r="L673">
        <v>6</v>
      </c>
      <c r="M673" s="20">
        <v>45880</v>
      </c>
      <c r="N673" s="3">
        <v>0.54</v>
      </c>
      <c r="O673" s="3">
        <v>5.81</v>
      </c>
      <c r="P673" s="67">
        <v>27</v>
      </c>
      <c r="R673" s="119"/>
    </row>
    <row r="674" spans="1:18">
      <c r="A674" s="57" t="s">
        <v>29</v>
      </c>
      <c r="B674" s="57" t="s">
        <v>30</v>
      </c>
      <c r="C674" s="56">
        <v>3</v>
      </c>
      <c r="D674" s="57" t="s">
        <v>32</v>
      </c>
      <c r="E674" s="57">
        <v>1985</v>
      </c>
      <c r="F674" s="56">
        <v>2</v>
      </c>
      <c r="G674" s="57">
        <v>1</v>
      </c>
      <c r="H674" s="56">
        <v>9</v>
      </c>
      <c r="I674" s="6">
        <v>33</v>
      </c>
      <c r="J674">
        <v>9</v>
      </c>
      <c r="K674" s="57">
        <v>109</v>
      </c>
      <c r="L674">
        <v>6</v>
      </c>
      <c r="M674" s="20">
        <v>45880</v>
      </c>
      <c r="N674" s="3">
        <v>0.73</v>
      </c>
      <c r="O674" s="3">
        <v>9.9</v>
      </c>
      <c r="R674" s="119"/>
    </row>
    <row r="675" spans="1:18">
      <c r="A675" s="57" t="s">
        <v>29</v>
      </c>
      <c r="B675" s="57" t="s">
        <v>30</v>
      </c>
      <c r="C675" s="56">
        <v>3</v>
      </c>
      <c r="D675" s="57" t="s">
        <v>38</v>
      </c>
      <c r="E675" s="57">
        <v>2023</v>
      </c>
      <c r="F675" s="56">
        <v>2</v>
      </c>
      <c r="G675" s="57">
        <v>2</v>
      </c>
      <c r="H675" s="56">
        <v>9</v>
      </c>
      <c r="I675" s="6">
        <v>34</v>
      </c>
      <c r="J675">
        <v>56</v>
      </c>
      <c r="K675" s="57">
        <v>209</v>
      </c>
      <c r="L675">
        <v>6</v>
      </c>
      <c r="M675" s="20">
        <v>45880</v>
      </c>
      <c r="N675" s="3">
        <v>0.8</v>
      </c>
      <c r="O675" s="3">
        <v>3.42</v>
      </c>
      <c r="R675" s="119"/>
    </row>
    <row r="676" spans="1:18">
      <c r="A676" s="57" t="s">
        <v>29</v>
      </c>
      <c r="B676" s="57" t="s">
        <v>30</v>
      </c>
      <c r="C676" s="56">
        <v>3</v>
      </c>
      <c r="D676" s="57" t="s">
        <v>36</v>
      </c>
      <c r="E676" s="57">
        <v>2016</v>
      </c>
      <c r="F676" s="56">
        <v>2</v>
      </c>
      <c r="G676" s="57">
        <v>3</v>
      </c>
      <c r="H676" s="56">
        <v>9</v>
      </c>
      <c r="I676" s="6">
        <v>35</v>
      </c>
      <c r="J676">
        <v>73</v>
      </c>
      <c r="K676" s="57">
        <v>309</v>
      </c>
      <c r="L676">
        <v>6</v>
      </c>
      <c r="M676" s="20">
        <v>45880</v>
      </c>
      <c r="N676" s="3">
        <v>0.75</v>
      </c>
      <c r="O676" s="3">
        <v>3.71</v>
      </c>
      <c r="R676" s="119"/>
    </row>
    <row r="677" spans="1:18">
      <c r="A677" s="57" t="s">
        <v>29</v>
      </c>
      <c r="B677" s="57" t="s">
        <v>30</v>
      </c>
      <c r="C677" s="56">
        <v>3</v>
      </c>
      <c r="D677" s="57" t="s">
        <v>33</v>
      </c>
      <c r="E677" s="57">
        <v>1998</v>
      </c>
      <c r="F677" s="56">
        <v>2</v>
      </c>
      <c r="G677" s="57">
        <v>4</v>
      </c>
      <c r="H677" s="56">
        <v>9</v>
      </c>
      <c r="I677" s="6">
        <v>36</v>
      </c>
      <c r="J677">
        <v>120</v>
      </c>
      <c r="K677" s="57">
        <v>409</v>
      </c>
      <c r="L677">
        <v>6</v>
      </c>
      <c r="M677" s="20">
        <v>45880</v>
      </c>
      <c r="N677" s="3">
        <v>0.81</v>
      </c>
      <c r="O677" s="3">
        <v>2.91</v>
      </c>
      <c r="R677" s="119"/>
    </row>
    <row r="678" spans="1:18">
      <c r="A678" s="57" t="s">
        <v>29</v>
      </c>
      <c r="B678" s="57" t="s">
        <v>30</v>
      </c>
      <c r="C678" s="56">
        <v>3</v>
      </c>
      <c r="D678" s="57" t="s">
        <v>33</v>
      </c>
      <c r="E678" s="57">
        <v>1998</v>
      </c>
      <c r="F678" s="56">
        <v>2</v>
      </c>
      <c r="G678" s="57">
        <v>4</v>
      </c>
      <c r="H678" s="56">
        <v>10</v>
      </c>
      <c r="I678" s="6">
        <v>37</v>
      </c>
      <c r="J678">
        <v>119</v>
      </c>
      <c r="K678" s="57">
        <v>410</v>
      </c>
      <c r="L678">
        <v>6</v>
      </c>
      <c r="M678" s="20">
        <v>45880</v>
      </c>
      <c r="N678" s="3">
        <v>0.75</v>
      </c>
      <c r="O678" s="3">
        <v>3.74</v>
      </c>
      <c r="P678" s="67">
        <v>42</v>
      </c>
      <c r="R678" s="119"/>
    </row>
    <row r="679" spans="1:18">
      <c r="A679" s="57" t="s">
        <v>29</v>
      </c>
      <c r="B679" s="57" t="s">
        <v>30</v>
      </c>
      <c r="C679" s="56">
        <v>3</v>
      </c>
      <c r="D679" s="57" t="s">
        <v>36</v>
      </c>
      <c r="E679" s="57">
        <v>2016</v>
      </c>
      <c r="F679" s="56">
        <v>2</v>
      </c>
      <c r="G679" s="57">
        <v>3</v>
      </c>
      <c r="H679" s="56">
        <v>10</v>
      </c>
      <c r="I679" s="6">
        <v>38</v>
      </c>
      <c r="J679">
        <v>74</v>
      </c>
      <c r="K679" s="57">
        <v>310</v>
      </c>
      <c r="L679">
        <v>6</v>
      </c>
      <c r="M679" s="20">
        <v>45880</v>
      </c>
      <c r="N679" s="3">
        <v>0.72</v>
      </c>
      <c r="O679" s="3">
        <v>7.46</v>
      </c>
      <c r="P679" s="67">
        <v>43</v>
      </c>
      <c r="R679" s="119"/>
    </row>
    <row r="680" spans="1:18">
      <c r="A680" s="57" t="s">
        <v>29</v>
      </c>
      <c r="B680" s="57" t="s">
        <v>30</v>
      </c>
      <c r="C680" s="56">
        <v>3</v>
      </c>
      <c r="D680" s="57" t="s">
        <v>38</v>
      </c>
      <c r="E680" s="57">
        <v>2023</v>
      </c>
      <c r="F680" s="56">
        <v>2</v>
      </c>
      <c r="G680" s="57">
        <v>2</v>
      </c>
      <c r="H680" s="56">
        <v>10</v>
      </c>
      <c r="I680" s="6">
        <v>39</v>
      </c>
      <c r="J680">
        <v>55</v>
      </c>
      <c r="K680" s="57">
        <v>210</v>
      </c>
      <c r="L680">
        <v>6</v>
      </c>
      <c r="M680" s="20">
        <v>45880</v>
      </c>
      <c r="N680" s="3">
        <v>0.76</v>
      </c>
      <c r="O680" s="3">
        <v>4.49</v>
      </c>
      <c r="P680" s="67">
        <v>46</v>
      </c>
      <c r="R680" s="119"/>
    </row>
    <row r="681" spans="1:18">
      <c r="A681" s="57" t="s">
        <v>29</v>
      </c>
      <c r="B681" s="57" t="s">
        <v>30</v>
      </c>
      <c r="C681" s="56">
        <v>3</v>
      </c>
      <c r="D681" s="57" t="s">
        <v>32</v>
      </c>
      <c r="E681" s="57">
        <v>1985</v>
      </c>
      <c r="F681" s="56">
        <v>2</v>
      </c>
      <c r="G681" s="57">
        <v>1</v>
      </c>
      <c r="H681" s="56">
        <v>10</v>
      </c>
      <c r="I681" s="6">
        <v>40</v>
      </c>
      <c r="J681">
        <v>10</v>
      </c>
      <c r="K681" s="57">
        <v>110</v>
      </c>
      <c r="L681">
        <v>6</v>
      </c>
      <c r="M681" s="20">
        <v>45880</v>
      </c>
      <c r="N681" s="3">
        <v>0.76</v>
      </c>
      <c r="O681" s="3">
        <v>5.0999999999999996</v>
      </c>
      <c r="P681" s="67">
        <v>42</v>
      </c>
      <c r="R681" s="119"/>
    </row>
    <row r="682" spans="1:18">
      <c r="A682" s="57" t="s">
        <v>29</v>
      </c>
      <c r="B682" s="57" t="s">
        <v>30</v>
      </c>
      <c r="C682" s="56">
        <v>3</v>
      </c>
      <c r="D682" s="57" t="s">
        <v>35</v>
      </c>
      <c r="E682" s="57">
        <v>2002</v>
      </c>
      <c r="F682" s="56">
        <v>2</v>
      </c>
      <c r="G682" s="57">
        <v>1</v>
      </c>
      <c r="H682" s="56">
        <v>11</v>
      </c>
      <c r="I682" s="6">
        <v>41</v>
      </c>
      <c r="J682">
        <v>11</v>
      </c>
      <c r="K682" s="57">
        <v>111</v>
      </c>
      <c r="L682">
        <v>6</v>
      </c>
      <c r="M682" s="20">
        <v>45880</v>
      </c>
      <c r="N682" s="3">
        <v>0.82</v>
      </c>
      <c r="O682" s="3">
        <v>2.04</v>
      </c>
      <c r="R682" s="119"/>
    </row>
    <row r="683" spans="1:18">
      <c r="A683" s="57" t="s">
        <v>29</v>
      </c>
      <c r="B683" s="57" t="s">
        <v>30</v>
      </c>
      <c r="C683" s="56">
        <v>3</v>
      </c>
      <c r="D683" s="57" t="s">
        <v>34</v>
      </c>
      <c r="E683" s="57">
        <v>1999</v>
      </c>
      <c r="F683" s="56">
        <v>2</v>
      </c>
      <c r="G683" s="57">
        <v>2</v>
      </c>
      <c r="H683" s="56">
        <v>11</v>
      </c>
      <c r="I683" s="6">
        <v>42</v>
      </c>
      <c r="J683">
        <v>54</v>
      </c>
      <c r="K683" s="57">
        <v>211</v>
      </c>
      <c r="L683">
        <v>6</v>
      </c>
      <c r="M683" s="20">
        <v>45880</v>
      </c>
      <c r="N683" s="3">
        <v>0.84</v>
      </c>
      <c r="O683" s="3">
        <v>1.92</v>
      </c>
      <c r="R683" s="119"/>
    </row>
    <row r="684" spans="1:18">
      <c r="A684" s="57" t="s">
        <v>29</v>
      </c>
      <c r="B684" s="57" t="s">
        <v>30</v>
      </c>
      <c r="C684" s="56">
        <v>3</v>
      </c>
      <c r="D684" s="57" t="s">
        <v>37</v>
      </c>
      <c r="E684" s="57">
        <v>2018</v>
      </c>
      <c r="F684" s="56">
        <v>2</v>
      </c>
      <c r="G684" s="57">
        <v>3</v>
      </c>
      <c r="H684" s="56">
        <v>11</v>
      </c>
      <c r="I684" s="6">
        <v>43</v>
      </c>
      <c r="J684">
        <v>75</v>
      </c>
      <c r="K684" s="57">
        <v>311</v>
      </c>
      <c r="L684">
        <v>6</v>
      </c>
      <c r="M684" s="20">
        <v>45880</v>
      </c>
      <c r="N684" s="3">
        <v>0.75</v>
      </c>
      <c r="O684" s="3">
        <v>8.01</v>
      </c>
      <c r="R684" s="119"/>
    </row>
    <row r="685" spans="1:18">
      <c r="A685" s="57" t="s">
        <v>29</v>
      </c>
      <c r="B685" s="57" t="s">
        <v>30</v>
      </c>
      <c r="C685" s="56">
        <v>3</v>
      </c>
      <c r="D685" s="57" t="s">
        <v>31</v>
      </c>
      <c r="E685" s="57">
        <v>1983</v>
      </c>
      <c r="F685" s="56">
        <v>2</v>
      </c>
      <c r="G685" s="57">
        <v>4</v>
      </c>
      <c r="H685" s="56">
        <v>11</v>
      </c>
      <c r="I685" s="6">
        <v>44</v>
      </c>
      <c r="J685">
        <v>118</v>
      </c>
      <c r="K685" s="57">
        <v>411</v>
      </c>
      <c r="L685">
        <v>6</v>
      </c>
      <c r="M685" s="20">
        <v>45880</v>
      </c>
      <c r="N685" s="3">
        <v>0.77</v>
      </c>
      <c r="O685" s="3">
        <v>2.5299999999999998</v>
      </c>
      <c r="R685" s="119"/>
    </row>
    <row r="686" spans="1:18">
      <c r="A686" s="57" t="s">
        <v>29</v>
      </c>
      <c r="B686" s="57" t="s">
        <v>30</v>
      </c>
      <c r="C686" s="56">
        <v>3</v>
      </c>
      <c r="D686" s="57" t="s">
        <v>31</v>
      </c>
      <c r="E686" s="57">
        <v>1983</v>
      </c>
      <c r="F686" s="56">
        <v>2</v>
      </c>
      <c r="G686" s="57">
        <v>4</v>
      </c>
      <c r="H686" s="56">
        <v>12</v>
      </c>
      <c r="I686" s="6">
        <v>45</v>
      </c>
      <c r="J686">
        <v>117</v>
      </c>
      <c r="K686" s="57">
        <v>412</v>
      </c>
      <c r="L686">
        <v>6</v>
      </c>
      <c r="M686" s="20">
        <v>45880</v>
      </c>
      <c r="N686" s="3">
        <v>0.81</v>
      </c>
      <c r="O686" s="3">
        <v>3.71</v>
      </c>
      <c r="P686" s="67">
        <v>43</v>
      </c>
      <c r="R686" s="119"/>
    </row>
    <row r="687" spans="1:18">
      <c r="A687" s="57" t="s">
        <v>29</v>
      </c>
      <c r="B687" s="57" t="s">
        <v>30</v>
      </c>
      <c r="C687" s="56">
        <v>3</v>
      </c>
      <c r="D687" s="57" t="s">
        <v>37</v>
      </c>
      <c r="E687" s="57">
        <v>2018</v>
      </c>
      <c r="F687" s="56">
        <v>2</v>
      </c>
      <c r="G687" s="57">
        <v>3</v>
      </c>
      <c r="H687" s="56">
        <v>12</v>
      </c>
      <c r="I687" s="6">
        <v>46</v>
      </c>
      <c r="J687">
        <v>76</v>
      </c>
      <c r="K687" s="57">
        <v>312</v>
      </c>
      <c r="L687">
        <v>6</v>
      </c>
      <c r="M687" s="20">
        <v>45880</v>
      </c>
      <c r="N687" s="3">
        <v>0.71</v>
      </c>
      <c r="O687" s="3">
        <v>5.69</v>
      </c>
      <c r="P687" s="67">
        <v>41</v>
      </c>
      <c r="R687" s="119"/>
    </row>
    <row r="688" spans="1:18">
      <c r="A688" s="57" t="s">
        <v>29</v>
      </c>
      <c r="B688" s="57" t="s">
        <v>30</v>
      </c>
      <c r="C688" s="56">
        <v>3</v>
      </c>
      <c r="D688" s="57" t="s">
        <v>34</v>
      </c>
      <c r="E688" s="57">
        <v>1999</v>
      </c>
      <c r="F688" s="56">
        <v>2</v>
      </c>
      <c r="G688" s="57">
        <v>2</v>
      </c>
      <c r="H688" s="56">
        <v>12</v>
      </c>
      <c r="I688" s="6">
        <v>47</v>
      </c>
      <c r="J688">
        <v>53</v>
      </c>
      <c r="K688" s="57">
        <v>212</v>
      </c>
      <c r="L688">
        <v>6</v>
      </c>
      <c r="M688" s="20">
        <v>45880</v>
      </c>
      <c r="N688" s="3">
        <v>0.78</v>
      </c>
      <c r="O688" s="3">
        <v>6.75</v>
      </c>
      <c r="P688" s="67">
        <v>46</v>
      </c>
      <c r="R688" s="119"/>
    </row>
    <row r="689" spans="1:18">
      <c r="A689" s="57" t="s">
        <v>29</v>
      </c>
      <c r="B689" s="57" t="s">
        <v>30</v>
      </c>
      <c r="C689" s="56">
        <v>3</v>
      </c>
      <c r="D689" s="57" t="s">
        <v>35</v>
      </c>
      <c r="E689" s="57">
        <v>2002</v>
      </c>
      <c r="F689" s="56">
        <v>2</v>
      </c>
      <c r="G689" s="57">
        <v>1</v>
      </c>
      <c r="H689" s="56">
        <v>12</v>
      </c>
      <c r="I689" s="6">
        <v>48</v>
      </c>
      <c r="J689">
        <v>12</v>
      </c>
      <c r="K689" s="57">
        <v>112</v>
      </c>
      <c r="L689">
        <v>6</v>
      </c>
      <c r="M689" s="20">
        <v>45880</v>
      </c>
      <c r="N689" s="3">
        <v>0.78</v>
      </c>
      <c r="O689" s="3">
        <v>3.43</v>
      </c>
      <c r="P689" s="67">
        <v>44</v>
      </c>
      <c r="R689" s="119"/>
    </row>
    <row r="690" spans="1:18">
      <c r="A690" s="57" t="s">
        <v>39</v>
      </c>
      <c r="B690" s="57" t="s">
        <v>40</v>
      </c>
      <c r="C690" s="56">
        <v>4</v>
      </c>
      <c r="D690" s="57" t="s">
        <v>42</v>
      </c>
      <c r="E690" s="57">
        <v>1989</v>
      </c>
      <c r="F690" s="56">
        <v>2</v>
      </c>
      <c r="G690" s="57">
        <v>1</v>
      </c>
      <c r="H690" s="56">
        <v>13</v>
      </c>
      <c r="I690" s="6">
        <v>49</v>
      </c>
      <c r="J690">
        <v>13</v>
      </c>
      <c r="K690" s="57">
        <v>113</v>
      </c>
      <c r="L690">
        <v>6</v>
      </c>
      <c r="M690" s="20">
        <v>45880</v>
      </c>
      <c r="N690" s="3">
        <v>0.55000000000000004</v>
      </c>
      <c r="O690" s="3">
        <v>4.3899999999999997</v>
      </c>
      <c r="R690" s="119"/>
    </row>
    <row r="691" spans="1:18">
      <c r="A691" s="57" t="s">
        <v>39</v>
      </c>
      <c r="B691" s="57" t="s">
        <v>40</v>
      </c>
      <c r="C691" s="56">
        <v>4</v>
      </c>
      <c r="D691" s="57" t="s">
        <v>45</v>
      </c>
      <c r="E691" s="57">
        <v>2004</v>
      </c>
      <c r="F691" s="56">
        <v>2</v>
      </c>
      <c r="G691" s="57">
        <v>2</v>
      </c>
      <c r="H691" s="56">
        <v>13</v>
      </c>
      <c r="I691" s="6">
        <v>50</v>
      </c>
      <c r="J691">
        <v>52</v>
      </c>
      <c r="K691" s="57">
        <v>213</v>
      </c>
      <c r="L691">
        <v>6</v>
      </c>
      <c r="M691" s="20">
        <v>45880</v>
      </c>
      <c r="N691" s="3">
        <v>0.71</v>
      </c>
      <c r="O691" s="3">
        <v>2.9</v>
      </c>
      <c r="R691" s="119"/>
    </row>
    <row r="692" spans="1:18">
      <c r="A692" s="57" t="s">
        <v>39</v>
      </c>
      <c r="B692" s="57" t="s">
        <v>40</v>
      </c>
      <c r="C692" s="56">
        <v>4</v>
      </c>
      <c r="D692" s="57" t="s">
        <v>41</v>
      </c>
      <c r="E692" s="57">
        <v>1984</v>
      </c>
      <c r="F692" s="56">
        <v>2</v>
      </c>
      <c r="G692" s="57">
        <v>3</v>
      </c>
      <c r="H692" s="56">
        <v>13</v>
      </c>
      <c r="I692" s="6">
        <v>51</v>
      </c>
      <c r="J692">
        <v>77</v>
      </c>
      <c r="K692" s="57">
        <v>313</v>
      </c>
      <c r="L692">
        <v>6</v>
      </c>
      <c r="M692" s="20">
        <v>45880</v>
      </c>
      <c r="N692" s="3">
        <v>0.56999999999999995</v>
      </c>
      <c r="O692" s="3">
        <v>5.04</v>
      </c>
      <c r="R692" s="119"/>
    </row>
    <row r="693" spans="1:18">
      <c r="A693" s="57" t="s">
        <v>39</v>
      </c>
      <c r="B693" s="57" t="s">
        <v>40</v>
      </c>
      <c r="C693" s="56">
        <v>4</v>
      </c>
      <c r="D693" s="57" t="s">
        <v>47</v>
      </c>
      <c r="E693" s="57">
        <v>2016</v>
      </c>
      <c r="F693" s="56">
        <v>2</v>
      </c>
      <c r="G693" s="57">
        <v>4</v>
      </c>
      <c r="H693" s="56">
        <v>13</v>
      </c>
      <c r="I693" s="6">
        <v>52</v>
      </c>
      <c r="J693">
        <v>116</v>
      </c>
      <c r="K693" s="57">
        <v>413</v>
      </c>
      <c r="L693">
        <v>6</v>
      </c>
      <c r="M693" s="20">
        <v>45880</v>
      </c>
      <c r="N693" s="3">
        <v>0.6</v>
      </c>
      <c r="O693" s="3">
        <v>7.53</v>
      </c>
      <c r="R693" s="119"/>
    </row>
    <row r="694" spans="1:18">
      <c r="A694" s="57" t="s">
        <v>39</v>
      </c>
      <c r="B694" s="57" t="s">
        <v>40</v>
      </c>
      <c r="C694" s="56">
        <v>4</v>
      </c>
      <c r="D694" s="57" t="s">
        <v>47</v>
      </c>
      <c r="E694" s="57">
        <v>2016</v>
      </c>
      <c r="F694" s="56">
        <v>2</v>
      </c>
      <c r="G694" s="57">
        <v>4</v>
      </c>
      <c r="H694" s="56">
        <v>14</v>
      </c>
      <c r="I694" s="6">
        <v>53</v>
      </c>
      <c r="J694">
        <v>115</v>
      </c>
      <c r="K694" s="57">
        <v>414</v>
      </c>
      <c r="L694">
        <v>6</v>
      </c>
      <c r="M694" s="20">
        <v>45880</v>
      </c>
      <c r="N694" s="3">
        <v>0.6</v>
      </c>
      <c r="O694" s="3">
        <v>3.95</v>
      </c>
      <c r="P694" s="67">
        <v>31</v>
      </c>
      <c r="R694" s="119"/>
    </row>
    <row r="695" spans="1:18">
      <c r="A695" s="57" t="s">
        <v>39</v>
      </c>
      <c r="B695" s="57" t="s">
        <v>40</v>
      </c>
      <c r="C695" s="56">
        <v>4</v>
      </c>
      <c r="D695" s="57" t="s">
        <v>41</v>
      </c>
      <c r="E695" s="57">
        <v>1984</v>
      </c>
      <c r="F695" s="56">
        <v>2</v>
      </c>
      <c r="G695" s="57">
        <v>3</v>
      </c>
      <c r="H695" s="56">
        <v>14</v>
      </c>
      <c r="I695" s="6">
        <v>54</v>
      </c>
      <c r="J695">
        <v>78</v>
      </c>
      <c r="K695" s="57">
        <v>314</v>
      </c>
      <c r="L695">
        <v>6</v>
      </c>
      <c r="M695" s="20">
        <v>45880</v>
      </c>
      <c r="N695" s="3">
        <v>0.56999999999999995</v>
      </c>
      <c r="O695" s="3">
        <v>7.31</v>
      </c>
      <c r="P695" s="67">
        <v>30</v>
      </c>
      <c r="R695" s="119"/>
    </row>
    <row r="696" spans="1:18">
      <c r="A696" s="57" t="s">
        <v>39</v>
      </c>
      <c r="B696" s="57" t="s">
        <v>40</v>
      </c>
      <c r="C696" s="56">
        <v>4</v>
      </c>
      <c r="D696" s="57" t="s">
        <v>45</v>
      </c>
      <c r="E696" s="57">
        <v>2004</v>
      </c>
      <c r="F696" s="56">
        <v>2</v>
      </c>
      <c r="G696" s="57">
        <v>2</v>
      </c>
      <c r="H696" s="56">
        <v>14</v>
      </c>
      <c r="I696" s="6">
        <v>55</v>
      </c>
      <c r="J696">
        <v>51</v>
      </c>
      <c r="K696" s="57">
        <v>214</v>
      </c>
      <c r="L696">
        <v>6</v>
      </c>
      <c r="M696" s="20">
        <v>45880</v>
      </c>
      <c r="N696" s="3">
        <v>0.64</v>
      </c>
      <c r="O696" s="3">
        <v>6.55</v>
      </c>
      <c r="P696" s="67">
        <v>33</v>
      </c>
      <c r="R696" s="119"/>
    </row>
    <row r="697" spans="1:18">
      <c r="A697" s="57" t="s">
        <v>39</v>
      </c>
      <c r="B697" s="57" t="s">
        <v>40</v>
      </c>
      <c r="C697" s="56">
        <v>4</v>
      </c>
      <c r="D697" s="57" t="s">
        <v>42</v>
      </c>
      <c r="E697" s="57">
        <v>1989</v>
      </c>
      <c r="F697" s="56">
        <v>2</v>
      </c>
      <c r="G697" s="57">
        <v>1</v>
      </c>
      <c r="H697" s="56">
        <v>14</v>
      </c>
      <c r="I697" s="6">
        <v>56</v>
      </c>
      <c r="J697">
        <v>14</v>
      </c>
      <c r="K697" s="57">
        <v>114</v>
      </c>
      <c r="L697">
        <v>6</v>
      </c>
      <c r="M697" s="20">
        <v>45880</v>
      </c>
      <c r="N697" s="3">
        <v>0.56999999999999995</v>
      </c>
      <c r="O697" s="3">
        <v>8.91</v>
      </c>
      <c r="P697" s="67">
        <v>31</v>
      </c>
      <c r="R697" s="119"/>
    </row>
    <row r="698" spans="1:18">
      <c r="A698" s="57" t="s">
        <v>39</v>
      </c>
      <c r="B698" s="57" t="s">
        <v>40</v>
      </c>
      <c r="C698" s="56">
        <v>4</v>
      </c>
      <c r="D698" s="57" t="s">
        <v>48</v>
      </c>
      <c r="E698" s="57">
        <v>2020</v>
      </c>
      <c r="F698" s="56">
        <v>2</v>
      </c>
      <c r="G698" s="57">
        <v>1</v>
      </c>
      <c r="H698" s="56">
        <v>15</v>
      </c>
      <c r="I698" s="6">
        <v>57</v>
      </c>
      <c r="J698">
        <v>15</v>
      </c>
      <c r="K698" s="57">
        <v>115</v>
      </c>
      <c r="L698">
        <v>6</v>
      </c>
      <c r="M698" s="20">
        <v>45880</v>
      </c>
      <c r="N698" s="3">
        <v>0.57999999999999996</v>
      </c>
      <c r="O698" s="3">
        <v>3.27</v>
      </c>
      <c r="R698" s="119"/>
    </row>
    <row r="699" spans="1:18">
      <c r="A699" s="57" t="s">
        <v>39</v>
      </c>
      <c r="B699" s="57" t="s">
        <v>40</v>
      </c>
      <c r="C699" s="56">
        <v>4</v>
      </c>
      <c r="D699" s="57" t="s">
        <v>46</v>
      </c>
      <c r="E699" s="57">
        <v>2008</v>
      </c>
      <c r="F699" s="56">
        <v>2</v>
      </c>
      <c r="G699" s="57">
        <v>2</v>
      </c>
      <c r="H699" s="56">
        <v>15</v>
      </c>
      <c r="I699" s="6">
        <v>58</v>
      </c>
      <c r="J699">
        <v>50</v>
      </c>
      <c r="K699" s="57">
        <v>215</v>
      </c>
      <c r="L699">
        <v>6</v>
      </c>
      <c r="M699" s="20">
        <v>45880</v>
      </c>
      <c r="N699" s="3">
        <v>0.69</v>
      </c>
      <c r="O699" s="3">
        <v>6.94</v>
      </c>
      <c r="R699" s="119"/>
    </row>
    <row r="700" spans="1:18">
      <c r="A700" s="57" t="s">
        <v>39</v>
      </c>
      <c r="B700" s="57" t="s">
        <v>40</v>
      </c>
      <c r="C700" s="56">
        <v>4</v>
      </c>
      <c r="D700" s="57" t="s">
        <v>43</v>
      </c>
      <c r="E700" s="57">
        <v>1999</v>
      </c>
      <c r="F700" s="56">
        <v>2</v>
      </c>
      <c r="G700" s="57">
        <v>3</v>
      </c>
      <c r="H700" s="56">
        <v>15</v>
      </c>
      <c r="I700" s="6">
        <v>59</v>
      </c>
      <c r="J700">
        <v>79</v>
      </c>
      <c r="K700" s="57">
        <v>315</v>
      </c>
      <c r="L700">
        <v>6</v>
      </c>
      <c r="M700" s="20">
        <v>45880</v>
      </c>
      <c r="N700" s="3">
        <v>0.66</v>
      </c>
      <c r="O700" s="3">
        <v>5.04</v>
      </c>
      <c r="R700" s="119"/>
    </row>
    <row r="701" spans="1:18">
      <c r="A701" s="57" t="s">
        <v>39</v>
      </c>
      <c r="B701" s="57" t="s">
        <v>40</v>
      </c>
      <c r="C701" s="56">
        <v>4</v>
      </c>
      <c r="D701" s="57" t="s">
        <v>44</v>
      </c>
      <c r="E701" s="57">
        <v>2001</v>
      </c>
      <c r="F701" s="56">
        <v>2</v>
      </c>
      <c r="G701" s="57">
        <v>4</v>
      </c>
      <c r="H701" s="56">
        <v>15</v>
      </c>
      <c r="I701" s="6">
        <v>60</v>
      </c>
      <c r="J701">
        <v>114</v>
      </c>
      <c r="K701" s="57">
        <v>415</v>
      </c>
      <c r="L701">
        <v>6</v>
      </c>
      <c r="M701" s="20">
        <v>45880</v>
      </c>
      <c r="N701" s="3">
        <v>0.7</v>
      </c>
      <c r="O701" s="3">
        <v>5.28</v>
      </c>
      <c r="R701" s="119"/>
    </row>
    <row r="702" spans="1:18">
      <c r="A702" s="57" t="s">
        <v>39</v>
      </c>
      <c r="B702" s="57" t="s">
        <v>40</v>
      </c>
      <c r="C702" s="56">
        <v>4</v>
      </c>
      <c r="D702" s="57" t="s">
        <v>44</v>
      </c>
      <c r="E702" s="57">
        <v>2001</v>
      </c>
      <c r="F702" s="56">
        <v>2</v>
      </c>
      <c r="G702" s="57">
        <v>4</v>
      </c>
      <c r="H702" s="56">
        <v>16</v>
      </c>
      <c r="I702" s="6">
        <v>61</v>
      </c>
      <c r="J702">
        <v>113</v>
      </c>
      <c r="K702" s="57">
        <v>416</v>
      </c>
      <c r="L702">
        <v>6</v>
      </c>
      <c r="M702" s="20">
        <v>45880</v>
      </c>
      <c r="N702" s="3">
        <v>0.67</v>
      </c>
      <c r="O702" s="3">
        <v>5.19</v>
      </c>
      <c r="P702" s="67">
        <v>30</v>
      </c>
      <c r="R702" s="119"/>
    </row>
    <row r="703" spans="1:18">
      <c r="A703" s="57" t="s">
        <v>39</v>
      </c>
      <c r="B703" s="57" t="s">
        <v>40</v>
      </c>
      <c r="C703" s="56">
        <v>4</v>
      </c>
      <c r="D703" s="57" t="s">
        <v>43</v>
      </c>
      <c r="E703" s="57">
        <v>1999</v>
      </c>
      <c r="F703" s="56">
        <v>2</v>
      </c>
      <c r="G703" s="57">
        <v>3</v>
      </c>
      <c r="H703" s="56">
        <v>16</v>
      </c>
      <c r="I703" s="6">
        <v>62</v>
      </c>
      <c r="J703">
        <v>80</v>
      </c>
      <c r="K703" s="57">
        <v>316</v>
      </c>
      <c r="L703">
        <v>6</v>
      </c>
      <c r="M703" s="20">
        <v>45880</v>
      </c>
      <c r="N703" s="3">
        <v>0.62</v>
      </c>
      <c r="O703" s="3">
        <v>4.24</v>
      </c>
      <c r="P703" s="67">
        <v>33</v>
      </c>
      <c r="R703" s="119"/>
    </row>
    <row r="704" spans="1:18">
      <c r="A704" s="57" t="s">
        <v>39</v>
      </c>
      <c r="B704" s="57" t="s">
        <v>40</v>
      </c>
      <c r="C704" s="56">
        <v>4</v>
      </c>
      <c r="D704" s="57" t="s">
        <v>46</v>
      </c>
      <c r="E704" s="57">
        <v>2008</v>
      </c>
      <c r="F704" s="56">
        <v>2</v>
      </c>
      <c r="G704" s="57">
        <v>2</v>
      </c>
      <c r="H704" s="56">
        <v>16</v>
      </c>
      <c r="I704" s="6">
        <v>63</v>
      </c>
      <c r="J704">
        <v>49</v>
      </c>
      <c r="K704" s="57">
        <v>216</v>
      </c>
      <c r="L704">
        <v>6</v>
      </c>
      <c r="M704" s="20">
        <v>45880</v>
      </c>
      <c r="N704" s="3">
        <v>0.67</v>
      </c>
      <c r="O704" s="3">
        <v>4.9800000000000004</v>
      </c>
      <c r="P704" s="67">
        <v>32</v>
      </c>
      <c r="R704" s="119"/>
    </row>
    <row r="705" spans="1:18">
      <c r="A705" s="57" t="s">
        <v>39</v>
      </c>
      <c r="B705" s="57" t="s">
        <v>40</v>
      </c>
      <c r="C705" s="56">
        <v>4</v>
      </c>
      <c r="D705" s="57" t="s">
        <v>48</v>
      </c>
      <c r="E705" s="57">
        <v>2020</v>
      </c>
      <c r="F705" s="56">
        <v>2</v>
      </c>
      <c r="G705" s="57">
        <v>1</v>
      </c>
      <c r="H705" s="56">
        <v>16</v>
      </c>
      <c r="I705" s="6">
        <v>64</v>
      </c>
      <c r="J705">
        <v>16</v>
      </c>
      <c r="K705" s="57">
        <v>116</v>
      </c>
      <c r="L705">
        <v>6</v>
      </c>
      <c r="M705" s="20">
        <v>45880</v>
      </c>
      <c r="N705" s="3">
        <v>0.48</v>
      </c>
      <c r="O705" s="3">
        <v>7.68</v>
      </c>
      <c r="P705" s="67">
        <v>28</v>
      </c>
      <c r="R705" s="119"/>
    </row>
    <row r="706" spans="1:18">
      <c r="A706" s="57" t="s">
        <v>29</v>
      </c>
      <c r="B706" s="57" t="s">
        <v>30</v>
      </c>
      <c r="C706" s="56">
        <v>5</v>
      </c>
      <c r="D706" s="57" t="s">
        <v>33</v>
      </c>
      <c r="E706" s="57">
        <v>1998</v>
      </c>
      <c r="F706" s="56">
        <v>3</v>
      </c>
      <c r="G706" s="57">
        <v>1</v>
      </c>
      <c r="H706" s="56">
        <v>17</v>
      </c>
      <c r="I706" s="6">
        <v>65</v>
      </c>
      <c r="J706">
        <v>17</v>
      </c>
      <c r="K706" s="57">
        <v>117</v>
      </c>
      <c r="L706">
        <v>6</v>
      </c>
      <c r="M706" s="20">
        <v>45880</v>
      </c>
      <c r="N706" s="3">
        <v>0.8</v>
      </c>
      <c r="O706" s="3">
        <v>3.8</v>
      </c>
      <c r="R706" s="119"/>
    </row>
    <row r="707" spans="1:18">
      <c r="A707" s="57" t="s">
        <v>29</v>
      </c>
      <c r="B707" s="57" t="s">
        <v>30</v>
      </c>
      <c r="C707" s="56">
        <v>5</v>
      </c>
      <c r="D707" s="57" t="s">
        <v>31</v>
      </c>
      <c r="E707" s="57">
        <v>1983</v>
      </c>
      <c r="F707" s="56">
        <v>3</v>
      </c>
      <c r="G707" s="57">
        <v>2</v>
      </c>
      <c r="H707" s="56">
        <v>17</v>
      </c>
      <c r="I707" s="6">
        <v>66</v>
      </c>
      <c r="J707">
        <v>48</v>
      </c>
      <c r="K707" s="57">
        <v>217</v>
      </c>
      <c r="L707">
        <v>6</v>
      </c>
      <c r="M707" s="20">
        <v>45880</v>
      </c>
      <c r="N707" s="3">
        <v>0.8</v>
      </c>
      <c r="O707" s="3">
        <v>4.17</v>
      </c>
      <c r="R707" s="119"/>
    </row>
    <row r="708" spans="1:18">
      <c r="A708" s="57" t="s">
        <v>29</v>
      </c>
      <c r="B708" s="57" t="s">
        <v>30</v>
      </c>
      <c r="C708" s="56">
        <v>5</v>
      </c>
      <c r="D708" s="57" t="s">
        <v>34</v>
      </c>
      <c r="E708" s="57">
        <v>1999</v>
      </c>
      <c r="F708" s="56">
        <v>3</v>
      </c>
      <c r="G708" s="57">
        <v>3</v>
      </c>
      <c r="H708" s="56">
        <v>17</v>
      </c>
      <c r="I708" s="6">
        <v>67</v>
      </c>
      <c r="J708">
        <v>81</v>
      </c>
      <c r="K708" s="57">
        <v>317</v>
      </c>
      <c r="L708">
        <v>6</v>
      </c>
      <c r="M708" s="20">
        <v>45880</v>
      </c>
      <c r="N708" s="3">
        <v>0.73</v>
      </c>
      <c r="O708" s="3">
        <v>5.32</v>
      </c>
      <c r="R708" s="119"/>
    </row>
    <row r="709" spans="1:18">
      <c r="A709" s="57" t="s">
        <v>29</v>
      </c>
      <c r="B709" s="57" t="s">
        <v>30</v>
      </c>
      <c r="C709" s="56">
        <v>5</v>
      </c>
      <c r="D709" s="57" t="s">
        <v>37</v>
      </c>
      <c r="E709" s="57">
        <v>2018</v>
      </c>
      <c r="F709" s="56">
        <v>3</v>
      </c>
      <c r="G709" s="57">
        <v>4</v>
      </c>
      <c r="H709" s="56">
        <v>17</v>
      </c>
      <c r="I709" s="6">
        <v>68</v>
      </c>
      <c r="J709">
        <v>112</v>
      </c>
      <c r="K709" s="57">
        <v>417</v>
      </c>
      <c r="L709">
        <v>6</v>
      </c>
      <c r="M709" s="20">
        <v>45880</v>
      </c>
      <c r="N709" s="3">
        <v>0.77</v>
      </c>
      <c r="O709" s="3">
        <v>3.91</v>
      </c>
      <c r="R709" s="119"/>
    </row>
    <row r="710" spans="1:18">
      <c r="A710" s="57" t="s">
        <v>29</v>
      </c>
      <c r="B710" s="57" t="s">
        <v>30</v>
      </c>
      <c r="C710" s="56">
        <v>5</v>
      </c>
      <c r="D710" s="57" t="s">
        <v>37</v>
      </c>
      <c r="E710" s="57">
        <v>2018</v>
      </c>
      <c r="F710" s="56">
        <v>3</v>
      </c>
      <c r="G710" s="57">
        <v>4</v>
      </c>
      <c r="H710" s="56">
        <v>18</v>
      </c>
      <c r="I710" s="6">
        <v>69</v>
      </c>
      <c r="J710">
        <v>111</v>
      </c>
      <c r="K710" s="57">
        <v>418</v>
      </c>
      <c r="L710">
        <v>6</v>
      </c>
      <c r="M710" s="20">
        <v>45880</v>
      </c>
      <c r="N710" s="3">
        <v>0.77</v>
      </c>
      <c r="O710" s="3">
        <v>3.82</v>
      </c>
      <c r="P710" s="67">
        <v>41</v>
      </c>
      <c r="R710" s="119"/>
    </row>
    <row r="711" spans="1:18">
      <c r="A711" s="57" t="s">
        <v>29</v>
      </c>
      <c r="B711" s="57" t="s">
        <v>30</v>
      </c>
      <c r="C711" s="56">
        <v>5</v>
      </c>
      <c r="D711" s="57" t="s">
        <v>34</v>
      </c>
      <c r="E711" s="57">
        <v>1999</v>
      </c>
      <c r="F711" s="56">
        <v>3</v>
      </c>
      <c r="G711" s="57">
        <v>3</v>
      </c>
      <c r="H711" s="56">
        <v>18</v>
      </c>
      <c r="I711" s="6">
        <v>70</v>
      </c>
      <c r="J711">
        <v>82</v>
      </c>
      <c r="K711" s="57">
        <v>318</v>
      </c>
      <c r="L711">
        <v>6</v>
      </c>
      <c r="M711" s="20">
        <v>45880</v>
      </c>
      <c r="N711" s="3">
        <v>0.77</v>
      </c>
      <c r="O711" s="3">
        <v>5.28</v>
      </c>
      <c r="P711" s="67">
        <v>45</v>
      </c>
      <c r="R711" s="119"/>
    </row>
    <row r="712" spans="1:18">
      <c r="A712" s="57" t="s">
        <v>29</v>
      </c>
      <c r="B712" s="57" t="s">
        <v>30</v>
      </c>
      <c r="C712" s="56">
        <v>5</v>
      </c>
      <c r="D712" s="57" t="s">
        <v>31</v>
      </c>
      <c r="E712" s="57">
        <v>1983</v>
      </c>
      <c r="F712" s="56">
        <v>3</v>
      </c>
      <c r="G712" s="57">
        <v>2</v>
      </c>
      <c r="H712" s="56">
        <v>18</v>
      </c>
      <c r="I712" s="6">
        <v>71</v>
      </c>
      <c r="J712">
        <v>47</v>
      </c>
      <c r="K712" s="57">
        <v>218</v>
      </c>
      <c r="L712">
        <v>6</v>
      </c>
      <c r="M712" s="20">
        <v>45880</v>
      </c>
      <c r="N712" s="3">
        <v>0.79</v>
      </c>
      <c r="O712" s="3">
        <v>7.89</v>
      </c>
      <c r="P712" s="67">
        <v>42</v>
      </c>
      <c r="R712" s="119"/>
    </row>
    <row r="713" spans="1:18">
      <c r="A713" s="57" t="s">
        <v>29</v>
      </c>
      <c r="B713" s="57" t="s">
        <v>30</v>
      </c>
      <c r="C713" s="56">
        <v>5</v>
      </c>
      <c r="D713" s="57" t="s">
        <v>33</v>
      </c>
      <c r="E713" s="57">
        <v>1998</v>
      </c>
      <c r="F713" s="56">
        <v>3</v>
      </c>
      <c r="G713" s="57">
        <v>1</v>
      </c>
      <c r="H713" s="56">
        <v>18</v>
      </c>
      <c r="I713" s="6">
        <v>72</v>
      </c>
      <c r="J713">
        <v>18</v>
      </c>
      <c r="K713" s="57">
        <v>118</v>
      </c>
      <c r="L713">
        <v>6</v>
      </c>
      <c r="M713" s="20">
        <v>45880</v>
      </c>
      <c r="N713" s="3">
        <v>0.76</v>
      </c>
      <c r="O713" s="3">
        <v>4.93</v>
      </c>
      <c r="P713" s="67">
        <v>41</v>
      </c>
      <c r="R713" s="119"/>
    </row>
    <row r="714" spans="1:18">
      <c r="A714" s="57" t="s">
        <v>29</v>
      </c>
      <c r="B714" s="57" t="s">
        <v>30</v>
      </c>
      <c r="C714" s="56">
        <v>5</v>
      </c>
      <c r="D714" s="57" t="s">
        <v>38</v>
      </c>
      <c r="E714" s="57">
        <v>2023</v>
      </c>
      <c r="F714" s="56">
        <v>3</v>
      </c>
      <c r="G714" s="57">
        <v>1</v>
      </c>
      <c r="H714" s="56">
        <v>19</v>
      </c>
      <c r="I714" s="6">
        <v>73</v>
      </c>
      <c r="J714">
        <v>19</v>
      </c>
      <c r="K714" s="57">
        <v>119</v>
      </c>
      <c r="L714">
        <v>6</v>
      </c>
      <c r="M714" s="20">
        <v>45880</v>
      </c>
      <c r="N714" s="3">
        <v>0.74</v>
      </c>
      <c r="O714" s="3">
        <v>3.68</v>
      </c>
      <c r="R714" s="119"/>
    </row>
    <row r="715" spans="1:18">
      <c r="A715" s="57" t="s">
        <v>29</v>
      </c>
      <c r="B715" s="57" t="s">
        <v>30</v>
      </c>
      <c r="C715" s="56">
        <v>5</v>
      </c>
      <c r="D715" s="57" t="s">
        <v>36</v>
      </c>
      <c r="E715" s="57">
        <v>2016</v>
      </c>
      <c r="F715" s="56">
        <v>3</v>
      </c>
      <c r="G715" s="57">
        <v>2</v>
      </c>
      <c r="H715" s="56">
        <v>19</v>
      </c>
      <c r="I715" s="6">
        <v>74</v>
      </c>
      <c r="J715">
        <v>46</v>
      </c>
      <c r="K715" s="57">
        <v>219</v>
      </c>
      <c r="L715">
        <v>6</v>
      </c>
      <c r="M715" s="20">
        <v>45880</v>
      </c>
      <c r="N715" s="3">
        <v>0.81</v>
      </c>
      <c r="O715" s="3">
        <v>5.46</v>
      </c>
      <c r="R715" s="119"/>
    </row>
    <row r="716" spans="1:18">
      <c r="A716" s="57" t="s">
        <v>29</v>
      </c>
      <c r="B716" s="57" t="s">
        <v>30</v>
      </c>
      <c r="C716" s="56">
        <v>5</v>
      </c>
      <c r="D716" s="57" t="s">
        <v>35</v>
      </c>
      <c r="E716" s="57">
        <v>2002</v>
      </c>
      <c r="F716" s="56">
        <v>3</v>
      </c>
      <c r="G716" s="57">
        <v>3</v>
      </c>
      <c r="H716" s="56">
        <v>19</v>
      </c>
      <c r="I716" s="6">
        <v>75</v>
      </c>
      <c r="J716">
        <v>83</v>
      </c>
      <c r="K716" s="57">
        <v>319</v>
      </c>
      <c r="L716">
        <v>6</v>
      </c>
      <c r="M716" s="20">
        <v>45880</v>
      </c>
      <c r="N716" s="3">
        <v>0.66</v>
      </c>
      <c r="O716" s="3">
        <v>14.46</v>
      </c>
      <c r="R716" s="119"/>
    </row>
    <row r="717" spans="1:18">
      <c r="A717" s="57" t="s">
        <v>29</v>
      </c>
      <c r="B717" s="57" t="s">
        <v>30</v>
      </c>
      <c r="C717" s="56">
        <v>5</v>
      </c>
      <c r="D717" s="57" t="s">
        <v>32</v>
      </c>
      <c r="E717" s="57">
        <v>1985</v>
      </c>
      <c r="F717" s="56">
        <v>3</v>
      </c>
      <c r="G717" s="57">
        <v>4</v>
      </c>
      <c r="H717" s="56">
        <v>19</v>
      </c>
      <c r="I717" s="6">
        <v>76</v>
      </c>
      <c r="J717">
        <v>110</v>
      </c>
      <c r="K717" s="57">
        <v>419</v>
      </c>
      <c r="L717">
        <v>6</v>
      </c>
      <c r="M717" s="20">
        <v>45880</v>
      </c>
      <c r="N717" s="3">
        <v>0.75</v>
      </c>
      <c r="O717" s="3">
        <v>5.22</v>
      </c>
      <c r="R717" s="119"/>
    </row>
    <row r="718" spans="1:18">
      <c r="A718" s="57" t="s">
        <v>29</v>
      </c>
      <c r="B718" s="57" t="s">
        <v>30</v>
      </c>
      <c r="C718" s="56">
        <v>5</v>
      </c>
      <c r="D718" s="57" t="s">
        <v>32</v>
      </c>
      <c r="E718" s="57">
        <v>1985</v>
      </c>
      <c r="F718" s="56">
        <v>3</v>
      </c>
      <c r="G718" s="57">
        <v>4</v>
      </c>
      <c r="H718" s="56">
        <v>20</v>
      </c>
      <c r="I718" s="6">
        <v>77</v>
      </c>
      <c r="J718">
        <v>109</v>
      </c>
      <c r="K718" s="57">
        <v>420</v>
      </c>
      <c r="L718">
        <v>6</v>
      </c>
      <c r="M718" s="20">
        <v>45880</v>
      </c>
      <c r="N718" s="3">
        <v>0.74</v>
      </c>
      <c r="O718" s="3">
        <v>7.05</v>
      </c>
      <c r="P718" s="67">
        <v>48</v>
      </c>
      <c r="R718" s="119"/>
    </row>
    <row r="719" spans="1:18">
      <c r="A719" s="57" t="s">
        <v>29</v>
      </c>
      <c r="B719" s="57" t="s">
        <v>30</v>
      </c>
      <c r="C719" s="56">
        <v>5</v>
      </c>
      <c r="D719" s="57" t="s">
        <v>35</v>
      </c>
      <c r="E719" s="57">
        <v>2002</v>
      </c>
      <c r="F719" s="56">
        <v>3</v>
      </c>
      <c r="G719" s="57">
        <v>3</v>
      </c>
      <c r="H719" s="56">
        <v>20</v>
      </c>
      <c r="I719" s="6">
        <v>78</v>
      </c>
      <c r="J719">
        <v>84</v>
      </c>
      <c r="K719" s="57">
        <v>320</v>
      </c>
      <c r="L719">
        <v>6</v>
      </c>
      <c r="M719" s="20">
        <v>45880</v>
      </c>
      <c r="N719" s="3">
        <v>0.68</v>
      </c>
      <c r="O719" s="3">
        <v>10.65</v>
      </c>
      <c r="P719" s="67">
        <v>42</v>
      </c>
      <c r="R719" s="119"/>
    </row>
    <row r="720" spans="1:18">
      <c r="A720" s="57" t="s">
        <v>29</v>
      </c>
      <c r="B720" s="57" t="s">
        <v>30</v>
      </c>
      <c r="C720" s="56">
        <v>5</v>
      </c>
      <c r="D720" s="57" t="s">
        <v>36</v>
      </c>
      <c r="E720" s="57">
        <v>2016</v>
      </c>
      <c r="F720" s="56">
        <v>3</v>
      </c>
      <c r="G720" s="57">
        <v>2</v>
      </c>
      <c r="H720" s="56">
        <v>20</v>
      </c>
      <c r="I720" s="6">
        <v>79</v>
      </c>
      <c r="J720">
        <v>45</v>
      </c>
      <c r="K720" s="57">
        <v>220</v>
      </c>
      <c r="L720">
        <v>6</v>
      </c>
      <c r="M720" s="20">
        <v>45880</v>
      </c>
      <c r="N720" s="3">
        <v>0.71</v>
      </c>
      <c r="O720" s="3">
        <v>5.24</v>
      </c>
      <c r="P720" s="67">
        <v>43</v>
      </c>
      <c r="R720" s="119"/>
    </row>
    <row r="721" spans="1:18">
      <c r="A721" s="57" t="s">
        <v>29</v>
      </c>
      <c r="B721" s="57" t="s">
        <v>30</v>
      </c>
      <c r="C721" s="56">
        <v>5</v>
      </c>
      <c r="D721" s="57" t="s">
        <v>38</v>
      </c>
      <c r="E721" s="57">
        <v>2023</v>
      </c>
      <c r="F721" s="56">
        <v>3</v>
      </c>
      <c r="G721" s="57">
        <v>1</v>
      </c>
      <c r="H721" s="56">
        <v>20</v>
      </c>
      <c r="I721" s="6">
        <v>80</v>
      </c>
      <c r="J721">
        <v>20</v>
      </c>
      <c r="K721" s="57">
        <v>120</v>
      </c>
      <c r="L721">
        <v>6</v>
      </c>
      <c r="M721" s="20">
        <v>45880</v>
      </c>
      <c r="N721" s="3">
        <v>0.71</v>
      </c>
      <c r="O721" s="3">
        <v>6.87</v>
      </c>
      <c r="P721" s="67">
        <v>46</v>
      </c>
      <c r="R721" s="119"/>
    </row>
    <row r="722" spans="1:18">
      <c r="A722" s="57" t="s">
        <v>39</v>
      </c>
      <c r="B722" s="57" t="s">
        <v>40</v>
      </c>
      <c r="C722" s="56">
        <v>6</v>
      </c>
      <c r="D722" s="57" t="s">
        <v>44</v>
      </c>
      <c r="E722" s="57">
        <v>2001</v>
      </c>
      <c r="F722" s="56">
        <v>3</v>
      </c>
      <c r="G722" s="57">
        <v>1</v>
      </c>
      <c r="H722" s="56">
        <v>21</v>
      </c>
      <c r="I722" s="6">
        <v>81</v>
      </c>
      <c r="J722">
        <v>21</v>
      </c>
      <c r="K722" s="57">
        <v>121</v>
      </c>
      <c r="L722">
        <v>6</v>
      </c>
      <c r="M722" s="20">
        <v>45880</v>
      </c>
      <c r="N722" s="3">
        <v>0.64</v>
      </c>
      <c r="O722" s="3">
        <v>5.61</v>
      </c>
      <c r="R722" s="119"/>
    </row>
    <row r="723" spans="1:18">
      <c r="A723" s="57" t="s">
        <v>39</v>
      </c>
      <c r="B723" s="57" t="s">
        <v>40</v>
      </c>
      <c r="C723" s="56">
        <v>6</v>
      </c>
      <c r="D723" s="57" t="s">
        <v>47</v>
      </c>
      <c r="E723" s="57">
        <v>2016</v>
      </c>
      <c r="F723" s="56">
        <v>3</v>
      </c>
      <c r="G723" s="57">
        <v>2</v>
      </c>
      <c r="H723" s="56">
        <v>21</v>
      </c>
      <c r="I723" s="6">
        <v>82</v>
      </c>
      <c r="J723">
        <v>44</v>
      </c>
      <c r="K723" s="57">
        <v>221</v>
      </c>
      <c r="L723">
        <v>6</v>
      </c>
      <c r="M723" s="20">
        <v>45880</v>
      </c>
      <c r="N723" s="3">
        <v>0.66</v>
      </c>
      <c r="O723" s="3">
        <v>3.81</v>
      </c>
      <c r="R723" s="119"/>
    </row>
    <row r="724" spans="1:18">
      <c r="A724" s="57" t="s">
        <v>39</v>
      </c>
      <c r="B724" s="57" t="s">
        <v>40</v>
      </c>
      <c r="C724" s="56">
        <v>6</v>
      </c>
      <c r="D724" s="57" t="s">
        <v>42</v>
      </c>
      <c r="E724" s="57">
        <v>1989</v>
      </c>
      <c r="F724" s="56">
        <v>3</v>
      </c>
      <c r="G724" s="57">
        <v>3</v>
      </c>
      <c r="H724" s="56">
        <v>21</v>
      </c>
      <c r="I724" s="6">
        <v>83</v>
      </c>
      <c r="J724">
        <v>85</v>
      </c>
      <c r="K724" s="57">
        <v>321</v>
      </c>
      <c r="L724">
        <v>6</v>
      </c>
      <c r="M724" s="20">
        <v>45880</v>
      </c>
      <c r="N724" s="3">
        <v>0.47</v>
      </c>
      <c r="O724" s="3">
        <v>5.69</v>
      </c>
      <c r="R724" s="119"/>
    </row>
    <row r="725" spans="1:18">
      <c r="A725" s="57" t="s">
        <v>39</v>
      </c>
      <c r="B725" s="57" t="s">
        <v>40</v>
      </c>
      <c r="C725" s="56">
        <v>6</v>
      </c>
      <c r="D725" s="57" t="s">
        <v>48</v>
      </c>
      <c r="E725" s="57">
        <v>2020</v>
      </c>
      <c r="F725" s="56">
        <v>3</v>
      </c>
      <c r="G725" s="57">
        <v>4</v>
      </c>
      <c r="H725" s="56">
        <v>21</v>
      </c>
      <c r="I725" s="6">
        <v>84</v>
      </c>
      <c r="J725">
        <v>108</v>
      </c>
      <c r="K725" s="57">
        <v>421</v>
      </c>
      <c r="L725">
        <v>6</v>
      </c>
      <c r="M725" s="20">
        <v>45880</v>
      </c>
      <c r="N725" s="3">
        <v>0.6</v>
      </c>
      <c r="O725" s="3">
        <v>10.09</v>
      </c>
      <c r="R725" s="119"/>
    </row>
    <row r="726" spans="1:18">
      <c r="A726" s="57" t="s">
        <v>39</v>
      </c>
      <c r="B726" s="57" t="s">
        <v>40</v>
      </c>
      <c r="C726" s="56">
        <v>6</v>
      </c>
      <c r="D726" s="57" t="s">
        <v>48</v>
      </c>
      <c r="E726" s="57">
        <v>2020</v>
      </c>
      <c r="F726" s="56">
        <v>3</v>
      </c>
      <c r="G726" s="57">
        <v>4</v>
      </c>
      <c r="H726" s="56">
        <v>22</v>
      </c>
      <c r="I726" s="6">
        <v>85</v>
      </c>
      <c r="J726">
        <v>107</v>
      </c>
      <c r="K726" s="57">
        <v>422</v>
      </c>
      <c r="L726">
        <v>6</v>
      </c>
      <c r="M726" s="20">
        <v>45880</v>
      </c>
      <c r="N726" s="3">
        <v>0.61</v>
      </c>
      <c r="O726" s="3">
        <v>7.29</v>
      </c>
      <c r="P726" s="67">
        <v>31</v>
      </c>
      <c r="R726" s="119"/>
    </row>
    <row r="727" spans="1:18">
      <c r="A727" s="57" t="s">
        <v>39</v>
      </c>
      <c r="B727" s="57" t="s">
        <v>40</v>
      </c>
      <c r="C727" s="56">
        <v>6</v>
      </c>
      <c r="D727" s="57" t="s">
        <v>42</v>
      </c>
      <c r="E727" s="57">
        <v>1989</v>
      </c>
      <c r="F727" s="56">
        <v>3</v>
      </c>
      <c r="G727" s="57">
        <v>3</v>
      </c>
      <c r="H727" s="56">
        <v>22</v>
      </c>
      <c r="I727" s="6">
        <v>86</v>
      </c>
      <c r="J727">
        <v>86</v>
      </c>
      <c r="K727" s="57">
        <v>322</v>
      </c>
      <c r="L727">
        <v>6</v>
      </c>
      <c r="M727" s="20">
        <v>45880</v>
      </c>
      <c r="N727" s="3">
        <v>0.49</v>
      </c>
      <c r="O727" s="3">
        <v>9.0399999999999991</v>
      </c>
      <c r="P727" s="67">
        <v>27</v>
      </c>
      <c r="R727" s="119"/>
    </row>
    <row r="728" spans="1:18">
      <c r="A728" s="57" t="s">
        <v>39</v>
      </c>
      <c r="B728" s="57" t="s">
        <v>40</v>
      </c>
      <c r="C728" s="56">
        <v>6</v>
      </c>
      <c r="D728" s="57" t="s">
        <v>47</v>
      </c>
      <c r="E728" s="57">
        <v>2016</v>
      </c>
      <c r="F728" s="56">
        <v>3</v>
      </c>
      <c r="G728" s="57">
        <v>2</v>
      </c>
      <c r="H728" s="56">
        <v>22</v>
      </c>
      <c r="I728" s="6">
        <v>87</v>
      </c>
      <c r="J728">
        <v>43</v>
      </c>
      <c r="K728" s="57">
        <v>222</v>
      </c>
      <c r="L728">
        <v>6</v>
      </c>
      <c r="M728" s="20">
        <v>45880</v>
      </c>
      <c r="N728" s="3">
        <v>0.67</v>
      </c>
      <c r="O728" s="3">
        <v>7.11</v>
      </c>
      <c r="P728" s="67">
        <v>36</v>
      </c>
      <c r="R728" s="119"/>
    </row>
    <row r="729" spans="1:18">
      <c r="A729" s="57" t="s">
        <v>39</v>
      </c>
      <c r="B729" s="57" t="s">
        <v>40</v>
      </c>
      <c r="C729" s="56">
        <v>6</v>
      </c>
      <c r="D729" s="57" t="s">
        <v>44</v>
      </c>
      <c r="E729" s="57">
        <v>2001</v>
      </c>
      <c r="F729" s="56">
        <v>3</v>
      </c>
      <c r="G729" s="57">
        <v>1</v>
      </c>
      <c r="H729" s="56">
        <v>22</v>
      </c>
      <c r="I729" s="6">
        <v>88</v>
      </c>
      <c r="J729">
        <v>22</v>
      </c>
      <c r="K729" s="57">
        <v>122</v>
      </c>
      <c r="L729">
        <v>6</v>
      </c>
      <c r="M729" s="20">
        <v>45880</v>
      </c>
      <c r="N729" s="3">
        <v>0.64</v>
      </c>
      <c r="O729" s="3">
        <v>3.7</v>
      </c>
      <c r="P729" s="67">
        <v>27</v>
      </c>
      <c r="R729" s="119"/>
    </row>
    <row r="730" spans="1:18">
      <c r="A730" s="57" t="s">
        <v>39</v>
      </c>
      <c r="B730" s="57" t="s">
        <v>40</v>
      </c>
      <c r="C730" s="56">
        <v>6</v>
      </c>
      <c r="D730" s="57" t="s">
        <v>45</v>
      </c>
      <c r="E730" s="57">
        <v>2004</v>
      </c>
      <c r="F730" s="56">
        <v>3</v>
      </c>
      <c r="G730" s="57">
        <v>1</v>
      </c>
      <c r="H730" s="56">
        <v>23</v>
      </c>
      <c r="I730" s="6">
        <v>89</v>
      </c>
      <c r="J730">
        <v>23</v>
      </c>
      <c r="K730" s="57">
        <v>123</v>
      </c>
      <c r="L730">
        <v>6</v>
      </c>
      <c r="M730" s="20">
        <v>45880</v>
      </c>
      <c r="N730" s="3">
        <v>0.56999999999999995</v>
      </c>
      <c r="O730" s="3">
        <v>5.26</v>
      </c>
      <c r="R730" s="119"/>
    </row>
    <row r="731" spans="1:18">
      <c r="A731" s="57" t="s">
        <v>39</v>
      </c>
      <c r="B731" s="57" t="s">
        <v>40</v>
      </c>
      <c r="C731" s="56">
        <v>6</v>
      </c>
      <c r="D731" s="57" t="s">
        <v>43</v>
      </c>
      <c r="E731" s="57">
        <v>1999</v>
      </c>
      <c r="F731" s="56">
        <v>3</v>
      </c>
      <c r="G731" s="57">
        <v>2</v>
      </c>
      <c r="H731" s="56">
        <v>23</v>
      </c>
      <c r="I731" s="6">
        <v>90</v>
      </c>
      <c r="J731">
        <v>42</v>
      </c>
      <c r="K731" s="57">
        <v>223</v>
      </c>
      <c r="L731">
        <v>6</v>
      </c>
      <c r="M731" s="20">
        <v>45880</v>
      </c>
      <c r="N731" s="3">
        <v>0.7</v>
      </c>
      <c r="O731" s="3">
        <v>5.85</v>
      </c>
      <c r="R731" s="119"/>
    </row>
    <row r="732" spans="1:18">
      <c r="A732" s="57" t="s">
        <v>39</v>
      </c>
      <c r="B732" s="57" t="s">
        <v>40</v>
      </c>
      <c r="C732" s="56">
        <v>6</v>
      </c>
      <c r="D732" s="57" t="s">
        <v>46</v>
      </c>
      <c r="E732" s="57">
        <v>2008</v>
      </c>
      <c r="F732" s="56">
        <v>3</v>
      </c>
      <c r="G732" s="57">
        <v>3</v>
      </c>
      <c r="H732" s="56">
        <v>23</v>
      </c>
      <c r="I732" s="6">
        <v>91</v>
      </c>
      <c r="J732">
        <v>87</v>
      </c>
      <c r="K732" s="57">
        <v>323</v>
      </c>
      <c r="L732">
        <v>6</v>
      </c>
      <c r="M732" s="20">
        <v>45880</v>
      </c>
      <c r="N732" s="3">
        <v>0.57999999999999996</v>
      </c>
      <c r="O732" s="3">
        <v>7.88</v>
      </c>
      <c r="R732" s="119"/>
    </row>
    <row r="733" spans="1:18">
      <c r="A733" s="57" t="s">
        <v>39</v>
      </c>
      <c r="B733" s="57" t="s">
        <v>40</v>
      </c>
      <c r="C733" s="56">
        <v>6</v>
      </c>
      <c r="D733" s="57" t="s">
        <v>41</v>
      </c>
      <c r="E733" s="57">
        <v>1984</v>
      </c>
      <c r="F733" s="56">
        <v>3</v>
      </c>
      <c r="G733" s="57">
        <v>4</v>
      </c>
      <c r="H733" s="56">
        <v>23</v>
      </c>
      <c r="I733" s="6">
        <v>92</v>
      </c>
      <c r="J733">
        <v>106</v>
      </c>
      <c r="K733" s="57">
        <v>423</v>
      </c>
      <c r="L733">
        <v>6</v>
      </c>
      <c r="M733" s="20">
        <v>45880</v>
      </c>
      <c r="N733" s="3">
        <v>0.64</v>
      </c>
      <c r="O733" s="3">
        <v>5.08</v>
      </c>
      <c r="R733" s="119"/>
    </row>
    <row r="734" spans="1:18">
      <c r="A734" s="57" t="s">
        <v>39</v>
      </c>
      <c r="B734" s="57" t="s">
        <v>40</v>
      </c>
      <c r="C734" s="56">
        <v>6</v>
      </c>
      <c r="D734" s="57" t="s">
        <v>41</v>
      </c>
      <c r="E734" s="57">
        <v>1984</v>
      </c>
      <c r="F734" s="56">
        <v>3</v>
      </c>
      <c r="G734" s="57">
        <v>4</v>
      </c>
      <c r="H734" s="56">
        <v>24</v>
      </c>
      <c r="I734" s="6">
        <v>93</v>
      </c>
      <c r="J734">
        <v>105</v>
      </c>
      <c r="K734" s="57">
        <v>424</v>
      </c>
      <c r="L734">
        <v>6</v>
      </c>
      <c r="M734" s="20">
        <v>45880</v>
      </c>
      <c r="N734" s="3">
        <v>0.46</v>
      </c>
      <c r="O734" s="3">
        <v>9.32</v>
      </c>
      <c r="P734" s="67">
        <v>34</v>
      </c>
      <c r="R734" s="119"/>
    </row>
    <row r="735" spans="1:18">
      <c r="A735" s="57" t="s">
        <v>39</v>
      </c>
      <c r="B735" s="57" t="s">
        <v>40</v>
      </c>
      <c r="C735" s="56">
        <v>6</v>
      </c>
      <c r="D735" s="57" t="s">
        <v>46</v>
      </c>
      <c r="E735" s="57">
        <v>2008</v>
      </c>
      <c r="F735" s="56">
        <v>3</v>
      </c>
      <c r="G735" s="57">
        <v>3</v>
      </c>
      <c r="H735" s="56">
        <v>24</v>
      </c>
      <c r="I735" s="6">
        <v>94</v>
      </c>
      <c r="J735">
        <v>88</v>
      </c>
      <c r="K735" s="57">
        <v>324</v>
      </c>
      <c r="L735">
        <v>6</v>
      </c>
      <c r="M735" s="20">
        <v>45880</v>
      </c>
      <c r="N735" s="3">
        <v>0.45</v>
      </c>
      <c r="O735" s="3">
        <v>7.1</v>
      </c>
      <c r="P735" s="67">
        <v>31</v>
      </c>
      <c r="R735" s="119"/>
    </row>
    <row r="736" spans="1:18">
      <c r="A736" s="57" t="s">
        <v>39</v>
      </c>
      <c r="B736" s="57" t="s">
        <v>40</v>
      </c>
      <c r="C736" s="56">
        <v>6</v>
      </c>
      <c r="D736" s="57" t="s">
        <v>43</v>
      </c>
      <c r="E736" s="57">
        <v>1999</v>
      </c>
      <c r="F736" s="56">
        <v>3</v>
      </c>
      <c r="G736" s="57">
        <v>2</v>
      </c>
      <c r="H736" s="56">
        <v>24</v>
      </c>
      <c r="I736" s="6">
        <v>95</v>
      </c>
      <c r="J736">
        <v>41</v>
      </c>
      <c r="K736" s="57">
        <v>224</v>
      </c>
      <c r="L736">
        <v>6</v>
      </c>
      <c r="M736" s="20">
        <v>45880</v>
      </c>
      <c r="N736" s="3">
        <v>0.62</v>
      </c>
      <c r="O736" s="3">
        <v>3.54</v>
      </c>
      <c r="P736" s="67">
        <v>37</v>
      </c>
      <c r="R736" s="119"/>
    </row>
    <row r="737" spans="1:18">
      <c r="A737" s="57" t="s">
        <v>39</v>
      </c>
      <c r="B737" s="57" t="s">
        <v>40</v>
      </c>
      <c r="C737" s="56">
        <v>6</v>
      </c>
      <c r="D737" s="57" t="s">
        <v>45</v>
      </c>
      <c r="E737" s="57">
        <v>2004</v>
      </c>
      <c r="F737" s="56">
        <v>3</v>
      </c>
      <c r="G737" s="57">
        <v>1</v>
      </c>
      <c r="H737" s="56">
        <v>24</v>
      </c>
      <c r="I737" s="6">
        <v>96</v>
      </c>
      <c r="J737">
        <v>24</v>
      </c>
      <c r="K737" s="57">
        <v>124</v>
      </c>
      <c r="L737">
        <v>6</v>
      </c>
      <c r="M737" s="20">
        <v>45880</v>
      </c>
      <c r="N737" s="3">
        <v>0.51</v>
      </c>
      <c r="O737" s="3">
        <v>5.74</v>
      </c>
      <c r="P737" s="67">
        <v>32</v>
      </c>
      <c r="R737" s="119"/>
    </row>
    <row r="738" spans="1:18">
      <c r="A738" s="57" t="s">
        <v>29</v>
      </c>
      <c r="B738" s="57" t="s">
        <v>30</v>
      </c>
      <c r="C738" s="56">
        <v>7</v>
      </c>
      <c r="D738" s="57" t="s">
        <v>34</v>
      </c>
      <c r="E738" s="57">
        <v>1999</v>
      </c>
      <c r="F738" s="56">
        <v>4</v>
      </c>
      <c r="G738" s="57">
        <v>1</v>
      </c>
      <c r="H738" s="56">
        <v>25</v>
      </c>
      <c r="I738" s="6">
        <v>97</v>
      </c>
      <c r="J738">
        <v>25</v>
      </c>
      <c r="K738" s="57">
        <v>125</v>
      </c>
      <c r="L738">
        <v>6</v>
      </c>
      <c r="M738" s="20">
        <v>45880</v>
      </c>
      <c r="N738" s="3">
        <v>0.78</v>
      </c>
      <c r="O738" s="3">
        <v>3.14</v>
      </c>
      <c r="R738" s="119"/>
    </row>
    <row r="739" spans="1:18">
      <c r="A739" s="57" t="s">
        <v>29</v>
      </c>
      <c r="B739" s="57" t="s">
        <v>30</v>
      </c>
      <c r="C739" s="56">
        <v>7</v>
      </c>
      <c r="D739" s="57" t="s">
        <v>35</v>
      </c>
      <c r="E739" s="57">
        <v>2002</v>
      </c>
      <c r="F739" s="56">
        <v>4</v>
      </c>
      <c r="G739" s="57">
        <v>2</v>
      </c>
      <c r="H739" s="56">
        <v>25</v>
      </c>
      <c r="I739" s="6">
        <v>98</v>
      </c>
      <c r="J739">
        <v>40</v>
      </c>
      <c r="K739" s="57">
        <v>225</v>
      </c>
      <c r="L739">
        <v>6</v>
      </c>
      <c r="M739" s="20">
        <v>45880</v>
      </c>
      <c r="N739" s="3">
        <v>0.78</v>
      </c>
      <c r="O739" s="3">
        <v>3.93</v>
      </c>
      <c r="R739" s="119"/>
    </row>
    <row r="740" spans="1:18">
      <c r="A740" s="57" t="s">
        <v>29</v>
      </c>
      <c r="B740" s="57" t="s">
        <v>30</v>
      </c>
      <c r="C740" s="56">
        <v>7</v>
      </c>
      <c r="D740" s="57" t="s">
        <v>32</v>
      </c>
      <c r="E740" s="57">
        <v>1985</v>
      </c>
      <c r="F740" s="56">
        <v>4</v>
      </c>
      <c r="G740" s="57">
        <v>3</v>
      </c>
      <c r="H740" s="56">
        <v>25</v>
      </c>
      <c r="I740" s="6">
        <v>99</v>
      </c>
      <c r="J740">
        <v>89</v>
      </c>
      <c r="K740" s="57">
        <v>325</v>
      </c>
      <c r="L740">
        <v>6</v>
      </c>
      <c r="M740" s="20">
        <v>45880</v>
      </c>
      <c r="N740" s="3">
        <v>0.7</v>
      </c>
      <c r="O740" s="3">
        <v>5.85</v>
      </c>
      <c r="R740" s="119"/>
    </row>
    <row r="741" spans="1:18">
      <c r="A741" s="57" t="s">
        <v>29</v>
      </c>
      <c r="B741" s="57" t="s">
        <v>30</v>
      </c>
      <c r="C741" s="56">
        <v>7</v>
      </c>
      <c r="D741" s="57" t="s">
        <v>38</v>
      </c>
      <c r="E741" s="57">
        <v>2023</v>
      </c>
      <c r="F741" s="56">
        <v>4</v>
      </c>
      <c r="G741" s="57">
        <v>4</v>
      </c>
      <c r="H741" s="56">
        <v>25</v>
      </c>
      <c r="I741" s="6">
        <v>100</v>
      </c>
      <c r="J741">
        <v>104</v>
      </c>
      <c r="K741" s="57">
        <v>425</v>
      </c>
      <c r="L741">
        <v>6</v>
      </c>
      <c r="M741" s="20">
        <v>45880</v>
      </c>
      <c r="N741" s="3">
        <v>0.72</v>
      </c>
      <c r="O741" s="3">
        <v>7.26</v>
      </c>
      <c r="R741" s="119"/>
    </row>
    <row r="742" spans="1:18">
      <c r="A742" s="57" t="s">
        <v>29</v>
      </c>
      <c r="B742" s="57" t="s">
        <v>30</v>
      </c>
      <c r="C742" s="56">
        <v>7</v>
      </c>
      <c r="D742" s="57" t="s">
        <v>38</v>
      </c>
      <c r="E742" s="57">
        <v>2023</v>
      </c>
      <c r="F742" s="56">
        <v>4</v>
      </c>
      <c r="G742" s="57">
        <v>4</v>
      </c>
      <c r="H742" s="56">
        <v>26</v>
      </c>
      <c r="I742" s="6">
        <v>101</v>
      </c>
      <c r="J742">
        <v>103</v>
      </c>
      <c r="K742" s="57">
        <v>426</v>
      </c>
      <c r="L742">
        <v>6</v>
      </c>
      <c r="M742" s="20">
        <v>45880</v>
      </c>
      <c r="N742" s="3">
        <v>0.7</v>
      </c>
      <c r="O742" s="3">
        <v>5.59</v>
      </c>
      <c r="P742" s="67">
        <v>50</v>
      </c>
      <c r="R742" s="119"/>
    </row>
    <row r="743" spans="1:18">
      <c r="A743" s="57" t="s">
        <v>29</v>
      </c>
      <c r="B743" s="57" t="s">
        <v>30</v>
      </c>
      <c r="C743" s="56">
        <v>7</v>
      </c>
      <c r="D743" s="57" t="s">
        <v>32</v>
      </c>
      <c r="E743" s="57">
        <v>1985</v>
      </c>
      <c r="F743" s="56">
        <v>4</v>
      </c>
      <c r="G743" s="57">
        <v>3</v>
      </c>
      <c r="H743" s="56">
        <v>26</v>
      </c>
      <c r="I743" s="6">
        <v>102</v>
      </c>
      <c r="J743">
        <v>90</v>
      </c>
      <c r="K743" s="57">
        <v>326</v>
      </c>
      <c r="L743">
        <v>6</v>
      </c>
      <c r="M743" s="20">
        <v>45880</v>
      </c>
      <c r="N743" s="3">
        <v>0.65</v>
      </c>
      <c r="O743" s="3">
        <v>11.28</v>
      </c>
      <c r="P743" s="67">
        <v>44</v>
      </c>
      <c r="R743" s="119"/>
    </row>
    <row r="744" spans="1:18">
      <c r="A744" s="57" t="s">
        <v>29</v>
      </c>
      <c r="B744" s="57" t="s">
        <v>30</v>
      </c>
      <c r="C744" s="56">
        <v>7</v>
      </c>
      <c r="D744" s="57" t="s">
        <v>35</v>
      </c>
      <c r="E744" s="57">
        <v>2002</v>
      </c>
      <c r="F744" s="56">
        <v>4</v>
      </c>
      <c r="G744" s="57">
        <v>2</v>
      </c>
      <c r="H744" s="56">
        <v>26</v>
      </c>
      <c r="I744" s="6">
        <v>103</v>
      </c>
      <c r="J744">
        <v>39</v>
      </c>
      <c r="K744" s="57">
        <v>226</v>
      </c>
      <c r="L744">
        <v>6</v>
      </c>
      <c r="M744" s="20">
        <v>45880</v>
      </c>
      <c r="N744" s="3">
        <v>0.73</v>
      </c>
      <c r="O744" s="3">
        <v>7.58</v>
      </c>
      <c r="P744" s="67">
        <v>38</v>
      </c>
      <c r="R744" s="119"/>
    </row>
    <row r="745" spans="1:18">
      <c r="A745" s="57" t="s">
        <v>29</v>
      </c>
      <c r="B745" s="57" t="s">
        <v>30</v>
      </c>
      <c r="C745" s="56">
        <v>7</v>
      </c>
      <c r="D745" s="57" t="s">
        <v>34</v>
      </c>
      <c r="E745" s="57">
        <v>1999</v>
      </c>
      <c r="F745" s="56">
        <v>4</v>
      </c>
      <c r="G745" s="57">
        <v>1</v>
      </c>
      <c r="H745" s="56">
        <v>26</v>
      </c>
      <c r="I745" s="6">
        <v>104</v>
      </c>
      <c r="J745">
        <v>26</v>
      </c>
      <c r="K745" s="57">
        <v>126</v>
      </c>
      <c r="L745">
        <v>6</v>
      </c>
      <c r="M745" s="20">
        <v>45880</v>
      </c>
      <c r="N745" s="3">
        <v>0.75</v>
      </c>
      <c r="O745" s="3">
        <v>3.28</v>
      </c>
      <c r="P745" s="67">
        <v>42</v>
      </c>
      <c r="R745" s="119"/>
    </row>
    <row r="746" spans="1:18">
      <c r="A746" s="57" t="s">
        <v>29</v>
      </c>
      <c r="B746" s="57" t="s">
        <v>30</v>
      </c>
      <c r="C746" s="56">
        <v>7</v>
      </c>
      <c r="D746" s="57" t="s">
        <v>31</v>
      </c>
      <c r="E746" s="57">
        <v>1983</v>
      </c>
      <c r="F746" s="56">
        <v>4</v>
      </c>
      <c r="G746" s="57">
        <v>1</v>
      </c>
      <c r="H746" s="56">
        <v>27</v>
      </c>
      <c r="I746" s="6">
        <v>105</v>
      </c>
      <c r="J746">
        <v>27</v>
      </c>
      <c r="K746" s="57">
        <v>127</v>
      </c>
      <c r="L746">
        <v>6</v>
      </c>
      <c r="M746" s="20">
        <v>45880</v>
      </c>
      <c r="N746" s="3">
        <v>0.78</v>
      </c>
      <c r="O746" s="3">
        <v>2.91</v>
      </c>
      <c r="R746" s="119"/>
    </row>
    <row r="747" spans="1:18">
      <c r="A747" s="57" t="s">
        <v>29</v>
      </c>
      <c r="B747" s="57" t="s">
        <v>30</v>
      </c>
      <c r="C747" s="56">
        <v>7</v>
      </c>
      <c r="D747" s="57" t="s">
        <v>37</v>
      </c>
      <c r="E747" s="57">
        <v>2018</v>
      </c>
      <c r="F747" s="56">
        <v>4</v>
      </c>
      <c r="G747" s="57">
        <v>2</v>
      </c>
      <c r="H747" s="56">
        <v>27</v>
      </c>
      <c r="I747" s="6">
        <v>106</v>
      </c>
      <c r="J747">
        <v>38</v>
      </c>
      <c r="K747" s="57">
        <v>227</v>
      </c>
      <c r="L747">
        <v>6</v>
      </c>
      <c r="M747" s="20">
        <v>45880</v>
      </c>
      <c r="N747" s="3">
        <v>0.75</v>
      </c>
      <c r="O747" s="3">
        <v>10.050000000000001</v>
      </c>
      <c r="R747" s="119"/>
    </row>
    <row r="748" spans="1:18">
      <c r="A748" s="57" t="s">
        <v>29</v>
      </c>
      <c r="B748" s="57" t="s">
        <v>30</v>
      </c>
      <c r="C748" s="56">
        <v>7</v>
      </c>
      <c r="D748" s="57" t="s">
        <v>33</v>
      </c>
      <c r="E748" s="57">
        <v>1998</v>
      </c>
      <c r="F748" s="56">
        <v>4</v>
      </c>
      <c r="G748" s="57">
        <v>3</v>
      </c>
      <c r="H748" s="56">
        <v>27</v>
      </c>
      <c r="I748" s="6">
        <v>107</v>
      </c>
      <c r="J748">
        <v>91</v>
      </c>
      <c r="K748" s="57">
        <v>327</v>
      </c>
      <c r="L748">
        <v>6</v>
      </c>
      <c r="M748" s="20">
        <v>45880</v>
      </c>
      <c r="N748" s="3">
        <v>0.74</v>
      </c>
      <c r="O748" s="3">
        <v>3.47</v>
      </c>
      <c r="R748" s="119"/>
    </row>
    <row r="749" spans="1:18">
      <c r="A749" s="57" t="s">
        <v>29</v>
      </c>
      <c r="B749" s="57" t="s">
        <v>30</v>
      </c>
      <c r="C749" s="56">
        <v>7</v>
      </c>
      <c r="D749" s="57" t="s">
        <v>36</v>
      </c>
      <c r="E749" s="57">
        <v>2016</v>
      </c>
      <c r="F749" s="56">
        <v>4</v>
      </c>
      <c r="G749" s="57">
        <v>4</v>
      </c>
      <c r="H749" s="56">
        <v>27</v>
      </c>
      <c r="I749" s="6">
        <v>108</v>
      </c>
      <c r="J749">
        <v>102</v>
      </c>
      <c r="K749" s="57">
        <v>427</v>
      </c>
      <c r="L749">
        <v>6</v>
      </c>
      <c r="M749" s="20">
        <v>45880</v>
      </c>
      <c r="N749" s="3">
        <v>0.73</v>
      </c>
      <c r="O749" s="3">
        <v>7.34</v>
      </c>
      <c r="R749" s="119"/>
    </row>
    <row r="750" spans="1:18">
      <c r="A750" s="57" t="s">
        <v>29</v>
      </c>
      <c r="B750" s="57" t="s">
        <v>30</v>
      </c>
      <c r="C750" s="56">
        <v>7</v>
      </c>
      <c r="D750" s="57" t="s">
        <v>36</v>
      </c>
      <c r="E750" s="57">
        <v>2016</v>
      </c>
      <c r="F750" s="56">
        <v>4</v>
      </c>
      <c r="G750" s="57">
        <v>4</v>
      </c>
      <c r="H750" s="56">
        <v>28</v>
      </c>
      <c r="I750" s="6">
        <v>109</v>
      </c>
      <c r="J750">
        <v>101</v>
      </c>
      <c r="K750" s="57">
        <v>428</v>
      </c>
      <c r="L750">
        <v>6</v>
      </c>
      <c r="M750" s="20">
        <v>45880</v>
      </c>
      <c r="N750" s="3">
        <v>0.74</v>
      </c>
      <c r="O750" s="3">
        <v>4.2</v>
      </c>
      <c r="P750" s="67">
        <v>50</v>
      </c>
      <c r="R750" s="119"/>
    </row>
    <row r="751" spans="1:18">
      <c r="A751" s="57" t="s">
        <v>29</v>
      </c>
      <c r="B751" s="57" t="s">
        <v>30</v>
      </c>
      <c r="C751" s="56">
        <v>7</v>
      </c>
      <c r="D751" s="57" t="s">
        <v>33</v>
      </c>
      <c r="E751" s="57">
        <v>1998</v>
      </c>
      <c r="F751" s="56">
        <v>4</v>
      </c>
      <c r="G751" s="57">
        <v>3</v>
      </c>
      <c r="H751" s="56">
        <v>28</v>
      </c>
      <c r="I751" s="6">
        <v>110</v>
      </c>
      <c r="J751">
        <v>92</v>
      </c>
      <c r="K751" s="57">
        <v>328</v>
      </c>
      <c r="L751">
        <v>6</v>
      </c>
      <c r="M751" s="20">
        <v>45880</v>
      </c>
      <c r="N751" s="3">
        <v>0.66</v>
      </c>
      <c r="O751" s="3">
        <v>6.63</v>
      </c>
      <c r="P751" s="67">
        <v>33</v>
      </c>
      <c r="R751" s="119"/>
    </row>
    <row r="752" spans="1:18">
      <c r="A752" s="57" t="s">
        <v>29</v>
      </c>
      <c r="B752" s="57" t="s">
        <v>30</v>
      </c>
      <c r="C752" s="56">
        <v>7</v>
      </c>
      <c r="D752" s="57" t="s">
        <v>37</v>
      </c>
      <c r="E752" s="57">
        <v>2018</v>
      </c>
      <c r="F752" s="56">
        <v>4</v>
      </c>
      <c r="G752" s="57">
        <v>2</v>
      </c>
      <c r="H752" s="56">
        <v>28</v>
      </c>
      <c r="I752" s="6">
        <v>111</v>
      </c>
      <c r="J752">
        <v>37</v>
      </c>
      <c r="K752" s="57">
        <v>228</v>
      </c>
      <c r="L752">
        <v>6</v>
      </c>
      <c r="M752" s="20">
        <v>45880</v>
      </c>
      <c r="N752" s="3">
        <v>0.72</v>
      </c>
      <c r="O752" s="3">
        <v>7.37</v>
      </c>
      <c r="P752" s="67">
        <v>40</v>
      </c>
      <c r="R752" s="119"/>
    </row>
    <row r="753" spans="1:18">
      <c r="A753" s="57" t="s">
        <v>29</v>
      </c>
      <c r="B753" s="57" t="s">
        <v>30</v>
      </c>
      <c r="C753" s="56">
        <v>7</v>
      </c>
      <c r="D753" s="57" t="s">
        <v>31</v>
      </c>
      <c r="E753" s="57">
        <v>1983</v>
      </c>
      <c r="F753" s="56">
        <v>4</v>
      </c>
      <c r="G753" s="57">
        <v>1</v>
      </c>
      <c r="H753" s="56">
        <v>28</v>
      </c>
      <c r="I753" s="6">
        <v>112</v>
      </c>
      <c r="J753">
        <v>28</v>
      </c>
      <c r="K753" s="57">
        <v>128</v>
      </c>
      <c r="L753">
        <v>6</v>
      </c>
      <c r="M753" s="20">
        <v>45880</v>
      </c>
      <c r="N753" s="3">
        <v>0.7</v>
      </c>
      <c r="O753" s="3">
        <v>11.71</v>
      </c>
      <c r="P753" s="67">
        <v>38</v>
      </c>
      <c r="R753" s="119"/>
    </row>
    <row r="754" spans="1:18">
      <c r="A754" s="57" t="s">
        <v>39</v>
      </c>
      <c r="B754" s="57" t="s">
        <v>40</v>
      </c>
      <c r="C754" s="56">
        <v>8</v>
      </c>
      <c r="D754" s="57" t="s">
        <v>43</v>
      </c>
      <c r="E754" s="57">
        <v>1999</v>
      </c>
      <c r="F754" s="56">
        <v>4</v>
      </c>
      <c r="G754" s="57">
        <v>1</v>
      </c>
      <c r="H754" s="56">
        <v>29</v>
      </c>
      <c r="I754" s="6">
        <v>113</v>
      </c>
      <c r="J754">
        <v>29</v>
      </c>
      <c r="K754" s="57">
        <v>129</v>
      </c>
      <c r="L754">
        <v>6</v>
      </c>
      <c r="M754" s="20">
        <v>45880</v>
      </c>
      <c r="N754" s="3">
        <v>0.57999999999999996</v>
      </c>
      <c r="O754" s="3">
        <v>4.9800000000000004</v>
      </c>
      <c r="R754" s="119"/>
    </row>
    <row r="755" spans="1:18">
      <c r="A755" s="57" t="s">
        <v>39</v>
      </c>
      <c r="B755" s="57" t="s">
        <v>40</v>
      </c>
      <c r="C755" s="56">
        <v>8</v>
      </c>
      <c r="D755" s="57" t="s">
        <v>48</v>
      </c>
      <c r="E755" s="57">
        <v>2020</v>
      </c>
      <c r="F755" s="56">
        <v>4</v>
      </c>
      <c r="G755" s="57">
        <v>2</v>
      </c>
      <c r="H755" s="56">
        <v>29</v>
      </c>
      <c r="I755" s="6">
        <v>114</v>
      </c>
      <c r="J755">
        <v>36</v>
      </c>
      <c r="K755" s="57">
        <v>229</v>
      </c>
      <c r="L755">
        <v>6</v>
      </c>
      <c r="M755" s="20">
        <v>45880</v>
      </c>
      <c r="N755" s="3">
        <v>0.59</v>
      </c>
      <c r="O755" s="3">
        <v>7.22</v>
      </c>
      <c r="R755" s="119"/>
    </row>
    <row r="756" spans="1:18">
      <c r="A756" s="57" t="s">
        <v>39</v>
      </c>
      <c r="B756" s="57" t="s">
        <v>40</v>
      </c>
      <c r="C756" s="56">
        <v>8</v>
      </c>
      <c r="D756" s="57" t="s">
        <v>44</v>
      </c>
      <c r="E756" s="57">
        <v>2001</v>
      </c>
      <c r="F756" s="56">
        <v>4</v>
      </c>
      <c r="G756" s="57">
        <v>3</v>
      </c>
      <c r="H756" s="56">
        <v>29</v>
      </c>
      <c r="I756" s="6">
        <v>115</v>
      </c>
      <c r="J756">
        <v>93</v>
      </c>
      <c r="K756" s="57">
        <v>329</v>
      </c>
      <c r="L756">
        <v>6</v>
      </c>
      <c r="M756" s="20">
        <v>45880</v>
      </c>
      <c r="N756" s="3">
        <v>0.44</v>
      </c>
      <c r="O756" s="3">
        <v>5.21</v>
      </c>
      <c r="R756" s="119"/>
    </row>
    <row r="757" spans="1:18">
      <c r="A757" s="57" t="s">
        <v>39</v>
      </c>
      <c r="B757" s="57" t="s">
        <v>40</v>
      </c>
      <c r="C757" s="56">
        <v>8</v>
      </c>
      <c r="D757" s="57" t="s">
        <v>45</v>
      </c>
      <c r="E757" s="57">
        <v>2004</v>
      </c>
      <c r="F757" s="56">
        <v>4</v>
      </c>
      <c r="G757" s="57">
        <v>4</v>
      </c>
      <c r="H757" s="56">
        <v>29</v>
      </c>
      <c r="I757" s="6">
        <v>116</v>
      </c>
      <c r="J757">
        <v>100</v>
      </c>
      <c r="K757" s="57">
        <v>429</v>
      </c>
      <c r="L757">
        <v>6</v>
      </c>
      <c r="M757" s="20">
        <v>45880</v>
      </c>
      <c r="N757" s="3">
        <v>0.48</v>
      </c>
      <c r="O757" s="3">
        <v>7.95</v>
      </c>
      <c r="R757" s="119"/>
    </row>
    <row r="758" spans="1:18">
      <c r="A758" s="57" t="s">
        <v>39</v>
      </c>
      <c r="B758" s="57" t="s">
        <v>40</v>
      </c>
      <c r="C758" s="56">
        <v>8</v>
      </c>
      <c r="D758" s="57" t="s">
        <v>45</v>
      </c>
      <c r="E758" s="57">
        <v>2004</v>
      </c>
      <c r="F758" s="56">
        <v>4</v>
      </c>
      <c r="G758" s="57">
        <v>4</v>
      </c>
      <c r="H758" s="56">
        <v>30</v>
      </c>
      <c r="I758" s="6">
        <v>117</v>
      </c>
      <c r="J758">
        <v>99</v>
      </c>
      <c r="K758" s="57">
        <v>430</v>
      </c>
      <c r="L758">
        <v>6</v>
      </c>
      <c r="M758" s="20">
        <v>45880</v>
      </c>
      <c r="N758" s="3">
        <v>0.41</v>
      </c>
      <c r="O758" s="3">
        <v>7.76</v>
      </c>
      <c r="P758" s="67">
        <v>20</v>
      </c>
      <c r="R758" s="119"/>
    </row>
    <row r="759" spans="1:18">
      <c r="A759" s="57" t="s">
        <v>39</v>
      </c>
      <c r="B759" s="57" t="s">
        <v>40</v>
      </c>
      <c r="C759" s="56">
        <v>8</v>
      </c>
      <c r="D759" s="57" t="s">
        <v>44</v>
      </c>
      <c r="E759" s="57">
        <v>2001</v>
      </c>
      <c r="F759" s="56">
        <v>4</v>
      </c>
      <c r="G759" s="57">
        <v>3</v>
      </c>
      <c r="H759" s="56">
        <v>30</v>
      </c>
      <c r="I759" s="6">
        <v>118</v>
      </c>
      <c r="J759">
        <v>94</v>
      </c>
      <c r="K759" s="57">
        <v>330</v>
      </c>
      <c r="L759">
        <v>6</v>
      </c>
      <c r="M759" s="20">
        <v>45880</v>
      </c>
      <c r="N759" s="3">
        <v>0.46</v>
      </c>
      <c r="O759" s="3">
        <v>8.42</v>
      </c>
      <c r="P759" s="67">
        <v>24</v>
      </c>
      <c r="R759" s="119"/>
    </row>
    <row r="760" spans="1:18">
      <c r="A760" s="57" t="s">
        <v>39</v>
      </c>
      <c r="B760" s="57" t="s">
        <v>40</v>
      </c>
      <c r="C760" s="56">
        <v>8</v>
      </c>
      <c r="D760" s="57" t="s">
        <v>48</v>
      </c>
      <c r="E760" s="57">
        <v>2020</v>
      </c>
      <c r="F760" s="56">
        <v>4</v>
      </c>
      <c r="G760" s="57">
        <v>2</v>
      </c>
      <c r="H760" s="56">
        <v>30</v>
      </c>
      <c r="I760" s="6">
        <v>119</v>
      </c>
      <c r="J760">
        <v>35</v>
      </c>
      <c r="K760" s="57">
        <v>230</v>
      </c>
      <c r="L760">
        <v>6</v>
      </c>
      <c r="M760" s="20">
        <v>45880</v>
      </c>
      <c r="N760" s="3">
        <v>0.49</v>
      </c>
      <c r="O760" s="3">
        <v>8.43</v>
      </c>
      <c r="P760" s="67">
        <v>33</v>
      </c>
      <c r="R760" s="119"/>
    </row>
    <row r="761" spans="1:18">
      <c r="A761" s="57" t="s">
        <v>39</v>
      </c>
      <c r="B761" s="57" t="s">
        <v>40</v>
      </c>
      <c r="C761" s="56">
        <v>8</v>
      </c>
      <c r="D761" s="57" t="s">
        <v>43</v>
      </c>
      <c r="E761" s="57">
        <v>1999</v>
      </c>
      <c r="F761" s="56">
        <v>4</v>
      </c>
      <c r="G761" s="57">
        <v>1</v>
      </c>
      <c r="H761" s="56">
        <v>30</v>
      </c>
      <c r="I761" s="6">
        <v>120</v>
      </c>
      <c r="J761">
        <v>30</v>
      </c>
      <c r="K761" s="57">
        <v>130</v>
      </c>
      <c r="L761">
        <v>6</v>
      </c>
      <c r="M761" s="20">
        <v>45880</v>
      </c>
      <c r="N761" s="3">
        <v>0.57999999999999996</v>
      </c>
      <c r="O761" s="3">
        <v>6.89</v>
      </c>
      <c r="P761" s="67">
        <v>37</v>
      </c>
      <c r="R761" s="119"/>
    </row>
    <row r="762" spans="1:18">
      <c r="A762" s="57" t="s">
        <v>39</v>
      </c>
      <c r="B762" s="57" t="s">
        <v>40</v>
      </c>
      <c r="C762" s="56">
        <v>8</v>
      </c>
      <c r="D762" s="57" t="s">
        <v>46</v>
      </c>
      <c r="E762" s="57">
        <v>2008</v>
      </c>
      <c r="F762" s="56">
        <v>4</v>
      </c>
      <c r="G762" s="57">
        <v>1</v>
      </c>
      <c r="H762" s="56">
        <v>31</v>
      </c>
      <c r="I762" s="6">
        <v>121</v>
      </c>
      <c r="J762">
        <v>31</v>
      </c>
      <c r="K762" s="57">
        <v>131</v>
      </c>
      <c r="L762">
        <v>6</v>
      </c>
      <c r="M762" s="20">
        <v>45880</v>
      </c>
      <c r="N762" s="3">
        <v>0.62</v>
      </c>
      <c r="O762" s="3">
        <v>9.23</v>
      </c>
      <c r="R762" s="119"/>
    </row>
    <row r="763" spans="1:18">
      <c r="A763" s="57" t="s">
        <v>39</v>
      </c>
      <c r="B763" s="57" t="s">
        <v>40</v>
      </c>
      <c r="C763" s="56">
        <v>8</v>
      </c>
      <c r="D763" s="57" t="s">
        <v>41</v>
      </c>
      <c r="E763" s="57">
        <v>1984</v>
      </c>
      <c r="F763" s="56">
        <v>4</v>
      </c>
      <c r="G763" s="57">
        <v>2</v>
      </c>
      <c r="H763" s="56">
        <v>31</v>
      </c>
      <c r="I763" s="6">
        <v>122</v>
      </c>
      <c r="J763">
        <v>34</v>
      </c>
      <c r="K763" s="57">
        <v>231</v>
      </c>
      <c r="L763">
        <v>6</v>
      </c>
      <c r="M763" s="20">
        <v>45880</v>
      </c>
      <c r="N763" s="3">
        <v>0.62</v>
      </c>
      <c r="O763" s="3">
        <v>6.45</v>
      </c>
      <c r="R763" s="119"/>
    </row>
    <row r="764" spans="1:18">
      <c r="A764" s="57" t="s">
        <v>39</v>
      </c>
      <c r="B764" s="57" t="s">
        <v>40</v>
      </c>
      <c r="C764" s="56">
        <v>8</v>
      </c>
      <c r="D764" s="57" t="s">
        <v>47</v>
      </c>
      <c r="E764" s="57">
        <v>2016</v>
      </c>
      <c r="F764" s="56">
        <v>4</v>
      </c>
      <c r="G764" s="57">
        <v>3</v>
      </c>
      <c r="H764" s="56">
        <v>31</v>
      </c>
      <c r="I764" s="6">
        <v>123</v>
      </c>
      <c r="J764">
        <v>95</v>
      </c>
      <c r="K764" s="57">
        <v>331</v>
      </c>
      <c r="L764">
        <v>6</v>
      </c>
      <c r="M764" s="20">
        <v>45880</v>
      </c>
      <c r="N764" s="3">
        <v>0.42</v>
      </c>
      <c r="O764" s="3">
        <v>4.5199999999999996</v>
      </c>
      <c r="R764" s="119"/>
    </row>
    <row r="765" spans="1:18">
      <c r="A765" s="57" t="s">
        <v>39</v>
      </c>
      <c r="B765" s="57" t="s">
        <v>40</v>
      </c>
      <c r="C765" s="56">
        <v>8</v>
      </c>
      <c r="D765" s="57" t="s">
        <v>42</v>
      </c>
      <c r="E765" s="57">
        <v>1989</v>
      </c>
      <c r="F765" s="56">
        <v>4</v>
      </c>
      <c r="G765" s="57">
        <v>4</v>
      </c>
      <c r="H765" s="56">
        <v>31</v>
      </c>
      <c r="I765" s="6">
        <v>124</v>
      </c>
      <c r="J765">
        <v>98</v>
      </c>
      <c r="K765" s="57">
        <v>431</v>
      </c>
      <c r="L765">
        <v>6</v>
      </c>
      <c r="M765" s="20">
        <v>45880</v>
      </c>
      <c r="N765" s="3">
        <v>0.47</v>
      </c>
      <c r="O765" s="3">
        <v>5.9</v>
      </c>
      <c r="R765" s="119"/>
    </row>
    <row r="766" spans="1:18">
      <c r="A766" s="57" t="s">
        <v>39</v>
      </c>
      <c r="B766" s="57" t="s">
        <v>40</v>
      </c>
      <c r="C766" s="56">
        <v>8</v>
      </c>
      <c r="D766" s="57" t="s">
        <v>42</v>
      </c>
      <c r="E766" s="57">
        <v>1989</v>
      </c>
      <c r="F766" s="56">
        <v>4</v>
      </c>
      <c r="G766" s="57">
        <v>4</v>
      </c>
      <c r="H766" s="56">
        <v>32</v>
      </c>
      <c r="I766" s="6">
        <v>125</v>
      </c>
      <c r="J766">
        <v>97</v>
      </c>
      <c r="K766" s="57">
        <v>432</v>
      </c>
      <c r="L766">
        <v>6</v>
      </c>
      <c r="M766" s="20">
        <v>45880</v>
      </c>
      <c r="N766" s="3">
        <v>0.51</v>
      </c>
      <c r="O766" s="3">
        <v>3.61</v>
      </c>
      <c r="P766" s="67">
        <v>24</v>
      </c>
      <c r="R766" s="119"/>
    </row>
    <row r="767" spans="1:18">
      <c r="A767" s="57" t="s">
        <v>39</v>
      </c>
      <c r="B767" s="57" t="s">
        <v>40</v>
      </c>
      <c r="C767" s="56">
        <v>8</v>
      </c>
      <c r="D767" s="57" t="s">
        <v>47</v>
      </c>
      <c r="E767" s="57">
        <v>2016</v>
      </c>
      <c r="F767" s="56">
        <v>4</v>
      </c>
      <c r="G767" s="57">
        <v>3</v>
      </c>
      <c r="H767" s="56">
        <v>32</v>
      </c>
      <c r="I767" s="6">
        <v>126</v>
      </c>
      <c r="J767">
        <v>96</v>
      </c>
      <c r="K767" s="57">
        <v>332</v>
      </c>
      <c r="L767">
        <v>6</v>
      </c>
      <c r="M767" s="20">
        <v>45880</v>
      </c>
      <c r="N767" s="3">
        <v>0.52</v>
      </c>
      <c r="O767" s="3">
        <v>5.78</v>
      </c>
      <c r="P767" s="67">
        <v>33</v>
      </c>
      <c r="R767" s="119"/>
    </row>
    <row r="768" spans="1:18">
      <c r="A768" s="57" t="s">
        <v>39</v>
      </c>
      <c r="B768" s="57" t="s">
        <v>40</v>
      </c>
      <c r="C768" s="56">
        <v>8</v>
      </c>
      <c r="D768" s="57" t="s">
        <v>41</v>
      </c>
      <c r="E768" s="57">
        <v>1984</v>
      </c>
      <c r="F768" s="56">
        <v>4</v>
      </c>
      <c r="G768" s="57">
        <v>2</v>
      </c>
      <c r="H768" s="56">
        <v>32</v>
      </c>
      <c r="I768" s="6">
        <v>127</v>
      </c>
      <c r="J768">
        <v>33</v>
      </c>
      <c r="K768" s="57">
        <v>232</v>
      </c>
      <c r="L768">
        <v>6</v>
      </c>
      <c r="M768" s="20">
        <v>45880</v>
      </c>
      <c r="N768" s="3">
        <v>0.64</v>
      </c>
      <c r="O768" s="3">
        <v>5.8</v>
      </c>
      <c r="P768" s="67">
        <v>33</v>
      </c>
      <c r="R768" s="119"/>
    </row>
    <row r="769" spans="1:18">
      <c r="A769" s="57" t="s">
        <v>39</v>
      </c>
      <c r="B769" s="57" t="s">
        <v>40</v>
      </c>
      <c r="C769" s="56">
        <v>8</v>
      </c>
      <c r="D769" s="57" t="s">
        <v>46</v>
      </c>
      <c r="E769" s="57">
        <v>2008</v>
      </c>
      <c r="F769" s="56">
        <v>4</v>
      </c>
      <c r="G769" s="57">
        <v>1</v>
      </c>
      <c r="H769" s="56">
        <v>32</v>
      </c>
      <c r="I769" s="6">
        <v>128</v>
      </c>
      <c r="J769">
        <v>32</v>
      </c>
      <c r="K769" s="57">
        <v>132</v>
      </c>
      <c r="L769">
        <v>6</v>
      </c>
      <c r="M769" s="20">
        <v>45880</v>
      </c>
      <c r="N769" s="3">
        <v>0.56999999999999995</v>
      </c>
      <c r="O769" s="3">
        <v>3.96</v>
      </c>
      <c r="P769" s="67">
        <v>29</v>
      </c>
      <c r="R769" s="119"/>
    </row>
    <row r="770" spans="1:18">
      <c r="A770" s="57" t="s">
        <v>29</v>
      </c>
      <c r="B770" s="57" t="s">
        <v>30</v>
      </c>
      <c r="C770" s="56">
        <v>1</v>
      </c>
      <c r="D770" s="57" t="s">
        <v>37</v>
      </c>
      <c r="E770" s="57">
        <v>2018</v>
      </c>
      <c r="F770" s="56">
        <v>1</v>
      </c>
      <c r="G770" s="57">
        <v>1</v>
      </c>
      <c r="H770" s="56">
        <v>1</v>
      </c>
      <c r="I770" s="6">
        <v>1</v>
      </c>
      <c r="J770">
        <v>1</v>
      </c>
      <c r="K770" s="57">
        <v>101</v>
      </c>
      <c r="L770">
        <v>7</v>
      </c>
      <c r="M770" s="20">
        <v>45899</v>
      </c>
      <c r="N770" s="3">
        <v>0.81</v>
      </c>
      <c r="O770" s="3">
        <v>5.21</v>
      </c>
      <c r="R770" s="119"/>
    </row>
    <row r="771" spans="1:18">
      <c r="A771" s="57" t="s">
        <v>29</v>
      </c>
      <c r="B771" s="57" t="s">
        <v>30</v>
      </c>
      <c r="C771" s="56">
        <v>1</v>
      </c>
      <c r="D771" s="57" t="s">
        <v>32</v>
      </c>
      <c r="E771" s="57">
        <v>1985</v>
      </c>
      <c r="F771" s="56">
        <v>1</v>
      </c>
      <c r="G771" s="57">
        <v>2</v>
      </c>
      <c r="H771" s="56">
        <v>1</v>
      </c>
      <c r="I771" s="6">
        <v>2</v>
      </c>
      <c r="J771">
        <v>64</v>
      </c>
      <c r="K771" s="57">
        <v>201</v>
      </c>
      <c r="L771">
        <v>7</v>
      </c>
      <c r="M771" s="20">
        <v>45899</v>
      </c>
      <c r="N771" s="3">
        <v>0.83</v>
      </c>
      <c r="O771" s="3">
        <v>7.72</v>
      </c>
      <c r="R771" s="119"/>
    </row>
    <row r="772" spans="1:18">
      <c r="A772" s="57" t="s">
        <v>29</v>
      </c>
      <c r="B772" s="57" t="s">
        <v>30</v>
      </c>
      <c r="C772" s="56">
        <v>1</v>
      </c>
      <c r="D772" s="57" t="s">
        <v>31</v>
      </c>
      <c r="E772" s="57">
        <v>1983</v>
      </c>
      <c r="F772" s="56">
        <v>1</v>
      </c>
      <c r="G772" s="57">
        <v>3</v>
      </c>
      <c r="H772" s="56">
        <v>1</v>
      </c>
      <c r="I772" s="6">
        <v>3</v>
      </c>
      <c r="J772">
        <v>65</v>
      </c>
      <c r="K772" s="57">
        <v>301</v>
      </c>
      <c r="L772">
        <v>7</v>
      </c>
      <c r="M772" s="20">
        <v>45899</v>
      </c>
      <c r="N772" s="3">
        <v>0.84</v>
      </c>
      <c r="O772" s="3">
        <v>4.96</v>
      </c>
      <c r="R772" s="119"/>
    </row>
    <row r="773" spans="1:18">
      <c r="A773" s="57" t="s">
        <v>29</v>
      </c>
      <c r="B773" s="57" t="s">
        <v>30</v>
      </c>
      <c r="C773" s="56">
        <v>1</v>
      </c>
      <c r="D773" s="57" t="s">
        <v>34</v>
      </c>
      <c r="E773" s="57">
        <v>1999</v>
      </c>
      <c r="F773" s="56">
        <v>1</v>
      </c>
      <c r="G773" s="57">
        <v>4</v>
      </c>
      <c r="H773" s="56">
        <v>1</v>
      </c>
      <c r="I773" s="6">
        <v>4</v>
      </c>
      <c r="J773">
        <v>128</v>
      </c>
      <c r="K773" s="57">
        <v>401</v>
      </c>
      <c r="L773">
        <v>7</v>
      </c>
      <c r="M773" s="20">
        <v>45899</v>
      </c>
      <c r="N773" s="3">
        <v>0.84</v>
      </c>
      <c r="O773" s="3">
        <v>4.99</v>
      </c>
      <c r="R773" s="119"/>
    </row>
    <row r="774" spans="1:18">
      <c r="A774" s="57" t="s">
        <v>29</v>
      </c>
      <c r="B774" s="57" t="s">
        <v>30</v>
      </c>
      <c r="C774" s="56">
        <v>1</v>
      </c>
      <c r="D774" s="57" t="s">
        <v>34</v>
      </c>
      <c r="E774" s="57">
        <v>1999</v>
      </c>
      <c r="F774" s="56">
        <v>1</v>
      </c>
      <c r="G774" s="57">
        <v>4</v>
      </c>
      <c r="H774" s="56">
        <v>2</v>
      </c>
      <c r="I774" s="6">
        <v>5</v>
      </c>
      <c r="J774">
        <v>127</v>
      </c>
      <c r="K774" s="57">
        <v>402</v>
      </c>
      <c r="L774">
        <v>7</v>
      </c>
      <c r="M774" s="20">
        <v>45899</v>
      </c>
      <c r="N774" s="3">
        <v>0.86</v>
      </c>
      <c r="O774" s="3">
        <v>1.73</v>
      </c>
      <c r="P774" s="67">
        <v>52</v>
      </c>
      <c r="R774" s="119"/>
    </row>
    <row r="775" spans="1:18">
      <c r="A775" s="57" t="s">
        <v>29</v>
      </c>
      <c r="B775" s="57" t="s">
        <v>30</v>
      </c>
      <c r="C775" s="56">
        <v>1</v>
      </c>
      <c r="D775" s="57" t="s">
        <v>31</v>
      </c>
      <c r="E775" s="57">
        <v>1983</v>
      </c>
      <c r="F775" s="56">
        <v>1</v>
      </c>
      <c r="G775" s="57">
        <v>3</v>
      </c>
      <c r="H775" s="56">
        <v>2</v>
      </c>
      <c r="I775" s="6">
        <v>6</v>
      </c>
      <c r="J775">
        <v>66</v>
      </c>
      <c r="K775" s="57">
        <v>302</v>
      </c>
      <c r="L775">
        <v>7</v>
      </c>
      <c r="M775" s="20">
        <v>45899</v>
      </c>
      <c r="N775" s="3">
        <v>0.86</v>
      </c>
      <c r="O775" s="3">
        <v>3.51</v>
      </c>
      <c r="P775" s="67">
        <v>56</v>
      </c>
      <c r="R775" s="119"/>
    </row>
    <row r="776" spans="1:18">
      <c r="A776" s="57" t="s">
        <v>29</v>
      </c>
      <c r="B776" s="57" t="s">
        <v>30</v>
      </c>
      <c r="C776" s="56">
        <v>1</v>
      </c>
      <c r="D776" s="57" t="s">
        <v>32</v>
      </c>
      <c r="E776" s="57">
        <v>1985</v>
      </c>
      <c r="F776" s="56">
        <v>1</v>
      </c>
      <c r="G776" s="57">
        <v>2</v>
      </c>
      <c r="H776" s="56">
        <v>2</v>
      </c>
      <c r="I776" s="6">
        <v>7</v>
      </c>
      <c r="J776">
        <v>63</v>
      </c>
      <c r="K776" s="57">
        <v>202</v>
      </c>
      <c r="L776">
        <v>7</v>
      </c>
      <c r="M776" s="20">
        <v>45899</v>
      </c>
      <c r="N776" s="3">
        <v>0.87</v>
      </c>
      <c r="O776" s="3">
        <v>1.76</v>
      </c>
      <c r="P776" s="67">
        <v>61</v>
      </c>
      <c r="R776" s="119"/>
    </row>
    <row r="777" spans="1:18">
      <c r="A777" s="57" t="s">
        <v>29</v>
      </c>
      <c r="B777" s="57" t="s">
        <v>30</v>
      </c>
      <c r="C777" s="56">
        <v>1</v>
      </c>
      <c r="D777" s="57" t="s">
        <v>37</v>
      </c>
      <c r="E777" s="57">
        <v>2018</v>
      </c>
      <c r="F777" s="56">
        <v>1</v>
      </c>
      <c r="G777" s="57">
        <v>1</v>
      </c>
      <c r="H777" s="56">
        <v>2</v>
      </c>
      <c r="I777" s="6">
        <v>8</v>
      </c>
      <c r="J777">
        <v>2</v>
      </c>
      <c r="K777" s="57">
        <v>102</v>
      </c>
      <c r="L777">
        <v>7</v>
      </c>
      <c r="M777" s="20">
        <v>45899</v>
      </c>
      <c r="N777" s="3">
        <v>0.86</v>
      </c>
      <c r="O777" s="3">
        <v>1.69</v>
      </c>
      <c r="P777" s="67">
        <v>54</v>
      </c>
      <c r="R777" s="119"/>
    </row>
    <row r="778" spans="1:18">
      <c r="A778" s="57" t="s">
        <v>29</v>
      </c>
      <c r="B778" s="57" t="s">
        <v>30</v>
      </c>
      <c r="C778" s="56">
        <v>1</v>
      </c>
      <c r="D778" s="57" t="s">
        <v>36</v>
      </c>
      <c r="E778" s="57">
        <v>2016</v>
      </c>
      <c r="F778" s="56">
        <v>1</v>
      </c>
      <c r="G778" s="57">
        <v>1</v>
      </c>
      <c r="H778" s="56">
        <v>3</v>
      </c>
      <c r="I778" s="6">
        <v>9</v>
      </c>
      <c r="J778">
        <v>3</v>
      </c>
      <c r="K778" s="57">
        <v>103</v>
      </c>
      <c r="L778">
        <v>7</v>
      </c>
      <c r="M778" s="20">
        <v>45899</v>
      </c>
      <c r="N778" s="3">
        <v>0.81</v>
      </c>
      <c r="O778" s="3">
        <v>3.44</v>
      </c>
      <c r="R778" s="119"/>
    </row>
    <row r="779" spans="1:18">
      <c r="A779" s="57" t="s">
        <v>29</v>
      </c>
      <c r="B779" s="57" t="s">
        <v>30</v>
      </c>
      <c r="C779" s="56">
        <v>1</v>
      </c>
      <c r="D779" s="57" t="s">
        <v>33</v>
      </c>
      <c r="E779" s="57">
        <v>1998</v>
      </c>
      <c r="F779" s="56">
        <v>1</v>
      </c>
      <c r="G779" s="57">
        <v>2</v>
      </c>
      <c r="H779" s="56">
        <v>3</v>
      </c>
      <c r="I779" s="6">
        <v>10</v>
      </c>
      <c r="J779">
        <v>62</v>
      </c>
      <c r="K779" s="57">
        <v>203</v>
      </c>
      <c r="L779">
        <v>7</v>
      </c>
      <c r="M779" s="20">
        <v>45899</v>
      </c>
      <c r="N779" s="3">
        <v>0.89</v>
      </c>
      <c r="O779" s="3">
        <v>1.48</v>
      </c>
      <c r="R779" s="119"/>
    </row>
    <row r="780" spans="1:18">
      <c r="A780" s="57" t="s">
        <v>29</v>
      </c>
      <c r="B780" s="57" t="s">
        <v>30</v>
      </c>
      <c r="C780" s="56">
        <v>1</v>
      </c>
      <c r="D780" s="57" t="s">
        <v>38</v>
      </c>
      <c r="E780" s="57">
        <v>2023</v>
      </c>
      <c r="F780" s="56">
        <v>1</v>
      </c>
      <c r="G780" s="57">
        <v>3</v>
      </c>
      <c r="H780" s="56">
        <v>3</v>
      </c>
      <c r="I780" s="6">
        <v>11</v>
      </c>
      <c r="J780">
        <v>67</v>
      </c>
      <c r="K780" s="57">
        <v>303</v>
      </c>
      <c r="L780">
        <v>7</v>
      </c>
      <c r="M780" s="20">
        <v>45899</v>
      </c>
      <c r="N780" s="3">
        <v>0.76</v>
      </c>
      <c r="O780" s="3">
        <v>6.07</v>
      </c>
      <c r="R780" s="119"/>
    </row>
    <row r="781" spans="1:18">
      <c r="A781" s="57" t="s">
        <v>29</v>
      </c>
      <c r="B781" s="57" t="s">
        <v>30</v>
      </c>
      <c r="C781" s="56">
        <v>1</v>
      </c>
      <c r="D781" s="57" t="s">
        <v>35</v>
      </c>
      <c r="E781" s="57">
        <v>2002</v>
      </c>
      <c r="F781" s="56">
        <v>1</v>
      </c>
      <c r="G781" s="57">
        <v>4</v>
      </c>
      <c r="H781" s="56">
        <v>3</v>
      </c>
      <c r="I781" s="6">
        <v>12</v>
      </c>
      <c r="J781">
        <v>126</v>
      </c>
      <c r="K781" s="57">
        <v>403</v>
      </c>
      <c r="L781">
        <v>7</v>
      </c>
      <c r="M781" s="20">
        <v>45899</v>
      </c>
      <c r="N781" s="3">
        <v>0.77</v>
      </c>
      <c r="O781" s="3">
        <v>5.26</v>
      </c>
      <c r="R781" s="119"/>
    </row>
    <row r="782" spans="1:18">
      <c r="A782" s="57" t="s">
        <v>29</v>
      </c>
      <c r="B782" s="57" t="s">
        <v>30</v>
      </c>
      <c r="C782" s="56">
        <v>1</v>
      </c>
      <c r="D782" s="57" t="s">
        <v>35</v>
      </c>
      <c r="E782" s="57">
        <v>2002</v>
      </c>
      <c r="F782" s="56">
        <v>1</v>
      </c>
      <c r="G782" s="57">
        <v>4</v>
      </c>
      <c r="H782" s="56">
        <v>4</v>
      </c>
      <c r="I782" s="6">
        <v>13</v>
      </c>
      <c r="J782">
        <v>125</v>
      </c>
      <c r="K782" s="57">
        <v>404</v>
      </c>
      <c r="L782">
        <v>7</v>
      </c>
      <c r="M782" s="20">
        <v>45899</v>
      </c>
      <c r="N782" s="3">
        <v>0.86</v>
      </c>
      <c r="O782" s="3">
        <v>2.35</v>
      </c>
      <c r="P782" s="67">
        <v>57</v>
      </c>
      <c r="R782" s="119"/>
    </row>
    <row r="783" spans="1:18">
      <c r="A783" s="57" t="s">
        <v>29</v>
      </c>
      <c r="B783" s="57" t="s">
        <v>30</v>
      </c>
      <c r="C783" s="56">
        <v>1</v>
      </c>
      <c r="D783" s="57" t="s">
        <v>38</v>
      </c>
      <c r="E783" s="57">
        <v>2023</v>
      </c>
      <c r="F783" s="56">
        <v>1</v>
      </c>
      <c r="G783" s="57">
        <v>3</v>
      </c>
      <c r="H783" s="56">
        <v>4</v>
      </c>
      <c r="I783" s="6">
        <v>14</v>
      </c>
      <c r="J783">
        <v>68</v>
      </c>
      <c r="K783" s="57">
        <v>304</v>
      </c>
      <c r="L783">
        <v>7</v>
      </c>
      <c r="M783" s="20">
        <v>45899</v>
      </c>
      <c r="N783" s="3">
        <v>0.83</v>
      </c>
      <c r="O783" s="3">
        <v>3.14</v>
      </c>
      <c r="P783" s="67">
        <v>48</v>
      </c>
      <c r="R783" s="119"/>
    </row>
    <row r="784" spans="1:18">
      <c r="A784" s="57" t="s">
        <v>29</v>
      </c>
      <c r="B784" s="57" t="s">
        <v>30</v>
      </c>
      <c r="C784" s="56">
        <v>1</v>
      </c>
      <c r="D784" s="57" t="s">
        <v>33</v>
      </c>
      <c r="E784" s="57">
        <v>1998</v>
      </c>
      <c r="F784" s="56">
        <v>1</v>
      </c>
      <c r="G784" s="57">
        <v>2</v>
      </c>
      <c r="H784" s="56">
        <v>4</v>
      </c>
      <c r="I784" s="6">
        <v>15</v>
      </c>
      <c r="J784">
        <v>61</v>
      </c>
      <c r="K784" s="57">
        <v>204</v>
      </c>
      <c r="L784">
        <v>7</v>
      </c>
      <c r="M784" s="20">
        <v>45899</v>
      </c>
      <c r="N784" s="3">
        <v>0.85</v>
      </c>
      <c r="O784" s="3">
        <v>3.89</v>
      </c>
      <c r="P784" s="67">
        <v>63</v>
      </c>
      <c r="R784" s="119"/>
    </row>
    <row r="785" spans="1:18">
      <c r="A785" s="57" t="s">
        <v>29</v>
      </c>
      <c r="B785" s="57" t="s">
        <v>30</v>
      </c>
      <c r="C785" s="56">
        <v>1</v>
      </c>
      <c r="D785" s="57" t="s">
        <v>36</v>
      </c>
      <c r="E785" s="57">
        <v>2016</v>
      </c>
      <c r="F785" s="56">
        <v>1</v>
      </c>
      <c r="G785" s="57">
        <v>1</v>
      </c>
      <c r="H785" s="56">
        <v>4</v>
      </c>
      <c r="I785" s="6">
        <v>16</v>
      </c>
      <c r="J785">
        <v>4</v>
      </c>
      <c r="K785" s="57">
        <v>104</v>
      </c>
      <c r="L785">
        <v>7</v>
      </c>
      <c r="M785" s="20">
        <v>45899</v>
      </c>
      <c r="N785" s="3">
        <v>0.83</v>
      </c>
      <c r="O785" s="3">
        <v>1.88</v>
      </c>
      <c r="P785" s="67">
        <v>56</v>
      </c>
      <c r="R785" s="119"/>
    </row>
    <row r="786" spans="1:18">
      <c r="A786" s="57" t="s">
        <v>39</v>
      </c>
      <c r="B786" s="57" t="s">
        <v>40</v>
      </c>
      <c r="C786" s="56">
        <v>2</v>
      </c>
      <c r="D786" s="57" t="s">
        <v>41</v>
      </c>
      <c r="E786" s="57">
        <v>1984</v>
      </c>
      <c r="F786" s="56">
        <v>1</v>
      </c>
      <c r="G786" s="57">
        <v>1</v>
      </c>
      <c r="H786" s="56">
        <v>5</v>
      </c>
      <c r="I786" s="6">
        <v>17</v>
      </c>
      <c r="J786">
        <v>5</v>
      </c>
      <c r="K786" s="57">
        <v>105</v>
      </c>
      <c r="L786">
        <v>7</v>
      </c>
      <c r="M786" s="20">
        <v>45899</v>
      </c>
      <c r="N786" s="3">
        <v>0.6</v>
      </c>
      <c r="O786" s="3">
        <v>10.14</v>
      </c>
      <c r="R786" s="119"/>
    </row>
    <row r="787" spans="1:18">
      <c r="A787" s="57" t="s">
        <v>39</v>
      </c>
      <c r="B787" s="57" t="s">
        <v>40</v>
      </c>
      <c r="C787" s="56">
        <v>2</v>
      </c>
      <c r="D787" s="57" t="s">
        <v>42</v>
      </c>
      <c r="E787" s="57">
        <v>1989</v>
      </c>
      <c r="F787" s="56">
        <v>1</v>
      </c>
      <c r="G787" s="57">
        <v>2</v>
      </c>
      <c r="H787" s="56">
        <v>5</v>
      </c>
      <c r="I787" s="6">
        <v>18</v>
      </c>
      <c r="J787">
        <v>60</v>
      </c>
      <c r="K787" s="57">
        <v>205</v>
      </c>
      <c r="L787">
        <v>7</v>
      </c>
      <c r="M787" s="20">
        <v>45899</v>
      </c>
      <c r="N787" s="3">
        <v>0.71</v>
      </c>
      <c r="O787" s="3">
        <v>7.81</v>
      </c>
      <c r="R787" s="119"/>
    </row>
    <row r="788" spans="1:18">
      <c r="A788" s="57" t="s">
        <v>39</v>
      </c>
      <c r="B788" s="57" t="s">
        <v>40</v>
      </c>
      <c r="C788" s="56">
        <v>2</v>
      </c>
      <c r="D788" s="57" t="s">
        <v>45</v>
      </c>
      <c r="E788" s="57">
        <v>2004</v>
      </c>
      <c r="F788" s="56">
        <v>1</v>
      </c>
      <c r="G788" s="57">
        <v>3</v>
      </c>
      <c r="H788" s="56">
        <v>5</v>
      </c>
      <c r="I788" s="6">
        <v>19</v>
      </c>
      <c r="J788">
        <v>69</v>
      </c>
      <c r="K788" s="57">
        <v>305</v>
      </c>
      <c r="L788">
        <v>7</v>
      </c>
      <c r="M788" s="20">
        <v>45899</v>
      </c>
      <c r="N788" s="3">
        <v>0.61</v>
      </c>
      <c r="O788" s="3">
        <v>3.78</v>
      </c>
      <c r="R788" s="119"/>
    </row>
    <row r="789" spans="1:18">
      <c r="A789" s="57" t="s">
        <v>39</v>
      </c>
      <c r="B789" s="57" t="s">
        <v>40</v>
      </c>
      <c r="C789" s="56">
        <v>2</v>
      </c>
      <c r="D789" s="57" t="s">
        <v>43</v>
      </c>
      <c r="E789" s="57">
        <v>1999</v>
      </c>
      <c r="F789" s="56">
        <v>1</v>
      </c>
      <c r="G789" s="57">
        <v>4</v>
      </c>
      <c r="H789" s="56">
        <v>5</v>
      </c>
      <c r="I789" s="6">
        <v>20</v>
      </c>
      <c r="J789">
        <v>124</v>
      </c>
      <c r="K789" s="57">
        <v>405</v>
      </c>
      <c r="L789">
        <v>7</v>
      </c>
      <c r="M789" s="20">
        <v>45899</v>
      </c>
      <c r="N789" s="3">
        <v>0.65</v>
      </c>
      <c r="O789" s="3">
        <v>6.47</v>
      </c>
      <c r="R789" s="119"/>
    </row>
    <row r="790" spans="1:18">
      <c r="A790" s="57" t="s">
        <v>39</v>
      </c>
      <c r="B790" s="57" t="s">
        <v>40</v>
      </c>
      <c r="C790" s="56">
        <v>2</v>
      </c>
      <c r="D790" s="57" t="s">
        <v>43</v>
      </c>
      <c r="E790" s="57">
        <v>1999</v>
      </c>
      <c r="F790" s="56">
        <v>1</v>
      </c>
      <c r="G790" s="57">
        <v>4</v>
      </c>
      <c r="H790" s="56">
        <v>6</v>
      </c>
      <c r="I790" s="6">
        <v>21</v>
      </c>
      <c r="J790">
        <v>123</v>
      </c>
      <c r="K790" s="57">
        <v>406</v>
      </c>
      <c r="L790">
        <v>7</v>
      </c>
      <c r="M790" s="20">
        <v>45899</v>
      </c>
      <c r="N790" s="3">
        <v>0.8</v>
      </c>
      <c r="O790" s="3">
        <v>2.5099999999999998</v>
      </c>
      <c r="P790" s="67">
        <v>51</v>
      </c>
      <c r="R790" s="119"/>
    </row>
    <row r="791" spans="1:18">
      <c r="A791" s="57" t="s">
        <v>39</v>
      </c>
      <c r="B791" s="57" t="s">
        <v>40</v>
      </c>
      <c r="C791" s="56">
        <v>2</v>
      </c>
      <c r="D791" s="57" t="s">
        <v>45</v>
      </c>
      <c r="E791" s="57">
        <v>2004</v>
      </c>
      <c r="F791" s="56">
        <v>1</v>
      </c>
      <c r="G791" s="57">
        <v>3</v>
      </c>
      <c r="H791" s="56">
        <v>6</v>
      </c>
      <c r="I791" s="6">
        <v>22</v>
      </c>
      <c r="J791">
        <v>70</v>
      </c>
      <c r="K791" s="57">
        <v>306</v>
      </c>
      <c r="L791">
        <v>7</v>
      </c>
      <c r="M791" s="20">
        <v>45899</v>
      </c>
      <c r="N791" s="3">
        <v>0.71</v>
      </c>
      <c r="O791" s="3">
        <v>5.47</v>
      </c>
      <c r="P791" s="67">
        <v>41</v>
      </c>
      <c r="R791" s="119"/>
    </row>
    <row r="792" spans="1:18">
      <c r="A792" s="57" t="s">
        <v>39</v>
      </c>
      <c r="B792" s="57" t="s">
        <v>40</v>
      </c>
      <c r="C792" s="56">
        <v>2</v>
      </c>
      <c r="D792" s="57" t="s">
        <v>42</v>
      </c>
      <c r="E792" s="57">
        <v>1989</v>
      </c>
      <c r="F792" s="56">
        <v>1</v>
      </c>
      <c r="G792" s="57">
        <v>2</v>
      </c>
      <c r="H792" s="56">
        <v>6</v>
      </c>
      <c r="I792" s="6">
        <v>23</v>
      </c>
      <c r="J792">
        <v>59</v>
      </c>
      <c r="K792" s="57">
        <v>206</v>
      </c>
      <c r="L792">
        <v>7</v>
      </c>
      <c r="M792" s="20">
        <v>45899</v>
      </c>
      <c r="N792" s="3">
        <v>0.75</v>
      </c>
      <c r="O792" s="3">
        <v>5.96</v>
      </c>
      <c r="P792" s="67">
        <v>38</v>
      </c>
      <c r="R792" s="119"/>
    </row>
    <row r="793" spans="1:18">
      <c r="A793" s="57" t="s">
        <v>39</v>
      </c>
      <c r="B793" s="57" t="s">
        <v>40</v>
      </c>
      <c r="C793" s="56">
        <v>2</v>
      </c>
      <c r="D793" s="57" t="s">
        <v>41</v>
      </c>
      <c r="E793" s="57">
        <v>1984</v>
      </c>
      <c r="F793" s="56">
        <v>1</v>
      </c>
      <c r="G793" s="57">
        <v>1</v>
      </c>
      <c r="H793" s="56">
        <v>6</v>
      </c>
      <c r="I793" s="6">
        <v>24</v>
      </c>
      <c r="J793">
        <v>6</v>
      </c>
      <c r="K793" s="57">
        <v>106</v>
      </c>
      <c r="L793">
        <v>7</v>
      </c>
      <c r="M793" s="20">
        <v>45899</v>
      </c>
      <c r="N793" s="3">
        <v>0.63</v>
      </c>
      <c r="O793" s="3">
        <v>5.66</v>
      </c>
      <c r="P793" s="67">
        <v>36</v>
      </c>
      <c r="R793" s="119"/>
    </row>
    <row r="794" spans="1:18">
      <c r="A794" s="57" t="s">
        <v>39</v>
      </c>
      <c r="B794" s="57" t="s">
        <v>40</v>
      </c>
      <c r="C794" s="56">
        <v>2</v>
      </c>
      <c r="D794" s="57" t="s">
        <v>47</v>
      </c>
      <c r="E794" s="57">
        <v>2016</v>
      </c>
      <c r="F794" s="56">
        <v>1</v>
      </c>
      <c r="G794" s="57">
        <v>1</v>
      </c>
      <c r="H794" s="56">
        <v>7</v>
      </c>
      <c r="I794" s="6">
        <v>25</v>
      </c>
      <c r="J794">
        <v>7</v>
      </c>
      <c r="K794" s="57">
        <v>107</v>
      </c>
      <c r="L794">
        <v>7</v>
      </c>
      <c r="M794" s="20">
        <v>45899</v>
      </c>
      <c r="N794" s="3">
        <v>0.59</v>
      </c>
      <c r="O794" s="3">
        <v>8.1199999999999992</v>
      </c>
      <c r="R794" s="119"/>
    </row>
    <row r="795" spans="1:18">
      <c r="A795" s="57" t="s">
        <v>39</v>
      </c>
      <c r="B795" s="57" t="s">
        <v>40</v>
      </c>
      <c r="C795" s="56">
        <v>2</v>
      </c>
      <c r="D795" s="57" t="s">
        <v>44</v>
      </c>
      <c r="E795" s="57">
        <v>2001</v>
      </c>
      <c r="F795" s="56">
        <v>1</v>
      </c>
      <c r="G795" s="57">
        <v>2</v>
      </c>
      <c r="H795" s="56">
        <v>7</v>
      </c>
      <c r="I795" s="6">
        <v>26</v>
      </c>
      <c r="J795">
        <v>58</v>
      </c>
      <c r="K795" s="57">
        <v>207</v>
      </c>
      <c r="L795">
        <v>7</v>
      </c>
      <c r="M795" s="20">
        <v>45899</v>
      </c>
      <c r="N795" s="3">
        <v>0.76</v>
      </c>
      <c r="O795" s="3">
        <v>5.91</v>
      </c>
      <c r="R795" s="119"/>
    </row>
    <row r="796" spans="1:18">
      <c r="A796" s="57" t="s">
        <v>39</v>
      </c>
      <c r="B796" s="57" t="s">
        <v>40</v>
      </c>
      <c r="C796" s="56">
        <v>2</v>
      </c>
      <c r="D796" s="57" t="s">
        <v>48</v>
      </c>
      <c r="E796" s="57">
        <v>2020</v>
      </c>
      <c r="F796" s="56">
        <v>1</v>
      </c>
      <c r="G796" s="57">
        <v>3</v>
      </c>
      <c r="H796" s="56">
        <v>7</v>
      </c>
      <c r="I796" s="6">
        <v>27</v>
      </c>
      <c r="J796">
        <v>71</v>
      </c>
      <c r="K796" s="57">
        <v>307</v>
      </c>
      <c r="L796">
        <v>7</v>
      </c>
      <c r="M796" s="20">
        <v>45899</v>
      </c>
      <c r="N796" s="3">
        <v>0.65</v>
      </c>
      <c r="O796" s="3">
        <v>8.02</v>
      </c>
      <c r="R796" s="119"/>
    </row>
    <row r="797" spans="1:18">
      <c r="A797" s="57" t="s">
        <v>39</v>
      </c>
      <c r="B797" s="57" t="s">
        <v>40</v>
      </c>
      <c r="C797" s="56">
        <v>2</v>
      </c>
      <c r="D797" s="57" t="s">
        <v>46</v>
      </c>
      <c r="E797" s="57">
        <v>2008</v>
      </c>
      <c r="F797" s="56">
        <v>1</v>
      </c>
      <c r="G797" s="57">
        <v>4</v>
      </c>
      <c r="H797" s="56">
        <v>7</v>
      </c>
      <c r="I797" s="6">
        <v>28</v>
      </c>
      <c r="J797">
        <v>122</v>
      </c>
      <c r="K797" s="57">
        <v>407</v>
      </c>
      <c r="L797">
        <v>7</v>
      </c>
      <c r="M797" s="20">
        <v>45899</v>
      </c>
      <c r="N797" s="3">
        <v>0.7</v>
      </c>
      <c r="O797" s="3">
        <v>3.66</v>
      </c>
      <c r="R797" s="119"/>
    </row>
    <row r="798" spans="1:18">
      <c r="A798" s="57" t="s">
        <v>39</v>
      </c>
      <c r="B798" s="57" t="s">
        <v>40</v>
      </c>
      <c r="C798" s="56">
        <v>2</v>
      </c>
      <c r="D798" s="57" t="s">
        <v>46</v>
      </c>
      <c r="E798" s="57">
        <v>2008</v>
      </c>
      <c r="F798" s="56">
        <v>1</v>
      </c>
      <c r="G798" s="57">
        <v>4</v>
      </c>
      <c r="H798" s="56">
        <v>8</v>
      </c>
      <c r="I798" s="6">
        <v>29</v>
      </c>
      <c r="J798">
        <v>121</v>
      </c>
      <c r="K798" s="57">
        <v>408</v>
      </c>
      <c r="L798">
        <v>7</v>
      </c>
      <c r="M798" s="20">
        <v>45899</v>
      </c>
      <c r="N798" s="3">
        <v>0.77</v>
      </c>
      <c r="O798" s="3">
        <v>6.89</v>
      </c>
      <c r="P798" s="67">
        <v>47</v>
      </c>
      <c r="R798" s="119"/>
    </row>
    <row r="799" spans="1:18">
      <c r="A799" s="57" t="s">
        <v>39</v>
      </c>
      <c r="B799" s="57" t="s">
        <v>40</v>
      </c>
      <c r="C799" s="56">
        <v>2</v>
      </c>
      <c r="D799" s="57" t="s">
        <v>48</v>
      </c>
      <c r="E799" s="57">
        <v>2020</v>
      </c>
      <c r="F799" s="56">
        <v>1</v>
      </c>
      <c r="G799" s="57">
        <v>3</v>
      </c>
      <c r="H799" s="56">
        <v>8</v>
      </c>
      <c r="I799" s="6">
        <v>30</v>
      </c>
      <c r="J799">
        <v>72</v>
      </c>
      <c r="K799" s="57">
        <v>308</v>
      </c>
      <c r="L799">
        <v>7</v>
      </c>
      <c r="M799" s="20">
        <v>45899</v>
      </c>
      <c r="N799" s="3">
        <v>0.72</v>
      </c>
      <c r="O799" s="3">
        <v>6.25</v>
      </c>
      <c r="P799" s="67">
        <v>41</v>
      </c>
      <c r="R799" s="119"/>
    </row>
    <row r="800" spans="1:18">
      <c r="A800" s="57" t="s">
        <v>39</v>
      </c>
      <c r="B800" s="57" t="s">
        <v>40</v>
      </c>
      <c r="C800" s="56">
        <v>2</v>
      </c>
      <c r="D800" s="57" t="s">
        <v>44</v>
      </c>
      <c r="E800" s="57">
        <v>2001</v>
      </c>
      <c r="F800" s="56">
        <v>1</v>
      </c>
      <c r="G800" s="57">
        <v>2</v>
      </c>
      <c r="H800" s="56">
        <v>8</v>
      </c>
      <c r="I800" s="6">
        <v>31</v>
      </c>
      <c r="J800">
        <v>57</v>
      </c>
      <c r="K800" s="57">
        <v>208</v>
      </c>
      <c r="L800">
        <v>7</v>
      </c>
      <c r="M800" s="20">
        <v>45899</v>
      </c>
      <c r="N800" s="3">
        <v>0.8</v>
      </c>
      <c r="O800" s="3">
        <v>3.71</v>
      </c>
      <c r="P800" s="67">
        <v>42</v>
      </c>
      <c r="R800" s="119"/>
    </row>
    <row r="801" spans="1:18">
      <c r="A801" s="57" t="s">
        <v>39</v>
      </c>
      <c r="B801" s="57" t="s">
        <v>40</v>
      </c>
      <c r="C801" s="56">
        <v>2</v>
      </c>
      <c r="D801" s="57" t="s">
        <v>47</v>
      </c>
      <c r="E801" s="57">
        <v>2016</v>
      </c>
      <c r="F801" s="56">
        <v>1</v>
      </c>
      <c r="G801" s="57">
        <v>1</v>
      </c>
      <c r="H801" s="56">
        <v>8</v>
      </c>
      <c r="I801" s="6">
        <v>32</v>
      </c>
      <c r="J801">
        <v>8</v>
      </c>
      <c r="K801" s="57">
        <v>108</v>
      </c>
      <c r="L801">
        <v>7</v>
      </c>
      <c r="M801" s="20">
        <v>45899</v>
      </c>
      <c r="N801" s="3">
        <v>0.72</v>
      </c>
      <c r="O801" s="3">
        <v>3.26</v>
      </c>
      <c r="P801" s="67">
        <v>40</v>
      </c>
      <c r="R801" s="119"/>
    </row>
    <row r="802" spans="1:18">
      <c r="A802" s="57" t="s">
        <v>29</v>
      </c>
      <c r="B802" s="57" t="s">
        <v>30</v>
      </c>
      <c r="C802" s="56">
        <v>3</v>
      </c>
      <c r="D802" s="57" t="s">
        <v>32</v>
      </c>
      <c r="E802" s="57">
        <v>1985</v>
      </c>
      <c r="F802" s="56">
        <v>2</v>
      </c>
      <c r="G802" s="57">
        <v>1</v>
      </c>
      <c r="H802" s="56">
        <v>9</v>
      </c>
      <c r="I802" s="6">
        <v>33</v>
      </c>
      <c r="J802">
        <v>9</v>
      </c>
      <c r="K802" s="57">
        <v>109</v>
      </c>
      <c r="L802">
        <v>7</v>
      </c>
      <c r="M802" s="20">
        <v>45899</v>
      </c>
      <c r="N802" s="3">
        <v>0.79</v>
      </c>
      <c r="O802" s="3">
        <v>4.95</v>
      </c>
      <c r="R802" s="119"/>
    </row>
    <row r="803" spans="1:18">
      <c r="A803" s="57" t="s">
        <v>29</v>
      </c>
      <c r="B803" s="57" t="s">
        <v>30</v>
      </c>
      <c r="C803" s="56">
        <v>3</v>
      </c>
      <c r="D803" s="57" t="s">
        <v>38</v>
      </c>
      <c r="E803" s="57">
        <v>2023</v>
      </c>
      <c r="F803" s="56">
        <v>2</v>
      </c>
      <c r="G803" s="57">
        <v>2</v>
      </c>
      <c r="H803" s="56">
        <v>9</v>
      </c>
      <c r="I803" s="6">
        <v>34</v>
      </c>
      <c r="J803">
        <v>56</v>
      </c>
      <c r="K803" s="57">
        <v>209</v>
      </c>
      <c r="L803">
        <v>7</v>
      </c>
      <c r="M803" s="20">
        <v>45899</v>
      </c>
      <c r="N803" s="3">
        <v>0.83</v>
      </c>
      <c r="O803" s="3">
        <v>3.12</v>
      </c>
      <c r="R803" s="119"/>
    </row>
    <row r="804" spans="1:18">
      <c r="A804" s="57" t="s">
        <v>29</v>
      </c>
      <c r="B804" s="57" t="s">
        <v>30</v>
      </c>
      <c r="C804" s="56">
        <v>3</v>
      </c>
      <c r="D804" s="57" t="s">
        <v>36</v>
      </c>
      <c r="E804" s="57">
        <v>2016</v>
      </c>
      <c r="F804" s="56">
        <v>2</v>
      </c>
      <c r="G804" s="57">
        <v>3</v>
      </c>
      <c r="H804" s="56">
        <v>9</v>
      </c>
      <c r="I804" s="6">
        <v>35</v>
      </c>
      <c r="J804">
        <v>73</v>
      </c>
      <c r="K804" s="57">
        <v>309</v>
      </c>
      <c r="L804">
        <v>7</v>
      </c>
      <c r="M804" s="20">
        <v>45899</v>
      </c>
      <c r="N804" s="3">
        <v>0.77</v>
      </c>
      <c r="O804" s="3">
        <v>5.64</v>
      </c>
      <c r="R804" s="119"/>
    </row>
    <row r="805" spans="1:18">
      <c r="A805" s="57" t="s">
        <v>29</v>
      </c>
      <c r="B805" s="57" t="s">
        <v>30</v>
      </c>
      <c r="C805" s="56">
        <v>3</v>
      </c>
      <c r="D805" s="57" t="s">
        <v>33</v>
      </c>
      <c r="E805" s="57">
        <v>1998</v>
      </c>
      <c r="F805" s="56">
        <v>2</v>
      </c>
      <c r="G805" s="57">
        <v>4</v>
      </c>
      <c r="H805" s="56">
        <v>9</v>
      </c>
      <c r="I805" s="6">
        <v>36</v>
      </c>
      <c r="J805">
        <v>120</v>
      </c>
      <c r="K805" s="57">
        <v>409</v>
      </c>
      <c r="L805">
        <v>7</v>
      </c>
      <c r="M805" s="20">
        <v>45899</v>
      </c>
      <c r="N805" s="3">
        <v>0.81</v>
      </c>
      <c r="O805" s="3">
        <v>2.5499999999999998</v>
      </c>
      <c r="R805" s="119"/>
    </row>
    <row r="806" spans="1:18">
      <c r="A806" s="57" t="s">
        <v>29</v>
      </c>
      <c r="B806" s="57" t="s">
        <v>30</v>
      </c>
      <c r="C806" s="56">
        <v>3</v>
      </c>
      <c r="D806" s="57" t="s">
        <v>33</v>
      </c>
      <c r="E806" s="57">
        <v>1998</v>
      </c>
      <c r="F806" s="56">
        <v>2</v>
      </c>
      <c r="G806" s="57">
        <v>4</v>
      </c>
      <c r="H806" s="56">
        <v>10</v>
      </c>
      <c r="I806" s="6">
        <v>37</v>
      </c>
      <c r="J806">
        <v>119</v>
      </c>
      <c r="K806" s="57">
        <v>410</v>
      </c>
      <c r="L806">
        <v>7</v>
      </c>
      <c r="M806" s="20">
        <v>45899</v>
      </c>
      <c r="N806" s="3">
        <v>0.84</v>
      </c>
      <c r="O806" s="3">
        <v>2.67</v>
      </c>
      <c r="P806" s="67">
        <v>55</v>
      </c>
      <c r="R806" s="119"/>
    </row>
    <row r="807" spans="1:18">
      <c r="A807" s="57" t="s">
        <v>29</v>
      </c>
      <c r="B807" s="57" t="s">
        <v>30</v>
      </c>
      <c r="C807" s="56">
        <v>3</v>
      </c>
      <c r="D807" s="57" t="s">
        <v>36</v>
      </c>
      <c r="E807" s="57">
        <v>2016</v>
      </c>
      <c r="F807" s="56">
        <v>2</v>
      </c>
      <c r="G807" s="57">
        <v>3</v>
      </c>
      <c r="H807" s="56">
        <v>10</v>
      </c>
      <c r="I807" s="6">
        <v>38</v>
      </c>
      <c r="J807">
        <v>74</v>
      </c>
      <c r="K807" s="57">
        <v>310</v>
      </c>
      <c r="L807">
        <v>7</v>
      </c>
      <c r="M807" s="20">
        <v>45899</v>
      </c>
      <c r="N807" s="3">
        <v>0.85</v>
      </c>
      <c r="O807" s="3">
        <v>2.4</v>
      </c>
      <c r="P807" s="67">
        <v>60</v>
      </c>
      <c r="R807" s="119"/>
    </row>
    <row r="808" spans="1:18">
      <c r="A808" s="57" t="s">
        <v>29</v>
      </c>
      <c r="B808" s="57" t="s">
        <v>30</v>
      </c>
      <c r="C808" s="56">
        <v>3</v>
      </c>
      <c r="D808" s="57" t="s">
        <v>38</v>
      </c>
      <c r="E808" s="57">
        <v>2023</v>
      </c>
      <c r="F808" s="56">
        <v>2</v>
      </c>
      <c r="G808" s="57">
        <v>2</v>
      </c>
      <c r="H808" s="56">
        <v>10</v>
      </c>
      <c r="I808" s="6">
        <v>39</v>
      </c>
      <c r="J808">
        <v>55</v>
      </c>
      <c r="K808" s="57">
        <v>210</v>
      </c>
      <c r="L808">
        <v>7</v>
      </c>
      <c r="M808" s="20">
        <v>45899</v>
      </c>
      <c r="N808" s="3">
        <v>0.86</v>
      </c>
      <c r="O808" s="3">
        <v>1.92</v>
      </c>
      <c r="P808" s="67">
        <v>62</v>
      </c>
      <c r="R808" s="119"/>
    </row>
    <row r="809" spans="1:18">
      <c r="A809" s="57" t="s">
        <v>29</v>
      </c>
      <c r="B809" s="57" t="s">
        <v>30</v>
      </c>
      <c r="C809" s="56">
        <v>3</v>
      </c>
      <c r="D809" s="57" t="s">
        <v>32</v>
      </c>
      <c r="E809" s="57">
        <v>1985</v>
      </c>
      <c r="F809" s="56">
        <v>2</v>
      </c>
      <c r="G809" s="57">
        <v>1</v>
      </c>
      <c r="H809" s="56">
        <v>10</v>
      </c>
      <c r="I809" s="6">
        <v>40</v>
      </c>
      <c r="J809">
        <v>10</v>
      </c>
      <c r="K809" s="57">
        <v>110</v>
      </c>
      <c r="L809">
        <v>7</v>
      </c>
      <c r="M809" s="20">
        <v>45899</v>
      </c>
      <c r="N809" s="3">
        <v>0.82</v>
      </c>
      <c r="O809" s="3">
        <v>3.48</v>
      </c>
      <c r="P809" s="67">
        <v>57</v>
      </c>
      <c r="R809" s="119"/>
    </row>
    <row r="810" spans="1:18">
      <c r="A810" s="57" t="s">
        <v>29</v>
      </c>
      <c r="B810" s="57" t="s">
        <v>30</v>
      </c>
      <c r="C810" s="56">
        <v>3</v>
      </c>
      <c r="D810" s="57" t="s">
        <v>35</v>
      </c>
      <c r="E810" s="57">
        <v>2002</v>
      </c>
      <c r="F810" s="56">
        <v>2</v>
      </c>
      <c r="G810" s="57">
        <v>1</v>
      </c>
      <c r="H810" s="56">
        <v>11</v>
      </c>
      <c r="I810" s="6">
        <v>41</v>
      </c>
      <c r="J810">
        <v>11</v>
      </c>
      <c r="K810" s="57">
        <v>111</v>
      </c>
      <c r="L810">
        <v>7</v>
      </c>
      <c r="M810" s="20">
        <v>45899</v>
      </c>
      <c r="N810" s="3">
        <v>0.84</v>
      </c>
      <c r="O810" s="3">
        <v>3.02</v>
      </c>
      <c r="R810" s="119"/>
    </row>
    <row r="811" spans="1:18">
      <c r="A811" s="57" t="s">
        <v>29</v>
      </c>
      <c r="B811" s="57" t="s">
        <v>30</v>
      </c>
      <c r="C811" s="56">
        <v>3</v>
      </c>
      <c r="D811" s="57" t="s">
        <v>34</v>
      </c>
      <c r="E811" s="57">
        <v>1999</v>
      </c>
      <c r="F811" s="56">
        <v>2</v>
      </c>
      <c r="G811" s="57">
        <v>2</v>
      </c>
      <c r="H811" s="56">
        <v>11</v>
      </c>
      <c r="I811" s="6">
        <v>42</v>
      </c>
      <c r="J811">
        <v>54</v>
      </c>
      <c r="K811" s="57">
        <v>211</v>
      </c>
      <c r="L811">
        <v>7</v>
      </c>
      <c r="M811" s="20">
        <v>45899</v>
      </c>
      <c r="N811" s="3">
        <v>0.87</v>
      </c>
      <c r="O811" s="3">
        <v>2</v>
      </c>
      <c r="R811" s="119"/>
    </row>
    <row r="812" spans="1:18">
      <c r="A812" s="57" t="s">
        <v>29</v>
      </c>
      <c r="B812" s="57" t="s">
        <v>30</v>
      </c>
      <c r="C812" s="56">
        <v>3</v>
      </c>
      <c r="D812" s="57" t="s">
        <v>37</v>
      </c>
      <c r="E812" s="57">
        <v>2018</v>
      </c>
      <c r="F812" s="56">
        <v>2</v>
      </c>
      <c r="G812" s="57">
        <v>3</v>
      </c>
      <c r="H812" s="56">
        <v>11</v>
      </c>
      <c r="I812" s="6">
        <v>43</v>
      </c>
      <c r="J812">
        <v>75</v>
      </c>
      <c r="K812" s="57">
        <v>311</v>
      </c>
      <c r="L812">
        <v>7</v>
      </c>
      <c r="M812" s="20">
        <v>45899</v>
      </c>
      <c r="N812" s="3">
        <v>0.82</v>
      </c>
      <c r="O812" s="3">
        <v>3.31</v>
      </c>
      <c r="R812" s="119"/>
    </row>
    <row r="813" spans="1:18">
      <c r="A813" s="57" t="s">
        <v>29</v>
      </c>
      <c r="B813" s="57" t="s">
        <v>30</v>
      </c>
      <c r="C813" s="56">
        <v>3</v>
      </c>
      <c r="D813" s="57" t="s">
        <v>31</v>
      </c>
      <c r="E813" s="57">
        <v>1983</v>
      </c>
      <c r="F813" s="56">
        <v>2</v>
      </c>
      <c r="G813" s="57">
        <v>4</v>
      </c>
      <c r="H813" s="56">
        <v>11</v>
      </c>
      <c r="I813" s="6">
        <v>44</v>
      </c>
      <c r="J813">
        <v>118</v>
      </c>
      <c r="K813" s="57">
        <v>411</v>
      </c>
      <c r="L813">
        <v>7</v>
      </c>
      <c r="M813" s="20">
        <v>45899</v>
      </c>
      <c r="N813" s="3">
        <v>0.81</v>
      </c>
      <c r="O813" s="3">
        <v>4.01</v>
      </c>
      <c r="R813" s="119"/>
    </row>
    <row r="814" spans="1:18">
      <c r="A814" s="57" t="s">
        <v>29</v>
      </c>
      <c r="B814" s="57" t="s">
        <v>30</v>
      </c>
      <c r="C814" s="56">
        <v>3</v>
      </c>
      <c r="D814" s="57" t="s">
        <v>31</v>
      </c>
      <c r="E814" s="57">
        <v>1983</v>
      </c>
      <c r="F814" s="56">
        <v>2</v>
      </c>
      <c r="G814" s="57">
        <v>4</v>
      </c>
      <c r="H814" s="56">
        <v>12</v>
      </c>
      <c r="I814" s="6">
        <v>45</v>
      </c>
      <c r="J814">
        <v>117</v>
      </c>
      <c r="K814" s="57">
        <v>412</v>
      </c>
      <c r="L814">
        <v>7</v>
      </c>
      <c r="M814" s="20">
        <v>45899</v>
      </c>
      <c r="N814" s="3">
        <v>0.88</v>
      </c>
      <c r="O814" s="3">
        <v>1.86</v>
      </c>
      <c r="P814" s="67">
        <v>62</v>
      </c>
      <c r="R814" s="119"/>
    </row>
    <row r="815" spans="1:18">
      <c r="A815" s="57" t="s">
        <v>29</v>
      </c>
      <c r="B815" s="57" t="s">
        <v>30</v>
      </c>
      <c r="C815" s="56">
        <v>3</v>
      </c>
      <c r="D815" s="57" t="s">
        <v>37</v>
      </c>
      <c r="E815" s="57">
        <v>2018</v>
      </c>
      <c r="F815" s="56">
        <v>2</v>
      </c>
      <c r="G815" s="57">
        <v>3</v>
      </c>
      <c r="H815" s="56">
        <v>12</v>
      </c>
      <c r="I815" s="6">
        <v>46</v>
      </c>
      <c r="J815">
        <v>76</v>
      </c>
      <c r="K815" s="57">
        <v>312</v>
      </c>
      <c r="L815">
        <v>7</v>
      </c>
      <c r="M815" s="20">
        <v>45899</v>
      </c>
      <c r="N815" s="3">
        <v>0.82</v>
      </c>
      <c r="O815" s="3">
        <v>2.5499999999999998</v>
      </c>
      <c r="P815" s="67">
        <v>54</v>
      </c>
      <c r="R815" s="119"/>
    </row>
    <row r="816" spans="1:18">
      <c r="A816" s="57" t="s">
        <v>29</v>
      </c>
      <c r="B816" s="57" t="s">
        <v>30</v>
      </c>
      <c r="C816" s="56">
        <v>3</v>
      </c>
      <c r="D816" s="57" t="s">
        <v>34</v>
      </c>
      <c r="E816" s="57">
        <v>1999</v>
      </c>
      <c r="F816" s="56">
        <v>2</v>
      </c>
      <c r="G816" s="57">
        <v>2</v>
      </c>
      <c r="H816" s="56">
        <v>12</v>
      </c>
      <c r="I816" s="6">
        <v>47</v>
      </c>
      <c r="J816">
        <v>53</v>
      </c>
      <c r="K816" s="57">
        <v>212</v>
      </c>
      <c r="L816">
        <v>7</v>
      </c>
      <c r="M816" s="20">
        <v>45899</v>
      </c>
      <c r="N816" s="3">
        <v>0.87</v>
      </c>
      <c r="O816" s="3">
        <v>2.2400000000000002</v>
      </c>
      <c r="P816" s="67">
        <v>57</v>
      </c>
      <c r="R816" s="119"/>
    </row>
    <row r="817" spans="1:18">
      <c r="A817" s="57" t="s">
        <v>29</v>
      </c>
      <c r="B817" s="57" t="s">
        <v>30</v>
      </c>
      <c r="C817" s="56">
        <v>3</v>
      </c>
      <c r="D817" s="57" t="s">
        <v>35</v>
      </c>
      <c r="E817" s="57">
        <v>2002</v>
      </c>
      <c r="F817" s="56">
        <v>2</v>
      </c>
      <c r="G817" s="57">
        <v>1</v>
      </c>
      <c r="H817" s="56">
        <v>12</v>
      </c>
      <c r="I817" s="6">
        <v>48</v>
      </c>
      <c r="J817">
        <v>12</v>
      </c>
      <c r="K817" s="57">
        <v>112</v>
      </c>
      <c r="L817">
        <v>7</v>
      </c>
      <c r="M817" s="20">
        <v>45899</v>
      </c>
      <c r="N817" s="3">
        <v>0.86</v>
      </c>
      <c r="O817" s="3">
        <v>2.06</v>
      </c>
      <c r="P817" s="67">
        <v>54</v>
      </c>
      <c r="R817" s="119"/>
    </row>
    <row r="818" spans="1:18">
      <c r="A818" s="57" t="s">
        <v>39</v>
      </c>
      <c r="B818" s="57" t="s">
        <v>40</v>
      </c>
      <c r="C818" s="56">
        <v>4</v>
      </c>
      <c r="D818" s="57" t="s">
        <v>42</v>
      </c>
      <c r="E818" s="57">
        <v>1989</v>
      </c>
      <c r="F818" s="56">
        <v>2</v>
      </c>
      <c r="G818" s="57">
        <v>1</v>
      </c>
      <c r="H818" s="56">
        <v>13</v>
      </c>
      <c r="I818" s="6">
        <v>49</v>
      </c>
      <c r="J818">
        <v>13</v>
      </c>
      <c r="K818" s="57">
        <v>113</v>
      </c>
      <c r="L818">
        <v>7</v>
      </c>
      <c r="M818" s="20">
        <v>45899</v>
      </c>
      <c r="N818" s="3">
        <v>0.7</v>
      </c>
      <c r="O818" s="3">
        <v>6.02</v>
      </c>
      <c r="R818" s="119"/>
    </row>
    <row r="819" spans="1:18">
      <c r="A819" s="57" t="s">
        <v>39</v>
      </c>
      <c r="B819" s="57" t="s">
        <v>40</v>
      </c>
      <c r="C819" s="56">
        <v>4</v>
      </c>
      <c r="D819" s="57" t="s">
        <v>45</v>
      </c>
      <c r="E819" s="57">
        <v>2004</v>
      </c>
      <c r="F819" s="56">
        <v>2</v>
      </c>
      <c r="G819" s="57">
        <v>2</v>
      </c>
      <c r="H819" s="56">
        <v>13</v>
      </c>
      <c r="I819" s="6">
        <v>50</v>
      </c>
      <c r="J819">
        <v>52</v>
      </c>
      <c r="K819" s="57">
        <v>213</v>
      </c>
      <c r="L819">
        <v>7</v>
      </c>
      <c r="M819" s="20">
        <v>45899</v>
      </c>
      <c r="N819" s="3">
        <v>0.8</v>
      </c>
      <c r="O819" s="3">
        <v>2.2200000000000002</v>
      </c>
      <c r="R819" s="119"/>
    </row>
    <row r="820" spans="1:18">
      <c r="A820" s="57" t="s">
        <v>39</v>
      </c>
      <c r="B820" s="57" t="s">
        <v>40</v>
      </c>
      <c r="C820" s="56">
        <v>4</v>
      </c>
      <c r="D820" s="57" t="s">
        <v>41</v>
      </c>
      <c r="E820" s="57">
        <v>1984</v>
      </c>
      <c r="F820" s="56">
        <v>2</v>
      </c>
      <c r="G820" s="57">
        <v>3</v>
      </c>
      <c r="H820" s="56">
        <v>13</v>
      </c>
      <c r="I820" s="6">
        <v>51</v>
      </c>
      <c r="J820">
        <v>77</v>
      </c>
      <c r="K820" s="57">
        <v>313</v>
      </c>
      <c r="L820">
        <v>7</v>
      </c>
      <c r="M820" s="20">
        <v>45899</v>
      </c>
      <c r="N820" s="3">
        <v>0.7</v>
      </c>
      <c r="O820" s="3">
        <v>5.83</v>
      </c>
      <c r="R820" s="119"/>
    </row>
    <row r="821" spans="1:18">
      <c r="A821" s="57" t="s">
        <v>39</v>
      </c>
      <c r="B821" s="57" t="s">
        <v>40</v>
      </c>
      <c r="C821" s="56">
        <v>4</v>
      </c>
      <c r="D821" s="57" t="s">
        <v>47</v>
      </c>
      <c r="E821" s="57">
        <v>2016</v>
      </c>
      <c r="F821" s="56">
        <v>2</v>
      </c>
      <c r="G821" s="57">
        <v>4</v>
      </c>
      <c r="H821" s="56">
        <v>13</v>
      </c>
      <c r="I821" s="6">
        <v>52</v>
      </c>
      <c r="J821">
        <v>116</v>
      </c>
      <c r="K821" s="57">
        <v>413</v>
      </c>
      <c r="L821">
        <v>7</v>
      </c>
      <c r="M821" s="20">
        <v>45899</v>
      </c>
      <c r="N821" s="3">
        <v>0.7</v>
      </c>
      <c r="O821" s="3">
        <v>5.92</v>
      </c>
      <c r="R821" s="119"/>
    </row>
    <row r="822" spans="1:18">
      <c r="A822" s="57" t="s">
        <v>39</v>
      </c>
      <c r="B822" s="57" t="s">
        <v>40</v>
      </c>
      <c r="C822" s="56">
        <v>4</v>
      </c>
      <c r="D822" s="57" t="s">
        <v>47</v>
      </c>
      <c r="E822" s="57">
        <v>2016</v>
      </c>
      <c r="F822" s="56">
        <v>2</v>
      </c>
      <c r="G822" s="57">
        <v>4</v>
      </c>
      <c r="H822" s="56">
        <v>14</v>
      </c>
      <c r="I822" s="6">
        <v>53</v>
      </c>
      <c r="J822">
        <v>115</v>
      </c>
      <c r="K822" s="57">
        <v>414</v>
      </c>
      <c r="L822">
        <v>7</v>
      </c>
      <c r="M822" s="20">
        <v>45899</v>
      </c>
      <c r="N822" s="3">
        <v>0.8</v>
      </c>
      <c r="O822" s="3">
        <v>2.92</v>
      </c>
      <c r="P822" s="67">
        <v>44</v>
      </c>
      <c r="R822" s="119"/>
    </row>
    <row r="823" spans="1:18">
      <c r="A823" s="57" t="s">
        <v>39</v>
      </c>
      <c r="B823" s="57" t="s">
        <v>40</v>
      </c>
      <c r="C823" s="56">
        <v>4</v>
      </c>
      <c r="D823" s="57" t="s">
        <v>41</v>
      </c>
      <c r="E823" s="57">
        <v>1984</v>
      </c>
      <c r="F823" s="56">
        <v>2</v>
      </c>
      <c r="G823" s="57">
        <v>3</v>
      </c>
      <c r="H823" s="56">
        <v>14</v>
      </c>
      <c r="I823" s="6">
        <v>54</v>
      </c>
      <c r="J823">
        <v>78</v>
      </c>
      <c r="K823" s="57">
        <v>314</v>
      </c>
      <c r="L823">
        <v>7</v>
      </c>
      <c r="M823" s="20">
        <v>45899</v>
      </c>
      <c r="N823" s="3">
        <v>0.73</v>
      </c>
      <c r="O823" s="3">
        <v>6.4</v>
      </c>
      <c r="P823" s="67">
        <v>41</v>
      </c>
      <c r="R823" s="119"/>
    </row>
    <row r="824" spans="1:18">
      <c r="A824" s="57" t="s">
        <v>39</v>
      </c>
      <c r="B824" s="57" t="s">
        <v>40</v>
      </c>
      <c r="C824" s="56">
        <v>4</v>
      </c>
      <c r="D824" s="57" t="s">
        <v>45</v>
      </c>
      <c r="E824" s="57">
        <v>2004</v>
      </c>
      <c r="F824" s="56">
        <v>2</v>
      </c>
      <c r="G824" s="57">
        <v>2</v>
      </c>
      <c r="H824" s="56">
        <v>14</v>
      </c>
      <c r="I824" s="6">
        <v>55</v>
      </c>
      <c r="J824">
        <v>51</v>
      </c>
      <c r="K824" s="57">
        <v>214</v>
      </c>
      <c r="L824">
        <v>7</v>
      </c>
      <c r="M824" s="20">
        <v>45899</v>
      </c>
      <c r="N824" s="3">
        <v>0.83</v>
      </c>
      <c r="O824" s="3">
        <v>3.09</v>
      </c>
      <c r="P824" s="67">
        <v>46</v>
      </c>
      <c r="R824" s="119"/>
    </row>
    <row r="825" spans="1:18">
      <c r="A825" s="57" t="s">
        <v>39</v>
      </c>
      <c r="B825" s="57" t="s">
        <v>40</v>
      </c>
      <c r="C825" s="56">
        <v>4</v>
      </c>
      <c r="D825" s="57" t="s">
        <v>42</v>
      </c>
      <c r="E825" s="57">
        <v>1989</v>
      </c>
      <c r="F825" s="56">
        <v>2</v>
      </c>
      <c r="G825" s="57">
        <v>1</v>
      </c>
      <c r="H825" s="56">
        <v>14</v>
      </c>
      <c r="I825" s="6">
        <v>56</v>
      </c>
      <c r="J825">
        <v>14</v>
      </c>
      <c r="K825" s="57">
        <v>114</v>
      </c>
      <c r="L825">
        <v>7</v>
      </c>
      <c r="M825" s="20">
        <v>45899</v>
      </c>
      <c r="N825" s="3">
        <v>0.73</v>
      </c>
      <c r="O825" s="3">
        <v>9.77</v>
      </c>
      <c r="P825" s="67">
        <v>45</v>
      </c>
      <c r="R825" s="119"/>
    </row>
    <row r="826" spans="1:18">
      <c r="A826" s="57" t="s">
        <v>39</v>
      </c>
      <c r="B826" s="57" t="s">
        <v>40</v>
      </c>
      <c r="C826" s="56">
        <v>4</v>
      </c>
      <c r="D826" s="57" t="s">
        <v>48</v>
      </c>
      <c r="E826" s="57">
        <v>2020</v>
      </c>
      <c r="F826" s="56">
        <v>2</v>
      </c>
      <c r="G826" s="57">
        <v>1</v>
      </c>
      <c r="H826" s="56">
        <v>15</v>
      </c>
      <c r="I826" s="6">
        <v>57</v>
      </c>
      <c r="J826">
        <v>15</v>
      </c>
      <c r="K826" s="57">
        <v>115</v>
      </c>
      <c r="L826">
        <v>7</v>
      </c>
      <c r="M826" s="20">
        <v>45899</v>
      </c>
      <c r="N826" s="3">
        <v>0.69</v>
      </c>
      <c r="O826" s="3">
        <v>6.95</v>
      </c>
      <c r="R826" s="119"/>
    </row>
    <row r="827" spans="1:18">
      <c r="A827" s="57" t="s">
        <v>39</v>
      </c>
      <c r="B827" s="57" t="s">
        <v>40</v>
      </c>
      <c r="C827" s="56">
        <v>4</v>
      </c>
      <c r="D827" s="57" t="s">
        <v>46</v>
      </c>
      <c r="E827" s="57">
        <v>2008</v>
      </c>
      <c r="F827" s="56">
        <v>2</v>
      </c>
      <c r="G827" s="57">
        <v>2</v>
      </c>
      <c r="H827" s="56">
        <v>15</v>
      </c>
      <c r="I827" s="6">
        <v>58</v>
      </c>
      <c r="J827">
        <v>50</v>
      </c>
      <c r="K827" s="57">
        <v>215</v>
      </c>
      <c r="L827">
        <v>7</v>
      </c>
      <c r="M827" s="20">
        <v>45899</v>
      </c>
      <c r="N827" s="3">
        <v>0.8</v>
      </c>
      <c r="O827" s="3">
        <v>4.4400000000000004</v>
      </c>
      <c r="R827" s="119"/>
    </row>
    <row r="828" spans="1:18">
      <c r="A828" s="57" t="s">
        <v>39</v>
      </c>
      <c r="B828" s="57" t="s">
        <v>40</v>
      </c>
      <c r="C828" s="56">
        <v>4</v>
      </c>
      <c r="D828" s="57" t="s">
        <v>43</v>
      </c>
      <c r="E828" s="57">
        <v>1999</v>
      </c>
      <c r="F828" s="56">
        <v>2</v>
      </c>
      <c r="G828" s="57">
        <v>3</v>
      </c>
      <c r="H828" s="56">
        <v>15</v>
      </c>
      <c r="I828" s="6">
        <v>59</v>
      </c>
      <c r="J828">
        <v>79</v>
      </c>
      <c r="K828" s="57">
        <v>315</v>
      </c>
      <c r="L828">
        <v>7</v>
      </c>
      <c r="M828" s="20">
        <v>45899</v>
      </c>
      <c r="N828" s="3">
        <v>0.75</v>
      </c>
      <c r="O828" s="3">
        <v>3.77</v>
      </c>
      <c r="R828" s="119"/>
    </row>
    <row r="829" spans="1:18">
      <c r="A829" s="57" t="s">
        <v>39</v>
      </c>
      <c r="B829" s="57" t="s">
        <v>40</v>
      </c>
      <c r="C829" s="56">
        <v>4</v>
      </c>
      <c r="D829" s="57" t="s">
        <v>44</v>
      </c>
      <c r="E829" s="57">
        <v>2001</v>
      </c>
      <c r="F829" s="56">
        <v>2</v>
      </c>
      <c r="G829" s="57">
        <v>4</v>
      </c>
      <c r="H829" s="56">
        <v>15</v>
      </c>
      <c r="I829" s="6">
        <v>60</v>
      </c>
      <c r="J829">
        <v>114</v>
      </c>
      <c r="K829" s="57">
        <v>415</v>
      </c>
      <c r="L829">
        <v>7</v>
      </c>
      <c r="M829" s="20">
        <v>45899</v>
      </c>
      <c r="N829" s="3">
        <v>0.77</v>
      </c>
      <c r="O829" s="3">
        <v>4.93</v>
      </c>
      <c r="R829" s="119"/>
    </row>
    <row r="830" spans="1:18">
      <c r="A830" s="57" t="s">
        <v>39</v>
      </c>
      <c r="B830" s="57" t="s">
        <v>40</v>
      </c>
      <c r="C830" s="56">
        <v>4</v>
      </c>
      <c r="D830" s="57" t="s">
        <v>44</v>
      </c>
      <c r="E830" s="57">
        <v>2001</v>
      </c>
      <c r="F830" s="56">
        <v>2</v>
      </c>
      <c r="G830" s="57">
        <v>4</v>
      </c>
      <c r="H830" s="56">
        <v>16</v>
      </c>
      <c r="I830" s="6">
        <v>61</v>
      </c>
      <c r="J830">
        <v>113</v>
      </c>
      <c r="K830" s="57">
        <v>416</v>
      </c>
      <c r="L830">
        <v>7</v>
      </c>
      <c r="M830" s="20">
        <v>45899</v>
      </c>
      <c r="N830" s="3">
        <v>0.83</v>
      </c>
      <c r="O830" s="3">
        <v>3.28</v>
      </c>
      <c r="P830" s="67">
        <v>43</v>
      </c>
      <c r="R830" s="119"/>
    </row>
    <row r="831" spans="1:18">
      <c r="A831" s="57" t="s">
        <v>39</v>
      </c>
      <c r="B831" s="57" t="s">
        <v>40</v>
      </c>
      <c r="C831" s="56">
        <v>4</v>
      </c>
      <c r="D831" s="57" t="s">
        <v>43</v>
      </c>
      <c r="E831" s="57">
        <v>1999</v>
      </c>
      <c r="F831" s="56">
        <v>2</v>
      </c>
      <c r="G831" s="57">
        <v>3</v>
      </c>
      <c r="H831" s="56">
        <v>16</v>
      </c>
      <c r="I831" s="6">
        <v>62</v>
      </c>
      <c r="J831">
        <v>80</v>
      </c>
      <c r="K831" s="57">
        <v>316</v>
      </c>
      <c r="L831">
        <v>7</v>
      </c>
      <c r="M831" s="20">
        <v>45899</v>
      </c>
      <c r="N831" s="3">
        <v>0.79</v>
      </c>
      <c r="O831" s="3">
        <v>3.14</v>
      </c>
      <c r="P831" s="67">
        <v>51</v>
      </c>
      <c r="R831" s="119"/>
    </row>
    <row r="832" spans="1:18">
      <c r="A832" s="57" t="s">
        <v>39</v>
      </c>
      <c r="B832" s="57" t="s">
        <v>40</v>
      </c>
      <c r="C832" s="56">
        <v>4</v>
      </c>
      <c r="D832" s="57" t="s">
        <v>46</v>
      </c>
      <c r="E832" s="57">
        <v>2008</v>
      </c>
      <c r="F832" s="56">
        <v>2</v>
      </c>
      <c r="G832" s="57">
        <v>2</v>
      </c>
      <c r="H832" s="56">
        <v>16</v>
      </c>
      <c r="I832" s="6">
        <v>63</v>
      </c>
      <c r="J832">
        <v>49</v>
      </c>
      <c r="K832" s="57">
        <v>216</v>
      </c>
      <c r="L832">
        <v>7</v>
      </c>
      <c r="M832" s="20">
        <v>45899</v>
      </c>
      <c r="N832" s="3">
        <v>0.83</v>
      </c>
      <c r="O832" s="3">
        <v>3.37</v>
      </c>
      <c r="P832" s="67">
        <v>50</v>
      </c>
      <c r="R832" s="119"/>
    </row>
    <row r="833" spans="1:18">
      <c r="A833" s="57" t="s">
        <v>39</v>
      </c>
      <c r="B833" s="57" t="s">
        <v>40</v>
      </c>
      <c r="C833" s="56">
        <v>4</v>
      </c>
      <c r="D833" s="57" t="s">
        <v>48</v>
      </c>
      <c r="E833" s="57">
        <v>2020</v>
      </c>
      <c r="F833" s="56">
        <v>2</v>
      </c>
      <c r="G833" s="57">
        <v>1</v>
      </c>
      <c r="H833" s="56">
        <v>16</v>
      </c>
      <c r="I833" s="6">
        <v>64</v>
      </c>
      <c r="J833">
        <v>16</v>
      </c>
      <c r="K833" s="57">
        <v>116</v>
      </c>
      <c r="L833">
        <v>7</v>
      </c>
      <c r="M833" s="20">
        <v>45899</v>
      </c>
      <c r="N833" s="3">
        <v>0.62</v>
      </c>
      <c r="O833" s="3">
        <v>5.29</v>
      </c>
      <c r="P833" s="67">
        <v>34</v>
      </c>
      <c r="R833" s="119"/>
    </row>
    <row r="834" spans="1:18">
      <c r="A834" s="57" t="s">
        <v>29</v>
      </c>
      <c r="B834" s="57" t="s">
        <v>30</v>
      </c>
      <c r="C834" s="56">
        <v>5</v>
      </c>
      <c r="D834" s="57" t="s">
        <v>33</v>
      </c>
      <c r="E834" s="57">
        <v>1998</v>
      </c>
      <c r="F834" s="56">
        <v>3</v>
      </c>
      <c r="G834" s="57">
        <v>1</v>
      </c>
      <c r="H834" s="56">
        <v>17</v>
      </c>
      <c r="I834" s="6">
        <v>65</v>
      </c>
      <c r="J834">
        <v>17</v>
      </c>
      <c r="K834" s="57">
        <v>117</v>
      </c>
      <c r="L834">
        <v>7</v>
      </c>
      <c r="M834" s="20">
        <v>45899</v>
      </c>
      <c r="N834" s="3">
        <v>0.84</v>
      </c>
      <c r="O834" s="3">
        <v>2.39</v>
      </c>
      <c r="R834" s="119"/>
    </row>
    <row r="835" spans="1:18">
      <c r="A835" s="57" t="s">
        <v>29</v>
      </c>
      <c r="B835" s="57" t="s">
        <v>30</v>
      </c>
      <c r="C835" s="56">
        <v>5</v>
      </c>
      <c r="D835" s="57" t="s">
        <v>31</v>
      </c>
      <c r="E835" s="57">
        <v>1983</v>
      </c>
      <c r="F835" s="56">
        <v>3</v>
      </c>
      <c r="G835" s="57">
        <v>2</v>
      </c>
      <c r="H835" s="56">
        <v>17</v>
      </c>
      <c r="I835" s="6">
        <v>66</v>
      </c>
      <c r="J835">
        <v>48</v>
      </c>
      <c r="K835" s="57">
        <v>217</v>
      </c>
      <c r="L835">
        <v>7</v>
      </c>
      <c r="M835" s="20">
        <v>45899</v>
      </c>
      <c r="N835" s="3">
        <v>0.84</v>
      </c>
      <c r="O835" s="3">
        <v>2.65</v>
      </c>
      <c r="R835" s="119"/>
    </row>
    <row r="836" spans="1:18">
      <c r="A836" s="57" t="s">
        <v>29</v>
      </c>
      <c r="B836" s="57" t="s">
        <v>30</v>
      </c>
      <c r="C836" s="56">
        <v>5</v>
      </c>
      <c r="D836" s="57" t="s">
        <v>34</v>
      </c>
      <c r="E836" s="57">
        <v>1999</v>
      </c>
      <c r="F836" s="56">
        <v>3</v>
      </c>
      <c r="G836" s="57">
        <v>3</v>
      </c>
      <c r="H836" s="56">
        <v>17</v>
      </c>
      <c r="I836" s="6">
        <v>67</v>
      </c>
      <c r="J836">
        <v>81</v>
      </c>
      <c r="K836" s="57">
        <v>317</v>
      </c>
      <c r="L836">
        <v>7</v>
      </c>
      <c r="M836" s="20">
        <v>45899</v>
      </c>
      <c r="N836" s="3">
        <v>0.8</v>
      </c>
      <c r="O836" s="3">
        <v>4.9800000000000004</v>
      </c>
      <c r="R836" s="119"/>
    </row>
    <row r="837" spans="1:18">
      <c r="A837" s="57" t="s">
        <v>29</v>
      </c>
      <c r="B837" s="57" t="s">
        <v>30</v>
      </c>
      <c r="C837" s="56">
        <v>5</v>
      </c>
      <c r="D837" s="57" t="s">
        <v>37</v>
      </c>
      <c r="E837" s="57">
        <v>2018</v>
      </c>
      <c r="F837" s="56">
        <v>3</v>
      </c>
      <c r="G837" s="57">
        <v>4</v>
      </c>
      <c r="H837" s="56">
        <v>17</v>
      </c>
      <c r="I837" s="6">
        <v>68</v>
      </c>
      <c r="J837">
        <v>112</v>
      </c>
      <c r="K837" s="57">
        <v>417</v>
      </c>
      <c r="L837">
        <v>7</v>
      </c>
      <c r="M837" s="20">
        <v>45899</v>
      </c>
      <c r="N837" s="3">
        <v>0.84</v>
      </c>
      <c r="O837" s="3">
        <v>3.16</v>
      </c>
      <c r="R837" s="119"/>
    </row>
    <row r="838" spans="1:18">
      <c r="A838" s="57" t="s">
        <v>29</v>
      </c>
      <c r="B838" s="57" t="s">
        <v>30</v>
      </c>
      <c r="C838" s="56">
        <v>5</v>
      </c>
      <c r="D838" s="57" t="s">
        <v>37</v>
      </c>
      <c r="E838" s="57">
        <v>2018</v>
      </c>
      <c r="F838" s="56">
        <v>3</v>
      </c>
      <c r="G838" s="57">
        <v>4</v>
      </c>
      <c r="H838" s="56">
        <v>18</v>
      </c>
      <c r="I838" s="6">
        <v>69</v>
      </c>
      <c r="J838">
        <v>111</v>
      </c>
      <c r="K838" s="57">
        <v>418</v>
      </c>
      <c r="L838">
        <v>7</v>
      </c>
      <c r="M838" s="20">
        <v>45899</v>
      </c>
      <c r="N838" s="3">
        <v>0.85</v>
      </c>
      <c r="O838" s="3">
        <v>3.11</v>
      </c>
      <c r="P838" s="67">
        <v>55</v>
      </c>
      <c r="R838" s="119"/>
    </row>
    <row r="839" spans="1:18">
      <c r="A839" s="57" t="s">
        <v>29</v>
      </c>
      <c r="B839" s="57" t="s">
        <v>30</v>
      </c>
      <c r="C839" s="56">
        <v>5</v>
      </c>
      <c r="D839" s="57" t="s">
        <v>34</v>
      </c>
      <c r="E839" s="57">
        <v>1999</v>
      </c>
      <c r="F839" s="56">
        <v>3</v>
      </c>
      <c r="G839" s="57">
        <v>3</v>
      </c>
      <c r="H839" s="56">
        <v>18</v>
      </c>
      <c r="I839" s="6">
        <v>70</v>
      </c>
      <c r="J839">
        <v>82</v>
      </c>
      <c r="K839" s="57">
        <v>318</v>
      </c>
      <c r="L839">
        <v>7</v>
      </c>
      <c r="M839" s="20">
        <v>45899</v>
      </c>
      <c r="N839" s="3">
        <v>0.86</v>
      </c>
      <c r="O839" s="3">
        <v>1.96</v>
      </c>
      <c r="P839" s="67">
        <v>53</v>
      </c>
      <c r="R839" s="119"/>
    </row>
    <row r="840" spans="1:18">
      <c r="A840" s="57" t="s">
        <v>29</v>
      </c>
      <c r="B840" s="57" t="s">
        <v>30</v>
      </c>
      <c r="C840" s="56">
        <v>5</v>
      </c>
      <c r="D840" s="57" t="s">
        <v>31</v>
      </c>
      <c r="E840" s="57">
        <v>1983</v>
      </c>
      <c r="F840" s="56">
        <v>3</v>
      </c>
      <c r="G840" s="57">
        <v>2</v>
      </c>
      <c r="H840" s="56">
        <v>18</v>
      </c>
      <c r="I840" s="6">
        <v>71</v>
      </c>
      <c r="J840">
        <v>47</v>
      </c>
      <c r="K840" s="57">
        <v>218</v>
      </c>
      <c r="L840">
        <v>7</v>
      </c>
      <c r="M840" s="20">
        <v>45899</v>
      </c>
      <c r="N840" s="3">
        <v>0.86</v>
      </c>
      <c r="O840" s="3">
        <v>3.16</v>
      </c>
      <c r="P840" s="67">
        <v>62</v>
      </c>
      <c r="R840" s="119"/>
    </row>
    <row r="841" spans="1:18">
      <c r="A841" s="57" t="s">
        <v>29</v>
      </c>
      <c r="B841" s="57" t="s">
        <v>30</v>
      </c>
      <c r="C841" s="56">
        <v>5</v>
      </c>
      <c r="D841" s="57" t="s">
        <v>33</v>
      </c>
      <c r="E841" s="57">
        <v>1998</v>
      </c>
      <c r="F841" s="56">
        <v>3</v>
      </c>
      <c r="G841" s="57">
        <v>1</v>
      </c>
      <c r="H841" s="56">
        <v>18</v>
      </c>
      <c r="I841" s="6">
        <v>72</v>
      </c>
      <c r="J841">
        <v>18</v>
      </c>
      <c r="K841" s="57">
        <v>118</v>
      </c>
      <c r="L841">
        <v>7</v>
      </c>
      <c r="M841" s="20">
        <v>45899</v>
      </c>
      <c r="N841" s="3">
        <v>0.84</v>
      </c>
      <c r="O841" s="3">
        <v>2.85</v>
      </c>
      <c r="P841" s="67">
        <v>58</v>
      </c>
      <c r="R841" s="119"/>
    </row>
    <row r="842" spans="1:18">
      <c r="A842" s="57" t="s">
        <v>29</v>
      </c>
      <c r="B842" s="57" t="s">
        <v>30</v>
      </c>
      <c r="C842" s="56">
        <v>5</v>
      </c>
      <c r="D842" s="57" t="s">
        <v>38</v>
      </c>
      <c r="E842" s="57">
        <v>2023</v>
      </c>
      <c r="F842" s="56">
        <v>3</v>
      </c>
      <c r="G842" s="57">
        <v>1</v>
      </c>
      <c r="H842" s="56">
        <v>19</v>
      </c>
      <c r="I842" s="6">
        <v>73</v>
      </c>
      <c r="J842">
        <v>19</v>
      </c>
      <c r="K842" s="57">
        <v>119</v>
      </c>
      <c r="L842">
        <v>7</v>
      </c>
      <c r="M842" s="20">
        <v>45899</v>
      </c>
      <c r="N842" s="3">
        <v>0.79</v>
      </c>
      <c r="O842" s="3">
        <v>2.88</v>
      </c>
      <c r="R842" s="119"/>
    </row>
    <row r="843" spans="1:18">
      <c r="A843" s="57" t="s">
        <v>29</v>
      </c>
      <c r="B843" s="57" t="s">
        <v>30</v>
      </c>
      <c r="C843" s="56">
        <v>5</v>
      </c>
      <c r="D843" s="57" t="s">
        <v>36</v>
      </c>
      <c r="E843" s="57">
        <v>2016</v>
      </c>
      <c r="F843" s="56">
        <v>3</v>
      </c>
      <c r="G843" s="57">
        <v>2</v>
      </c>
      <c r="H843" s="56">
        <v>19</v>
      </c>
      <c r="I843" s="6">
        <v>74</v>
      </c>
      <c r="J843">
        <v>46</v>
      </c>
      <c r="K843" s="57">
        <v>219</v>
      </c>
      <c r="L843">
        <v>7</v>
      </c>
      <c r="M843" s="20">
        <v>45899</v>
      </c>
      <c r="N843" s="3">
        <v>0.83</v>
      </c>
      <c r="O843" s="3">
        <v>4</v>
      </c>
      <c r="R843" s="119"/>
    </row>
    <row r="844" spans="1:18">
      <c r="A844" s="57" t="s">
        <v>29</v>
      </c>
      <c r="B844" s="57" t="s">
        <v>30</v>
      </c>
      <c r="C844" s="56">
        <v>5</v>
      </c>
      <c r="D844" s="57" t="s">
        <v>35</v>
      </c>
      <c r="E844" s="57">
        <v>2002</v>
      </c>
      <c r="F844" s="56">
        <v>3</v>
      </c>
      <c r="G844" s="57">
        <v>3</v>
      </c>
      <c r="H844" s="56">
        <v>19</v>
      </c>
      <c r="I844" s="6">
        <v>75</v>
      </c>
      <c r="J844">
        <v>83</v>
      </c>
      <c r="K844" s="57">
        <v>319</v>
      </c>
      <c r="L844">
        <v>7</v>
      </c>
      <c r="M844" s="20">
        <v>45899</v>
      </c>
      <c r="N844" s="3">
        <v>0.74</v>
      </c>
      <c r="O844" s="3">
        <v>8.51</v>
      </c>
      <c r="R844" s="119"/>
    </row>
    <row r="845" spans="1:18">
      <c r="A845" s="57" t="s">
        <v>29</v>
      </c>
      <c r="B845" s="57" t="s">
        <v>30</v>
      </c>
      <c r="C845" s="56">
        <v>5</v>
      </c>
      <c r="D845" s="57" t="s">
        <v>32</v>
      </c>
      <c r="E845" s="57">
        <v>1985</v>
      </c>
      <c r="F845" s="56">
        <v>3</v>
      </c>
      <c r="G845" s="57">
        <v>4</v>
      </c>
      <c r="H845" s="56">
        <v>19</v>
      </c>
      <c r="I845" s="6">
        <v>76</v>
      </c>
      <c r="J845">
        <v>110</v>
      </c>
      <c r="K845" s="57">
        <v>419</v>
      </c>
      <c r="L845">
        <v>7</v>
      </c>
      <c r="M845" s="20">
        <v>45899</v>
      </c>
      <c r="N845" s="3">
        <v>0.79</v>
      </c>
      <c r="O845" s="3">
        <v>4.8</v>
      </c>
      <c r="R845" s="119"/>
    </row>
    <row r="846" spans="1:18">
      <c r="A846" s="57" t="s">
        <v>29</v>
      </c>
      <c r="B846" s="57" t="s">
        <v>30</v>
      </c>
      <c r="C846" s="56">
        <v>5</v>
      </c>
      <c r="D846" s="57" t="s">
        <v>32</v>
      </c>
      <c r="E846" s="57">
        <v>1985</v>
      </c>
      <c r="F846" s="56">
        <v>3</v>
      </c>
      <c r="G846" s="57">
        <v>4</v>
      </c>
      <c r="H846" s="56">
        <v>20</v>
      </c>
      <c r="I846" s="6">
        <v>77</v>
      </c>
      <c r="J846">
        <v>109</v>
      </c>
      <c r="K846" s="57">
        <v>420</v>
      </c>
      <c r="L846">
        <v>7</v>
      </c>
      <c r="M846" s="20">
        <v>45899</v>
      </c>
      <c r="N846" s="3">
        <v>0.81</v>
      </c>
      <c r="O846" s="3">
        <v>6.73</v>
      </c>
      <c r="P846" s="67">
        <v>66</v>
      </c>
      <c r="R846" s="119"/>
    </row>
    <row r="847" spans="1:18">
      <c r="A847" s="57" t="s">
        <v>29</v>
      </c>
      <c r="B847" s="57" t="s">
        <v>30</v>
      </c>
      <c r="C847" s="56">
        <v>5</v>
      </c>
      <c r="D847" s="57" t="s">
        <v>35</v>
      </c>
      <c r="E847" s="57">
        <v>2002</v>
      </c>
      <c r="F847" s="56">
        <v>3</v>
      </c>
      <c r="G847" s="57">
        <v>3</v>
      </c>
      <c r="H847" s="56">
        <v>20</v>
      </c>
      <c r="I847" s="6">
        <v>78</v>
      </c>
      <c r="J847">
        <v>84</v>
      </c>
      <c r="K847" s="57">
        <v>320</v>
      </c>
      <c r="L847">
        <v>7</v>
      </c>
      <c r="M847" s="20">
        <v>45899</v>
      </c>
      <c r="N847" s="3">
        <v>0.82</v>
      </c>
      <c r="O847" s="3">
        <v>4.58</v>
      </c>
      <c r="P847" s="67">
        <v>51</v>
      </c>
      <c r="R847" s="119"/>
    </row>
    <row r="848" spans="1:18">
      <c r="A848" s="57" t="s">
        <v>29</v>
      </c>
      <c r="B848" s="57" t="s">
        <v>30</v>
      </c>
      <c r="C848" s="56">
        <v>5</v>
      </c>
      <c r="D848" s="57" t="s">
        <v>36</v>
      </c>
      <c r="E848" s="57">
        <v>2016</v>
      </c>
      <c r="F848" s="56">
        <v>3</v>
      </c>
      <c r="G848" s="57">
        <v>2</v>
      </c>
      <c r="H848" s="56">
        <v>20</v>
      </c>
      <c r="I848" s="6">
        <v>79</v>
      </c>
      <c r="J848">
        <v>45</v>
      </c>
      <c r="K848" s="57">
        <v>220</v>
      </c>
      <c r="L848">
        <v>7</v>
      </c>
      <c r="M848" s="20">
        <v>45899</v>
      </c>
      <c r="N848" s="3">
        <v>0.84</v>
      </c>
      <c r="O848" s="3">
        <v>2.92</v>
      </c>
      <c r="P848" s="67">
        <v>62</v>
      </c>
      <c r="R848" s="119"/>
    </row>
    <row r="849" spans="1:18">
      <c r="A849" s="57" t="s">
        <v>29</v>
      </c>
      <c r="B849" s="57" t="s">
        <v>30</v>
      </c>
      <c r="C849" s="56">
        <v>5</v>
      </c>
      <c r="D849" s="57" t="s">
        <v>38</v>
      </c>
      <c r="E849" s="57">
        <v>2023</v>
      </c>
      <c r="F849" s="56">
        <v>3</v>
      </c>
      <c r="G849" s="57">
        <v>1</v>
      </c>
      <c r="H849" s="56">
        <v>20</v>
      </c>
      <c r="I849" s="6">
        <v>80</v>
      </c>
      <c r="J849">
        <v>20</v>
      </c>
      <c r="K849" s="57">
        <v>120</v>
      </c>
      <c r="L849">
        <v>7</v>
      </c>
      <c r="M849" s="20">
        <v>45899</v>
      </c>
      <c r="N849" s="3">
        <v>0.83</v>
      </c>
      <c r="O849" s="3">
        <v>2.91</v>
      </c>
      <c r="P849" s="67">
        <v>59</v>
      </c>
      <c r="R849" s="119"/>
    </row>
    <row r="850" spans="1:18">
      <c r="A850" s="57" t="s">
        <v>39</v>
      </c>
      <c r="B850" s="57" t="s">
        <v>40</v>
      </c>
      <c r="C850" s="56">
        <v>6</v>
      </c>
      <c r="D850" s="57" t="s">
        <v>44</v>
      </c>
      <c r="E850" s="57">
        <v>2001</v>
      </c>
      <c r="F850" s="56">
        <v>3</v>
      </c>
      <c r="G850" s="57">
        <v>1</v>
      </c>
      <c r="H850" s="56">
        <v>21</v>
      </c>
      <c r="I850" s="6">
        <v>81</v>
      </c>
      <c r="J850">
        <v>21</v>
      </c>
      <c r="K850" s="57">
        <v>121</v>
      </c>
      <c r="L850">
        <v>7</v>
      </c>
      <c r="M850" s="20">
        <v>45899</v>
      </c>
      <c r="N850" s="3">
        <v>0.76</v>
      </c>
      <c r="O850" s="3">
        <v>3</v>
      </c>
      <c r="R850" s="119"/>
    </row>
    <row r="851" spans="1:18">
      <c r="A851" s="57" t="s">
        <v>39</v>
      </c>
      <c r="B851" s="57" t="s">
        <v>40</v>
      </c>
      <c r="C851" s="56">
        <v>6</v>
      </c>
      <c r="D851" s="57" t="s">
        <v>47</v>
      </c>
      <c r="E851" s="57">
        <v>2016</v>
      </c>
      <c r="F851" s="56">
        <v>3</v>
      </c>
      <c r="G851" s="57">
        <v>2</v>
      </c>
      <c r="H851" s="56">
        <v>21</v>
      </c>
      <c r="I851" s="6">
        <v>82</v>
      </c>
      <c r="J851">
        <v>44</v>
      </c>
      <c r="K851" s="57">
        <v>221</v>
      </c>
      <c r="L851">
        <v>7</v>
      </c>
      <c r="M851" s="20">
        <v>45899</v>
      </c>
      <c r="N851" s="3">
        <v>0.77</v>
      </c>
      <c r="O851" s="3">
        <v>4.21</v>
      </c>
      <c r="R851" s="119"/>
    </row>
    <row r="852" spans="1:18">
      <c r="A852" s="57" t="s">
        <v>39</v>
      </c>
      <c r="B852" s="57" t="s">
        <v>40</v>
      </c>
      <c r="C852" s="56">
        <v>6</v>
      </c>
      <c r="D852" s="57" t="s">
        <v>42</v>
      </c>
      <c r="E852" s="57">
        <v>1989</v>
      </c>
      <c r="F852" s="56">
        <v>3</v>
      </c>
      <c r="G852" s="57">
        <v>3</v>
      </c>
      <c r="H852" s="56">
        <v>21</v>
      </c>
      <c r="I852" s="6">
        <v>83</v>
      </c>
      <c r="J852">
        <v>85</v>
      </c>
      <c r="K852" s="57">
        <v>321</v>
      </c>
      <c r="L852">
        <v>7</v>
      </c>
      <c r="M852" s="20">
        <v>45899</v>
      </c>
      <c r="N852" s="3">
        <v>0.64</v>
      </c>
      <c r="O852" s="3">
        <v>1.95</v>
      </c>
      <c r="R852" s="119"/>
    </row>
    <row r="853" spans="1:18">
      <c r="A853" s="57" t="s">
        <v>39</v>
      </c>
      <c r="B853" s="57" t="s">
        <v>40</v>
      </c>
      <c r="C853" s="56">
        <v>6</v>
      </c>
      <c r="D853" s="57" t="s">
        <v>48</v>
      </c>
      <c r="E853" s="57">
        <v>2020</v>
      </c>
      <c r="F853" s="56">
        <v>3</v>
      </c>
      <c r="G853" s="57">
        <v>4</v>
      </c>
      <c r="H853" s="56">
        <v>21</v>
      </c>
      <c r="I853" s="6">
        <v>84</v>
      </c>
      <c r="J853">
        <v>108</v>
      </c>
      <c r="K853" s="57">
        <v>421</v>
      </c>
      <c r="L853">
        <v>7</v>
      </c>
      <c r="M853" s="20">
        <v>45899</v>
      </c>
      <c r="N853" s="3">
        <v>0.72</v>
      </c>
      <c r="O853" s="3">
        <v>8.7100000000000009</v>
      </c>
      <c r="R853" s="119"/>
    </row>
    <row r="854" spans="1:18">
      <c r="A854" s="57" t="s">
        <v>39</v>
      </c>
      <c r="B854" s="57" t="s">
        <v>40</v>
      </c>
      <c r="C854" s="56">
        <v>6</v>
      </c>
      <c r="D854" s="57" t="s">
        <v>48</v>
      </c>
      <c r="E854" s="57">
        <v>2020</v>
      </c>
      <c r="F854" s="56">
        <v>3</v>
      </c>
      <c r="G854" s="57">
        <v>4</v>
      </c>
      <c r="H854" s="56">
        <v>22</v>
      </c>
      <c r="I854" s="6">
        <v>85</v>
      </c>
      <c r="J854">
        <v>107</v>
      </c>
      <c r="K854" s="57">
        <v>422</v>
      </c>
      <c r="L854">
        <v>7</v>
      </c>
      <c r="M854" s="20">
        <v>45899</v>
      </c>
      <c r="N854" s="3">
        <v>0.8</v>
      </c>
      <c r="O854" s="3">
        <v>4.3099999999999996</v>
      </c>
      <c r="P854" s="67">
        <v>44</v>
      </c>
      <c r="R854" s="119"/>
    </row>
    <row r="855" spans="1:18">
      <c r="A855" s="57" t="s">
        <v>39</v>
      </c>
      <c r="B855" s="57" t="s">
        <v>40</v>
      </c>
      <c r="C855" s="56">
        <v>6</v>
      </c>
      <c r="D855" s="57" t="s">
        <v>42</v>
      </c>
      <c r="E855" s="57">
        <v>1989</v>
      </c>
      <c r="F855" s="56">
        <v>3</v>
      </c>
      <c r="G855" s="57">
        <v>3</v>
      </c>
      <c r="H855" s="56">
        <v>22</v>
      </c>
      <c r="I855" s="6">
        <v>86</v>
      </c>
      <c r="J855">
        <v>86</v>
      </c>
      <c r="K855" s="57">
        <v>322</v>
      </c>
      <c r="L855">
        <v>7</v>
      </c>
      <c r="M855" s="20">
        <v>45899</v>
      </c>
      <c r="N855" s="3">
        <v>0.74</v>
      </c>
      <c r="O855" s="3">
        <v>5.32</v>
      </c>
      <c r="P855" s="67">
        <v>32</v>
      </c>
      <c r="R855" s="119"/>
    </row>
    <row r="856" spans="1:18">
      <c r="A856" s="57" t="s">
        <v>39</v>
      </c>
      <c r="B856" s="57" t="s">
        <v>40</v>
      </c>
      <c r="C856" s="56">
        <v>6</v>
      </c>
      <c r="D856" s="57" t="s">
        <v>47</v>
      </c>
      <c r="E856" s="57">
        <v>2016</v>
      </c>
      <c r="F856" s="56">
        <v>3</v>
      </c>
      <c r="G856" s="57">
        <v>2</v>
      </c>
      <c r="H856" s="56">
        <v>22</v>
      </c>
      <c r="I856" s="6">
        <v>87</v>
      </c>
      <c r="J856">
        <v>43</v>
      </c>
      <c r="K856" s="57">
        <v>222</v>
      </c>
      <c r="L856">
        <v>7</v>
      </c>
      <c r="M856" s="20">
        <v>45899</v>
      </c>
      <c r="N856" s="3">
        <v>0.79</v>
      </c>
      <c r="O856" s="3">
        <v>3.48</v>
      </c>
      <c r="P856" s="67">
        <v>48</v>
      </c>
      <c r="R856" s="119"/>
    </row>
    <row r="857" spans="1:18">
      <c r="A857" s="57" t="s">
        <v>39</v>
      </c>
      <c r="B857" s="57" t="s">
        <v>40</v>
      </c>
      <c r="C857" s="56">
        <v>6</v>
      </c>
      <c r="D857" s="57" t="s">
        <v>44</v>
      </c>
      <c r="E857" s="57">
        <v>2001</v>
      </c>
      <c r="F857" s="56">
        <v>3</v>
      </c>
      <c r="G857" s="57">
        <v>1</v>
      </c>
      <c r="H857" s="56">
        <v>22</v>
      </c>
      <c r="I857" s="6">
        <v>88</v>
      </c>
      <c r="J857">
        <v>22</v>
      </c>
      <c r="K857" s="57">
        <v>122</v>
      </c>
      <c r="L857">
        <v>7</v>
      </c>
      <c r="M857" s="20">
        <v>45899</v>
      </c>
      <c r="N857" s="3">
        <v>0.78</v>
      </c>
      <c r="O857" s="3">
        <v>4.6399999999999997</v>
      </c>
      <c r="P857" s="67">
        <v>37</v>
      </c>
      <c r="R857" s="119"/>
    </row>
    <row r="858" spans="1:18">
      <c r="A858" s="57" t="s">
        <v>39</v>
      </c>
      <c r="B858" s="57" t="s">
        <v>40</v>
      </c>
      <c r="C858" s="56">
        <v>6</v>
      </c>
      <c r="D858" s="57" t="s">
        <v>45</v>
      </c>
      <c r="E858" s="57">
        <v>2004</v>
      </c>
      <c r="F858" s="56">
        <v>3</v>
      </c>
      <c r="G858" s="57">
        <v>1</v>
      </c>
      <c r="H858" s="56">
        <v>23</v>
      </c>
      <c r="I858" s="6">
        <v>89</v>
      </c>
      <c r="J858">
        <v>23</v>
      </c>
      <c r="K858" s="57">
        <v>123</v>
      </c>
      <c r="L858">
        <v>7</v>
      </c>
      <c r="M858" s="20">
        <v>45899</v>
      </c>
      <c r="N858" s="3">
        <v>0.66</v>
      </c>
      <c r="O858" s="3">
        <v>3.88</v>
      </c>
      <c r="R858" s="119"/>
    </row>
    <row r="859" spans="1:18">
      <c r="A859" s="57" t="s">
        <v>39</v>
      </c>
      <c r="B859" s="57" t="s">
        <v>40</v>
      </c>
      <c r="C859" s="56">
        <v>6</v>
      </c>
      <c r="D859" s="57" t="s">
        <v>43</v>
      </c>
      <c r="E859" s="57">
        <v>1999</v>
      </c>
      <c r="F859" s="56">
        <v>3</v>
      </c>
      <c r="G859" s="57">
        <v>2</v>
      </c>
      <c r="H859" s="56">
        <v>23</v>
      </c>
      <c r="I859" s="6">
        <v>90</v>
      </c>
      <c r="J859">
        <v>42</v>
      </c>
      <c r="K859" s="57">
        <v>223</v>
      </c>
      <c r="L859">
        <v>7</v>
      </c>
      <c r="M859" s="20">
        <v>45899</v>
      </c>
      <c r="N859" s="3">
        <v>0.77</v>
      </c>
      <c r="O859" s="3">
        <v>6.76</v>
      </c>
      <c r="R859" s="119"/>
    </row>
    <row r="860" spans="1:18">
      <c r="A860" s="57" t="s">
        <v>39</v>
      </c>
      <c r="B860" s="57" t="s">
        <v>40</v>
      </c>
      <c r="C860" s="56">
        <v>6</v>
      </c>
      <c r="D860" s="57" t="s">
        <v>46</v>
      </c>
      <c r="E860" s="57">
        <v>2008</v>
      </c>
      <c r="F860" s="56">
        <v>3</v>
      </c>
      <c r="G860" s="57">
        <v>3</v>
      </c>
      <c r="H860" s="56">
        <v>23</v>
      </c>
      <c r="I860" s="6">
        <v>91</v>
      </c>
      <c r="J860">
        <v>87</v>
      </c>
      <c r="K860" s="57">
        <v>323</v>
      </c>
      <c r="L860">
        <v>7</v>
      </c>
      <c r="M860" s="20">
        <v>45899</v>
      </c>
      <c r="N860" s="3">
        <v>0.63</v>
      </c>
      <c r="O860" s="3">
        <v>8.66</v>
      </c>
      <c r="R860" s="119"/>
    </row>
    <row r="861" spans="1:18">
      <c r="A861" s="57" t="s">
        <v>39</v>
      </c>
      <c r="B861" s="57" t="s">
        <v>40</v>
      </c>
      <c r="C861" s="56">
        <v>6</v>
      </c>
      <c r="D861" s="57" t="s">
        <v>41</v>
      </c>
      <c r="E861" s="57">
        <v>1984</v>
      </c>
      <c r="F861" s="56">
        <v>3</v>
      </c>
      <c r="G861" s="57">
        <v>4</v>
      </c>
      <c r="H861" s="56">
        <v>23</v>
      </c>
      <c r="I861" s="6">
        <v>92</v>
      </c>
      <c r="J861">
        <v>106</v>
      </c>
      <c r="K861" s="57">
        <v>423</v>
      </c>
      <c r="L861">
        <v>7</v>
      </c>
      <c r="M861" s="20">
        <v>45899</v>
      </c>
      <c r="N861" s="3">
        <v>0.72</v>
      </c>
      <c r="O861" s="3">
        <v>3.96</v>
      </c>
      <c r="R861" s="119"/>
    </row>
    <row r="862" spans="1:18">
      <c r="A862" s="57" t="s">
        <v>39</v>
      </c>
      <c r="B862" s="57" t="s">
        <v>40</v>
      </c>
      <c r="C862" s="56">
        <v>6</v>
      </c>
      <c r="D862" s="57" t="s">
        <v>41</v>
      </c>
      <c r="E862" s="57">
        <v>1984</v>
      </c>
      <c r="F862" s="56">
        <v>3</v>
      </c>
      <c r="G862" s="57">
        <v>4</v>
      </c>
      <c r="H862" s="56">
        <v>24</v>
      </c>
      <c r="I862" s="6">
        <v>93</v>
      </c>
      <c r="J862">
        <v>105</v>
      </c>
      <c r="K862" s="57">
        <v>424</v>
      </c>
      <c r="L862">
        <v>7</v>
      </c>
      <c r="M862" s="20">
        <v>45899</v>
      </c>
      <c r="N862" s="3">
        <v>0.68</v>
      </c>
      <c r="O862" s="3">
        <v>8.4700000000000006</v>
      </c>
      <c r="P862" s="67">
        <v>45</v>
      </c>
      <c r="R862" s="119"/>
    </row>
    <row r="863" spans="1:18">
      <c r="A863" s="57" t="s">
        <v>39</v>
      </c>
      <c r="B863" s="57" t="s">
        <v>40</v>
      </c>
      <c r="C863" s="56">
        <v>6</v>
      </c>
      <c r="D863" s="57" t="s">
        <v>46</v>
      </c>
      <c r="E863" s="57">
        <v>2008</v>
      </c>
      <c r="F863" s="56">
        <v>3</v>
      </c>
      <c r="G863" s="57">
        <v>3</v>
      </c>
      <c r="H863" s="56">
        <v>24</v>
      </c>
      <c r="I863" s="6">
        <v>94</v>
      </c>
      <c r="J863">
        <v>88</v>
      </c>
      <c r="K863" s="57">
        <v>324</v>
      </c>
      <c r="L863">
        <v>7</v>
      </c>
      <c r="M863" s="20">
        <v>45899</v>
      </c>
      <c r="N863" s="3">
        <v>0.71</v>
      </c>
      <c r="O863" s="3">
        <v>5.81</v>
      </c>
      <c r="P863" s="67">
        <v>42</v>
      </c>
      <c r="R863" s="119"/>
    </row>
    <row r="864" spans="1:18">
      <c r="A864" s="57" t="s">
        <v>39</v>
      </c>
      <c r="B864" s="57" t="s">
        <v>40</v>
      </c>
      <c r="C864" s="56">
        <v>6</v>
      </c>
      <c r="D864" s="57" t="s">
        <v>43</v>
      </c>
      <c r="E864" s="57">
        <v>1999</v>
      </c>
      <c r="F864" s="56">
        <v>3</v>
      </c>
      <c r="G864" s="57">
        <v>2</v>
      </c>
      <c r="H864" s="56">
        <v>24</v>
      </c>
      <c r="I864" s="6">
        <v>95</v>
      </c>
      <c r="J864">
        <v>41</v>
      </c>
      <c r="K864" s="57">
        <v>224</v>
      </c>
      <c r="L864">
        <v>7</v>
      </c>
      <c r="M864" s="20">
        <v>45899</v>
      </c>
      <c r="N864" s="3">
        <v>0.82</v>
      </c>
      <c r="O864" s="3">
        <v>2</v>
      </c>
      <c r="P864" s="67">
        <v>48</v>
      </c>
      <c r="R864" s="119"/>
    </row>
    <row r="865" spans="1:18">
      <c r="A865" s="57" t="s">
        <v>39</v>
      </c>
      <c r="B865" s="57" t="s">
        <v>40</v>
      </c>
      <c r="C865" s="56">
        <v>6</v>
      </c>
      <c r="D865" s="57" t="s">
        <v>45</v>
      </c>
      <c r="E865" s="57">
        <v>2004</v>
      </c>
      <c r="F865" s="56">
        <v>3</v>
      </c>
      <c r="G865" s="57">
        <v>1</v>
      </c>
      <c r="H865" s="56">
        <v>24</v>
      </c>
      <c r="I865" s="6">
        <v>96</v>
      </c>
      <c r="J865">
        <v>24</v>
      </c>
      <c r="K865" s="57">
        <v>124</v>
      </c>
      <c r="L865">
        <v>7</v>
      </c>
      <c r="M865" s="20">
        <v>45899</v>
      </c>
      <c r="N865" s="3">
        <v>0.73</v>
      </c>
      <c r="O865" s="3">
        <v>3.75</v>
      </c>
      <c r="P865" s="67">
        <v>47</v>
      </c>
      <c r="R865" s="119"/>
    </row>
    <row r="866" spans="1:18">
      <c r="A866" s="57" t="s">
        <v>29</v>
      </c>
      <c r="B866" s="57" t="s">
        <v>30</v>
      </c>
      <c r="C866" s="56">
        <v>7</v>
      </c>
      <c r="D866" s="57" t="s">
        <v>34</v>
      </c>
      <c r="E866" s="57">
        <v>1999</v>
      </c>
      <c r="F866" s="56">
        <v>4</v>
      </c>
      <c r="G866" s="57">
        <v>1</v>
      </c>
      <c r="H866" s="56">
        <v>25</v>
      </c>
      <c r="I866" s="6">
        <v>97</v>
      </c>
      <c r="J866">
        <v>25</v>
      </c>
      <c r="K866" s="57">
        <v>125</v>
      </c>
      <c r="L866">
        <v>7</v>
      </c>
      <c r="M866" s="20">
        <v>45899</v>
      </c>
      <c r="N866" s="3">
        <v>0.85</v>
      </c>
      <c r="O866" s="3">
        <v>3.08</v>
      </c>
      <c r="R866" s="119"/>
    </row>
    <row r="867" spans="1:18">
      <c r="A867" s="57" t="s">
        <v>29</v>
      </c>
      <c r="B867" s="57" t="s">
        <v>30</v>
      </c>
      <c r="C867" s="56">
        <v>7</v>
      </c>
      <c r="D867" s="57" t="s">
        <v>35</v>
      </c>
      <c r="E867" s="57">
        <v>2002</v>
      </c>
      <c r="F867" s="56">
        <v>4</v>
      </c>
      <c r="G867" s="57">
        <v>2</v>
      </c>
      <c r="H867" s="56">
        <v>25</v>
      </c>
      <c r="I867" s="6">
        <v>98</v>
      </c>
      <c r="J867">
        <v>40</v>
      </c>
      <c r="K867" s="57">
        <v>225</v>
      </c>
      <c r="L867">
        <v>7</v>
      </c>
      <c r="M867" s="20">
        <v>45899</v>
      </c>
      <c r="N867" s="3">
        <v>0.82</v>
      </c>
      <c r="O867" s="3">
        <v>2.4700000000000002</v>
      </c>
      <c r="R867" s="119"/>
    </row>
    <row r="868" spans="1:18">
      <c r="A868" s="57" t="s">
        <v>29</v>
      </c>
      <c r="B868" s="57" t="s">
        <v>30</v>
      </c>
      <c r="C868" s="56">
        <v>7</v>
      </c>
      <c r="D868" s="57" t="s">
        <v>32</v>
      </c>
      <c r="E868" s="57">
        <v>1985</v>
      </c>
      <c r="F868" s="56">
        <v>4</v>
      </c>
      <c r="G868" s="57">
        <v>3</v>
      </c>
      <c r="H868" s="56">
        <v>25</v>
      </c>
      <c r="I868" s="6">
        <v>99</v>
      </c>
      <c r="J868">
        <v>89</v>
      </c>
      <c r="K868" s="57">
        <v>325</v>
      </c>
      <c r="L868">
        <v>7</v>
      </c>
      <c r="M868" s="20">
        <v>45899</v>
      </c>
      <c r="N868" s="3">
        <v>0.73</v>
      </c>
      <c r="O868" s="3">
        <v>6.19</v>
      </c>
      <c r="R868" s="119"/>
    </row>
    <row r="869" spans="1:18">
      <c r="A869" s="57" t="s">
        <v>29</v>
      </c>
      <c r="B869" s="57" t="s">
        <v>30</v>
      </c>
      <c r="C869" s="56">
        <v>7</v>
      </c>
      <c r="D869" s="57" t="s">
        <v>38</v>
      </c>
      <c r="E869" s="57">
        <v>2023</v>
      </c>
      <c r="F869" s="56">
        <v>4</v>
      </c>
      <c r="G869" s="57">
        <v>4</v>
      </c>
      <c r="H869" s="56">
        <v>25</v>
      </c>
      <c r="I869" s="6">
        <v>100</v>
      </c>
      <c r="J869">
        <v>104</v>
      </c>
      <c r="K869" s="57">
        <v>425</v>
      </c>
      <c r="L869">
        <v>7</v>
      </c>
      <c r="M869" s="20">
        <v>45899</v>
      </c>
      <c r="N869" s="3">
        <v>0.79</v>
      </c>
      <c r="O869" s="3">
        <v>6.58</v>
      </c>
      <c r="R869" s="119"/>
    </row>
    <row r="870" spans="1:18">
      <c r="A870" s="57" t="s">
        <v>29</v>
      </c>
      <c r="B870" s="57" t="s">
        <v>30</v>
      </c>
      <c r="C870" s="56">
        <v>7</v>
      </c>
      <c r="D870" s="57" t="s">
        <v>38</v>
      </c>
      <c r="E870" s="57">
        <v>2023</v>
      </c>
      <c r="F870" s="56">
        <v>4</v>
      </c>
      <c r="G870" s="57">
        <v>4</v>
      </c>
      <c r="H870" s="56">
        <v>26</v>
      </c>
      <c r="I870" s="6">
        <v>101</v>
      </c>
      <c r="J870">
        <v>103</v>
      </c>
      <c r="K870" s="57">
        <v>426</v>
      </c>
      <c r="L870">
        <v>7</v>
      </c>
      <c r="M870" s="20">
        <v>45899</v>
      </c>
      <c r="N870" s="3">
        <v>0.83</v>
      </c>
      <c r="O870" s="3">
        <v>3.97</v>
      </c>
      <c r="P870" s="67">
        <v>63</v>
      </c>
      <c r="R870" s="119"/>
    </row>
    <row r="871" spans="1:18">
      <c r="A871" s="57" t="s">
        <v>29</v>
      </c>
      <c r="B871" s="57" t="s">
        <v>30</v>
      </c>
      <c r="C871" s="56">
        <v>7</v>
      </c>
      <c r="D871" s="57" t="s">
        <v>32</v>
      </c>
      <c r="E871" s="57">
        <v>1985</v>
      </c>
      <c r="F871" s="56">
        <v>4</v>
      </c>
      <c r="G871" s="57">
        <v>3</v>
      </c>
      <c r="H871" s="56">
        <v>26</v>
      </c>
      <c r="I871" s="6">
        <v>102</v>
      </c>
      <c r="J871">
        <v>90</v>
      </c>
      <c r="K871" s="57">
        <v>326</v>
      </c>
      <c r="L871">
        <v>7</v>
      </c>
      <c r="M871" s="20">
        <v>45899</v>
      </c>
      <c r="N871" s="3">
        <v>0.74</v>
      </c>
      <c r="O871" s="3">
        <v>8.4600000000000009</v>
      </c>
      <c r="P871" s="67">
        <v>56</v>
      </c>
      <c r="R871" s="119"/>
    </row>
    <row r="872" spans="1:18">
      <c r="A872" s="57" t="s">
        <v>29</v>
      </c>
      <c r="B872" s="57" t="s">
        <v>30</v>
      </c>
      <c r="C872" s="56">
        <v>7</v>
      </c>
      <c r="D872" s="57" t="s">
        <v>35</v>
      </c>
      <c r="E872" s="57">
        <v>2002</v>
      </c>
      <c r="F872" s="56">
        <v>4</v>
      </c>
      <c r="G872" s="57">
        <v>2</v>
      </c>
      <c r="H872" s="56">
        <v>26</v>
      </c>
      <c r="I872" s="6">
        <v>103</v>
      </c>
      <c r="J872">
        <v>39</v>
      </c>
      <c r="K872" s="57">
        <v>226</v>
      </c>
      <c r="L872">
        <v>7</v>
      </c>
      <c r="M872" s="20">
        <v>45899</v>
      </c>
      <c r="N872" s="3">
        <v>0.84</v>
      </c>
      <c r="O872" s="3">
        <v>3.64</v>
      </c>
      <c r="P872" s="67">
        <v>50</v>
      </c>
      <c r="R872" s="119"/>
    </row>
    <row r="873" spans="1:18">
      <c r="A873" s="57" t="s">
        <v>29</v>
      </c>
      <c r="B873" s="57" t="s">
        <v>30</v>
      </c>
      <c r="C873" s="56">
        <v>7</v>
      </c>
      <c r="D873" s="57" t="s">
        <v>34</v>
      </c>
      <c r="E873" s="57">
        <v>1999</v>
      </c>
      <c r="F873" s="56">
        <v>4</v>
      </c>
      <c r="G873" s="57">
        <v>1</v>
      </c>
      <c r="H873" s="56">
        <v>26</v>
      </c>
      <c r="I873" s="6">
        <v>104</v>
      </c>
      <c r="J873">
        <v>26</v>
      </c>
      <c r="K873" s="57">
        <v>126</v>
      </c>
      <c r="L873">
        <v>7</v>
      </c>
      <c r="M873" s="20">
        <v>45899</v>
      </c>
      <c r="N873" s="3">
        <v>0.87</v>
      </c>
      <c r="O873" s="3">
        <v>1.64</v>
      </c>
      <c r="P873" s="67">
        <v>54</v>
      </c>
      <c r="R873" s="119"/>
    </row>
    <row r="874" spans="1:18">
      <c r="A874" s="57" t="s">
        <v>29</v>
      </c>
      <c r="B874" s="57" t="s">
        <v>30</v>
      </c>
      <c r="C874" s="56">
        <v>7</v>
      </c>
      <c r="D874" s="57" t="s">
        <v>31</v>
      </c>
      <c r="E874" s="57">
        <v>1983</v>
      </c>
      <c r="F874" s="56">
        <v>4</v>
      </c>
      <c r="G874" s="57">
        <v>1</v>
      </c>
      <c r="H874" s="56">
        <v>27</v>
      </c>
      <c r="I874" s="6">
        <v>105</v>
      </c>
      <c r="J874">
        <v>27</v>
      </c>
      <c r="K874" s="57">
        <v>127</v>
      </c>
      <c r="L874">
        <v>7</v>
      </c>
      <c r="M874" s="20">
        <v>45899</v>
      </c>
      <c r="N874" s="3">
        <v>0.81</v>
      </c>
      <c r="O874" s="3">
        <v>2.88</v>
      </c>
      <c r="R874" s="119"/>
    </row>
    <row r="875" spans="1:18">
      <c r="A875" s="57" t="s">
        <v>29</v>
      </c>
      <c r="B875" s="57" t="s">
        <v>30</v>
      </c>
      <c r="C875" s="56">
        <v>7</v>
      </c>
      <c r="D875" s="57" t="s">
        <v>37</v>
      </c>
      <c r="E875" s="57">
        <v>2018</v>
      </c>
      <c r="F875" s="56">
        <v>4</v>
      </c>
      <c r="G875" s="57">
        <v>2</v>
      </c>
      <c r="H875" s="56">
        <v>27</v>
      </c>
      <c r="I875" s="6">
        <v>106</v>
      </c>
      <c r="J875">
        <v>38</v>
      </c>
      <c r="K875" s="57">
        <v>227</v>
      </c>
      <c r="L875">
        <v>7</v>
      </c>
      <c r="M875" s="20">
        <v>45899</v>
      </c>
      <c r="N875" s="3">
        <v>0.76</v>
      </c>
      <c r="O875" s="3">
        <v>12.06</v>
      </c>
      <c r="R875" s="119"/>
    </row>
    <row r="876" spans="1:18">
      <c r="A876" s="57" t="s">
        <v>29</v>
      </c>
      <c r="B876" s="57" t="s">
        <v>30</v>
      </c>
      <c r="C876" s="56">
        <v>7</v>
      </c>
      <c r="D876" s="57" t="s">
        <v>33</v>
      </c>
      <c r="E876" s="57">
        <v>1998</v>
      </c>
      <c r="F876" s="56">
        <v>4</v>
      </c>
      <c r="G876" s="57">
        <v>3</v>
      </c>
      <c r="H876" s="56">
        <v>27</v>
      </c>
      <c r="I876" s="6">
        <v>107</v>
      </c>
      <c r="J876">
        <v>91</v>
      </c>
      <c r="K876" s="57">
        <v>327</v>
      </c>
      <c r="L876">
        <v>7</v>
      </c>
      <c r="M876" s="20">
        <v>45899</v>
      </c>
      <c r="N876" s="3">
        <v>0.77</v>
      </c>
      <c r="O876" s="3">
        <v>2.12</v>
      </c>
      <c r="R876" s="119"/>
    </row>
    <row r="877" spans="1:18">
      <c r="A877" s="57" t="s">
        <v>29</v>
      </c>
      <c r="B877" s="57" t="s">
        <v>30</v>
      </c>
      <c r="C877" s="56">
        <v>7</v>
      </c>
      <c r="D877" s="57" t="s">
        <v>36</v>
      </c>
      <c r="E877" s="57">
        <v>2016</v>
      </c>
      <c r="F877" s="56">
        <v>4</v>
      </c>
      <c r="G877" s="57">
        <v>4</v>
      </c>
      <c r="H877" s="56">
        <v>27</v>
      </c>
      <c r="I877" s="6">
        <v>108</v>
      </c>
      <c r="J877">
        <v>102</v>
      </c>
      <c r="K877" s="57">
        <v>427</v>
      </c>
      <c r="L877">
        <v>7</v>
      </c>
      <c r="M877" s="20">
        <v>45899</v>
      </c>
      <c r="N877" s="3">
        <v>0.75</v>
      </c>
      <c r="O877" s="3">
        <v>6.84</v>
      </c>
      <c r="R877" s="119"/>
    </row>
    <row r="878" spans="1:18">
      <c r="A878" s="57" t="s">
        <v>29</v>
      </c>
      <c r="B878" s="57" t="s">
        <v>30</v>
      </c>
      <c r="C878" s="56">
        <v>7</v>
      </c>
      <c r="D878" s="57" t="s">
        <v>36</v>
      </c>
      <c r="E878" s="57">
        <v>2016</v>
      </c>
      <c r="F878" s="56">
        <v>4</v>
      </c>
      <c r="G878" s="57">
        <v>4</v>
      </c>
      <c r="H878" s="56">
        <v>28</v>
      </c>
      <c r="I878" s="6">
        <v>109</v>
      </c>
      <c r="J878">
        <v>101</v>
      </c>
      <c r="K878" s="57">
        <v>428</v>
      </c>
      <c r="L878">
        <v>7</v>
      </c>
      <c r="M878" s="20">
        <v>45899</v>
      </c>
      <c r="N878" s="3">
        <v>0.87</v>
      </c>
      <c r="O878" s="3">
        <v>0.83</v>
      </c>
      <c r="P878" s="67">
        <v>61</v>
      </c>
      <c r="R878" s="119"/>
    </row>
    <row r="879" spans="1:18">
      <c r="A879" s="57" t="s">
        <v>29</v>
      </c>
      <c r="B879" s="57" t="s">
        <v>30</v>
      </c>
      <c r="C879" s="56">
        <v>7</v>
      </c>
      <c r="D879" s="57" t="s">
        <v>33</v>
      </c>
      <c r="E879" s="57">
        <v>1998</v>
      </c>
      <c r="F879" s="56">
        <v>4</v>
      </c>
      <c r="G879" s="57">
        <v>3</v>
      </c>
      <c r="H879" s="56">
        <v>28</v>
      </c>
      <c r="I879" s="6">
        <v>110</v>
      </c>
      <c r="J879">
        <v>92</v>
      </c>
      <c r="K879" s="57">
        <v>328</v>
      </c>
      <c r="L879">
        <v>7</v>
      </c>
      <c r="M879" s="20">
        <v>45899</v>
      </c>
      <c r="N879" s="3">
        <v>0.79</v>
      </c>
      <c r="O879" s="3">
        <v>5.04</v>
      </c>
      <c r="P879" s="67">
        <v>48</v>
      </c>
      <c r="R879" s="119"/>
    </row>
    <row r="880" spans="1:18">
      <c r="A880" s="57" t="s">
        <v>29</v>
      </c>
      <c r="B880" s="57" t="s">
        <v>30</v>
      </c>
      <c r="C880" s="56">
        <v>7</v>
      </c>
      <c r="D880" s="57" t="s">
        <v>37</v>
      </c>
      <c r="E880" s="57">
        <v>2018</v>
      </c>
      <c r="F880" s="56">
        <v>4</v>
      </c>
      <c r="G880" s="57">
        <v>2</v>
      </c>
      <c r="H880" s="56">
        <v>28</v>
      </c>
      <c r="I880" s="6">
        <v>111</v>
      </c>
      <c r="J880">
        <v>37</v>
      </c>
      <c r="K880" s="57">
        <v>228</v>
      </c>
      <c r="L880">
        <v>7</v>
      </c>
      <c r="M880" s="20">
        <v>45899</v>
      </c>
      <c r="N880" s="3">
        <v>0.83</v>
      </c>
      <c r="O880" s="3">
        <v>4.53</v>
      </c>
      <c r="P880" s="67">
        <v>52</v>
      </c>
      <c r="R880" s="119"/>
    </row>
    <row r="881" spans="1:18">
      <c r="A881" s="57" t="s">
        <v>29</v>
      </c>
      <c r="B881" s="57" t="s">
        <v>30</v>
      </c>
      <c r="C881" s="56">
        <v>7</v>
      </c>
      <c r="D881" s="57" t="s">
        <v>31</v>
      </c>
      <c r="E881" s="57">
        <v>1983</v>
      </c>
      <c r="F881" s="56">
        <v>4</v>
      </c>
      <c r="G881" s="57">
        <v>1</v>
      </c>
      <c r="H881" s="56">
        <v>28</v>
      </c>
      <c r="I881" s="6">
        <v>112</v>
      </c>
      <c r="J881">
        <v>28</v>
      </c>
      <c r="K881" s="57">
        <v>128</v>
      </c>
      <c r="L881">
        <v>7</v>
      </c>
      <c r="M881" s="20">
        <v>45899</v>
      </c>
      <c r="N881" s="3">
        <v>0.85</v>
      </c>
      <c r="O881" s="3">
        <v>3.35</v>
      </c>
      <c r="P881" s="67">
        <v>58</v>
      </c>
      <c r="R881" s="119"/>
    </row>
    <row r="882" spans="1:18">
      <c r="A882" s="57" t="s">
        <v>39</v>
      </c>
      <c r="B882" s="57" t="s">
        <v>40</v>
      </c>
      <c r="C882" s="56">
        <v>8</v>
      </c>
      <c r="D882" s="57" t="s">
        <v>43</v>
      </c>
      <c r="E882" s="57">
        <v>1999</v>
      </c>
      <c r="F882" s="56">
        <v>4</v>
      </c>
      <c r="G882" s="57">
        <v>1</v>
      </c>
      <c r="H882" s="56">
        <v>29</v>
      </c>
      <c r="I882" s="6">
        <v>113</v>
      </c>
      <c r="J882">
        <v>29</v>
      </c>
      <c r="K882" s="57">
        <v>129</v>
      </c>
      <c r="L882">
        <v>7</v>
      </c>
      <c r="M882" s="20">
        <v>45899</v>
      </c>
      <c r="N882" s="3">
        <v>0.68</v>
      </c>
      <c r="O882" s="3">
        <v>5.72</v>
      </c>
      <c r="R882" s="119"/>
    </row>
    <row r="883" spans="1:18">
      <c r="A883" s="57" t="s">
        <v>39</v>
      </c>
      <c r="B883" s="57" t="s">
        <v>40</v>
      </c>
      <c r="C883" s="56">
        <v>8</v>
      </c>
      <c r="D883" s="57" t="s">
        <v>48</v>
      </c>
      <c r="E883" s="57">
        <v>2020</v>
      </c>
      <c r="F883" s="56">
        <v>4</v>
      </c>
      <c r="G883" s="57">
        <v>2</v>
      </c>
      <c r="H883" s="56">
        <v>29</v>
      </c>
      <c r="I883" s="6">
        <v>114</v>
      </c>
      <c r="J883">
        <v>36</v>
      </c>
      <c r="K883" s="57">
        <v>229</v>
      </c>
      <c r="L883">
        <v>7</v>
      </c>
      <c r="M883" s="20">
        <v>45899</v>
      </c>
      <c r="N883" s="3">
        <v>0.76</v>
      </c>
      <c r="O883" s="3">
        <v>4.83</v>
      </c>
      <c r="R883" s="119"/>
    </row>
    <row r="884" spans="1:18">
      <c r="A884" s="57" t="s">
        <v>39</v>
      </c>
      <c r="B884" s="57" t="s">
        <v>40</v>
      </c>
      <c r="C884" s="56">
        <v>8</v>
      </c>
      <c r="D884" s="57" t="s">
        <v>44</v>
      </c>
      <c r="E884" s="57">
        <v>2001</v>
      </c>
      <c r="F884" s="56">
        <v>4</v>
      </c>
      <c r="G884" s="57">
        <v>3</v>
      </c>
      <c r="H884" s="56">
        <v>29</v>
      </c>
      <c r="I884" s="6">
        <v>115</v>
      </c>
      <c r="J884">
        <v>93</v>
      </c>
      <c r="K884" s="57">
        <v>329</v>
      </c>
      <c r="L884">
        <v>7</v>
      </c>
      <c r="M884" s="20">
        <v>45899</v>
      </c>
      <c r="N884" s="3">
        <v>0.62</v>
      </c>
      <c r="O884" s="3">
        <v>7.45</v>
      </c>
      <c r="R884" s="119"/>
    </row>
    <row r="885" spans="1:18">
      <c r="A885" s="57" t="s">
        <v>39</v>
      </c>
      <c r="B885" s="57" t="s">
        <v>40</v>
      </c>
      <c r="C885" s="56">
        <v>8</v>
      </c>
      <c r="D885" s="57" t="s">
        <v>45</v>
      </c>
      <c r="E885" s="57">
        <v>2004</v>
      </c>
      <c r="F885" s="56">
        <v>4</v>
      </c>
      <c r="G885" s="57">
        <v>4</v>
      </c>
      <c r="H885" s="56">
        <v>29</v>
      </c>
      <c r="I885" s="6">
        <v>116</v>
      </c>
      <c r="J885">
        <v>100</v>
      </c>
      <c r="K885" s="57">
        <v>429</v>
      </c>
      <c r="L885">
        <v>7</v>
      </c>
      <c r="M885" s="20">
        <v>45899</v>
      </c>
      <c r="N885" s="3">
        <v>0.59</v>
      </c>
      <c r="O885" s="3">
        <v>10.66</v>
      </c>
      <c r="R885" s="119"/>
    </row>
    <row r="886" spans="1:18">
      <c r="A886" s="57" t="s">
        <v>39</v>
      </c>
      <c r="B886" s="57" t="s">
        <v>40</v>
      </c>
      <c r="C886" s="56">
        <v>8</v>
      </c>
      <c r="D886" s="57" t="s">
        <v>45</v>
      </c>
      <c r="E886" s="57">
        <v>2004</v>
      </c>
      <c r="F886" s="56">
        <v>4</v>
      </c>
      <c r="G886" s="57">
        <v>4</v>
      </c>
      <c r="H886" s="56">
        <v>30</v>
      </c>
      <c r="I886" s="6">
        <v>117</v>
      </c>
      <c r="J886">
        <v>99</v>
      </c>
      <c r="K886" s="57">
        <v>430</v>
      </c>
      <c r="L886">
        <v>7</v>
      </c>
      <c r="M886" s="20">
        <v>45899</v>
      </c>
      <c r="N886" s="3">
        <v>0.62</v>
      </c>
      <c r="O886" s="3">
        <v>7.91</v>
      </c>
      <c r="P886" s="67">
        <v>38</v>
      </c>
      <c r="R886" s="119"/>
    </row>
    <row r="887" spans="1:18">
      <c r="A887" s="57" t="s">
        <v>39</v>
      </c>
      <c r="B887" s="57" t="s">
        <v>40</v>
      </c>
      <c r="C887" s="56">
        <v>8</v>
      </c>
      <c r="D887" s="57" t="s">
        <v>44</v>
      </c>
      <c r="E887" s="57">
        <v>2001</v>
      </c>
      <c r="F887" s="56">
        <v>4</v>
      </c>
      <c r="G887" s="57">
        <v>3</v>
      </c>
      <c r="H887" s="56">
        <v>30</v>
      </c>
      <c r="I887" s="6">
        <v>118</v>
      </c>
      <c r="J887">
        <v>94</v>
      </c>
      <c r="K887" s="57">
        <v>330</v>
      </c>
      <c r="L887">
        <v>7</v>
      </c>
      <c r="M887" s="20">
        <v>45899</v>
      </c>
      <c r="N887" s="3">
        <v>0.7</v>
      </c>
      <c r="O887" s="3">
        <v>5.53</v>
      </c>
      <c r="P887" s="67">
        <v>41</v>
      </c>
      <c r="R887" s="119"/>
    </row>
    <row r="888" spans="1:18">
      <c r="A888" s="57" t="s">
        <v>39</v>
      </c>
      <c r="B888" s="57" t="s">
        <v>40</v>
      </c>
      <c r="C888" s="56">
        <v>8</v>
      </c>
      <c r="D888" s="57" t="s">
        <v>48</v>
      </c>
      <c r="E888" s="57">
        <v>2020</v>
      </c>
      <c r="F888" s="56">
        <v>4</v>
      </c>
      <c r="G888" s="57">
        <v>2</v>
      </c>
      <c r="H888" s="56">
        <v>30</v>
      </c>
      <c r="I888" s="6">
        <v>119</v>
      </c>
      <c r="J888">
        <v>35</v>
      </c>
      <c r="K888" s="57">
        <v>230</v>
      </c>
      <c r="L888">
        <v>7</v>
      </c>
      <c r="M888" s="20">
        <v>45899</v>
      </c>
      <c r="N888" s="3">
        <v>0.74</v>
      </c>
      <c r="O888" s="3">
        <v>5.44</v>
      </c>
      <c r="P888" s="67">
        <v>44</v>
      </c>
      <c r="R888" s="119"/>
    </row>
    <row r="889" spans="1:18">
      <c r="A889" s="57" t="s">
        <v>39</v>
      </c>
      <c r="B889" s="57" t="s">
        <v>40</v>
      </c>
      <c r="C889" s="56">
        <v>8</v>
      </c>
      <c r="D889" s="57" t="s">
        <v>43</v>
      </c>
      <c r="E889" s="57">
        <v>1999</v>
      </c>
      <c r="F889" s="56">
        <v>4</v>
      </c>
      <c r="G889" s="57">
        <v>1</v>
      </c>
      <c r="H889" s="56">
        <v>30</v>
      </c>
      <c r="I889" s="6">
        <v>120</v>
      </c>
      <c r="J889">
        <v>30</v>
      </c>
      <c r="K889" s="57">
        <v>130</v>
      </c>
      <c r="L889">
        <v>7</v>
      </c>
      <c r="M889" s="20">
        <v>45899</v>
      </c>
      <c r="N889" s="3">
        <v>0.77</v>
      </c>
      <c r="O889" s="3">
        <v>4.24</v>
      </c>
      <c r="P889" s="67">
        <v>50</v>
      </c>
      <c r="R889" s="119"/>
    </row>
    <row r="890" spans="1:18">
      <c r="A890" s="57" t="s">
        <v>39</v>
      </c>
      <c r="B890" s="57" t="s">
        <v>40</v>
      </c>
      <c r="C890" s="56">
        <v>8</v>
      </c>
      <c r="D890" s="57" t="s">
        <v>46</v>
      </c>
      <c r="E890" s="57">
        <v>2008</v>
      </c>
      <c r="F890" s="56">
        <v>4</v>
      </c>
      <c r="G890" s="57">
        <v>1</v>
      </c>
      <c r="H890" s="56">
        <v>31</v>
      </c>
      <c r="I890" s="6">
        <v>121</v>
      </c>
      <c r="J890">
        <v>31</v>
      </c>
      <c r="K890" s="57">
        <v>131</v>
      </c>
      <c r="L890">
        <v>7</v>
      </c>
      <c r="M890" s="20">
        <v>45899</v>
      </c>
      <c r="N890" s="3">
        <v>0.72</v>
      </c>
      <c r="O890" s="3">
        <v>5.48</v>
      </c>
      <c r="R890" s="119"/>
    </row>
    <row r="891" spans="1:18">
      <c r="A891" s="57" t="s">
        <v>39</v>
      </c>
      <c r="B891" s="57" t="s">
        <v>40</v>
      </c>
      <c r="C891" s="56">
        <v>8</v>
      </c>
      <c r="D891" s="57" t="s">
        <v>41</v>
      </c>
      <c r="E891" s="57">
        <v>1984</v>
      </c>
      <c r="F891" s="56">
        <v>4</v>
      </c>
      <c r="G891" s="57">
        <v>2</v>
      </c>
      <c r="H891" s="56">
        <v>31</v>
      </c>
      <c r="I891" s="6">
        <v>122</v>
      </c>
      <c r="J891">
        <v>34</v>
      </c>
      <c r="K891" s="57">
        <v>231</v>
      </c>
      <c r="L891">
        <v>7</v>
      </c>
      <c r="M891" s="20">
        <v>45899</v>
      </c>
      <c r="N891" s="3">
        <v>0.74</v>
      </c>
      <c r="O891" s="3">
        <v>7.56</v>
      </c>
      <c r="R891" s="119"/>
    </row>
    <row r="892" spans="1:18">
      <c r="A892" s="57" t="s">
        <v>39</v>
      </c>
      <c r="B892" s="57" t="s">
        <v>40</v>
      </c>
      <c r="C892" s="56">
        <v>8</v>
      </c>
      <c r="D892" s="57" t="s">
        <v>47</v>
      </c>
      <c r="E892" s="57">
        <v>2016</v>
      </c>
      <c r="F892" s="56">
        <v>4</v>
      </c>
      <c r="G892" s="57">
        <v>3</v>
      </c>
      <c r="H892" s="56">
        <v>31</v>
      </c>
      <c r="I892" s="6">
        <v>123</v>
      </c>
      <c r="J892">
        <v>95</v>
      </c>
      <c r="K892" s="57">
        <v>331</v>
      </c>
      <c r="L892">
        <v>7</v>
      </c>
      <c r="M892" s="20">
        <v>45899</v>
      </c>
      <c r="N892" s="3">
        <v>0.56000000000000005</v>
      </c>
      <c r="O892" s="3">
        <v>3.78</v>
      </c>
      <c r="R892" s="119"/>
    </row>
    <row r="893" spans="1:18">
      <c r="A893" s="57" t="s">
        <v>39</v>
      </c>
      <c r="B893" s="57" t="s">
        <v>40</v>
      </c>
      <c r="C893" s="56">
        <v>8</v>
      </c>
      <c r="D893" s="57" t="s">
        <v>42</v>
      </c>
      <c r="E893" s="57">
        <v>1989</v>
      </c>
      <c r="F893" s="56">
        <v>4</v>
      </c>
      <c r="G893" s="57">
        <v>4</v>
      </c>
      <c r="H893" s="56">
        <v>31</v>
      </c>
      <c r="I893" s="6">
        <v>124</v>
      </c>
      <c r="J893">
        <v>98</v>
      </c>
      <c r="K893" s="57">
        <v>431</v>
      </c>
      <c r="L893">
        <v>7</v>
      </c>
      <c r="M893" s="20">
        <v>45899</v>
      </c>
      <c r="N893" s="3">
        <v>0.63</v>
      </c>
      <c r="O893" s="3">
        <v>6.2</v>
      </c>
      <c r="R893" s="119"/>
    </row>
    <row r="894" spans="1:18">
      <c r="A894" s="57" t="s">
        <v>39</v>
      </c>
      <c r="B894" s="57" t="s">
        <v>40</v>
      </c>
      <c r="C894" s="56">
        <v>8</v>
      </c>
      <c r="D894" s="57" t="s">
        <v>42</v>
      </c>
      <c r="E894" s="57">
        <v>1989</v>
      </c>
      <c r="F894" s="56">
        <v>4</v>
      </c>
      <c r="G894" s="57">
        <v>4</v>
      </c>
      <c r="H894" s="56">
        <v>32</v>
      </c>
      <c r="I894" s="6">
        <v>125</v>
      </c>
      <c r="J894">
        <v>97</v>
      </c>
      <c r="K894" s="57">
        <v>432</v>
      </c>
      <c r="L894">
        <v>7</v>
      </c>
      <c r="M894" s="20">
        <v>45899</v>
      </c>
      <c r="N894" s="3">
        <v>0.72</v>
      </c>
      <c r="O894" s="3">
        <v>5.61</v>
      </c>
      <c r="P894" s="67">
        <v>38</v>
      </c>
      <c r="R894" s="119"/>
    </row>
    <row r="895" spans="1:18">
      <c r="A895" s="57" t="s">
        <v>39</v>
      </c>
      <c r="B895" s="57" t="s">
        <v>40</v>
      </c>
      <c r="C895" s="56">
        <v>8</v>
      </c>
      <c r="D895" s="57" t="s">
        <v>47</v>
      </c>
      <c r="E895" s="57">
        <v>2016</v>
      </c>
      <c r="F895" s="56">
        <v>4</v>
      </c>
      <c r="G895" s="57">
        <v>3</v>
      </c>
      <c r="H895" s="56">
        <v>32</v>
      </c>
      <c r="I895" s="6">
        <v>126</v>
      </c>
      <c r="J895">
        <v>96</v>
      </c>
      <c r="K895" s="57">
        <v>332</v>
      </c>
      <c r="L895">
        <v>7</v>
      </c>
      <c r="M895" s="20">
        <v>45899</v>
      </c>
      <c r="N895" s="3">
        <v>0.67</v>
      </c>
      <c r="O895" s="3">
        <v>4.5</v>
      </c>
      <c r="P895" s="67">
        <v>41</v>
      </c>
      <c r="R895" s="119"/>
    </row>
    <row r="896" spans="1:18">
      <c r="A896" s="57" t="s">
        <v>39</v>
      </c>
      <c r="B896" s="57" t="s">
        <v>40</v>
      </c>
      <c r="C896" s="56">
        <v>8</v>
      </c>
      <c r="D896" s="57" t="s">
        <v>41</v>
      </c>
      <c r="E896" s="57">
        <v>1984</v>
      </c>
      <c r="F896" s="56">
        <v>4</v>
      </c>
      <c r="G896" s="57">
        <v>2</v>
      </c>
      <c r="H896" s="56">
        <v>32</v>
      </c>
      <c r="I896" s="6">
        <v>127</v>
      </c>
      <c r="J896">
        <v>33</v>
      </c>
      <c r="K896" s="57">
        <v>232</v>
      </c>
      <c r="L896">
        <v>7</v>
      </c>
      <c r="M896" s="20">
        <v>45899</v>
      </c>
      <c r="N896" s="3">
        <v>0.82</v>
      </c>
      <c r="O896" s="3">
        <v>2.62</v>
      </c>
      <c r="P896" s="67">
        <v>44</v>
      </c>
      <c r="R896" s="119"/>
    </row>
    <row r="897" spans="1:18">
      <c r="A897" s="57" t="s">
        <v>39</v>
      </c>
      <c r="B897" s="57" t="s">
        <v>40</v>
      </c>
      <c r="C897" s="56">
        <v>8</v>
      </c>
      <c r="D897" s="57" t="s">
        <v>46</v>
      </c>
      <c r="E897" s="57">
        <v>2008</v>
      </c>
      <c r="F897" s="56">
        <v>4</v>
      </c>
      <c r="G897" s="57">
        <v>1</v>
      </c>
      <c r="H897" s="56">
        <v>32</v>
      </c>
      <c r="I897" s="6">
        <v>128</v>
      </c>
      <c r="J897">
        <v>32</v>
      </c>
      <c r="K897" s="57">
        <v>132</v>
      </c>
      <c r="L897">
        <v>7</v>
      </c>
      <c r="M897" s="20">
        <v>45899</v>
      </c>
      <c r="N897" s="3">
        <v>0.78</v>
      </c>
      <c r="O897" s="3">
        <v>2.71</v>
      </c>
      <c r="P897" s="67">
        <v>42</v>
      </c>
      <c r="R897" s="119"/>
    </row>
    <row r="898" spans="1:18">
      <c r="A898" s="57" t="s">
        <v>29</v>
      </c>
      <c r="B898" s="57" t="s">
        <v>30</v>
      </c>
      <c r="C898" s="56">
        <v>1</v>
      </c>
      <c r="D898" s="57" t="s">
        <v>37</v>
      </c>
      <c r="E898" s="57">
        <v>2018</v>
      </c>
      <c r="F898" s="56">
        <v>1</v>
      </c>
      <c r="G898" s="57">
        <v>1</v>
      </c>
      <c r="H898" s="56">
        <v>1</v>
      </c>
      <c r="I898" s="6">
        <v>1</v>
      </c>
      <c r="J898">
        <v>1</v>
      </c>
      <c r="K898" s="57">
        <v>101</v>
      </c>
      <c r="L898">
        <v>8</v>
      </c>
      <c r="M898" s="20">
        <v>45911</v>
      </c>
      <c r="N898" s="3">
        <v>0.81</v>
      </c>
      <c r="O898" s="3">
        <v>4.46</v>
      </c>
      <c r="Q898" s="67"/>
      <c r="R898" s="119"/>
    </row>
    <row r="899" spans="1:18">
      <c r="A899" s="57" t="s">
        <v>29</v>
      </c>
      <c r="B899" s="57" t="s">
        <v>30</v>
      </c>
      <c r="C899" s="56">
        <v>1</v>
      </c>
      <c r="D899" s="57" t="s">
        <v>32</v>
      </c>
      <c r="E899" s="57">
        <v>1985</v>
      </c>
      <c r="F899" s="56">
        <v>1</v>
      </c>
      <c r="G899" s="57">
        <v>2</v>
      </c>
      <c r="H899" s="56">
        <v>1</v>
      </c>
      <c r="I899" s="6">
        <v>2</v>
      </c>
      <c r="J899">
        <v>64</v>
      </c>
      <c r="K899" s="57">
        <v>201</v>
      </c>
      <c r="L899">
        <v>8</v>
      </c>
      <c r="M899" s="20">
        <v>45911</v>
      </c>
      <c r="N899" s="3">
        <v>0.85</v>
      </c>
      <c r="O899" s="3">
        <v>2.13</v>
      </c>
      <c r="Q899" s="67"/>
      <c r="R899" s="119"/>
    </row>
    <row r="900" spans="1:18">
      <c r="A900" s="57" t="s">
        <v>29</v>
      </c>
      <c r="B900" s="57" t="s">
        <v>30</v>
      </c>
      <c r="C900" s="56">
        <v>1</v>
      </c>
      <c r="D900" s="57" t="s">
        <v>31</v>
      </c>
      <c r="E900" s="57">
        <v>1983</v>
      </c>
      <c r="F900" s="56">
        <v>1</v>
      </c>
      <c r="G900" s="57">
        <v>3</v>
      </c>
      <c r="H900" s="56">
        <v>1</v>
      </c>
      <c r="I900" s="6">
        <v>3</v>
      </c>
      <c r="J900">
        <v>65</v>
      </c>
      <c r="K900" s="57">
        <v>301</v>
      </c>
      <c r="L900">
        <v>8</v>
      </c>
      <c r="M900" s="20">
        <v>45911</v>
      </c>
      <c r="N900" s="3">
        <v>0.84</v>
      </c>
      <c r="O900" s="3">
        <v>2.2400000000000002</v>
      </c>
      <c r="Q900" s="67"/>
      <c r="R900" s="119"/>
    </row>
    <row r="901" spans="1:18">
      <c r="A901" s="57" t="s">
        <v>29</v>
      </c>
      <c r="B901" s="57" t="s">
        <v>30</v>
      </c>
      <c r="C901" s="56">
        <v>1</v>
      </c>
      <c r="D901" s="57" t="s">
        <v>34</v>
      </c>
      <c r="E901" s="57">
        <v>1999</v>
      </c>
      <c r="F901" s="56">
        <v>1</v>
      </c>
      <c r="G901" s="57">
        <v>4</v>
      </c>
      <c r="H901" s="56">
        <v>1</v>
      </c>
      <c r="I901" s="6">
        <v>4</v>
      </c>
      <c r="J901">
        <v>128</v>
      </c>
      <c r="K901" s="57">
        <v>401</v>
      </c>
      <c r="L901">
        <v>8</v>
      </c>
      <c r="M901" s="20">
        <v>45911</v>
      </c>
      <c r="N901" s="3">
        <v>0.84</v>
      </c>
      <c r="O901" s="3">
        <v>2.92</v>
      </c>
      <c r="Q901" s="67"/>
      <c r="R901" s="119"/>
    </row>
    <row r="902" spans="1:18">
      <c r="A902" s="57" t="s">
        <v>29</v>
      </c>
      <c r="B902" s="57" t="s">
        <v>30</v>
      </c>
      <c r="C902" s="56">
        <v>1</v>
      </c>
      <c r="D902" s="57" t="s">
        <v>34</v>
      </c>
      <c r="E902" s="57">
        <v>1999</v>
      </c>
      <c r="F902" s="56">
        <v>1</v>
      </c>
      <c r="G902" s="57">
        <v>4</v>
      </c>
      <c r="H902" s="56">
        <v>2</v>
      </c>
      <c r="I902" s="6">
        <v>5</v>
      </c>
      <c r="J902">
        <v>127</v>
      </c>
      <c r="K902" s="57">
        <v>402</v>
      </c>
      <c r="L902">
        <v>8</v>
      </c>
      <c r="M902" s="20">
        <v>45911</v>
      </c>
      <c r="N902" s="3">
        <v>0.83</v>
      </c>
      <c r="O902" s="3">
        <v>1.25</v>
      </c>
      <c r="P902" s="67">
        <v>64</v>
      </c>
      <c r="Q902" s="67"/>
      <c r="R902" s="119"/>
    </row>
    <row r="903" spans="1:18">
      <c r="A903" s="57" t="s">
        <v>29</v>
      </c>
      <c r="B903" s="57" t="s">
        <v>30</v>
      </c>
      <c r="C903" s="56">
        <v>1</v>
      </c>
      <c r="D903" s="57" t="s">
        <v>31</v>
      </c>
      <c r="E903" s="57">
        <v>1983</v>
      </c>
      <c r="F903" s="56">
        <v>1</v>
      </c>
      <c r="G903" s="57">
        <v>3</v>
      </c>
      <c r="H903" s="56">
        <v>2</v>
      </c>
      <c r="I903" s="6">
        <v>6</v>
      </c>
      <c r="J903">
        <v>66</v>
      </c>
      <c r="K903" s="57">
        <v>302</v>
      </c>
      <c r="L903">
        <v>8</v>
      </c>
      <c r="M903" s="20">
        <v>45911</v>
      </c>
      <c r="N903" s="3">
        <v>0.84</v>
      </c>
      <c r="O903" s="3">
        <v>2.5</v>
      </c>
      <c r="P903" s="67">
        <v>74</v>
      </c>
      <c r="Q903" s="67"/>
      <c r="R903" s="119"/>
    </row>
    <row r="904" spans="1:18">
      <c r="A904" s="57" t="s">
        <v>29</v>
      </c>
      <c r="B904" s="57" t="s">
        <v>30</v>
      </c>
      <c r="C904" s="56">
        <v>1</v>
      </c>
      <c r="D904" s="57" t="s">
        <v>32</v>
      </c>
      <c r="E904" s="57">
        <v>1985</v>
      </c>
      <c r="F904" s="56">
        <v>1</v>
      </c>
      <c r="G904" s="57">
        <v>2</v>
      </c>
      <c r="H904" s="56">
        <v>2</v>
      </c>
      <c r="I904" s="6">
        <v>7</v>
      </c>
      <c r="J904">
        <v>63</v>
      </c>
      <c r="K904" s="57">
        <v>202</v>
      </c>
      <c r="L904">
        <v>8</v>
      </c>
      <c r="M904" s="20">
        <v>45911</v>
      </c>
      <c r="N904" s="3">
        <v>0.86</v>
      </c>
      <c r="O904" s="3">
        <v>2.41</v>
      </c>
      <c r="P904" s="67">
        <v>78</v>
      </c>
      <c r="Q904" s="67"/>
      <c r="R904" s="119"/>
    </row>
    <row r="905" spans="1:18">
      <c r="A905" s="57" t="s">
        <v>29</v>
      </c>
      <c r="B905" s="57" t="s">
        <v>30</v>
      </c>
      <c r="C905" s="56">
        <v>1</v>
      </c>
      <c r="D905" s="57" t="s">
        <v>37</v>
      </c>
      <c r="E905" s="57">
        <v>2018</v>
      </c>
      <c r="F905" s="56">
        <v>1</v>
      </c>
      <c r="G905" s="57">
        <v>1</v>
      </c>
      <c r="H905" s="56">
        <v>2</v>
      </c>
      <c r="I905" s="6">
        <v>8</v>
      </c>
      <c r="J905">
        <v>2</v>
      </c>
      <c r="K905" s="57">
        <v>102</v>
      </c>
      <c r="L905">
        <v>8</v>
      </c>
      <c r="M905" s="20">
        <v>45911</v>
      </c>
      <c r="N905" s="3">
        <v>0.84</v>
      </c>
      <c r="O905" s="3">
        <v>2.41</v>
      </c>
      <c r="P905" s="67">
        <v>71</v>
      </c>
      <c r="Q905" s="67"/>
      <c r="R905" s="119"/>
    </row>
    <row r="906" spans="1:18">
      <c r="A906" s="57" t="s">
        <v>29</v>
      </c>
      <c r="B906" s="57" t="s">
        <v>30</v>
      </c>
      <c r="C906" s="56">
        <v>1</v>
      </c>
      <c r="D906" s="57" t="s">
        <v>36</v>
      </c>
      <c r="E906" s="57">
        <v>2016</v>
      </c>
      <c r="F906" s="56">
        <v>1</v>
      </c>
      <c r="G906" s="57">
        <v>1</v>
      </c>
      <c r="H906" s="56">
        <v>3</v>
      </c>
      <c r="I906" s="6">
        <v>9</v>
      </c>
      <c r="J906">
        <v>3</v>
      </c>
      <c r="K906" s="57">
        <v>103</v>
      </c>
      <c r="L906">
        <v>8</v>
      </c>
      <c r="M906" s="20">
        <v>45911</v>
      </c>
      <c r="N906" s="3">
        <v>0.82</v>
      </c>
      <c r="O906" s="3">
        <v>2.68</v>
      </c>
      <c r="Q906" s="67"/>
      <c r="R906" s="119"/>
    </row>
    <row r="907" spans="1:18">
      <c r="A907" s="57" t="s">
        <v>29</v>
      </c>
      <c r="B907" s="57" t="s">
        <v>30</v>
      </c>
      <c r="C907" s="56">
        <v>1</v>
      </c>
      <c r="D907" s="57" t="s">
        <v>33</v>
      </c>
      <c r="E907" s="57">
        <v>1998</v>
      </c>
      <c r="F907" s="56">
        <v>1</v>
      </c>
      <c r="G907" s="57">
        <v>2</v>
      </c>
      <c r="H907" s="56">
        <v>3</v>
      </c>
      <c r="I907" s="6">
        <v>10</v>
      </c>
      <c r="J907">
        <v>62</v>
      </c>
      <c r="K907" s="57">
        <v>203</v>
      </c>
      <c r="L907">
        <v>8</v>
      </c>
      <c r="M907" s="20">
        <v>45911</v>
      </c>
      <c r="N907" s="3">
        <v>0.88</v>
      </c>
      <c r="O907" s="3">
        <v>1.2</v>
      </c>
      <c r="Q907" s="67"/>
      <c r="R907" s="119"/>
    </row>
    <row r="908" spans="1:18">
      <c r="A908" s="57" t="s">
        <v>29</v>
      </c>
      <c r="B908" s="57" t="s">
        <v>30</v>
      </c>
      <c r="C908" s="56">
        <v>1</v>
      </c>
      <c r="D908" s="57" t="s">
        <v>38</v>
      </c>
      <c r="E908" s="57">
        <v>2023</v>
      </c>
      <c r="F908" s="56">
        <v>1</v>
      </c>
      <c r="G908" s="57">
        <v>3</v>
      </c>
      <c r="H908" s="56">
        <v>3</v>
      </c>
      <c r="I908" s="6">
        <v>11</v>
      </c>
      <c r="J908">
        <v>67</v>
      </c>
      <c r="K908" s="57">
        <v>303</v>
      </c>
      <c r="L908">
        <v>8</v>
      </c>
      <c r="M908" s="20">
        <v>45911</v>
      </c>
      <c r="N908" s="3">
        <v>0.78</v>
      </c>
      <c r="O908" s="3">
        <v>6.35</v>
      </c>
      <c r="Q908" s="67"/>
      <c r="R908" s="119"/>
    </row>
    <row r="909" spans="1:18">
      <c r="A909" s="57" t="s">
        <v>29</v>
      </c>
      <c r="B909" s="57" t="s">
        <v>30</v>
      </c>
      <c r="C909" s="56">
        <v>1</v>
      </c>
      <c r="D909" s="57" t="s">
        <v>35</v>
      </c>
      <c r="E909" s="57">
        <v>2002</v>
      </c>
      <c r="F909" s="56">
        <v>1</v>
      </c>
      <c r="G909" s="57">
        <v>4</v>
      </c>
      <c r="H909" s="56">
        <v>3</v>
      </c>
      <c r="I909" s="6">
        <v>12</v>
      </c>
      <c r="J909">
        <v>126</v>
      </c>
      <c r="K909" s="57">
        <v>403</v>
      </c>
      <c r="L909">
        <v>8</v>
      </c>
      <c r="M909" s="20">
        <v>45911</v>
      </c>
      <c r="N909" s="3">
        <v>0.82</v>
      </c>
      <c r="O909" s="3">
        <v>1.83</v>
      </c>
      <c r="Q909" s="67"/>
      <c r="R909" s="119"/>
    </row>
    <row r="910" spans="1:18">
      <c r="A910" s="57" t="s">
        <v>29</v>
      </c>
      <c r="B910" s="57" t="s">
        <v>30</v>
      </c>
      <c r="C910" s="56">
        <v>1</v>
      </c>
      <c r="D910" s="57" t="s">
        <v>35</v>
      </c>
      <c r="E910" s="57">
        <v>2002</v>
      </c>
      <c r="F910" s="56">
        <v>1</v>
      </c>
      <c r="G910" s="57">
        <v>4</v>
      </c>
      <c r="H910" s="56">
        <v>4</v>
      </c>
      <c r="I910" s="6">
        <v>13</v>
      </c>
      <c r="J910">
        <v>125</v>
      </c>
      <c r="K910" s="57">
        <v>404</v>
      </c>
      <c r="L910">
        <v>8</v>
      </c>
      <c r="M910" s="20">
        <v>45911</v>
      </c>
      <c r="N910" s="3">
        <v>0.83</v>
      </c>
      <c r="O910" s="3">
        <v>2.1800000000000002</v>
      </c>
      <c r="P910" s="67">
        <v>70</v>
      </c>
      <c r="Q910" s="67"/>
      <c r="R910" s="119"/>
    </row>
    <row r="911" spans="1:18">
      <c r="A911" s="57" t="s">
        <v>29</v>
      </c>
      <c r="B911" s="57" t="s">
        <v>30</v>
      </c>
      <c r="C911" s="56">
        <v>1</v>
      </c>
      <c r="D911" s="57" t="s">
        <v>38</v>
      </c>
      <c r="E911" s="57">
        <v>2023</v>
      </c>
      <c r="F911" s="56">
        <v>1</v>
      </c>
      <c r="G911" s="57">
        <v>3</v>
      </c>
      <c r="H911" s="56">
        <v>4</v>
      </c>
      <c r="I911" s="6">
        <v>14</v>
      </c>
      <c r="J911">
        <v>68</v>
      </c>
      <c r="K911" s="57">
        <v>304</v>
      </c>
      <c r="L911">
        <v>8</v>
      </c>
      <c r="M911" s="20">
        <v>45911</v>
      </c>
      <c r="N911" s="3">
        <v>0.81</v>
      </c>
      <c r="O911" s="3">
        <v>2.12</v>
      </c>
      <c r="P911" s="67">
        <v>68</v>
      </c>
      <c r="Q911" s="67"/>
      <c r="R911" s="119"/>
    </row>
    <row r="912" spans="1:18">
      <c r="A912" s="57" t="s">
        <v>29</v>
      </c>
      <c r="B912" s="57" t="s">
        <v>30</v>
      </c>
      <c r="C912" s="56">
        <v>1</v>
      </c>
      <c r="D912" s="57" t="s">
        <v>33</v>
      </c>
      <c r="E912" s="57">
        <v>1998</v>
      </c>
      <c r="F912" s="56">
        <v>1</v>
      </c>
      <c r="G912" s="57">
        <v>2</v>
      </c>
      <c r="H912" s="56">
        <v>4</v>
      </c>
      <c r="I912" s="6">
        <v>15</v>
      </c>
      <c r="J912">
        <v>61</v>
      </c>
      <c r="K912" s="57">
        <v>204</v>
      </c>
      <c r="L912">
        <v>8</v>
      </c>
      <c r="M912" s="20">
        <v>45911</v>
      </c>
      <c r="N912" s="3">
        <v>0.86</v>
      </c>
      <c r="O912" s="3">
        <v>3.76</v>
      </c>
      <c r="P912" s="67">
        <v>71</v>
      </c>
      <c r="R912" s="119"/>
    </row>
    <row r="913" spans="1:18">
      <c r="A913" s="57" t="s">
        <v>29</v>
      </c>
      <c r="B913" s="57" t="s">
        <v>30</v>
      </c>
      <c r="C913" s="56">
        <v>1</v>
      </c>
      <c r="D913" s="57" t="s">
        <v>36</v>
      </c>
      <c r="E913" s="57">
        <v>2016</v>
      </c>
      <c r="F913" s="56">
        <v>1</v>
      </c>
      <c r="G913" s="57">
        <v>1</v>
      </c>
      <c r="H913" s="56">
        <v>4</v>
      </c>
      <c r="I913" s="6">
        <v>16</v>
      </c>
      <c r="J913">
        <v>4</v>
      </c>
      <c r="K913" s="57">
        <v>104</v>
      </c>
      <c r="L913">
        <v>8</v>
      </c>
      <c r="M913" s="20">
        <v>45911</v>
      </c>
      <c r="N913" s="3">
        <v>0.83</v>
      </c>
      <c r="O913" s="3">
        <v>3.43</v>
      </c>
      <c r="P913" s="67">
        <v>68</v>
      </c>
      <c r="R913" s="119"/>
    </row>
    <row r="914" spans="1:18">
      <c r="A914" s="57" t="s">
        <v>39</v>
      </c>
      <c r="B914" s="57" t="s">
        <v>40</v>
      </c>
      <c r="C914" s="56">
        <v>2</v>
      </c>
      <c r="D914" s="57" t="s">
        <v>41</v>
      </c>
      <c r="E914" s="57">
        <v>1984</v>
      </c>
      <c r="F914" s="56">
        <v>1</v>
      </c>
      <c r="G914" s="57">
        <v>1</v>
      </c>
      <c r="H914" s="56">
        <v>5</v>
      </c>
      <c r="I914" s="6">
        <v>17</v>
      </c>
      <c r="J914">
        <v>5</v>
      </c>
      <c r="K914" s="57">
        <v>105</v>
      </c>
      <c r="L914">
        <v>8</v>
      </c>
      <c r="M914" s="20">
        <v>45911</v>
      </c>
      <c r="N914" s="3">
        <v>0.69</v>
      </c>
      <c r="O914" s="3">
        <v>6.64</v>
      </c>
      <c r="R914" s="119"/>
    </row>
    <row r="915" spans="1:18">
      <c r="A915" s="57" t="s">
        <v>39</v>
      </c>
      <c r="B915" s="57" t="s">
        <v>40</v>
      </c>
      <c r="C915" s="56">
        <v>2</v>
      </c>
      <c r="D915" s="57" t="s">
        <v>42</v>
      </c>
      <c r="E915" s="57">
        <v>1989</v>
      </c>
      <c r="F915" s="56">
        <v>1</v>
      </c>
      <c r="G915" s="57">
        <v>2</v>
      </c>
      <c r="H915" s="56">
        <v>5</v>
      </c>
      <c r="I915" s="6">
        <v>18</v>
      </c>
      <c r="J915">
        <v>60</v>
      </c>
      <c r="K915" s="57">
        <v>205</v>
      </c>
      <c r="L915">
        <v>8</v>
      </c>
      <c r="M915" s="20">
        <v>45911</v>
      </c>
      <c r="N915" s="3">
        <v>0.77</v>
      </c>
      <c r="O915" s="3">
        <v>6.76</v>
      </c>
      <c r="R915" s="119"/>
    </row>
    <row r="916" spans="1:18">
      <c r="A916" s="57" t="s">
        <v>39</v>
      </c>
      <c r="B916" s="57" t="s">
        <v>40</v>
      </c>
      <c r="C916" s="56">
        <v>2</v>
      </c>
      <c r="D916" s="57" t="s">
        <v>45</v>
      </c>
      <c r="E916" s="57">
        <v>2004</v>
      </c>
      <c r="F916" s="56">
        <v>1</v>
      </c>
      <c r="G916" s="57">
        <v>3</v>
      </c>
      <c r="H916" s="56">
        <v>5</v>
      </c>
      <c r="I916" s="6">
        <v>19</v>
      </c>
      <c r="J916">
        <v>69</v>
      </c>
      <c r="K916" s="57">
        <v>305</v>
      </c>
      <c r="L916">
        <v>8</v>
      </c>
      <c r="M916" s="20">
        <v>45911</v>
      </c>
      <c r="N916" s="3">
        <v>0.75</v>
      </c>
      <c r="O916" s="3">
        <v>5.39</v>
      </c>
      <c r="R916" s="119"/>
    </row>
    <row r="917" spans="1:18">
      <c r="A917" s="57" t="s">
        <v>39</v>
      </c>
      <c r="B917" s="57" t="s">
        <v>40</v>
      </c>
      <c r="C917" s="56">
        <v>2</v>
      </c>
      <c r="D917" s="57" t="s">
        <v>43</v>
      </c>
      <c r="E917" s="57">
        <v>1999</v>
      </c>
      <c r="F917" s="56">
        <v>1</v>
      </c>
      <c r="G917" s="57">
        <v>4</v>
      </c>
      <c r="H917" s="56">
        <v>5</v>
      </c>
      <c r="I917" s="6">
        <v>20</v>
      </c>
      <c r="J917">
        <v>124</v>
      </c>
      <c r="K917" s="57">
        <v>405</v>
      </c>
      <c r="L917">
        <v>8</v>
      </c>
      <c r="M917" s="20">
        <v>45911</v>
      </c>
      <c r="N917" s="3">
        <v>0.76</v>
      </c>
      <c r="O917" s="3">
        <v>5.95</v>
      </c>
      <c r="R917" s="119"/>
    </row>
    <row r="918" spans="1:18">
      <c r="A918" s="57" t="s">
        <v>39</v>
      </c>
      <c r="B918" s="57" t="s">
        <v>40</v>
      </c>
      <c r="C918" s="56">
        <v>2</v>
      </c>
      <c r="D918" s="57" t="s">
        <v>43</v>
      </c>
      <c r="E918" s="57">
        <v>1999</v>
      </c>
      <c r="F918" s="56">
        <v>1</v>
      </c>
      <c r="G918" s="57">
        <v>4</v>
      </c>
      <c r="H918" s="56">
        <v>6</v>
      </c>
      <c r="I918" s="6">
        <v>21</v>
      </c>
      <c r="J918">
        <v>123</v>
      </c>
      <c r="K918" s="57">
        <v>406</v>
      </c>
      <c r="L918">
        <v>8</v>
      </c>
      <c r="M918" s="20">
        <v>45911</v>
      </c>
      <c r="N918" s="3">
        <v>0.83</v>
      </c>
      <c r="O918" s="3">
        <v>2.2200000000000002</v>
      </c>
      <c r="P918" s="67">
        <v>61</v>
      </c>
      <c r="R918" s="119"/>
    </row>
    <row r="919" spans="1:18">
      <c r="A919" s="57" t="s">
        <v>39</v>
      </c>
      <c r="B919" s="57" t="s">
        <v>40</v>
      </c>
      <c r="C919" s="56">
        <v>2</v>
      </c>
      <c r="D919" s="57" t="s">
        <v>45</v>
      </c>
      <c r="E919" s="57">
        <v>2004</v>
      </c>
      <c r="F919" s="56">
        <v>1</v>
      </c>
      <c r="G919" s="57">
        <v>3</v>
      </c>
      <c r="H919" s="56">
        <v>6</v>
      </c>
      <c r="I919" s="6">
        <v>22</v>
      </c>
      <c r="J919">
        <v>70</v>
      </c>
      <c r="K919" s="57">
        <v>306</v>
      </c>
      <c r="L919">
        <v>8</v>
      </c>
      <c r="M919" s="20">
        <v>45911</v>
      </c>
      <c r="N919" s="3">
        <v>0.78</v>
      </c>
      <c r="O919" s="3">
        <v>2.38</v>
      </c>
      <c r="P919" s="67">
        <v>58</v>
      </c>
      <c r="R919" s="119"/>
    </row>
    <row r="920" spans="1:18">
      <c r="A920" s="57" t="s">
        <v>39</v>
      </c>
      <c r="B920" s="57" t="s">
        <v>40</v>
      </c>
      <c r="C920" s="56">
        <v>2</v>
      </c>
      <c r="D920" s="57" t="s">
        <v>42</v>
      </c>
      <c r="E920" s="57">
        <v>1989</v>
      </c>
      <c r="F920" s="56">
        <v>1</v>
      </c>
      <c r="G920" s="57">
        <v>2</v>
      </c>
      <c r="H920" s="56">
        <v>6</v>
      </c>
      <c r="I920" s="6">
        <v>23</v>
      </c>
      <c r="J920">
        <v>59</v>
      </c>
      <c r="K920" s="57">
        <v>206</v>
      </c>
      <c r="L920">
        <v>8</v>
      </c>
      <c r="M920" s="20">
        <v>45911</v>
      </c>
      <c r="N920" s="3">
        <v>0.81</v>
      </c>
      <c r="O920" s="3">
        <v>2.83</v>
      </c>
      <c r="P920" s="67">
        <v>59</v>
      </c>
      <c r="R920" s="119"/>
    </row>
    <row r="921" spans="1:18">
      <c r="A921" s="57" t="s">
        <v>39</v>
      </c>
      <c r="B921" s="57" t="s">
        <v>40</v>
      </c>
      <c r="C921" s="56">
        <v>2</v>
      </c>
      <c r="D921" s="57" t="s">
        <v>41</v>
      </c>
      <c r="E921" s="57">
        <v>1984</v>
      </c>
      <c r="F921" s="56">
        <v>1</v>
      </c>
      <c r="G921" s="57">
        <v>1</v>
      </c>
      <c r="H921" s="56">
        <v>6</v>
      </c>
      <c r="I921" s="6">
        <v>24</v>
      </c>
      <c r="J921">
        <v>6</v>
      </c>
      <c r="K921" s="57">
        <v>106</v>
      </c>
      <c r="L921">
        <v>8</v>
      </c>
      <c r="M921" s="20">
        <v>45911</v>
      </c>
      <c r="N921" s="3">
        <v>0.7</v>
      </c>
      <c r="O921" s="3">
        <v>5.97</v>
      </c>
      <c r="P921" s="67">
        <v>53</v>
      </c>
      <c r="R921" s="119"/>
    </row>
    <row r="922" spans="1:18">
      <c r="A922" s="57" t="s">
        <v>39</v>
      </c>
      <c r="B922" s="57" t="s">
        <v>40</v>
      </c>
      <c r="C922" s="56">
        <v>2</v>
      </c>
      <c r="D922" s="57" t="s">
        <v>47</v>
      </c>
      <c r="E922" s="57">
        <v>2016</v>
      </c>
      <c r="F922" s="56">
        <v>1</v>
      </c>
      <c r="G922" s="57">
        <v>1</v>
      </c>
      <c r="H922" s="56">
        <v>7</v>
      </c>
      <c r="I922" s="6">
        <v>25</v>
      </c>
      <c r="J922">
        <v>7</v>
      </c>
      <c r="K922" s="57">
        <v>107</v>
      </c>
      <c r="L922">
        <v>8</v>
      </c>
      <c r="M922" s="20">
        <v>45911</v>
      </c>
      <c r="N922" s="3">
        <v>0.67</v>
      </c>
      <c r="O922" s="3">
        <v>3.97</v>
      </c>
      <c r="R922" s="119"/>
    </row>
    <row r="923" spans="1:18">
      <c r="A923" s="57" t="s">
        <v>39</v>
      </c>
      <c r="B923" s="57" t="s">
        <v>40</v>
      </c>
      <c r="C923" s="56">
        <v>2</v>
      </c>
      <c r="D923" s="57" t="s">
        <v>44</v>
      </c>
      <c r="E923" s="57">
        <v>2001</v>
      </c>
      <c r="F923" s="56">
        <v>1</v>
      </c>
      <c r="G923" s="57">
        <v>2</v>
      </c>
      <c r="H923" s="56">
        <v>7</v>
      </c>
      <c r="I923" s="6">
        <v>26</v>
      </c>
      <c r="J923">
        <v>58</v>
      </c>
      <c r="K923" s="57">
        <v>207</v>
      </c>
      <c r="L923">
        <v>8</v>
      </c>
      <c r="M923" s="20">
        <v>45911</v>
      </c>
      <c r="N923" s="3">
        <v>0.81</v>
      </c>
      <c r="O923" s="3">
        <v>4.01</v>
      </c>
      <c r="R923" s="119"/>
    </row>
    <row r="924" spans="1:18">
      <c r="A924" s="57" t="s">
        <v>39</v>
      </c>
      <c r="B924" s="57" t="s">
        <v>40</v>
      </c>
      <c r="C924" s="56">
        <v>2</v>
      </c>
      <c r="D924" s="57" t="s">
        <v>48</v>
      </c>
      <c r="E924" s="57">
        <v>2020</v>
      </c>
      <c r="F924" s="56">
        <v>1</v>
      </c>
      <c r="G924" s="57">
        <v>3</v>
      </c>
      <c r="H924" s="56">
        <v>7</v>
      </c>
      <c r="I924" s="6">
        <v>27</v>
      </c>
      <c r="J924">
        <v>71</v>
      </c>
      <c r="K924" s="57">
        <v>307</v>
      </c>
      <c r="L924">
        <v>8</v>
      </c>
      <c r="M924" s="20">
        <v>45911</v>
      </c>
      <c r="N924" s="3">
        <v>0.71</v>
      </c>
      <c r="O924" s="3">
        <v>6.85</v>
      </c>
      <c r="R924" s="119"/>
    </row>
    <row r="925" spans="1:18">
      <c r="A925" s="57" t="s">
        <v>39</v>
      </c>
      <c r="B925" s="57" t="s">
        <v>40</v>
      </c>
      <c r="C925" s="56">
        <v>2</v>
      </c>
      <c r="D925" s="57" t="s">
        <v>46</v>
      </c>
      <c r="E925" s="57">
        <v>2008</v>
      </c>
      <c r="F925" s="56">
        <v>1</v>
      </c>
      <c r="G925" s="57">
        <v>4</v>
      </c>
      <c r="H925" s="56">
        <v>7</v>
      </c>
      <c r="I925" s="6">
        <v>28</v>
      </c>
      <c r="J925">
        <v>122</v>
      </c>
      <c r="K925" s="57">
        <v>407</v>
      </c>
      <c r="L925">
        <v>8</v>
      </c>
      <c r="M925" s="20">
        <v>45911</v>
      </c>
      <c r="N925" s="3">
        <v>0.78</v>
      </c>
      <c r="O925" s="3">
        <v>5.13</v>
      </c>
      <c r="R925" s="119"/>
    </row>
    <row r="926" spans="1:18">
      <c r="A926" s="57" t="s">
        <v>39</v>
      </c>
      <c r="B926" s="57" t="s">
        <v>40</v>
      </c>
      <c r="C926" s="56">
        <v>2</v>
      </c>
      <c r="D926" s="57" t="s">
        <v>46</v>
      </c>
      <c r="E926" s="57">
        <v>2008</v>
      </c>
      <c r="F926" s="56">
        <v>1</v>
      </c>
      <c r="G926" s="57">
        <v>4</v>
      </c>
      <c r="H926" s="56">
        <v>8</v>
      </c>
      <c r="I926" s="6">
        <v>29</v>
      </c>
      <c r="J926">
        <v>121</v>
      </c>
      <c r="K926" s="57">
        <v>408</v>
      </c>
      <c r="L926">
        <v>8</v>
      </c>
      <c r="M926" s="20">
        <v>45911</v>
      </c>
      <c r="N926" s="3">
        <v>0.77</v>
      </c>
      <c r="O926" s="3">
        <v>4.5199999999999996</v>
      </c>
      <c r="P926" s="67">
        <v>61</v>
      </c>
      <c r="R926" s="119"/>
    </row>
    <row r="927" spans="1:18">
      <c r="A927" s="57" t="s">
        <v>39</v>
      </c>
      <c r="B927" s="57" t="s">
        <v>40</v>
      </c>
      <c r="C927" s="56">
        <v>2</v>
      </c>
      <c r="D927" s="57" t="s">
        <v>48</v>
      </c>
      <c r="E927" s="57">
        <v>2020</v>
      </c>
      <c r="F927" s="56">
        <v>1</v>
      </c>
      <c r="G927" s="57">
        <v>3</v>
      </c>
      <c r="H927" s="56">
        <v>8</v>
      </c>
      <c r="I927" s="6">
        <v>30</v>
      </c>
      <c r="J927">
        <v>72</v>
      </c>
      <c r="K927" s="57">
        <v>308</v>
      </c>
      <c r="L927">
        <v>8</v>
      </c>
      <c r="M927" s="20">
        <v>45911</v>
      </c>
      <c r="N927" s="3">
        <v>0.77</v>
      </c>
      <c r="O927" s="3">
        <v>4.72</v>
      </c>
      <c r="P927" s="67">
        <v>58</v>
      </c>
      <c r="R927" s="119"/>
    </row>
    <row r="928" spans="1:18">
      <c r="A928" s="57" t="s">
        <v>39</v>
      </c>
      <c r="B928" s="57" t="s">
        <v>40</v>
      </c>
      <c r="C928" s="56">
        <v>2</v>
      </c>
      <c r="D928" s="57" t="s">
        <v>44</v>
      </c>
      <c r="E928" s="57">
        <v>2001</v>
      </c>
      <c r="F928" s="56">
        <v>1</v>
      </c>
      <c r="G928" s="57">
        <v>2</v>
      </c>
      <c r="H928" s="56">
        <v>8</v>
      </c>
      <c r="I928" s="6">
        <v>31</v>
      </c>
      <c r="J928">
        <v>57</v>
      </c>
      <c r="K928" s="57">
        <v>208</v>
      </c>
      <c r="L928">
        <v>8</v>
      </c>
      <c r="M928" s="20">
        <v>45911</v>
      </c>
      <c r="N928" s="3">
        <v>0.81</v>
      </c>
      <c r="O928" s="3">
        <v>3.41</v>
      </c>
      <c r="P928" s="67">
        <v>55</v>
      </c>
      <c r="R928" s="119"/>
    </row>
    <row r="929" spans="1:18">
      <c r="A929" s="57" t="s">
        <v>39</v>
      </c>
      <c r="B929" s="57" t="s">
        <v>40</v>
      </c>
      <c r="C929" s="56">
        <v>2</v>
      </c>
      <c r="D929" s="57" t="s">
        <v>47</v>
      </c>
      <c r="E929" s="57">
        <v>2016</v>
      </c>
      <c r="F929" s="56">
        <v>1</v>
      </c>
      <c r="G929" s="57">
        <v>1</v>
      </c>
      <c r="H929" s="56">
        <v>8</v>
      </c>
      <c r="I929" s="6">
        <v>32</v>
      </c>
      <c r="J929">
        <v>8</v>
      </c>
      <c r="K929" s="57">
        <v>108</v>
      </c>
      <c r="L929">
        <v>8</v>
      </c>
      <c r="M929" s="20">
        <v>45911</v>
      </c>
      <c r="N929" s="3">
        <v>0.71</v>
      </c>
      <c r="O929" s="3">
        <v>4.6500000000000004</v>
      </c>
      <c r="P929" s="67">
        <v>54</v>
      </c>
      <c r="R929" s="119"/>
    </row>
    <row r="930" spans="1:18">
      <c r="A930" s="57" t="s">
        <v>29</v>
      </c>
      <c r="B930" s="57" t="s">
        <v>30</v>
      </c>
      <c r="C930" s="56">
        <v>3</v>
      </c>
      <c r="D930" s="57" t="s">
        <v>32</v>
      </c>
      <c r="E930" s="57">
        <v>1985</v>
      </c>
      <c r="F930" s="56">
        <v>2</v>
      </c>
      <c r="G930" s="57">
        <v>1</v>
      </c>
      <c r="H930" s="56">
        <v>9</v>
      </c>
      <c r="I930" s="6">
        <v>33</v>
      </c>
      <c r="J930">
        <v>9</v>
      </c>
      <c r="K930" s="57">
        <v>109</v>
      </c>
      <c r="L930">
        <v>8</v>
      </c>
      <c r="M930" s="20">
        <v>45911</v>
      </c>
      <c r="N930" s="3">
        <v>0.82</v>
      </c>
      <c r="O930" s="3">
        <v>2.64</v>
      </c>
      <c r="R930" s="119"/>
    </row>
    <row r="931" spans="1:18">
      <c r="A931" s="57" t="s">
        <v>29</v>
      </c>
      <c r="B931" s="57" t="s">
        <v>30</v>
      </c>
      <c r="C931" s="56">
        <v>3</v>
      </c>
      <c r="D931" s="57" t="s">
        <v>38</v>
      </c>
      <c r="E931" s="57">
        <v>2023</v>
      </c>
      <c r="F931" s="56">
        <v>2</v>
      </c>
      <c r="G931" s="57">
        <v>2</v>
      </c>
      <c r="H931" s="56">
        <v>9</v>
      </c>
      <c r="I931" s="6">
        <v>34</v>
      </c>
      <c r="J931">
        <v>56</v>
      </c>
      <c r="K931" s="57">
        <v>209</v>
      </c>
      <c r="L931">
        <v>8</v>
      </c>
      <c r="M931" s="20">
        <v>45911</v>
      </c>
      <c r="N931" s="3">
        <v>0.84</v>
      </c>
      <c r="O931" s="3">
        <v>1.83</v>
      </c>
      <c r="R931" s="119"/>
    </row>
    <row r="932" spans="1:18">
      <c r="A932" s="57" t="s">
        <v>29</v>
      </c>
      <c r="B932" s="57" t="s">
        <v>30</v>
      </c>
      <c r="C932" s="56">
        <v>3</v>
      </c>
      <c r="D932" s="57" t="s">
        <v>36</v>
      </c>
      <c r="E932" s="57">
        <v>2016</v>
      </c>
      <c r="F932" s="56">
        <v>2</v>
      </c>
      <c r="G932" s="57">
        <v>3</v>
      </c>
      <c r="H932" s="56">
        <v>9</v>
      </c>
      <c r="I932" s="6">
        <v>35</v>
      </c>
      <c r="J932">
        <v>73</v>
      </c>
      <c r="K932" s="57">
        <v>309</v>
      </c>
      <c r="L932">
        <v>8</v>
      </c>
      <c r="M932" s="20">
        <v>45911</v>
      </c>
      <c r="N932" s="3">
        <v>0.82</v>
      </c>
      <c r="O932" s="3">
        <v>3.89</v>
      </c>
      <c r="R932" s="119"/>
    </row>
    <row r="933" spans="1:18">
      <c r="A933" s="57" t="s">
        <v>29</v>
      </c>
      <c r="B933" s="57" t="s">
        <v>30</v>
      </c>
      <c r="C933" s="56">
        <v>3</v>
      </c>
      <c r="D933" s="57" t="s">
        <v>33</v>
      </c>
      <c r="E933" s="57">
        <v>1998</v>
      </c>
      <c r="F933" s="56">
        <v>2</v>
      </c>
      <c r="G933" s="57">
        <v>4</v>
      </c>
      <c r="H933" s="56">
        <v>9</v>
      </c>
      <c r="I933" s="6">
        <v>36</v>
      </c>
      <c r="J933">
        <v>120</v>
      </c>
      <c r="K933" s="57">
        <v>409</v>
      </c>
      <c r="L933">
        <v>8</v>
      </c>
      <c r="M933" s="20">
        <v>45911</v>
      </c>
      <c r="N933" s="3">
        <v>0.84</v>
      </c>
      <c r="O933" s="3">
        <v>2.0299999999999998</v>
      </c>
      <c r="R933" s="119"/>
    </row>
    <row r="934" spans="1:18">
      <c r="A934" s="57" t="s">
        <v>29</v>
      </c>
      <c r="B934" s="57" t="s">
        <v>30</v>
      </c>
      <c r="C934" s="56">
        <v>3</v>
      </c>
      <c r="D934" s="57" t="s">
        <v>33</v>
      </c>
      <c r="E934" s="57">
        <v>1998</v>
      </c>
      <c r="F934" s="56">
        <v>2</v>
      </c>
      <c r="G934" s="57">
        <v>4</v>
      </c>
      <c r="H934" s="56">
        <v>10</v>
      </c>
      <c r="I934" s="6">
        <v>37</v>
      </c>
      <c r="J934">
        <v>119</v>
      </c>
      <c r="K934" s="57">
        <v>410</v>
      </c>
      <c r="L934">
        <v>8</v>
      </c>
      <c r="M934" s="20">
        <v>45911</v>
      </c>
      <c r="N934" s="3">
        <v>0.84</v>
      </c>
      <c r="O934" s="3">
        <v>2.62</v>
      </c>
      <c r="P934" s="67">
        <v>69</v>
      </c>
      <c r="R934" s="119"/>
    </row>
    <row r="935" spans="1:18">
      <c r="A935" s="57" t="s">
        <v>29</v>
      </c>
      <c r="B935" s="57" t="s">
        <v>30</v>
      </c>
      <c r="C935" s="56">
        <v>3</v>
      </c>
      <c r="D935" s="57" t="s">
        <v>36</v>
      </c>
      <c r="E935" s="57">
        <v>2016</v>
      </c>
      <c r="F935" s="56">
        <v>2</v>
      </c>
      <c r="G935" s="57">
        <v>3</v>
      </c>
      <c r="H935" s="56">
        <v>10</v>
      </c>
      <c r="I935" s="6">
        <v>38</v>
      </c>
      <c r="J935">
        <v>74</v>
      </c>
      <c r="K935" s="57">
        <v>310</v>
      </c>
      <c r="L935">
        <v>8</v>
      </c>
      <c r="M935" s="20">
        <v>45911</v>
      </c>
      <c r="N935" s="3">
        <v>0.84</v>
      </c>
      <c r="O935" s="3">
        <v>1.75</v>
      </c>
      <c r="P935" s="67">
        <v>67</v>
      </c>
      <c r="R935" s="119"/>
    </row>
    <row r="936" spans="1:18">
      <c r="A936" s="57" t="s">
        <v>29</v>
      </c>
      <c r="B936" s="57" t="s">
        <v>30</v>
      </c>
      <c r="C936" s="56">
        <v>3</v>
      </c>
      <c r="D936" s="57" t="s">
        <v>38</v>
      </c>
      <c r="E936" s="57">
        <v>2023</v>
      </c>
      <c r="F936" s="56">
        <v>2</v>
      </c>
      <c r="G936" s="57">
        <v>2</v>
      </c>
      <c r="H936" s="56">
        <v>10</v>
      </c>
      <c r="I936" s="6">
        <v>39</v>
      </c>
      <c r="J936">
        <v>55</v>
      </c>
      <c r="K936" s="57">
        <v>210</v>
      </c>
      <c r="L936">
        <v>8</v>
      </c>
      <c r="M936" s="20">
        <v>45911</v>
      </c>
      <c r="N936" s="3">
        <v>0.84</v>
      </c>
      <c r="O936" s="3">
        <v>1.8</v>
      </c>
      <c r="P936" s="67">
        <v>73</v>
      </c>
      <c r="R936" s="119"/>
    </row>
    <row r="937" spans="1:18">
      <c r="A937" s="57" t="s">
        <v>29</v>
      </c>
      <c r="B937" s="57" t="s">
        <v>30</v>
      </c>
      <c r="C937" s="56">
        <v>3</v>
      </c>
      <c r="D937" s="57" t="s">
        <v>32</v>
      </c>
      <c r="E937" s="57">
        <v>1985</v>
      </c>
      <c r="F937" s="56">
        <v>2</v>
      </c>
      <c r="G937" s="57">
        <v>1</v>
      </c>
      <c r="H937" s="56">
        <v>10</v>
      </c>
      <c r="I937" s="6">
        <v>40</v>
      </c>
      <c r="J937">
        <v>10</v>
      </c>
      <c r="K937" s="57">
        <v>110</v>
      </c>
      <c r="L937">
        <v>8</v>
      </c>
      <c r="M937" s="20">
        <v>45911</v>
      </c>
      <c r="N937" s="3">
        <v>0.81</v>
      </c>
      <c r="O937" s="3">
        <v>4.3899999999999997</v>
      </c>
      <c r="P937" s="67">
        <v>75</v>
      </c>
      <c r="R937" s="119"/>
    </row>
    <row r="938" spans="1:18">
      <c r="A938" s="57" t="s">
        <v>29</v>
      </c>
      <c r="B938" s="57" t="s">
        <v>30</v>
      </c>
      <c r="C938" s="56">
        <v>3</v>
      </c>
      <c r="D938" s="57" t="s">
        <v>35</v>
      </c>
      <c r="E938" s="57">
        <v>2002</v>
      </c>
      <c r="F938" s="56">
        <v>2</v>
      </c>
      <c r="G938" s="57">
        <v>1</v>
      </c>
      <c r="H938" s="56">
        <v>11</v>
      </c>
      <c r="I938" s="6">
        <v>41</v>
      </c>
      <c r="J938">
        <v>11</v>
      </c>
      <c r="K938" s="57">
        <v>111</v>
      </c>
      <c r="L938">
        <v>8</v>
      </c>
      <c r="M938" s="20">
        <v>45911</v>
      </c>
      <c r="N938" s="3">
        <v>0.82</v>
      </c>
      <c r="O938" s="3">
        <v>4.29</v>
      </c>
      <c r="R938" s="119"/>
    </row>
    <row r="939" spans="1:18">
      <c r="A939" s="57" t="s">
        <v>29</v>
      </c>
      <c r="B939" s="57" t="s">
        <v>30</v>
      </c>
      <c r="C939" s="56">
        <v>3</v>
      </c>
      <c r="D939" s="57" t="s">
        <v>34</v>
      </c>
      <c r="E939" s="57">
        <v>1999</v>
      </c>
      <c r="F939" s="56">
        <v>2</v>
      </c>
      <c r="G939" s="57">
        <v>2</v>
      </c>
      <c r="H939" s="56">
        <v>11</v>
      </c>
      <c r="I939" s="6">
        <v>42</v>
      </c>
      <c r="J939">
        <v>54</v>
      </c>
      <c r="K939" s="57">
        <v>211</v>
      </c>
      <c r="L939">
        <v>8</v>
      </c>
      <c r="M939" s="20">
        <v>45911</v>
      </c>
      <c r="N939" s="3">
        <v>0.86</v>
      </c>
      <c r="O939" s="3">
        <v>2.06</v>
      </c>
      <c r="R939" s="119"/>
    </row>
    <row r="940" spans="1:18">
      <c r="A940" s="57" t="s">
        <v>29</v>
      </c>
      <c r="B940" s="57" t="s">
        <v>30</v>
      </c>
      <c r="C940" s="56">
        <v>3</v>
      </c>
      <c r="D940" s="57" t="s">
        <v>37</v>
      </c>
      <c r="E940" s="57">
        <v>2018</v>
      </c>
      <c r="F940" s="56">
        <v>2</v>
      </c>
      <c r="G940" s="57">
        <v>3</v>
      </c>
      <c r="H940" s="56">
        <v>11</v>
      </c>
      <c r="I940" s="6">
        <v>43</v>
      </c>
      <c r="J940">
        <v>75</v>
      </c>
      <c r="K940" s="57">
        <v>311</v>
      </c>
      <c r="L940">
        <v>8</v>
      </c>
      <c r="M940" s="20">
        <v>45911</v>
      </c>
      <c r="N940" s="3">
        <v>0.81</v>
      </c>
      <c r="O940" s="3">
        <v>5.05</v>
      </c>
      <c r="R940" s="119"/>
    </row>
    <row r="941" spans="1:18">
      <c r="A941" s="57" t="s">
        <v>29</v>
      </c>
      <c r="B941" s="57" t="s">
        <v>30</v>
      </c>
      <c r="C941" s="56">
        <v>3</v>
      </c>
      <c r="D941" s="57" t="s">
        <v>31</v>
      </c>
      <c r="E941" s="57">
        <v>1983</v>
      </c>
      <c r="F941" s="56">
        <v>2</v>
      </c>
      <c r="G941" s="57">
        <v>4</v>
      </c>
      <c r="H941" s="56">
        <v>11</v>
      </c>
      <c r="I941" s="6">
        <v>44</v>
      </c>
      <c r="J941">
        <v>118</v>
      </c>
      <c r="K941" s="57">
        <v>411</v>
      </c>
      <c r="L941">
        <v>8</v>
      </c>
      <c r="M941" s="20">
        <v>45911</v>
      </c>
      <c r="N941" s="3">
        <v>0.83</v>
      </c>
      <c r="O941" s="3">
        <v>2.5</v>
      </c>
      <c r="R941" s="119"/>
    </row>
    <row r="942" spans="1:18">
      <c r="A942" s="57" t="s">
        <v>29</v>
      </c>
      <c r="B942" s="57" t="s">
        <v>30</v>
      </c>
      <c r="C942" s="56">
        <v>3</v>
      </c>
      <c r="D942" s="57" t="s">
        <v>31</v>
      </c>
      <c r="E942" s="57">
        <v>1983</v>
      </c>
      <c r="F942" s="56">
        <v>2</v>
      </c>
      <c r="G942" s="57">
        <v>4</v>
      </c>
      <c r="H942" s="56">
        <v>12</v>
      </c>
      <c r="I942" s="6">
        <v>45</v>
      </c>
      <c r="J942">
        <v>117</v>
      </c>
      <c r="K942" s="57">
        <v>412</v>
      </c>
      <c r="L942">
        <v>8</v>
      </c>
      <c r="M942" s="20">
        <v>45911</v>
      </c>
      <c r="N942" s="3">
        <v>0.88</v>
      </c>
      <c r="O942" s="3">
        <v>1.72</v>
      </c>
      <c r="P942" s="67">
        <v>81</v>
      </c>
      <c r="R942" s="119"/>
    </row>
    <row r="943" spans="1:18">
      <c r="A943" s="57" t="s">
        <v>29</v>
      </c>
      <c r="B943" s="57" t="s">
        <v>30</v>
      </c>
      <c r="C943" s="56">
        <v>3</v>
      </c>
      <c r="D943" s="57" t="s">
        <v>37</v>
      </c>
      <c r="E943" s="57">
        <v>2018</v>
      </c>
      <c r="F943" s="56">
        <v>2</v>
      </c>
      <c r="G943" s="57">
        <v>3</v>
      </c>
      <c r="H943" s="56">
        <v>12</v>
      </c>
      <c r="I943" s="6">
        <v>46</v>
      </c>
      <c r="J943">
        <v>76</v>
      </c>
      <c r="K943" s="57">
        <v>312</v>
      </c>
      <c r="L943">
        <v>8</v>
      </c>
      <c r="M943" s="20">
        <v>45911</v>
      </c>
      <c r="N943" s="3">
        <v>0.83</v>
      </c>
      <c r="O943" s="3">
        <v>3.24</v>
      </c>
      <c r="P943" s="67">
        <v>73</v>
      </c>
      <c r="R943" s="119"/>
    </row>
    <row r="944" spans="1:18">
      <c r="A944" s="57" t="s">
        <v>29</v>
      </c>
      <c r="B944" s="57" t="s">
        <v>30</v>
      </c>
      <c r="C944" s="56">
        <v>3</v>
      </c>
      <c r="D944" s="57" t="s">
        <v>34</v>
      </c>
      <c r="E944" s="57">
        <v>1999</v>
      </c>
      <c r="F944" s="56">
        <v>2</v>
      </c>
      <c r="G944" s="57">
        <v>2</v>
      </c>
      <c r="H944" s="56">
        <v>12</v>
      </c>
      <c r="I944" s="6">
        <v>47</v>
      </c>
      <c r="J944">
        <v>53</v>
      </c>
      <c r="K944" s="57">
        <v>212</v>
      </c>
      <c r="L944">
        <v>8</v>
      </c>
      <c r="M944" s="20">
        <v>45911</v>
      </c>
      <c r="N944" s="3">
        <v>0.87</v>
      </c>
      <c r="O944" s="3">
        <v>1.19</v>
      </c>
      <c r="P944" s="67">
        <v>68</v>
      </c>
      <c r="R944" s="119"/>
    </row>
    <row r="945" spans="1:18">
      <c r="A945" s="57" t="s">
        <v>29</v>
      </c>
      <c r="B945" s="57" t="s">
        <v>30</v>
      </c>
      <c r="C945" s="56">
        <v>3</v>
      </c>
      <c r="D945" s="57" t="s">
        <v>35</v>
      </c>
      <c r="E945" s="57">
        <v>2002</v>
      </c>
      <c r="F945" s="56">
        <v>2</v>
      </c>
      <c r="G945" s="57">
        <v>1</v>
      </c>
      <c r="H945" s="56">
        <v>12</v>
      </c>
      <c r="I945" s="6">
        <v>48</v>
      </c>
      <c r="J945">
        <v>12</v>
      </c>
      <c r="K945" s="57">
        <v>112</v>
      </c>
      <c r="L945">
        <v>8</v>
      </c>
      <c r="M945" s="20">
        <v>45911</v>
      </c>
      <c r="N945" s="3">
        <v>0.83</v>
      </c>
      <c r="O945" s="3">
        <v>2.79</v>
      </c>
      <c r="P945" s="67">
        <v>66</v>
      </c>
      <c r="R945" s="119"/>
    </row>
    <row r="946" spans="1:18">
      <c r="A946" s="57" t="s">
        <v>39</v>
      </c>
      <c r="B946" s="57" t="s">
        <v>40</v>
      </c>
      <c r="C946" s="56">
        <v>4</v>
      </c>
      <c r="D946" s="57" t="s">
        <v>42</v>
      </c>
      <c r="E946" s="57">
        <v>1989</v>
      </c>
      <c r="F946" s="56">
        <v>2</v>
      </c>
      <c r="G946" s="57">
        <v>1</v>
      </c>
      <c r="H946" s="56">
        <v>13</v>
      </c>
      <c r="I946" s="6">
        <v>49</v>
      </c>
      <c r="J946">
        <v>13</v>
      </c>
      <c r="K946" s="57">
        <v>113</v>
      </c>
      <c r="L946">
        <v>8</v>
      </c>
      <c r="M946" s="20">
        <v>45911</v>
      </c>
      <c r="N946" s="3">
        <v>0.76</v>
      </c>
      <c r="O946" s="3">
        <v>4.8899999999999997</v>
      </c>
      <c r="R946" s="119"/>
    </row>
    <row r="947" spans="1:18">
      <c r="A947" s="57" t="s">
        <v>39</v>
      </c>
      <c r="B947" s="57" t="s">
        <v>40</v>
      </c>
      <c r="C947" s="56">
        <v>4</v>
      </c>
      <c r="D947" s="57" t="s">
        <v>45</v>
      </c>
      <c r="E947" s="57">
        <v>2004</v>
      </c>
      <c r="F947" s="56">
        <v>2</v>
      </c>
      <c r="G947" s="57">
        <v>2</v>
      </c>
      <c r="H947" s="56">
        <v>13</v>
      </c>
      <c r="I947" s="6">
        <v>50</v>
      </c>
      <c r="J947">
        <v>52</v>
      </c>
      <c r="K947" s="57">
        <v>213</v>
      </c>
      <c r="L947">
        <v>8</v>
      </c>
      <c r="M947" s="20">
        <v>45911</v>
      </c>
      <c r="N947" s="3">
        <v>0.82</v>
      </c>
      <c r="O947" s="3">
        <v>2.11</v>
      </c>
      <c r="R947" s="119"/>
    </row>
    <row r="948" spans="1:18">
      <c r="A948" s="57" t="s">
        <v>39</v>
      </c>
      <c r="B948" s="57" t="s">
        <v>40</v>
      </c>
      <c r="C948" s="56">
        <v>4</v>
      </c>
      <c r="D948" s="57" t="s">
        <v>41</v>
      </c>
      <c r="E948" s="57">
        <v>1984</v>
      </c>
      <c r="F948" s="56">
        <v>2</v>
      </c>
      <c r="G948" s="57">
        <v>3</v>
      </c>
      <c r="H948" s="56">
        <v>13</v>
      </c>
      <c r="I948" s="6">
        <v>51</v>
      </c>
      <c r="J948">
        <v>77</v>
      </c>
      <c r="K948" s="57">
        <v>313</v>
      </c>
      <c r="L948">
        <v>8</v>
      </c>
      <c r="M948" s="20">
        <v>45911</v>
      </c>
      <c r="N948" s="3">
        <v>0.73</v>
      </c>
      <c r="O948" s="3">
        <v>5.53</v>
      </c>
      <c r="R948" s="119"/>
    </row>
    <row r="949" spans="1:18">
      <c r="A949" s="57" t="s">
        <v>39</v>
      </c>
      <c r="B949" s="57" t="s">
        <v>40</v>
      </c>
      <c r="C949" s="56">
        <v>4</v>
      </c>
      <c r="D949" s="57" t="s">
        <v>47</v>
      </c>
      <c r="E949" s="57">
        <v>2016</v>
      </c>
      <c r="F949" s="56">
        <v>2</v>
      </c>
      <c r="G949" s="57">
        <v>4</v>
      </c>
      <c r="H949" s="56">
        <v>13</v>
      </c>
      <c r="I949" s="6">
        <v>52</v>
      </c>
      <c r="J949">
        <v>116</v>
      </c>
      <c r="K949" s="57">
        <v>413</v>
      </c>
      <c r="L949">
        <v>8</v>
      </c>
      <c r="M949" s="20">
        <v>45911</v>
      </c>
      <c r="N949" s="3">
        <v>0.76</v>
      </c>
      <c r="O949" s="3">
        <v>4.9000000000000004</v>
      </c>
      <c r="R949" s="119"/>
    </row>
    <row r="950" spans="1:18">
      <c r="A950" s="57" t="s">
        <v>39</v>
      </c>
      <c r="B950" s="57" t="s">
        <v>40</v>
      </c>
      <c r="C950" s="56">
        <v>4</v>
      </c>
      <c r="D950" s="57" t="s">
        <v>47</v>
      </c>
      <c r="E950" s="57">
        <v>2016</v>
      </c>
      <c r="F950" s="56">
        <v>2</v>
      </c>
      <c r="G950" s="57">
        <v>4</v>
      </c>
      <c r="H950" s="56">
        <v>14</v>
      </c>
      <c r="I950" s="6">
        <v>53</v>
      </c>
      <c r="J950">
        <v>115</v>
      </c>
      <c r="K950" s="57">
        <v>414</v>
      </c>
      <c r="L950">
        <v>8</v>
      </c>
      <c r="M950" s="20">
        <v>45911</v>
      </c>
      <c r="N950" s="3">
        <v>0.81</v>
      </c>
      <c r="O950" s="3">
        <v>3.59</v>
      </c>
      <c r="P950" s="67">
        <v>55</v>
      </c>
      <c r="R950" s="119"/>
    </row>
    <row r="951" spans="1:18">
      <c r="A951" s="57" t="s">
        <v>39</v>
      </c>
      <c r="B951" s="57" t="s">
        <v>40</v>
      </c>
      <c r="C951" s="56">
        <v>4</v>
      </c>
      <c r="D951" s="57" t="s">
        <v>41</v>
      </c>
      <c r="E951" s="57">
        <v>1984</v>
      </c>
      <c r="F951" s="56">
        <v>2</v>
      </c>
      <c r="G951" s="57">
        <v>3</v>
      </c>
      <c r="H951" s="56">
        <v>14</v>
      </c>
      <c r="I951" s="6">
        <v>54</v>
      </c>
      <c r="J951">
        <v>78</v>
      </c>
      <c r="K951" s="57">
        <v>314</v>
      </c>
      <c r="L951">
        <v>8</v>
      </c>
      <c r="M951" s="20">
        <v>45911</v>
      </c>
      <c r="N951" s="3">
        <v>0.77</v>
      </c>
      <c r="O951" s="3">
        <v>4.87</v>
      </c>
      <c r="P951" s="67">
        <v>55</v>
      </c>
      <c r="R951" s="119"/>
    </row>
    <row r="952" spans="1:18">
      <c r="A952" s="57" t="s">
        <v>39</v>
      </c>
      <c r="B952" s="57" t="s">
        <v>40</v>
      </c>
      <c r="C952" s="56">
        <v>4</v>
      </c>
      <c r="D952" s="57" t="s">
        <v>45</v>
      </c>
      <c r="E952" s="57">
        <v>2004</v>
      </c>
      <c r="F952" s="56">
        <v>2</v>
      </c>
      <c r="G952" s="57">
        <v>2</v>
      </c>
      <c r="H952" s="56">
        <v>14</v>
      </c>
      <c r="I952" s="6">
        <v>55</v>
      </c>
      <c r="J952">
        <v>51</v>
      </c>
      <c r="K952" s="57">
        <v>214</v>
      </c>
      <c r="L952">
        <v>8</v>
      </c>
      <c r="M952" s="20">
        <v>45911</v>
      </c>
      <c r="N952" s="3">
        <v>0.83</v>
      </c>
      <c r="O952" s="3">
        <v>2.27</v>
      </c>
      <c r="P952" s="67">
        <v>63</v>
      </c>
      <c r="R952" s="119"/>
    </row>
    <row r="953" spans="1:18">
      <c r="A953" s="57" t="s">
        <v>39</v>
      </c>
      <c r="B953" s="57" t="s">
        <v>40</v>
      </c>
      <c r="C953" s="56">
        <v>4</v>
      </c>
      <c r="D953" s="57" t="s">
        <v>42</v>
      </c>
      <c r="E953" s="57">
        <v>1989</v>
      </c>
      <c r="F953" s="56">
        <v>2</v>
      </c>
      <c r="G953" s="57">
        <v>1</v>
      </c>
      <c r="H953" s="56">
        <v>14</v>
      </c>
      <c r="I953" s="6">
        <v>56</v>
      </c>
      <c r="J953">
        <v>14</v>
      </c>
      <c r="K953" s="57">
        <v>114</v>
      </c>
      <c r="L953">
        <v>8</v>
      </c>
      <c r="M953" s="20">
        <v>45911</v>
      </c>
      <c r="N953" s="3">
        <v>0.79</v>
      </c>
      <c r="O953" s="3">
        <v>2.36</v>
      </c>
      <c r="P953" s="67">
        <v>55</v>
      </c>
      <c r="R953" s="119"/>
    </row>
    <row r="954" spans="1:18">
      <c r="A954" s="57" t="s">
        <v>39</v>
      </c>
      <c r="B954" s="57" t="s">
        <v>40</v>
      </c>
      <c r="C954" s="56">
        <v>4</v>
      </c>
      <c r="D954" s="57" t="s">
        <v>48</v>
      </c>
      <c r="E954" s="57">
        <v>2020</v>
      </c>
      <c r="F954" s="56">
        <v>2</v>
      </c>
      <c r="G954" s="57">
        <v>1</v>
      </c>
      <c r="H954" s="56">
        <v>15</v>
      </c>
      <c r="I954" s="6">
        <v>57</v>
      </c>
      <c r="J954">
        <v>15</v>
      </c>
      <c r="K954" s="57">
        <v>115</v>
      </c>
      <c r="L954">
        <v>8</v>
      </c>
      <c r="M954" s="20">
        <v>45911</v>
      </c>
      <c r="N954" s="3">
        <v>0.71</v>
      </c>
      <c r="O954" s="3">
        <v>5.44</v>
      </c>
      <c r="R954" s="119"/>
    </row>
    <row r="955" spans="1:18">
      <c r="A955" s="57" t="s">
        <v>39</v>
      </c>
      <c r="B955" s="57" t="s">
        <v>40</v>
      </c>
      <c r="C955" s="56">
        <v>4</v>
      </c>
      <c r="D955" s="57" t="s">
        <v>46</v>
      </c>
      <c r="E955" s="57">
        <v>2008</v>
      </c>
      <c r="F955" s="56">
        <v>2</v>
      </c>
      <c r="G955" s="57">
        <v>2</v>
      </c>
      <c r="H955" s="56">
        <v>15</v>
      </c>
      <c r="I955" s="6">
        <v>58</v>
      </c>
      <c r="J955">
        <v>50</v>
      </c>
      <c r="K955" s="57">
        <v>215</v>
      </c>
      <c r="L955">
        <v>8</v>
      </c>
      <c r="M955" s="20">
        <v>45911</v>
      </c>
      <c r="N955" s="3">
        <v>0.79</v>
      </c>
      <c r="O955" s="3">
        <v>3.29</v>
      </c>
      <c r="R955" s="119"/>
    </row>
    <row r="956" spans="1:18">
      <c r="A956" s="57" t="s">
        <v>39</v>
      </c>
      <c r="B956" s="57" t="s">
        <v>40</v>
      </c>
      <c r="C956" s="56">
        <v>4</v>
      </c>
      <c r="D956" s="57" t="s">
        <v>43</v>
      </c>
      <c r="E956" s="57">
        <v>1999</v>
      </c>
      <c r="F956" s="56">
        <v>2</v>
      </c>
      <c r="G956" s="57">
        <v>3</v>
      </c>
      <c r="H956" s="56">
        <v>15</v>
      </c>
      <c r="I956" s="6">
        <v>59</v>
      </c>
      <c r="J956">
        <v>79</v>
      </c>
      <c r="K956" s="57">
        <v>315</v>
      </c>
      <c r="L956">
        <v>8</v>
      </c>
      <c r="M956" s="20">
        <v>45911</v>
      </c>
      <c r="N956" s="3">
        <v>0.78</v>
      </c>
      <c r="O956" s="3">
        <v>3.14</v>
      </c>
      <c r="R956" s="119"/>
    </row>
    <row r="957" spans="1:18">
      <c r="A957" s="57" t="s">
        <v>39</v>
      </c>
      <c r="B957" s="57" t="s">
        <v>40</v>
      </c>
      <c r="C957" s="56">
        <v>4</v>
      </c>
      <c r="D957" s="57" t="s">
        <v>44</v>
      </c>
      <c r="E957" s="57">
        <v>2001</v>
      </c>
      <c r="F957" s="56">
        <v>2</v>
      </c>
      <c r="G957" s="57">
        <v>4</v>
      </c>
      <c r="H957" s="56">
        <v>15</v>
      </c>
      <c r="I957" s="6">
        <v>60</v>
      </c>
      <c r="J957">
        <v>114</v>
      </c>
      <c r="K957" s="57">
        <v>415</v>
      </c>
      <c r="L957">
        <v>8</v>
      </c>
      <c r="M957" s="20">
        <v>45911</v>
      </c>
      <c r="N957" s="3">
        <v>0.81</v>
      </c>
      <c r="O957" s="3">
        <v>3.78</v>
      </c>
      <c r="R957" s="119"/>
    </row>
    <row r="958" spans="1:18">
      <c r="A958" s="57" t="s">
        <v>39</v>
      </c>
      <c r="B958" s="57" t="s">
        <v>40</v>
      </c>
      <c r="C958" s="56">
        <v>4</v>
      </c>
      <c r="D958" s="57" t="s">
        <v>44</v>
      </c>
      <c r="E958" s="57">
        <v>2001</v>
      </c>
      <c r="F958" s="56">
        <v>2</v>
      </c>
      <c r="G958" s="57">
        <v>4</v>
      </c>
      <c r="H958" s="56">
        <v>16</v>
      </c>
      <c r="I958" s="6">
        <v>61</v>
      </c>
      <c r="J958">
        <v>113</v>
      </c>
      <c r="K958" s="57">
        <v>416</v>
      </c>
      <c r="L958">
        <v>8</v>
      </c>
      <c r="M958" s="20">
        <v>45911</v>
      </c>
      <c r="N958" s="3">
        <v>0.84</v>
      </c>
      <c r="O958" s="3">
        <v>2.4500000000000002</v>
      </c>
      <c r="P958" s="67">
        <v>53</v>
      </c>
      <c r="R958" s="119"/>
    </row>
    <row r="959" spans="1:18">
      <c r="A959" s="57" t="s">
        <v>39</v>
      </c>
      <c r="B959" s="57" t="s">
        <v>40</v>
      </c>
      <c r="C959" s="56">
        <v>4</v>
      </c>
      <c r="D959" s="57" t="s">
        <v>43</v>
      </c>
      <c r="E959" s="57">
        <v>1999</v>
      </c>
      <c r="F959" s="56">
        <v>2</v>
      </c>
      <c r="G959" s="57">
        <v>3</v>
      </c>
      <c r="H959" s="56">
        <v>16</v>
      </c>
      <c r="I959" s="6">
        <v>62</v>
      </c>
      <c r="J959">
        <v>80</v>
      </c>
      <c r="K959" s="57">
        <v>316</v>
      </c>
      <c r="L959">
        <v>8</v>
      </c>
      <c r="M959" s="20">
        <v>45911</v>
      </c>
      <c r="N959" s="3">
        <v>0.81</v>
      </c>
      <c r="O959" s="3">
        <v>2.19</v>
      </c>
      <c r="P959" s="67">
        <v>59</v>
      </c>
      <c r="R959" s="119"/>
    </row>
    <row r="960" spans="1:18">
      <c r="A960" s="57" t="s">
        <v>39</v>
      </c>
      <c r="B960" s="57" t="s">
        <v>40</v>
      </c>
      <c r="C960" s="56">
        <v>4</v>
      </c>
      <c r="D960" s="57" t="s">
        <v>46</v>
      </c>
      <c r="E960" s="57">
        <v>2008</v>
      </c>
      <c r="F960" s="56">
        <v>2</v>
      </c>
      <c r="G960" s="57">
        <v>2</v>
      </c>
      <c r="H960" s="56">
        <v>16</v>
      </c>
      <c r="I960" s="6">
        <v>63</v>
      </c>
      <c r="J960">
        <v>49</v>
      </c>
      <c r="K960" s="57">
        <v>216</v>
      </c>
      <c r="L960">
        <v>8</v>
      </c>
      <c r="M960" s="20">
        <v>45911</v>
      </c>
      <c r="N960" s="3">
        <v>0.82</v>
      </c>
      <c r="O960" s="3">
        <v>1.91</v>
      </c>
      <c r="P960" s="67">
        <v>57</v>
      </c>
      <c r="R960" s="119"/>
    </row>
    <row r="961" spans="1:18">
      <c r="A961" s="57" t="s">
        <v>39</v>
      </c>
      <c r="B961" s="57" t="s">
        <v>40</v>
      </c>
      <c r="C961" s="56">
        <v>4</v>
      </c>
      <c r="D961" s="57" t="s">
        <v>48</v>
      </c>
      <c r="E961" s="57">
        <v>2020</v>
      </c>
      <c r="F961" s="56">
        <v>2</v>
      </c>
      <c r="G961" s="57">
        <v>1</v>
      </c>
      <c r="H961" s="56">
        <v>16</v>
      </c>
      <c r="I961" s="6">
        <v>64</v>
      </c>
      <c r="J961">
        <v>16</v>
      </c>
      <c r="K961" s="57">
        <v>116</v>
      </c>
      <c r="L961">
        <v>8</v>
      </c>
      <c r="M961" s="20">
        <v>45911</v>
      </c>
      <c r="N961" s="3">
        <v>0.69</v>
      </c>
      <c r="O961" s="3">
        <v>6.95</v>
      </c>
      <c r="P961" s="67">
        <v>47</v>
      </c>
      <c r="R961" s="119"/>
    </row>
    <row r="962" spans="1:18">
      <c r="A962" s="57" t="s">
        <v>29</v>
      </c>
      <c r="B962" s="57" t="s">
        <v>30</v>
      </c>
      <c r="C962" s="56">
        <v>5</v>
      </c>
      <c r="D962" s="57" t="s">
        <v>33</v>
      </c>
      <c r="E962" s="57">
        <v>1998</v>
      </c>
      <c r="F962" s="56">
        <v>3</v>
      </c>
      <c r="G962" s="57">
        <v>1</v>
      </c>
      <c r="H962" s="56">
        <v>17</v>
      </c>
      <c r="I962" s="6">
        <v>65</v>
      </c>
      <c r="J962">
        <v>17</v>
      </c>
      <c r="K962" s="57">
        <v>117</v>
      </c>
      <c r="L962">
        <v>8</v>
      </c>
      <c r="M962" s="20">
        <v>45911</v>
      </c>
      <c r="N962" s="3">
        <v>0.84</v>
      </c>
      <c r="O962" s="3">
        <v>4.1100000000000003</v>
      </c>
      <c r="R962" s="119"/>
    </row>
    <row r="963" spans="1:18">
      <c r="A963" s="57" t="s">
        <v>29</v>
      </c>
      <c r="B963" s="57" t="s">
        <v>30</v>
      </c>
      <c r="C963" s="56">
        <v>5</v>
      </c>
      <c r="D963" s="57" t="s">
        <v>31</v>
      </c>
      <c r="E963" s="57">
        <v>1983</v>
      </c>
      <c r="F963" s="56">
        <v>3</v>
      </c>
      <c r="G963" s="57">
        <v>2</v>
      </c>
      <c r="H963" s="56">
        <v>17</v>
      </c>
      <c r="I963" s="6">
        <v>66</v>
      </c>
      <c r="J963">
        <v>48</v>
      </c>
      <c r="K963" s="57">
        <v>217</v>
      </c>
      <c r="L963">
        <v>8</v>
      </c>
      <c r="M963" s="20">
        <v>45911</v>
      </c>
      <c r="N963" s="3">
        <v>0.85</v>
      </c>
      <c r="O963" s="3">
        <v>2.88</v>
      </c>
      <c r="R963" s="119"/>
    </row>
    <row r="964" spans="1:18">
      <c r="A964" s="57" t="s">
        <v>29</v>
      </c>
      <c r="B964" s="57" t="s">
        <v>30</v>
      </c>
      <c r="C964" s="56">
        <v>5</v>
      </c>
      <c r="D964" s="57" t="s">
        <v>34</v>
      </c>
      <c r="E964" s="57">
        <v>1999</v>
      </c>
      <c r="F964" s="56">
        <v>3</v>
      </c>
      <c r="G964" s="57">
        <v>3</v>
      </c>
      <c r="H964" s="56">
        <v>17</v>
      </c>
      <c r="I964" s="6">
        <v>67</v>
      </c>
      <c r="J964">
        <v>81</v>
      </c>
      <c r="K964" s="57">
        <v>317</v>
      </c>
      <c r="L964">
        <v>8</v>
      </c>
      <c r="M964" s="20">
        <v>45911</v>
      </c>
      <c r="N964" s="3">
        <v>0.82</v>
      </c>
      <c r="O964" s="3">
        <v>1.21</v>
      </c>
      <c r="R964" s="119"/>
    </row>
    <row r="965" spans="1:18">
      <c r="A965" s="57" t="s">
        <v>29</v>
      </c>
      <c r="B965" s="57" t="s">
        <v>30</v>
      </c>
      <c r="C965" s="56">
        <v>5</v>
      </c>
      <c r="D965" s="57" t="s">
        <v>37</v>
      </c>
      <c r="E965" s="57">
        <v>2018</v>
      </c>
      <c r="F965" s="56">
        <v>3</v>
      </c>
      <c r="G965" s="57">
        <v>4</v>
      </c>
      <c r="H965" s="56">
        <v>17</v>
      </c>
      <c r="I965" s="6">
        <v>68</v>
      </c>
      <c r="J965">
        <v>112</v>
      </c>
      <c r="K965" s="57">
        <v>417</v>
      </c>
      <c r="L965">
        <v>8</v>
      </c>
      <c r="M965" s="20">
        <v>45911</v>
      </c>
      <c r="N965" s="3">
        <v>0.83</v>
      </c>
      <c r="O965" s="3">
        <v>2.1</v>
      </c>
      <c r="R965" s="119"/>
    </row>
    <row r="966" spans="1:18">
      <c r="A966" s="57" t="s">
        <v>29</v>
      </c>
      <c r="B966" s="57" t="s">
        <v>30</v>
      </c>
      <c r="C966" s="56">
        <v>5</v>
      </c>
      <c r="D966" s="57" t="s">
        <v>37</v>
      </c>
      <c r="E966" s="57">
        <v>2018</v>
      </c>
      <c r="F966" s="56">
        <v>3</v>
      </c>
      <c r="G966" s="57">
        <v>4</v>
      </c>
      <c r="H966" s="56">
        <v>18</v>
      </c>
      <c r="I966" s="6">
        <v>69</v>
      </c>
      <c r="J966">
        <v>111</v>
      </c>
      <c r="K966" s="57">
        <v>418</v>
      </c>
      <c r="L966">
        <v>8</v>
      </c>
      <c r="M966" s="20">
        <v>45911</v>
      </c>
      <c r="N966" s="3">
        <v>0.85</v>
      </c>
      <c r="O966" s="3">
        <v>2.56</v>
      </c>
      <c r="P966" s="67">
        <v>59</v>
      </c>
      <c r="R966" s="119"/>
    </row>
    <row r="967" spans="1:18">
      <c r="A967" s="57" t="s">
        <v>29</v>
      </c>
      <c r="B967" s="57" t="s">
        <v>30</v>
      </c>
      <c r="C967" s="56">
        <v>5</v>
      </c>
      <c r="D967" s="57" t="s">
        <v>34</v>
      </c>
      <c r="E967" s="57">
        <v>1999</v>
      </c>
      <c r="F967" s="56">
        <v>3</v>
      </c>
      <c r="G967" s="57">
        <v>3</v>
      </c>
      <c r="H967" s="56">
        <v>18</v>
      </c>
      <c r="I967" s="6">
        <v>70</v>
      </c>
      <c r="J967">
        <v>82</v>
      </c>
      <c r="K967" s="57">
        <v>318</v>
      </c>
      <c r="L967">
        <v>8</v>
      </c>
      <c r="M967" s="20">
        <v>45911</v>
      </c>
      <c r="N967" s="3">
        <v>0.85</v>
      </c>
      <c r="O967" s="3">
        <v>1.27</v>
      </c>
      <c r="P967" s="67">
        <v>63</v>
      </c>
      <c r="R967" s="119"/>
    </row>
    <row r="968" spans="1:18">
      <c r="A968" s="57" t="s">
        <v>29</v>
      </c>
      <c r="B968" s="57" t="s">
        <v>30</v>
      </c>
      <c r="C968" s="56">
        <v>5</v>
      </c>
      <c r="D968" s="57" t="s">
        <v>31</v>
      </c>
      <c r="E968" s="57">
        <v>1983</v>
      </c>
      <c r="F968" s="56">
        <v>3</v>
      </c>
      <c r="G968" s="57">
        <v>2</v>
      </c>
      <c r="H968" s="56">
        <v>18</v>
      </c>
      <c r="I968" s="6">
        <v>71</v>
      </c>
      <c r="J968">
        <v>47</v>
      </c>
      <c r="K968" s="57">
        <v>218</v>
      </c>
      <c r="L968">
        <v>8</v>
      </c>
      <c r="M968" s="20">
        <v>45911</v>
      </c>
      <c r="N968" s="3">
        <v>0.83</v>
      </c>
      <c r="O968" s="3">
        <v>9.6300000000000008</v>
      </c>
      <c r="P968" s="67">
        <v>78</v>
      </c>
      <c r="R968" s="119"/>
    </row>
    <row r="969" spans="1:18">
      <c r="A969" s="57" t="s">
        <v>29</v>
      </c>
      <c r="B969" s="57" t="s">
        <v>30</v>
      </c>
      <c r="C969" s="56">
        <v>5</v>
      </c>
      <c r="D969" s="57" t="s">
        <v>33</v>
      </c>
      <c r="E969" s="57">
        <v>1998</v>
      </c>
      <c r="F969" s="56">
        <v>3</v>
      </c>
      <c r="G969" s="57">
        <v>1</v>
      </c>
      <c r="H969" s="56">
        <v>18</v>
      </c>
      <c r="I969" s="6">
        <v>72</v>
      </c>
      <c r="J969">
        <v>18</v>
      </c>
      <c r="K969" s="57">
        <v>118</v>
      </c>
      <c r="L969">
        <v>8</v>
      </c>
      <c r="M969" s="20">
        <v>45911</v>
      </c>
      <c r="N969" s="3">
        <v>0.85</v>
      </c>
      <c r="O969" s="3">
        <v>2.31</v>
      </c>
      <c r="P969" s="67">
        <v>71</v>
      </c>
      <c r="R969" s="119"/>
    </row>
    <row r="970" spans="1:18">
      <c r="A970" s="57" t="s">
        <v>29</v>
      </c>
      <c r="B970" s="57" t="s">
        <v>30</v>
      </c>
      <c r="C970" s="56">
        <v>5</v>
      </c>
      <c r="D970" s="57" t="s">
        <v>38</v>
      </c>
      <c r="E970" s="57">
        <v>2023</v>
      </c>
      <c r="F970" s="56">
        <v>3</v>
      </c>
      <c r="G970" s="57">
        <v>1</v>
      </c>
      <c r="H970" s="56">
        <v>19</v>
      </c>
      <c r="I970" s="6">
        <v>73</v>
      </c>
      <c r="J970">
        <v>19</v>
      </c>
      <c r="K970" s="57">
        <v>119</v>
      </c>
      <c r="L970">
        <v>8</v>
      </c>
      <c r="M970" s="20">
        <v>45911</v>
      </c>
      <c r="N970" s="3">
        <v>0.83</v>
      </c>
      <c r="O970" s="3">
        <v>2.56</v>
      </c>
      <c r="R970" s="119"/>
    </row>
    <row r="971" spans="1:18">
      <c r="A971" s="57" t="s">
        <v>29</v>
      </c>
      <c r="B971" s="57" t="s">
        <v>30</v>
      </c>
      <c r="C971" s="56">
        <v>5</v>
      </c>
      <c r="D971" s="57" t="s">
        <v>36</v>
      </c>
      <c r="E971" s="57">
        <v>2016</v>
      </c>
      <c r="F971" s="56">
        <v>3</v>
      </c>
      <c r="G971" s="57">
        <v>2</v>
      </c>
      <c r="H971" s="56">
        <v>19</v>
      </c>
      <c r="I971" s="6">
        <v>74</v>
      </c>
      <c r="J971">
        <v>46</v>
      </c>
      <c r="K971" s="57">
        <v>219</v>
      </c>
      <c r="L971">
        <v>8</v>
      </c>
      <c r="M971" s="20">
        <v>45911</v>
      </c>
      <c r="N971" s="3">
        <v>0.84</v>
      </c>
      <c r="O971" s="3">
        <v>3.6</v>
      </c>
      <c r="R971" s="119"/>
    </row>
    <row r="972" spans="1:18">
      <c r="A972" s="57" t="s">
        <v>29</v>
      </c>
      <c r="B972" s="57" t="s">
        <v>30</v>
      </c>
      <c r="C972" s="56">
        <v>5</v>
      </c>
      <c r="D972" s="57" t="s">
        <v>35</v>
      </c>
      <c r="E972" s="57">
        <v>2002</v>
      </c>
      <c r="F972" s="56">
        <v>3</v>
      </c>
      <c r="G972" s="57">
        <v>3</v>
      </c>
      <c r="H972" s="56">
        <v>19</v>
      </c>
      <c r="I972" s="6">
        <v>75</v>
      </c>
      <c r="J972">
        <v>83</v>
      </c>
      <c r="K972" s="57">
        <v>319</v>
      </c>
      <c r="L972">
        <v>8</v>
      </c>
      <c r="M972" s="20">
        <v>45911</v>
      </c>
      <c r="N972" s="3">
        <v>0.8</v>
      </c>
      <c r="O972" s="3">
        <v>5.26</v>
      </c>
      <c r="R972" s="119"/>
    </row>
    <row r="973" spans="1:18">
      <c r="A973" s="57" t="s">
        <v>29</v>
      </c>
      <c r="B973" s="57" t="s">
        <v>30</v>
      </c>
      <c r="C973" s="56">
        <v>5</v>
      </c>
      <c r="D973" s="57" t="s">
        <v>32</v>
      </c>
      <c r="E973" s="57">
        <v>1985</v>
      </c>
      <c r="F973" s="56">
        <v>3</v>
      </c>
      <c r="G973" s="57">
        <v>4</v>
      </c>
      <c r="H973" s="56">
        <v>19</v>
      </c>
      <c r="I973" s="6">
        <v>76</v>
      </c>
      <c r="J973">
        <v>110</v>
      </c>
      <c r="K973" s="57">
        <v>419</v>
      </c>
      <c r="L973">
        <v>8</v>
      </c>
      <c r="M973" s="20">
        <v>45911</v>
      </c>
      <c r="N973" s="3">
        <v>0.83</v>
      </c>
      <c r="O973" s="3">
        <v>2.72</v>
      </c>
      <c r="R973" s="119"/>
    </row>
    <row r="974" spans="1:18">
      <c r="A974" s="57" t="s">
        <v>29</v>
      </c>
      <c r="B974" s="57" t="s">
        <v>30</v>
      </c>
      <c r="C974" s="56">
        <v>5</v>
      </c>
      <c r="D974" s="57" t="s">
        <v>32</v>
      </c>
      <c r="E974" s="57">
        <v>1985</v>
      </c>
      <c r="F974" s="56">
        <v>3</v>
      </c>
      <c r="G974" s="57">
        <v>4</v>
      </c>
      <c r="H974" s="56">
        <v>20</v>
      </c>
      <c r="I974" s="6">
        <v>77</v>
      </c>
      <c r="J974">
        <v>109</v>
      </c>
      <c r="K974" s="57">
        <v>420</v>
      </c>
      <c r="L974">
        <v>8</v>
      </c>
      <c r="M974" s="20">
        <v>45911</v>
      </c>
      <c r="N974" s="3">
        <v>0.81</v>
      </c>
      <c r="O974" s="3">
        <v>3.72</v>
      </c>
      <c r="P974" s="67">
        <v>81</v>
      </c>
      <c r="R974" s="119"/>
    </row>
    <row r="975" spans="1:18">
      <c r="A975" s="57" t="s">
        <v>29</v>
      </c>
      <c r="B975" s="57" t="s">
        <v>30</v>
      </c>
      <c r="C975" s="56">
        <v>5</v>
      </c>
      <c r="D975" s="57" t="s">
        <v>35</v>
      </c>
      <c r="E975" s="57">
        <v>2002</v>
      </c>
      <c r="F975" s="56">
        <v>3</v>
      </c>
      <c r="G975" s="57">
        <v>3</v>
      </c>
      <c r="H975" s="56">
        <v>20</v>
      </c>
      <c r="I975" s="6">
        <v>78</v>
      </c>
      <c r="J975">
        <v>84</v>
      </c>
      <c r="K975" s="57">
        <v>320</v>
      </c>
      <c r="L975">
        <v>8</v>
      </c>
      <c r="M975" s="20">
        <v>45911</v>
      </c>
      <c r="N975" s="3">
        <v>0.82</v>
      </c>
      <c r="O975" s="3">
        <v>3.01</v>
      </c>
      <c r="P975" s="67">
        <v>61</v>
      </c>
      <c r="R975" s="119"/>
    </row>
    <row r="976" spans="1:18">
      <c r="A976" s="57" t="s">
        <v>29</v>
      </c>
      <c r="B976" s="57" t="s">
        <v>30</v>
      </c>
      <c r="C976" s="56">
        <v>5</v>
      </c>
      <c r="D976" s="57" t="s">
        <v>36</v>
      </c>
      <c r="E976" s="57">
        <v>2016</v>
      </c>
      <c r="F976" s="56">
        <v>3</v>
      </c>
      <c r="G976" s="57">
        <v>2</v>
      </c>
      <c r="H976" s="56">
        <v>20</v>
      </c>
      <c r="I976" s="6">
        <v>79</v>
      </c>
      <c r="J976">
        <v>45</v>
      </c>
      <c r="K976" s="57">
        <v>220</v>
      </c>
      <c r="L976">
        <v>8</v>
      </c>
      <c r="M976" s="20">
        <v>45911</v>
      </c>
      <c r="N976" s="3">
        <v>0.84</v>
      </c>
      <c r="O976" s="3">
        <v>2.33</v>
      </c>
      <c r="P976" s="67">
        <v>70</v>
      </c>
      <c r="R976" s="119"/>
    </row>
    <row r="977" spans="1:18">
      <c r="A977" s="57" t="s">
        <v>29</v>
      </c>
      <c r="B977" s="57" t="s">
        <v>30</v>
      </c>
      <c r="C977" s="56">
        <v>5</v>
      </c>
      <c r="D977" s="57" t="s">
        <v>38</v>
      </c>
      <c r="E977" s="57">
        <v>2023</v>
      </c>
      <c r="F977" s="56">
        <v>3</v>
      </c>
      <c r="G977" s="57">
        <v>1</v>
      </c>
      <c r="H977" s="56">
        <v>20</v>
      </c>
      <c r="I977" s="6">
        <v>80</v>
      </c>
      <c r="J977">
        <v>20</v>
      </c>
      <c r="K977" s="57">
        <v>120</v>
      </c>
      <c r="L977">
        <v>8</v>
      </c>
      <c r="M977" s="20">
        <v>45911</v>
      </c>
      <c r="N977" s="3">
        <v>0.78</v>
      </c>
      <c r="O977" s="3">
        <v>8.4499999999999993</v>
      </c>
      <c r="P977" s="67">
        <v>63</v>
      </c>
      <c r="R977" s="119"/>
    </row>
    <row r="978" spans="1:18">
      <c r="A978" s="57" t="s">
        <v>39</v>
      </c>
      <c r="B978" s="57" t="s">
        <v>40</v>
      </c>
      <c r="C978" s="56">
        <v>6</v>
      </c>
      <c r="D978" s="57" t="s">
        <v>44</v>
      </c>
      <c r="E978" s="57">
        <v>2001</v>
      </c>
      <c r="F978" s="56">
        <v>3</v>
      </c>
      <c r="G978" s="57">
        <v>1</v>
      </c>
      <c r="H978" s="56">
        <v>21</v>
      </c>
      <c r="I978" s="6">
        <v>81</v>
      </c>
      <c r="J978">
        <v>21</v>
      </c>
      <c r="K978" s="57">
        <v>121</v>
      </c>
      <c r="L978">
        <v>8</v>
      </c>
      <c r="M978" s="20">
        <v>45911</v>
      </c>
      <c r="N978" s="3">
        <v>0.79</v>
      </c>
      <c r="O978" s="3">
        <v>2.58</v>
      </c>
      <c r="R978" s="119"/>
    </row>
    <row r="979" spans="1:18">
      <c r="A979" s="57" t="s">
        <v>39</v>
      </c>
      <c r="B979" s="57" t="s">
        <v>40</v>
      </c>
      <c r="C979" s="56">
        <v>6</v>
      </c>
      <c r="D979" s="57" t="s">
        <v>47</v>
      </c>
      <c r="E979" s="57">
        <v>2016</v>
      </c>
      <c r="F979" s="56">
        <v>3</v>
      </c>
      <c r="G979" s="57">
        <v>2</v>
      </c>
      <c r="H979" s="56">
        <v>21</v>
      </c>
      <c r="I979" s="6">
        <v>82</v>
      </c>
      <c r="J979">
        <v>44</v>
      </c>
      <c r="K979" s="57">
        <v>221</v>
      </c>
      <c r="L979">
        <v>8</v>
      </c>
      <c r="M979" s="20">
        <v>45911</v>
      </c>
      <c r="N979" s="3">
        <v>0.78</v>
      </c>
      <c r="O979" s="3">
        <v>5.7</v>
      </c>
      <c r="R979" s="119"/>
    </row>
    <row r="980" spans="1:18">
      <c r="A980" s="57" t="s">
        <v>39</v>
      </c>
      <c r="B980" s="57" t="s">
        <v>40</v>
      </c>
      <c r="C980" s="56">
        <v>6</v>
      </c>
      <c r="D980" s="57" t="s">
        <v>42</v>
      </c>
      <c r="E980" s="57">
        <v>1989</v>
      </c>
      <c r="F980" s="56">
        <v>3</v>
      </c>
      <c r="G980" s="57">
        <v>3</v>
      </c>
      <c r="H980" s="56">
        <v>21</v>
      </c>
      <c r="I980" s="6">
        <v>83</v>
      </c>
      <c r="J980">
        <v>85</v>
      </c>
      <c r="K980" s="57">
        <v>321</v>
      </c>
      <c r="L980">
        <v>8</v>
      </c>
      <c r="M980" s="20">
        <v>45911</v>
      </c>
      <c r="N980" s="3">
        <v>0.68</v>
      </c>
      <c r="O980" s="3">
        <v>3.76</v>
      </c>
      <c r="R980" s="119"/>
    </row>
    <row r="981" spans="1:18">
      <c r="A981" s="57" t="s">
        <v>39</v>
      </c>
      <c r="B981" s="57" t="s">
        <v>40</v>
      </c>
      <c r="C981" s="56">
        <v>6</v>
      </c>
      <c r="D981" s="57" t="s">
        <v>48</v>
      </c>
      <c r="E981" s="57">
        <v>2020</v>
      </c>
      <c r="F981" s="56">
        <v>3</v>
      </c>
      <c r="G981" s="57">
        <v>4</v>
      </c>
      <c r="H981" s="56">
        <v>21</v>
      </c>
      <c r="I981" s="6">
        <v>84</v>
      </c>
      <c r="J981">
        <v>108</v>
      </c>
      <c r="K981" s="57">
        <v>421</v>
      </c>
      <c r="L981">
        <v>8</v>
      </c>
      <c r="M981" s="20">
        <v>45911</v>
      </c>
      <c r="N981" s="3">
        <v>0.74</v>
      </c>
      <c r="O981" s="3">
        <v>6.48</v>
      </c>
      <c r="R981" s="119"/>
    </row>
    <row r="982" spans="1:18">
      <c r="A982" s="57" t="s">
        <v>39</v>
      </c>
      <c r="B982" s="57" t="s">
        <v>40</v>
      </c>
      <c r="C982" s="56">
        <v>6</v>
      </c>
      <c r="D982" s="57" t="s">
        <v>48</v>
      </c>
      <c r="E982" s="57">
        <v>2020</v>
      </c>
      <c r="F982" s="56">
        <v>3</v>
      </c>
      <c r="G982" s="57">
        <v>4</v>
      </c>
      <c r="H982" s="56">
        <v>22</v>
      </c>
      <c r="I982" s="6">
        <v>85</v>
      </c>
      <c r="J982">
        <v>107</v>
      </c>
      <c r="K982" s="57">
        <v>422</v>
      </c>
      <c r="L982">
        <v>8</v>
      </c>
      <c r="M982" s="20">
        <v>45911</v>
      </c>
      <c r="N982" s="3">
        <v>0.81</v>
      </c>
      <c r="O982" s="3">
        <v>2.98</v>
      </c>
      <c r="P982" s="67">
        <v>52</v>
      </c>
      <c r="R982" s="119"/>
    </row>
    <row r="983" spans="1:18">
      <c r="A983" s="57" t="s">
        <v>39</v>
      </c>
      <c r="B983" s="57" t="s">
        <v>40</v>
      </c>
      <c r="C983" s="56">
        <v>6</v>
      </c>
      <c r="D983" s="57" t="s">
        <v>42</v>
      </c>
      <c r="E983" s="57">
        <v>1989</v>
      </c>
      <c r="F983" s="56">
        <v>3</v>
      </c>
      <c r="G983" s="57">
        <v>3</v>
      </c>
      <c r="H983" s="56">
        <v>22</v>
      </c>
      <c r="I983" s="6">
        <v>86</v>
      </c>
      <c r="J983">
        <v>86</v>
      </c>
      <c r="K983" s="57">
        <v>322</v>
      </c>
      <c r="L983">
        <v>8</v>
      </c>
      <c r="M983" s="20">
        <v>45911</v>
      </c>
      <c r="N983" s="3">
        <v>0.73</v>
      </c>
      <c r="O983" s="3">
        <v>2.75</v>
      </c>
      <c r="P983" s="67">
        <v>45</v>
      </c>
      <c r="R983" s="119"/>
    </row>
    <row r="984" spans="1:18">
      <c r="A984" s="57" t="s">
        <v>39</v>
      </c>
      <c r="B984" s="57" t="s">
        <v>40</v>
      </c>
      <c r="C984" s="56">
        <v>6</v>
      </c>
      <c r="D984" s="57" t="s">
        <v>47</v>
      </c>
      <c r="E984" s="57">
        <v>2016</v>
      </c>
      <c r="F984" s="56">
        <v>3</v>
      </c>
      <c r="G984" s="57">
        <v>2</v>
      </c>
      <c r="H984" s="56">
        <v>22</v>
      </c>
      <c r="I984" s="6">
        <v>87</v>
      </c>
      <c r="J984">
        <v>43</v>
      </c>
      <c r="K984" s="57">
        <v>222</v>
      </c>
      <c r="L984">
        <v>8</v>
      </c>
      <c r="M984" s="20">
        <v>45911</v>
      </c>
      <c r="N984" s="3">
        <v>0.79</v>
      </c>
      <c r="O984" s="3">
        <v>3.72</v>
      </c>
      <c r="P984" s="67">
        <v>59</v>
      </c>
      <c r="R984" s="119"/>
    </row>
    <row r="985" spans="1:18">
      <c r="A985" s="57" t="s">
        <v>39</v>
      </c>
      <c r="B985" s="57" t="s">
        <v>40</v>
      </c>
      <c r="C985" s="56">
        <v>6</v>
      </c>
      <c r="D985" s="57" t="s">
        <v>44</v>
      </c>
      <c r="E985" s="57">
        <v>2001</v>
      </c>
      <c r="F985" s="56">
        <v>3</v>
      </c>
      <c r="G985" s="57">
        <v>1</v>
      </c>
      <c r="H985" s="56">
        <v>22</v>
      </c>
      <c r="I985" s="6">
        <v>88</v>
      </c>
      <c r="J985">
        <v>22</v>
      </c>
      <c r="K985" s="57">
        <v>122</v>
      </c>
      <c r="L985">
        <v>8</v>
      </c>
      <c r="M985" s="20">
        <v>45911</v>
      </c>
      <c r="N985" s="3">
        <v>0.81</v>
      </c>
      <c r="O985" s="3">
        <v>2.0699999999999998</v>
      </c>
      <c r="P985" s="67">
        <v>55</v>
      </c>
      <c r="R985" s="119"/>
    </row>
    <row r="986" spans="1:18">
      <c r="A986" s="57" t="s">
        <v>39</v>
      </c>
      <c r="B986" s="57" t="s">
        <v>40</v>
      </c>
      <c r="C986" s="56">
        <v>6</v>
      </c>
      <c r="D986" s="57" t="s">
        <v>45</v>
      </c>
      <c r="E986" s="57">
        <v>2004</v>
      </c>
      <c r="F986" s="56">
        <v>3</v>
      </c>
      <c r="G986" s="57">
        <v>1</v>
      </c>
      <c r="H986" s="56">
        <v>23</v>
      </c>
      <c r="I986" s="6">
        <v>89</v>
      </c>
      <c r="J986">
        <v>23</v>
      </c>
      <c r="K986" s="57">
        <v>123</v>
      </c>
      <c r="L986">
        <v>8</v>
      </c>
      <c r="M986" s="20">
        <v>45911</v>
      </c>
      <c r="N986" s="3">
        <v>0.73</v>
      </c>
      <c r="O986" s="3">
        <v>5.44</v>
      </c>
      <c r="R986" s="119"/>
    </row>
    <row r="987" spans="1:18">
      <c r="A987" s="57" t="s">
        <v>39</v>
      </c>
      <c r="B987" s="57" t="s">
        <v>40</v>
      </c>
      <c r="C987" s="56">
        <v>6</v>
      </c>
      <c r="D987" s="57" t="s">
        <v>43</v>
      </c>
      <c r="E987" s="57">
        <v>1999</v>
      </c>
      <c r="F987" s="56">
        <v>3</v>
      </c>
      <c r="G987" s="57">
        <v>2</v>
      </c>
      <c r="H987" s="56">
        <v>23</v>
      </c>
      <c r="I987" s="6">
        <v>90</v>
      </c>
      <c r="J987">
        <v>42</v>
      </c>
      <c r="K987" s="57">
        <v>223</v>
      </c>
      <c r="L987">
        <v>8</v>
      </c>
      <c r="M987" s="20">
        <v>45911</v>
      </c>
      <c r="N987" s="3">
        <v>0.79</v>
      </c>
      <c r="O987" s="3">
        <v>5.36</v>
      </c>
      <c r="R987" s="119"/>
    </row>
    <row r="988" spans="1:18">
      <c r="A988" s="57" t="s">
        <v>39</v>
      </c>
      <c r="B988" s="57" t="s">
        <v>40</v>
      </c>
      <c r="C988" s="56">
        <v>6</v>
      </c>
      <c r="D988" s="57" t="s">
        <v>46</v>
      </c>
      <c r="E988" s="57">
        <v>2008</v>
      </c>
      <c r="F988" s="56">
        <v>3</v>
      </c>
      <c r="G988" s="57">
        <v>3</v>
      </c>
      <c r="H988" s="56">
        <v>23</v>
      </c>
      <c r="I988" s="6">
        <v>91</v>
      </c>
      <c r="J988">
        <v>87</v>
      </c>
      <c r="K988" s="57">
        <v>323</v>
      </c>
      <c r="L988">
        <v>8</v>
      </c>
      <c r="M988" s="20">
        <v>45911</v>
      </c>
      <c r="N988" s="3">
        <v>0.68</v>
      </c>
      <c r="O988" s="3">
        <v>4.3600000000000003</v>
      </c>
      <c r="R988" s="119"/>
    </row>
    <row r="989" spans="1:18">
      <c r="A989" s="57" t="s">
        <v>39</v>
      </c>
      <c r="B989" s="57" t="s">
        <v>40</v>
      </c>
      <c r="C989" s="56">
        <v>6</v>
      </c>
      <c r="D989" s="57" t="s">
        <v>41</v>
      </c>
      <c r="E989" s="57">
        <v>1984</v>
      </c>
      <c r="F989" s="56">
        <v>3</v>
      </c>
      <c r="G989" s="57">
        <v>4</v>
      </c>
      <c r="H989" s="56">
        <v>23</v>
      </c>
      <c r="I989" s="6">
        <v>92</v>
      </c>
      <c r="J989">
        <v>106</v>
      </c>
      <c r="K989" s="57">
        <v>423</v>
      </c>
      <c r="L989">
        <v>8</v>
      </c>
      <c r="M989" s="20">
        <v>45911</v>
      </c>
      <c r="N989" s="3">
        <v>0.77</v>
      </c>
      <c r="O989" s="3">
        <v>4.97</v>
      </c>
      <c r="R989" s="119"/>
    </row>
    <row r="990" spans="1:18">
      <c r="A990" s="57" t="s">
        <v>39</v>
      </c>
      <c r="B990" s="57" t="s">
        <v>40</v>
      </c>
      <c r="C990" s="56">
        <v>6</v>
      </c>
      <c r="D990" s="57" t="s">
        <v>41</v>
      </c>
      <c r="E990" s="57">
        <v>1984</v>
      </c>
      <c r="F990" s="56">
        <v>3</v>
      </c>
      <c r="G990" s="57">
        <v>4</v>
      </c>
      <c r="H990" s="56">
        <v>24</v>
      </c>
      <c r="I990" s="6">
        <v>93</v>
      </c>
      <c r="J990">
        <v>105</v>
      </c>
      <c r="K990" s="57">
        <v>424</v>
      </c>
      <c r="L990">
        <v>8</v>
      </c>
      <c r="M990" s="20">
        <v>45911</v>
      </c>
      <c r="N990" s="3">
        <v>0.75</v>
      </c>
      <c r="O990" s="3">
        <v>6.46</v>
      </c>
      <c r="P990" s="67">
        <v>54</v>
      </c>
      <c r="R990" s="119"/>
    </row>
    <row r="991" spans="1:18">
      <c r="A991" s="57" t="s">
        <v>39</v>
      </c>
      <c r="B991" s="57" t="s">
        <v>40</v>
      </c>
      <c r="C991" s="56">
        <v>6</v>
      </c>
      <c r="D991" s="57" t="s">
        <v>46</v>
      </c>
      <c r="E991" s="57">
        <v>2008</v>
      </c>
      <c r="F991" s="56">
        <v>3</v>
      </c>
      <c r="G991" s="57">
        <v>3</v>
      </c>
      <c r="H991" s="56">
        <v>24</v>
      </c>
      <c r="I991" s="6">
        <v>94</v>
      </c>
      <c r="J991">
        <v>88</v>
      </c>
      <c r="K991" s="57">
        <v>324</v>
      </c>
      <c r="L991">
        <v>8</v>
      </c>
      <c r="M991" s="20">
        <v>45911</v>
      </c>
      <c r="N991" s="3">
        <v>0.7</v>
      </c>
      <c r="O991" s="3">
        <v>3.71</v>
      </c>
      <c r="P991" s="67">
        <v>56</v>
      </c>
      <c r="R991" s="119"/>
    </row>
    <row r="992" spans="1:18">
      <c r="A992" s="57" t="s">
        <v>39</v>
      </c>
      <c r="B992" s="57" t="s">
        <v>40</v>
      </c>
      <c r="C992" s="56">
        <v>6</v>
      </c>
      <c r="D992" s="57" t="s">
        <v>43</v>
      </c>
      <c r="E992" s="57">
        <v>1999</v>
      </c>
      <c r="F992" s="56">
        <v>3</v>
      </c>
      <c r="G992" s="57">
        <v>2</v>
      </c>
      <c r="H992" s="56">
        <v>24</v>
      </c>
      <c r="I992" s="6">
        <v>95</v>
      </c>
      <c r="J992">
        <v>41</v>
      </c>
      <c r="K992" s="57">
        <v>224</v>
      </c>
      <c r="L992">
        <v>8</v>
      </c>
      <c r="M992" s="20">
        <v>45911</v>
      </c>
      <c r="N992" s="3">
        <v>0.82</v>
      </c>
      <c r="O992" s="3">
        <v>3.42</v>
      </c>
      <c r="P992" s="67">
        <v>59</v>
      </c>
      <c r="R992" s="119"/>
    </row>
    <row r="993" spans="1:18">
      <c r="A993" s="57" t="s">
        <v>39</v>
      </c>
      <c r="B993" s="57" t="s">
        <v>40</v>
      </c>
      <c r="C993" s="56">
        <v>6</v>
      </c>
      <c r="D993" s="57" t="s">
        <v>45</v>
      </c>
      <c r="E993" s="57">
        <v>2004</v>
      </c>
      <c r="F993" s="56">
        <v>3</v>
      </c>
      <c r="G993" s="57">
        <v>1</v>
      </c>
      <c r="H993" s="56">
        <v>24</v>
      </c>
      <c r="I993" s="6">
        <v>96</v>
      </c>
      <c r="J993">
        <v>24</v>
      </c>
      <c r="K993" s="57">
        <v>124</v>
      </c>
      <c r="L993">
        <v>8</v>
      </c>
      <c r="M993" s="20">
        <v>45911</v>
      </c>
      <c r="N993" s="3">
        <v>0.8</v>
      </c>
      <c r="O993" s="3">
        <v>2.8</v>
      </c>
      <c r="P993" s="67">
        <v>61</v>
      </c>
      <c r="R993" s="119"/>
    </row>
    <row r="994" spans="1:18">
      <c r="A994" s="57" t="s">
        <v>29</v>
      </c>
      <c r="B994" s="57" t="s">
        <v>30</v>
      </c>
      <c r="C994" s="56">
        <v>7</v>
      </c>
      <c r="D994" s="57" t="s">
        <v>34</v>
      </c>
      <c r="E994" s="57">
        <v>1999</v>
      </c>
      <c r="F994" s="56">
        <v>4</v>
      </c>
      <c r="G994" s="57">
        <v>1</v>
      </c>
      <c r="H994" s="56">
        <v>25</v>
      </c>
      <c r="I994" s="6">
        <v>97</v>
      </c>
      <c r="J994">
        <v>25</v>
      </c>
      <c r="K994" s="57">
        <v>125</v>
      </c>
      <c r="L994">
        <v>8</v>
      </c>
      <c r="M994" s="20">
        <v>45911</v>
      </c>
      <c r="N994" s="3">
        <v>0.84</v>
      </c>
      <c r="O994" s="3">
        <v>2.4300000000000002</v>
      </c>
      <c r="R994" s="119"/>
    </row>
    <row r="995" spans="1:18">
      <c r="A995" s="57" t="s">
        <v>29</v>
      </c>
      <c r="B995" s="57" t="s">
        <v>30</v>
      </c>
      <c r="C995" s="56">
        <v>7</v>
      </c>
      <c r="D995" s="57" t="s">
        <v>35</v>
      </c>
      <c r="E995" s="57">
        <v>2002</v>
      </c>
      <c r="F995" s="56">
        <v>4</v>
      </c>
      <c r="G995" s="57">
        <v>2</v>
      </c>
      <c r="H995" s="56">
        <v>25</v>
      </c>
      <c r="I995" s="6">
        <v>98</v>
      </c>
      <c r="J995">
        <v>40</v>
      </c>
      <c r="K995" s="57">
        <v>225</v>
      </c>
      <c r="L995">
        <v>8</v>
      </c>
      <c r="M995" s="20">
        <v>45911</v>
      </c>
      <c r="N995" s="3">
        <v>0.8</v>
      </c>
      <c r="O995" s="3">
        <v>4.38</v>
      </c>
      <c r="R995" s="119"/>
    </row>
    <row r="996" spans="1:18">
      <c r="A996" s="57" t="s">
        <v>29</v>
      </c>
      <c r="B996" s="57" t="s">
        <v>30</v>
      </c>
      <c r="C996" s="56">
        <v>7</v>
      </c>
      <c r="D996" s="57" t="s">
        <v>32</v>
      </c>
      <c r="E996" s="57">
        <v>1985</v>
      </c>
      <c r="F996" s="56">
        <v>4</v>
      </c>
      <c r="G996" s="57">
        <v>3</v>
      </c>
      <c r="H996" s="56">
        <v>25</v>
      </c>
      <c r="I996" s="6">
        <v>99</v>
      </c>
      <c r="J996">
        <v>89</v>
      </c>
      <c r="K996" s="57">
        <v>325</v>
      </c>
      <c r="L996">
        <v>8</v>
      </c>
      <c r="M996" s="20">
        <v>45911</v>
      </c>
      <c r="N996" s="3">
        <v>0.72</v>
      </c>
      <c r="O996" s="3">
        <v>8.7100000000000009</v>
      </c>
      <c r="R996" s="119"/>
    </row>
    <row r="997" spans="1:18">
      <c r="A997" s="57" t="s">
        <v>29</v>
      </c>
      <c r="B997" s="57" t="s">
        <v>30</v>
      </c>
      <c r="C997" s="56">
        <v>7</v>
      </c>
      <c r="D997" s="57" t="s">
        <v>38</v>
      </c>
      <c r="E997" s="57">
        <v>2023</v>
      </c>
      <c r="F997" s="56">
        <v>4</v>
      </c>
      <c r="G997" s="57">
        <v>4</v>
      </c>
      <c r="H997" s="56">
        <v>25</v>
      </c>
      <c r="I997" s="6">
        <v>100</v>
      </c>
      <c r="J997">
        <v>104</v>
      </c>
      <c r="K997" s="57">
        <v>425</v>
      </c>
      <c r="L997">
        <v>8</v>
      </c>
      <c r="M997" s="20">
        <v>45911</v>
      </c>
      <c r="N997" s="3">
        <v>0.77</v>
      </c>
      <c r="O997" s="3">
        <v>5.13</v>
      </c>
      <c r="R997" s="119"/>
    </row>
    <row r="998" spans="1:18">
      <c r="A998" s="57" t="s">
        <v>29</v>
      </c>
      <c r="B998" s="57" t="s">
        <v>30</v>
      </c>
      <c r="C998" s="56">
        <v>7</v>
      </c>
      <c r="D998" s="57" t="s">
        <v>38</v>
      </c>
      <c r="E998" s="57">
        <v>2023</v>
      </c>
      <c r="F998" s="56">
        <v>4</v>
      </c>
      <c r="G998" s="57">
        <v>4</v>
      </c>
      <c r="H998" s="56">
        <v>26</v>
      </c>
      <c r="I998" s="6">
        <v>101</v>
      </c>
      <c r="J998">
        <v>103</v>
      </c>
      <c r="K998" s="57">
        <v>426</v>
      </c>
      <c r="L998">
        <v>8</v>
      </c>
      <c r="M998" s="20">
        <v>45911</v>
      </c>
      <c r="N998" s="3">
        <v>0.76</v>
      </c>
      <c r="O998" s="3">
        <v>6.1</v>
      </c>
      <c r="P998" s="67">
        <v>71</v>
      </c>
      <c r="R998" s="119"/>
    </row>
    <row r="999" spans="1:18">
      <c r="A999" s="57" t="s">
        <v>29</v>
      </c>
      <c r="B999" s="57" t="s">
        <v>30</v>
      </c>
      <c r="C999" s="56">
        <v>7</v>
      </c>
      <c r="D999" s="57" t="s">
        <v>32</v>
      </c>
      <c r="E999" s="57">
        <v>1985</v>
      </c>
      <c r="F999" s="56">
        <v>4</v>
      </c>
      <c r="G999" s="57">
        <v>3</v>
      </c>
      <c r="H999" s="56">
        <v>26</v>
      </c>
      <c r="I999" s="6">
        <v>102</v>
      </c>
      <c r="J999">
        <v>90</v>
      </c>
      <c r="K999" s="57">
        <v>326</v>
      </c>
      <c r="L999">
        <v>8</v>
      </c>
      <c r="M999" s="20">
        <v>45911</v>
      </c>
      <c r="N999" s="3">
        <v>0.74</v>
      </c>
      <c r="O999" s="3">
        <v>7.2</v>
      </c>
      <c r="P999" s="67">
        <v>72</v>
      </c>
      <c r="R999" s="119"/>
    </row>
    <row r="1000" spans="1:18">
      <c r="A1000" s="57" t="s">
        <v>29</v>
      </c>
      <c r="B1000" s="57" t="s">
        <v>30</v>
      </c>
      <c r="C1000" s="56">
        <v>7</v>
      </c>
      <c r="D1000" s="57" t="s">
        <v>35</v>
      </c>
      <c r="E1000" s="57">
        <v>2002</v>
      </c>
      <c r="F1000" s="56">
        <v>4</v>
      </c>
      <c r="G1000" s="57">
        <v>2</v>
      </c>
      <c r="H1000" s="56">
        <v>26</v>
      </c>
      <c r="I1000" s="6">
        <v>103</v>
      </c>
      <c r="J1000">
        <v>39</v>
      </c>
      <c r="K1000" s="57">
        <v>226</v>
      </c>
      <c r="L1000">
        <v>8</v>
      </c>
      <c r="M1000" s="20">
        <v>45911</v>
      </c>
      <c r="N1000" s="3">
        <v>0.82</v>
      </c>
      <c r="O1000" s="3">
        <v>3.06</v>
      </c>
      <c r="P1000" s="67">
        <v>59</v>
      </c>
      <c r="R1000" s="119"/>
    </row>
    <row r="1001" spans="1:18">
      <c r="A1001" s="57" t="s">
        <v>29</v>
      </c>
      <c r="B1001" s="57" t="s">
        <v>30</v>
      </c>
      <c r="C1001" s="56">
        <v>7</v>
      </c>
      <c r="D1001" s="57" t="s">
        <v>34</v>
      </c>
      <c r="E1001" s="57">
        <v>1999</v>
      </c>
      <c r="F1001" s="56">
        <v>4</v>
      </c>
      <c r="G1001" s="57">
        <v>1</v>
      </c>
      <c r="H1001" s="56">
        <v>26</v>
      </c>
      <c r="I1001" s="6">
        <v>104</v>
      </c>
      <c r="J1001">
        <v>26</v>
      </c>
      <c r="K1001" s="57">
        <v>126</v>
      </c>
      <c r="L1001">
        <v>8</v>
      </c>
      <c r="M1001" s="20">
        <v>45911</v>
      </c>
      <c r="N1001" s="3">
        <v>0.86</v>
      </c>
      <c r="O1001" s="3">
        <v>1.72</v>
      </c>
      <c r="P1001" s="67">
        <v>64</v>
      </c>
      <c r="R1001" s="119"/>
    </row>
    <row r="1002" spans="1:18">
      <c r="A1002" s="57" t="s">
        <v>29</v>
      </c>
      <c r="B1002" s="57" t="s">
        <v>30</v>
      </c>
      <c r="C1002" s="56">
        <v>7</v>
      </c>
      <c r="D1002" s="57" t="s">
        <v>31</v>
      </c>
      <c r="E1002" s="57">
        <v>1983</v>
      </c>
      <c r="F1002" s="56">
        <v>4</v>
      </c>
      <c r="G1002" s="57">
        <v>1</v>
      </c>
      <c r="H1002" s="56">
        <v>27</v>
      </c>
      <c r="I1002" s="6">
        <v>105</v>
      </c>
      <c r="J1002">
        <v>27</v>
      </c>
      <c r="K1002" s="57">
        <v>127</v>
      </c>
      <c r="L1002">
        <v>8</v>
      </c>
      <c r="M1002" s="20">
        <v>45911</v>
      </c>
      <c r="N1002" s="3">
        <v>0.84</v>
      </c>
      <c r="O1002" s="3">
        <v>2.5</v>
      </c>
      <c r="R1002" s="119"/>
    </row>
    <row r="1003" spans="1:18">
      <c r="A1003" s="57" t="s">
        <v>29</v>
      </c>
      <c r="B1003" s="57" t="s">
        <v>30</v>
      </c>
      <c r="C1003" s="56">
        <v>7</v>
      </c>
      <c r="D1003" s="57" t="s">
        <v>37</v>
      </c>
      <c r="E1003" s="57">
        <v>2018</v>
      </c>
      <c r="F1003" s="56">
        <v>4</v>
      </c>
      <c r="G1003" s="57">
        <v>2</v>
      </c>
      <c r="H1003" s="56">
        <v>27</v>
      </c>
      <c r="I1003" s="6">
        <v>106</v>
      </c>
      <c r="J1003">
        <v>38</v>
      </c>
      <c r="K1003" s="57">
        <v>227</v>
      </c>
      <c r="L1003">
        <v>8</v>
      </c>
      <c r="M1003" s="20">
        <v>45911</v>
      </c>
      <c r="N1003" s="3">
        <v>0.78</v>
      </c>
      <c r="O1003" s="3">
        <v>7.81</v>
      </c>
      <c r="R1003" s="119"/>
    </row>
    <row r="1004" spans="1:18">
      <c r="A1004" s="57" t="s">
        <v>29</v>
      </c>
      <c r="B1004" s="57" t="s">
        <v>30</v>
      </c>
      <c r="C1004" s="56">
        <v>7</v>
      </c>
      <c r="D1004" s="57" t="s">
        <v>33</v>
      </c>
      <c r="E1004" s="57">
        <v>1998</v>
      </c>
      <c r="F1004" s="56">
        <v>4</v>
      </c>
      <c r="G1004" s="57">
        <v>3</v>
      </c>
      <c r="H1004" s="56">
        <v>27</v>
      </c>
      <c r="I1004" s="6">
        <v>107</v>
      </c>
      <c r="J1004">
        <v>91</v>
      </c>
      <c r="K1004" s="57">
        <v>327</v>
      </c>
      <c r="L1004">
        <v>8</v>
      </c>
      <c r="M1004" s="20">
        <v>45911</v>
      </c>
      <c r="N1004" s="3">
        <v>0.81</v>
      </c>
      <c r="O1004" s="3">
        <v>2.75</v>
      </c>
      <c r="R1004" s="119"/>
    </row>
    <row r="1005" spans="1:18">
      <c r="A1005" s="57" t="s">
        <v>29</v>
      </c>
      <c r="B1005" s="57" t="s">
        <v>30</v>
      </c>
      <c r="C1005" s="56">
        <v>7</v>
      </c>
      <c r="D1005" s="57" t="s">
        <v>36</v>
      </c>
      <c r="E1005" s="57">
        <v>2016</v>
      </c>
      <c r="F1005" s="56">
        <v>4</v>
      </c>
      <c r="G1005" s="57">
        <v>4</v>
      </c>
      <c r="H1005" s="56">
        <v>27</v>
      </c>
      <c r="I1005" s="6">
        <v>108</v>
      </c>
      <c r="J1005">
        <v>102</v>
      </c>
      <c r="K1005" s="57">
        <v>427</v>
      </c>
      <c r="L1005">
        <v>8</v>
      </c>
      <c r="M1005" s="20">
        <v>45911</v>
      </c>
      <c r="N1005" s="3">
        <v>0.8</v>
      </c>
      <c r="O1005" s="3">
        <v>4.33</v>
      </c>
      <c r="R1005" s="119"/>
    </row>
    <row r="1006" spans="1:18">
      <c r="A1006" s="57" t="s">
        <v>29</v>
      </c>
      <c r="B1006" s="57" t="s">
        <v>30</v>
      </c>
      <c r="C1006" s="56">
        <v>7</v>
      </c>
      <c r="D1006" s="57" t="s">
        <v>36</v>
      </c>
      <c r="E1006" s="57">
        <v>2016</v>
      </c>
      <c r="F1006" s="56">
        <v>4</v>
      </c>
      <c r="G1006" s="57">
        <v>4</v>
      </c>
      <c r="H1006" s="56">
        <v>28</v>
      </c>
      <c r="I1006" s="6">
        <v>109</v>
      </c>
      <c r="J1006">
        <v>101</v>
      </c>
      <c r="K1006" s="57">
        <v>428</v>
      </c>
      <c r="L1006">
        <v>8</v>
      </c>
      <c r="M1006" s="20">
        <v>45911</v>
      </c>
      <c r="N1006" s="3">
        <v>0.86</v>
      </c>
      <c r="O1006" s="3">
        <v>1.27</v>
      </c>
      <c r="P1006" s="67">
        <v>70</v>
      </c>
      <c r="R1006" s="119"/>
    </row>
    <row r="1007" spans="1:18">
      <c r="A1007" s="57" t="s">
        <v>29</v>
      </c>
      <c r="B1007" s="57" t="s">
        <v>30</v>
      </c>
      <c r="C1007" s="56">
        <v>7</v>
      </c>
      <c r="D1007" s="57" t="s">
        <v>33</v>
      </c>
      <c r="E1007" s="57">
        <v>1998</v>
      </c>
      <c r="F1007" s="56">
        <v>4</v>
      </c>
      <c r="G1007" s="57">
        <v>3</v>
      </c>
      <c r="H1007" s="56">
        <v>28</v>
      </c>
      <c r="I1007" s="6">
        <v>110</v>
      </c>
      <c r="J1007">
        <v>92</v>
      </c>
      <c r="K1007" s="57">
        <v>328</v>
      </c>
      <c r="L1007">
        <v>8</v>
      </c>
      <c r="M1007" s="20">
        <v>45911</v>
      </c>
      <c r="N1007" s="3">
        <v>0.84</v>
      </c>
      <c r="O1007" s="3">
        <v>1.62</v>
      </c>
      <c r="P1007" s="67">
        <v>63</v>
      </c>
      <c r="R1007" s="119"/>
    </row>
    <row r="1008" spans="1:18">
      <c r="A1008" s="57" t="s">
        <v>29</v>
      </c>
      <c r="B1008" s="57" t="s">
        <v>30</v>
      </c>
      <c r="C1008" s="56">
        <v>7</v>
      </c>
      <c r="D1008" s="57" t="s">
        <v>37</v>
      </c>
      <c r="E1008" s="57">
        <v>2018</v>
      </c>
      <c r="F1008" s="56">
        <v>4</v>
      </c>
      <c r="G1008" s="57">
        <v>2</v>
      </c>
      <c r="H1008" s="56">
        <v>28</v>
      </c>
      <c r="I1008" s="6">
        <v>111</v>
      </c>
      <c r="J1008">
        <v>37</v>
      </c>
      <c r="K1008" s="57">
        <v>228</v>
      </c>
      <c r="L1008">
        <v>8</v>
      </c>
      <c r="M1008" s="20">
        <v>45911</v>
      </c>
      <c r="N1008" s="3">
        <v>0.83</v>
      </c>
      <c r="O1008" s="3">
        <v>4.1900000000000004</v>
      </c>
      <c r="P1008" s="67">
        <v>66</v>
      </c>
      <c r="R1008" s="119"/>
    </row>
    <row r="1009" spans="1:18">
      <c r="A1009" s="57" t="s">
        <v>29</v>
      </c>
      <c r="B1009" s="57" t="s">
        <v>30</v>
      </c>
      <c r="C1009" s="56">
        <v>7</v>
      </c>
      <c r="D1009" s="57" t="s">
        <v>31</v>
      </c>
      <c r="E1009" s="57">
        <v>1983</v>
      </c>
      <c r="F1009" s="56">
        <v>4</v>
      </c>
      <c r="G1009" s="57">
        <v>1</v>
      </c>
      <c r="H1009" s="56">
        <v>28</v>
      </c>
      <c r="I1009" s="6">
        <v>112</v>
      </c>
      <c r="J1009">
        <v>28</v>
      </c>
      <c r="K1009" s="57">
        <v>128</v>
      </c>
      <c r="L1009">
        <v>8</v>
      </c>
      <c r="M1009" s="20">
        <v>45911</v>
      </c>
      <c r="N1009" s="3">
        <v>0.83</v>
      </c>
      <c r="O1009" s="3">
        <v>2.2400000000000002</v>
      </c>
      <c r="P1009" s="67">
        <v>75</v>
      </c>
      <c r="R1009" s="119"/>
    </row>
    <row r="1010" spans="1:18">
      <c r="A1010" s="57" t="s">
        <v>39</v>
      </c>
      <c r="B1010" s="57" t="s">
        <v>40</v>
      </c>
      <c r="C1010" s="56">
        <v>8</v>
      </c>
      <c r="D1010" s="57" t="s">
        <v>43</v>
      </c>
      <c r="E1010" s="57">
        <v>1999</v>
      </c>
      <c r="F1010" s="56">
        <v>4</v>
      </c>
      <c r="G1010" s="57">
        <v>1</v>
      </c>
      <c r="H1010" s="56">
        <v>29</v>
      </c>
      <c r="I1010" s="6">
        <v>113</v>
      </c>
      <c r="J1010">
        <v>29</v>
      </c>
      <c r="K1010" s="57">
        <v>129</v>
      </c>
      <c r="L1010">
        <v>8</v>
      </c>
      <c r="M1010" s="20">
        <v>45911</v>
      </c>
      <c r="N1010" s="3">
        <v>0.75</v>
      </c>
      <c r="O1010" s="3">
        <v>3.22</v>
      </c>
      <c r="R1010" s="119"/>
    </row>
    <row r="1011" spans="1:18">
      <c r="A1011" s="57" t="s">
        <v>39</v>
      </c>
      <c r="B1011" s="57" t="s">
        <v>40</v>
      </c>
      <c r="C1011" s="56">
        <v>8</v>
      </c>
      <c r="D1011" s="57" t="s">
        <v>48</v>
      </c>
      <c r="E1011" s="57">
        <v>2020</v>
      </c>
      <c r="F1011" s="56">
        <v>4</v>
      </c>
      <c r="G1011" s="57">
        <v>2</v>
      </c>
      <c r="H1011" s="56">
        <v>29</v>
      </c>
      <c r="I1011" s="6">
        <v>114</v>
      </c>
      <c r="J1011">
        <v>36</v>
      </c>
      <c r="K1011" s="57">
        <v>229</v>
      </c>
      <c r="L1011">
        <v>8</v>
      </c>
      <c r="M1011" s="20">
        <v>45911</v>
      </c>
      <c r="N1011" s="3">
        <v>0.79</v>
      </c>
      <c r="O1011" s="3">
        <v>4.3099999999999996</v>
      </c>
      <c r="R1011" s="119"/>
    </row>
    <row r="1012" spans="1:18">
      <c r="A1012" s="57" t="s">
        <v>39</v>
      </c>
      <c r="B1012" s="57" t="s">
        <v>40</v>
      </c>
      <c r="C1012" s="56">
        <v>8</v>
      </c>
      <c r="D1012" s="57" t="s">
        <v>44</v>
      </c>
      <c r="E1012" s="57">
        <v>2001</v>
      </c>
      <c r="F1012" s="56">
        <v>4</v>
      </c>
      <c r="G1012" s="57">
        <v>3</v>
      </c>
      <c r="H1012" s="56">
        <v>29</v>
      </c>
      <c r="I1012" s="6">
        <v>115</v>
      </c>
      <c r="J1012">
        <v>93</v>
      </c>
      <c r="K1012" s="57">
        <v>329</v>
      </c>
      <c r="L1012">
        <v>8</v>
      </c>
      <c r="M1012" s="20">
        <v>45911</v>
      </c>
      <c r="N1012" s="3">
        <v>0.63</v>
      </c>
      <c r="O1012" s="3">
        <v>4.7699999999999996</v>
      </c>
      <c r="R1012" s="119"/>
    </row>
    <row r="1013" spans="1:18">
      <c r="A1013" s="57" t="s">
        <v>39</v>
      </c>
      <c r="B1013" s="57" t="s">
        <v>40</v>
      </c>
      <c r="C1013" s="56">
        <v>8</v>
      </c>
      <c r="D1013" s="57" t="s">
        <v>45</v>
      </c>
      <c r="E1013" s="57">
        <v>2004</v>
      </c>
      <c r="F1013" s="56">
        <v>4</v>
      </c>
      <c r="G1013" s="57">
        <v>4</v>
      </c>
      <c r="H1013" s="56">
        <v>29</v>
      </c>
      <c r="I1013" s="6">
        <v>116</v>
      </c>
      <c r="J1013">
        <v>100</v>
      </c>
      <c r="K1013" s="57">
        <v>429</v>
      </c>
      <c r="L1013">
        <v>8</v>
      </c>
      <c r="M1013" s="20">
        <v>45911</v>
      </c>
      <c r="N1013" s="3">
        <v>0.69</v>
      </c>
      <c r="O1013" s="3">
        <v>7.56</v>
      </c>
      <c r="R1013" s="119"/>
    </row>
    <row r="1014" spans="1:18">
      <c r="A1014" s="57" t="s">
        <v>39</v>
      </c>
      <c r="B1014" s="57" t="s">
        <v>40</v>
      </c>
      <c r="C1014" s="56">
        <v>8</v>
      </c>
      <c r="D1014" s="57" t="s">
        <v>45</v>
      </c>
      <c r="E1014" s="57">
        <v>2004</v>
      </c>
      <c r="F1014" s="56">
        <v>4</v>
      </c>
      <c r="G1014" s="57">
        <v>4</v>
      </c>
      <c r="H1014" s="56">
        <v>30</v>
      </c>
      <c r="I1014" s="6">
        <v>117</v>
      </c>
      <c r="J1014">
        <v>99</v>
      </c>
      <c r="K1014" s="57">
        <v>430</v>
      </c>
      <c r="L1014">
        <v>8</v>
      </c>
      <c r="M1014" s="20">
        <v>45911</v>
      </c>
      <c r="N1014" s="3">
        <v>0.72</v>
      </c>
      <c r="O1014" s="3">
        <v>4.9800000000000004</v>
      </c>
      <c r="P1014" s="67">
        <v>48</v>
      </c>
      <c r="R1014" s="119"/>
    </row>
    <row r="1015" spans="1:18">
      <c r="A1015" s="57" t="s">
        <v>39</v>
      </c>
      <c r="B1015" s="57" t="s">
        <v>40</v>
      </c>
      <c r="C1015" s="56">
        <v>8</v>
      </c>
      <c r="D1015" s="57" t="s">
        <v>44</v>
      </c>
      <c r="E1015" s="57">
        <v>2001</v>
      </c>
      <c r="F1015" s="56">
        <v>4</v>
      </c>
      <c r="G1015" s="57">
        <v>3</v>
      </c>
      <c r="H1015" s="56">
        <v>30</v>
      </c>
      <c r="I1015" s="6">
        <v>118</v>
      </c>
      <c r="J1015">
        <v>94</v>
      </c>
      <c r="K1015" s="57">
        <v>330</v>
      </c>
      <c r="L1015">
        <v>8</v>
      </c>
      <c r="M1015" s="20">
        <v>45911</v>
      </c>
      <c r="N1015" s="3">
        <v>0.68</v>
      </c>
      <c r="O1015" s="3">
        <v>4.8099999999999996</v>
      </c>
      <c r="P1015" s="67">
        <v>50</v>
      </c>
      <c r="R1015" s="119"/>
    </row>
    <row r="1016" spans="1:18">
      <c r="A1016" s="57" t="s">
        <v>39</v>
      </c>
      <c r="B1016" s="57" t="s">
        <v>40</v>
      </c>
      <c r="C1016" s="56">
        <v>8</v>
      </c>
      <c r="D1016" s="57" t="s">
        <v>48</v>
      </c>
      <c r="E1016" s="57">
        <v>2020</v>
      </c>
      <c r="F1016" s="56">
        <v>4</v>
      </c>
      <c r="G1016" s="57">
        <v>2</v>
      </c>
      <c r="H1016" s="56">
        <v>30</v>
      </c>
      <c r="I1016" s="6">
        <v>119</v>
      </c>
      <c r="J1016">
        <v>35</v>
      </c>
      <c r="K1016" s="57">
        <v>230</v>
      </c>
      <c r="L1016">
        <v>8</v>
      </c>
      <c r="M1016" s="20">
        <v>45911</v>
      </c>
      <c r="N1016" s="3">
        <v>0.75</v>
      </c>
      <c r="O1016" s="3">
        <v>6.08</v>
      </c>
      <c r="P1016" s="67">
        <v>55</v>
      </c>
      <c r="R1016" s="119"/>
    </row>
    <row r="1017" spans="1:18">
      <c r="A1017" s="57" t="s">
        <v>39</v>
      </c>
      <c r="B1017" s="57" t="s">
        <v>40</v>
      </c>
      <c r="C1017" s="56">
        <v>8</v>
      </c>
      <c r="D1017" s="57" t="s">
        <v>43</v>
      </c>
      <c r="E1017" s="57">
        <v>1999</v>
      </c>
      <c r="F1017" s="56">
        <v>4</v>
      </c>
      <c r="G1017" s="57">
        <v>1</v>
      </c>
      <c r="H1017" s="56">
        <v>30</v>
      </c>
      <c r="I1017" s="6">
        <v>120</v>
      </c>
      <c r="J1017">
        <v>30</v>
      </c>
      <c r="K1017" s="57">
        <v>130</v>
      </c>
      <c r="L1017">
        <v>8</v>
      </c>
      <c r="M1017" s="20">
        <v>45911</v>
      </c>
      <c r="N1017" s="3">
        <v>0.77</v>
      </c>
      <c r="O1017" s="3">
        <v>4.72</v>
      </c>
      <c r="P1017" s="67">
        <v>58</v>
      </c>
      <c r="R1017" s="119"/>
    </row>
    <row r="1018" spans="1:18">
      <c r="A1018" s="57" t="s">
        <v>39</v>
      </c>
      <c r="B1018" s="57" t="s">
        <v>40</v>
      </c>
      <c r="C1018" s="56">
        <v>8</v>
      </c>
      <c r="D1018" s="57" t="s">
        <v>46</v>
      </c>
      <c r="E1018" s="57">
        <v>2008</v>
      </c>
      <c r="F1018" s="56">
        <v>4</v>
      </c>
      <c r="G1018" s="57">
        <v>1</v>
      </c>
      <c r="H1018" s="56">
        <v>31</v>
      </c>
      <c r="I1018" s="6">
        <v>121</v>
      </c>
      <c r="J1018">
        <v>31</v>
      </c>
      <c r="K1018" s="57">
        <v>131</v>
      </c>
      <c r="L1018">
        <v>8</v>
      </c>
      <c r="M1018" s="20">
        <v>45911</v>
      </c>
      <c r="N1018" s="3">
        <v>0.75</v>
      </c>
      <c r="O1018" s="3">
        <v>3.08</v>
      </c>
      <c r="R1018" s="119"/>
    </row>
    <row r="1019" spans="1:18">
      <c r="A1019" s="57" t="s">
        <v>39</v>
      </c>
      <c r="B1019" s="57" t="s">
        <v>40</v>
      </c>
      <c r="C1019" s="56">
        <v>8</v>
      </c>
      <c r="D1019" s="57" t="s">
        <v>41</v>
      </c>
      <c r="E1019" s="57">
        <v>1984</v>
      </c>
      <c r="F1019" s="56">
        <v>4</v>
      </c>
      <c r="G1019" s="57">
        <v>2</v>
      </c>
      <c r="H1019" s="56">
        <v>31</v>
      </c>
      <c r="I1019" s="6">
        <v>122</v>
      </c>
      <c r="J1019">
        <v>34</v>
      </c>
      <c r="K1019" s="57">
        <v>231</v>
      </c>
      <c r="L1019">
        <v>8</v>
      </c>
      <c r="M1019" s="20">
        <v>45911</v>
      </c>
      <c r="N1019" s="3">
        <v>0.78</v>
      </c>
      <c r="O1019" s="3">
        <v>4.8499999999999996</v>
      </c>
      <c r="R1019" s="119"/>
    </row>
    <row r="1020" spans="1:18">
      <c r="A1020" s="57" t="s">
        <v>39</v>
      </c>
      <c r="B1020" s="57" t="s">
        <v>40</v>
      </c>
      <c r="C1020" s="56">
        <v>8</v>
      </c>
      <c r="D1020" s="57" t="s">
        <v>47</v>
      </c>
      <c r="E1020" s="57">
        <v>2016</v>
      </c>
      <c r="F1020" s="56">
        <v>4</v>
      </c>
      <c r="G1020" s="57">
        <v>3</v>
      </c>
      <c r="H1020" s="56">
        <v>31</v>
      </c>
      <c r="I1020" s="6">
        <v>123</v>
      </c>
      <c r="J1020">
        <v>95</v>
      </c>
      <c r="K1020" s="57">
        <v>331</v>
      </c>
      <c r="L1020">
        <v>8</v>
      </c>
      <c r="M1020" s="20">
        <v>45911</v>
      </c>
      <c r="N1020" s="3">
        <v>0.61</v>
      </c>
      <c r="O1020" s="3">
        <v>4.62</v>
      </c>
      <c r="R1020" s="119"/>
    </row>
    <row r="1021" spans="1:18">
      <c r="A1021" s="57" t="s">
        <v>39</v>
      </c>
      <c r="B1021" s="57" t="s">
        <v>40</v>
      </c>
      <c r="C1021" s="56">
        <v>8</v>
      </c>
      <c r="D1021" s="57" t="s">
        <v>42</v>
      </c>
      <c r="E1021" s="57">
        <v>1989</v>
      </c>
      <c r="F1021" s="56">
        <v>4</v>
      </c>
      <c r="G1021" s="57">
        <v>4</v>
      </c>
      <c r="H1021" s="56">
        <v>31</v>
      </c>
      <c r="I1021" s="6">
        <v>124</v>
      </c>
      <c r="J1021">
        <v>98</v>
      </c>
      <c r="K1021" s="57">
        <v>431</v>
      </c>
      <c r="L1021">
        <v>8</v>
      </c>
      <c r="M1021" s="20">
        <v>45911</v>
      </c>
      <c r="N1021" s="3">
        <v>0.72</v>
      </c>
      <c r="O1021" s="3">
        <v>5.48</v>
      </c>
      <c r="R1021" s="119"/>
    </row>
    <row r="1022" spans="1:18">
      <c r="A1022" s="57" t="s">
        <v>39</v>
      </c>
      <c r="B1022" s="57" t="s">
        <v>40</v>
      </c>
      <c r="C1022" s="56">
        <v>8</v>
      </c>
      <c r="D1022" s="57" t="s">
        <v>42</v>
      </c>
      <c r="E1022" s="57">
        <v>1989</v>
      </c>
      <c r="F1022" s="56">
        <v>4</v>
      </c>
      <c r="G1022" s="57">
        <v>4</v>
      </c>
      <c r="H1022" s="56">
        <v>32</v>
      </c>
      <c r="I1022" s="6">
        <v>125</v>
      </c>
      <c r="J1022">
        <v>97</v>
      </c>
      <c r="K1022" s="57">
        <v>432</v>
      </c>
      <c r="L1022">
        <v>8</v>
      </c>
      <c r="M1022" s="20">
        <v>45911</v>
      </c>
      <c r="N1022" s="3">
        <v>0.75</v>
      </c>
      <c r="O1022" s="3">
        <v>4.5199999999999996</v>
      </c>
      <c r="P1022" s="67">
        <v>50</v>
      </c>
      <c r="R1022" s="119"/>
    </row>
    <row r="1023" spans="1:18">
      <c r="A1023" s="57" t="s">
        <v>39</v>
      </c>
      <c r="B1023" s="57" t="s">
        <v>40</v>
      </c>
      <c r="C1023" s="56">
        <v>8</v>
      </c>
      <c r="D1023" s="57" t="s">
        <v>47</v>
      </c>
      <c r="E1023" s="57">
        <v>2016</v>
      </c>
      <c r="F1023" s="56">
        <v>4</v>
      </c>
      <c r="G1023" s="57">
        <v>3</v>
      </c>
      <c r="H1023" s="56">
        <v>32</v>
      </c>
      <c r="I1023" s="6">
        <v>126</v>
      </c>
      <c r="J1023">
        <v>96</v>
      </c>
      <c r="K1023" s="57">
        <v>332</v>
      </c>
      <c r="L1023">
        <v>8</v>
      </c>
      <c r="M1023" s="20">
        <v>45911</v>
      </c>
      <c r="N1023" s="3">
        <v>0.67</v>
      </c>
      <c r="O1023" s="3">
        <v>5.14</v>
      </c>
      <c r="P1023" s="67">
        <v>55</v>
      </c>
      <c r="R1023" s="119"/>
    </row>
    <row r="1024" spans="1:18">
      <c r="A1024" s="57" t="s">
        <v>39</v>
      </c>
      <c r="B1024" s="57" t="s">
        <v>40</v>
      </c>
      <c r="C1024" s="56">
        <v>8</v>
      </c>
      <c r="D1024" s="57" t="s">
        <v>41</v>
      </c>
      <c r="E1024" s="57">
        <v>1984</v>
      </c>
      <c r="F1024" s="56">
        <v>4</v>
      </c>
      <c r="G1024" s="57">
        <v>2</v>
      </c>
      <c r="H1024" s="56">
        <v>32</v>
      </c>
      <c r="I1024" s="6">
        <v>127</v>
      </c>
      <c r="J1024">
        <v>33</v>
      </c>
      <c r="K1024" s="57">
        <v>232</v>
      </c>
      <c r="L1024">
        <v>8</v>
      </c>
      <c r="M1024" s="20">
        <v>45911</v>
      </c>
      <c r="N1024" s="3">
        <v>0.82</v>
      </c>
      <c r="O1024" s="3">
        <v>3.05</v>
      </c>
      <c r="P1024" s="67">
        <v>55</v>
      </c>
      <c r="R1024" s="119"/>
    </row>
    <row r="1025" spans="1:18">
      <c r="A1025" s="57" t="s">
        <v>39</v>
      </c>
      <c r="B1025" s="57" t="s">
        <v>40</v>
      </c>
      <c r="C1025" s="56">
        <v>8</v>
      </c>
      <c r="D1025" s="57" t="s">
        <v>46</v>
      </c>
      <c r="E1025" s="57">
        <v>2008</v>
      </c>
      <c r="F1025" s="56">
        <v>4</v>
      </c>
      <c r="G1025" s="57">
        <v>1</v>
      </c>
      <c r="H1025" s="56">
        <v>32</v>
      </c>
      <c r="I1025" s="6">
        <v>128</v>
      </c>
      <c r="J1025">
        <v>32</v>
      </c>
      <c r="K1025" s="57">
        <v>132</v>
      </c>
      <c r="L1025">
        <v>8</v>
      </c>
      <c r="M1025" s="20">
        <v>45911</v>
      </c>
      <c r="N1025" s="3">
        <v>0.76</v>
      </c>
      <c r="O1025" s="3">
        <v>3.03</v>
      </c>
      <c r="P1025" s="67">
        <v>53</v>
      </c>
      <c r="R1025" s="119"/>
    </row>
    <row r="1026" spans="1:18">
      <c r="A1026" s="57" t="s">
        <v>29</v>
      </c>
      <c r="B1026" s="57" t="s">
        <v>30</v>
      </c>
      <c r="C1026" s="56">
        <v>1</v>
      </c>
      <c r="D1026" s="57" t="s">
        <v>37</v>
      </c>
      <c r="E1026" s="57">
        <v>2018</v>
      </c>
      <c r="F1026" s="56">
        <v>1</v>
      </c>
      <c r="G1026" s="57">
        <v>1</v>
      </c>
      <c r="H1026" s="56">
        <v>1</v>
      </c>
      <c r="I1026" s="6">
        <v>1</v>
      </c>
      <c r="J1026">
        <v>1</v>
      </c>
      <c r="K1026" s="57">
        <v>101</v>
      </c>
      <c r="L1026">
        <v>9</v>
      </c>
      <c r="M1026" s="20">
        <v>45926</v>
      </c>
      <c r="N1026" s="3">
        <v>0.81</v>
      </c>
      <c r="O1026" s="3">
        <v>2.0099999999999998</v>
      </c>
      <c r="R1026" s="119"/>
    </row>
    <row r="1027" spans="1:18">
      <c r="A1027" s="57" t="s">
        <v>29</v>
      </c>
      <c r="B1027" s="57" t="s">
        <v>30</v>
      </c>
      <c r="C1027" s="56">
        <v>1</v>
      </c>
      <c r="D1027" s="57" t="s">
        <v>32</v>
      </c>
      <c r="E1027" s="57">
        <v>1985</v>
      </c>
      <c r="F1027" s="56">
        <v>1</v>
      </c>
      <c r="G1027" s="57">
        <v>2</v>
      </c>
      <c r="H1027" s="56">
        <v>1</v>
      </c>
      <c r="I1027" s="6">
        <v>2</v>
      </c>
      <c r="J1027">
        <v>64</v>
      </c>
      <c r="K1027" s="57">
        <v>201</v>
      </c>
      <c r="L1027">
        <v>9</v>
      </c>
      <c r="M1027" s="20">
        <v>45926</v>
      </c>
      <c r="N1027" s="3">
        <v>0.84</v>
      </c>
      <c r="O1027" s="3">
        <v>1.27</v>
      </c>
      <c r="R1027" s="119"/>
    </row>
    <row r="1028" spans="1:18">
      <c r="A1028" s="57" t="s">
        <v>29</v>
      </c>
      <c r="B1028" s="57" t="s">
        <v>30</v>
      </c>
      <c r="C1028" s="56">
        <v>1</v>
      </c>
      <c r="D1028" s="57" t="s">
        <v>31</v>
      </c>
      <c r="E1028" s="57">
        <v>1983</v>
      </c>
      <c r="F1028" s="56">
        <v>1</v>
      </c>
      <c r="G1028" s="57">
        <v>3</v>
      </c>
      <c r="H1028" s="56">
        <v>1</v>
      </c>
      <c r="I1028" s="6">
        <v>3</v>
      </c>
      <c r="J1028">
        <v>65</v>
      </c>
      <c r="K1028" s="57">
        <v>301</v>
      </c>
      <c r="L1028">
        <v>9</v>
      </c>
      <c r="M1028" s="20">
        <v>45926</v>
      </c>
      <c r="N1028" s="3">
        <v>0.85</v>
      </c>
      <c r="O1028" s="3">
        <v>1.89</v>
      </c>
      <c r="R1028" s="119"/>
    </row>
    <row r="1029" spans="1:18">
      <c r="A1029" s="57" t="s">
        <v>29</v>
      </c>
      <c r="B1029" s="57" t="s">
        <v>30</v>
      </c>
      <c r="C1029" s="56">
        <v>1</v>
      </c>
      <c r="D1029" s="57" t="s">
        <v>34</v>
      </c>
      <c r="E1029" s="57">
        <v>1999</v>
      </c>
      <c r="F1029" s="56">
        <v>1</v>
      </c>
      <c r="G1029" s="57">
        <v>4</v>
      </c>
      <c r="H1029" s="56">
        <v>1</v>
      </c>
      <c r="I1029" s="6">
        <v>4</v>
      </c>
      <c r="J1029">
        <v>128</v>
      </c>
      <c r="K1029" s="57">
        <v>401</v>
      </c>
      <c r="L1029">
        <v>9</v>
      </c>
      <c r="M1029" s="20">
        <v>45926</v>
      </c>
      <c r="N1029" s="3">
        <v>0.84</v>
      </c>
      <c r="O1029" s="3">
        <v>1.77</v>
      </c>
      <c r="R1029" s="119"/>
    </row>
    <row r="1030" spans="1:18">
      <c r="A1030" s="57" t="s">
        <v>29</v>
      </c>
      <c r="B1030" s="57" t="s">
        <v>30</v>
      </c>
      <c r="C1030" s="56">
        <v>1</v>
      </c>
      <c r="D1030" s="57" t="s">
        <v>34</v>
      </c>
      <c r="E1030" s="57">
        <v>1999</v>
      </c>
      <c r="F1030" s="56">
        <v>1</v>
      </c>
      <c r="G1030" s="57">
        <v>4</v>
      </c>
      <c r="H1030" s="56">
        <v>2</v>
      </c>
      <c r="I1030" s="6">
        <v>5</v>
      </c>
      <c r="J1030">
        <v>127</v>
      </c>
      <c r="K1030" s="57">
        <v>402</v>
      </c>
      <c r="L1030">
        <v>9</v>
      </c>
      <c r="M1030" s="20">
        <v>45926</v>
      </c>
      <c r="N1030" s="3">
        <v>0.85</v>
      </c>
      <c r="O1030" s="3">
        <v>0.38</v>
      </c>
      <c r="R1030" s="119"/>
    </row>
    <row r="1031" spans="1:18">
      <c r="A1031" s="57" t="s">
        <v>29</v>
      </c>
      <c r="B1031" s="57" t="s">
        <v>30</v>
      </c>
      <c r="C1031" s="56">
        <v>1</v>
      </c>
      <c r="D1031" s="57" t="s">
        <v>31</v>
      </c>
      <c r="E1031" s="57">
        <v>1983</v>
      </c>
      <c r="F1031" s="56">
        <v>1</v>
      </c>
      <c r="G1031" s="57">
        <v>3</v>
      </c>
      <c r="H1031" s="56">
        <v>2</v>
      </c>
      <c r="I1031" s="6">
        <v>6</v>
      </c>
      <c r="J1031">
        <v>66</v>
      </c>
      <c r="K1031" s="57">
        <v>302</v>
      </c>
      <c r="L1031">
        <v>9</v>
      </c>
      <c r="M1031" s="20">
        <v>45926</v>
      </c>
      <c r="N1031" s="3">
        <v>0.86</v>
      </c>
      <c r="O1031" s="3">
        <v>1.51</v>
      </c>
      <c r="R1031" s="119"/>
    </row>
    <row r="1032" spans="1:18">
      <c r="A1032" s="57" t="s">
        <v>29</v>
      </c>
      <c r="B1032" s="57" t="s">
        <v>30</v>
      </c>
      <c r="C1032" s="56">
        <v>1</v>
      </c>
      <c r="D1032" s="57" t="s">
        <v>32</v>
      </c>
      <c r="E1032" s="57">
        <v>1985</v>
      </c>
      <c r="F1032" s="56">
        <v>1</v>
      </c>
      <c r="G1032" s="57">
        <v>2</v>
      </c>
      <c r="H1032" s="56">
        <v>2</v>
      </c>
      <c r="I1032" s="6">
        <v>7</v>
      </c>
      <c r="J1032">
        <v>63</v>
      </c>
      <c r="K1032" s="57">
        <v>202</v>
      </c>
      <c r="L1032">
        <v>9</v>
      </c>
      <c r="M1032" s="20">
        <v>45926</v>
      </c>
      <c r="N1032" s="3">
        <v>0.85</v>
      </c>
      <c r="O1032" s="3">
        <v>1.6</v>
      </c>
      <c r="R1032" s="119"/>
    </row>
    <row r="1033" spans="1:18">
      <c r="A1033" s="57" t="s">
        <v>29</v>
      </c>
      <c r="B1033" s="57" t="s">
        <v>30</v>
      </c>
      <c r="C1033" s="56">
        <v>1</v>
      </c>
      <c r="D1033" s="57" t="s">
        <v>37</v>
      </c>
      <c r="E1033" s="57">
        <v>2018</v>
      </c>
      <c r="F1033" s="56">
        <v>1</v>
      </c>
      <c r="G1033" s="57">
        <v>1</v>
      </c>
      <c r="H1033" s="56">
        <v>2</v>
      </c>
      <c r="I1033" s="6">
        <v>8</v>
      </c>
      <c r="J1033">
        <v>2</v>
      </c>
      <c r="K1033" s="57">
        <v>102</v>
      </c>
      <c r="L1033">
        <v>9</v>
      </c>
      <c r="M1033" s="20">
        <v>45926</v>
      </c>
      <c r="N1033" s="3">
        <v>0.82</v>
      </c>
      <c r="O1033" s="3">
        <v>2.2599999999999998</v>
      </c>
      <c r="R1033" s="119"/>
    </row>
    <row r="1034" spans="1:18">
      <c r="A1034" s="57" t="s">
        <v>29</v>
      </c>
      <c r="B1034" s="57" t="s">
        <v>30</v>
      </c>
      <c r="C1034" s="56">
        <v>1</v>
      </c>
      <c r="D1034" s="57" t="s">
        <v>36</v>
      </c>
      <c r="E1034" s="57">
        <v>2016</v>
      </c>
      <c r="F1034" s="56">
        <v>1</v>
      </c>
      <c r="G1034" s="57">
        <v>1</v>
      </c>
      <c r="H1034" s="56">
        <v>3</v>
      </c>
      <c r="I1034" s="6">
        <v>9</v>
      </c>
      <c r="J1034">
        <v>3</v>
      </c>
      <c r="K1034" s="57">
        <v>103</v>
      </c>
      <c r="L1034">
        <v>9</v>
      </c>
      <c r="M1034" s="20">
        <v>45926</v>
      </c>
      <c r="N1034" s="3">
        <v>0.83</v>
      </c>
      <c r="O1034" s="3">
        <v>1.1599999999999999</v>
      </c>
      <c r="R1034" s="119"/>
    </row>
    <row r="1035" spans="1:18">
      <c r="A1035" s="57" t="s">
        <v>29</v>
      </c>
      <c r="B1035" s="57" t="s">
        <v>30</v>
      </c>
      <c r="C1035" s="56">
        <v>1</v>
      </c>
      <c r="D1035" s="57" t="s">
        <v>33</v>
      </c>
      <c r="E1035" s="57">
        <v>1998</v>
      </c>
      <c r="F1035" s="56">
        <v>1</v>
      </c>
      <c r="G1035" s="57">
        <v>2</v>
      </c>
      <c r="H1035" s="56">
        <v>3</v>
      </c>
      <c r="I1035" s="6">
        <v>10</v>
      </c>
      <c r="J1035">
        <v>62</v>
      </c>
      <c r="K1035" s="57">
        <v>203</v>
      </c>
      <c r="L1035">
        <v>9</v>
      </c>
      <c r="M1035" s="20">
        <v>45926</v>
      </c>
      <c r="N1035" s="3">
        <v>0.86</v>
      </c>
      <c r="O1035" s="3">
        <v>1.58</v>
      </c>
      <c r="R1035" s="119"/>
    </row>
    <row r="1036" spans="1:18">
      <c r="A1036" s="57" t="s">
        <v>29</v>
      </c>
      <c r="B1036" s="57" t="s">
        <v>30</v>
      </c>
      <c r="C1036" s="56">
        <v>1</v>
      </c>
      <c r="D1036" s="57" t="s">
        <v>38</v>
      </c>
      <c r="E1036" s="57">
        <v>2023</v>
      </c>
      <c r="F1036" s="56">
        <v>1</v>
      </c>
      <c r="G1036" s="57">
        <v>3</v>
      </c>
      <c r="H1036" s="56">
        <v>3</v>
      </c>
      <c r="I1036" s="6">
        <v>11</v>
      </c>
      <c r="J1036">
        <v>67</v>
      </c>
      <c r="K1036" s="57">
        <v>303</v>
      </c>
      <c r="L1036">
        <v>9</v>
      </c>
      <c r="M1036" s="20">
        <v>45926</v>
      </c>
      <c r="N1036" s="3">
        <v>0.79</v>
      </c>
      <c r="O1036" s="3">
        <v>2.99</v>
      </c>
      <c r="R1036" s="119"/>
    </row>
    <row r="1037" spans="1:18">
      <c r="A1037" s="57" t="s">
        <v>29</v>
      </c>
      <c r="B1037" s="57" t="s">
        <v>30</v>
      </c>
      <c r="C1037" s="56">
        <v>1</v>
      </c>
      <c r="D1037" s="57" t="s">
        <v>35</v>
      </c>
      <c r="E1037" s="57">
        <v>2002</v>
      </c>
      <c r="F1037" s="56">
        <v>1</v>
      </c>
      <c r="G1037" s="57">
        <v>4</v>
      </c>
      <c r="H1037" s="56">
        <v>3</v>
      </c>
      <c r="I1037" s="6">
        <v>12</v>
      </c>
      <c r="J1037">
        <v>126</v>
      </c>
      <c r="K1037" s="57">
        <v>403</v>
      </c>
      <c r="L1037">
        <v>9</v>
      </c>
      <c r="M1037" s="20">
        <v>45926</v>
      </c>
      <c r="N1037" s="3">
        <v>0.83</v>
      </c>
      <c r="O1037" s="3">
        <v>2.33</v>
      </c>
      <c r="R1037" s="119"/>
    </row>
    <row r="1038" spans="1:18">
      <c r="A1038" s="57" t="s">
        <v>29</v>
      </c>
      <c r="B1038" s="57" t="s">
        <v>30</v>
      </c>
      <c r="C1038" s="56">
        <v>1</v>
      </c>
      <c r="D1038" s="57" t="s">
        <v>35</v>
      </c>
      <c r="E1038" s="57">
        <v>2002</v>
      </c>
      <c r="F1038" s="56">
        <v>1</v>
      </c>
      <c r="G1038" s="57">
        <v>4</v>
      </c>
      <c r="H1038" s="56">
        <v>4</v>
      </c>
      <c r="I1038" s="6">
        <v>13</v>
      </c>
      <c r="J1038">
        <v>125</v>
      </c>
      <c r="K1038" s="57">
        <v>404</v>
      </c>
      <c r="L1038">
        <v>9</v>
      </c>
      <c r="M1038" s="20">
        <v>45926</v>
      </c>
      <c r="N1038" s="3">
        <v>0.84</v>
      </c>
      <c r="O1038" s="3">
        <v>0.89</v>
      </c>
      <c r="R1038" s="119"/>
    </row>
    <row r="1039" spans="1:18">
      <c r="A1039" s="57" t="s">
        <v>29</v>
      </c>
      <c r="B1039" s="57" t="s">
        <v>30</v>
      </c>
      <c r="C1039" s="56">
        <v>1</v>
      </c>
      <c r="D1039" s="57" t="s">
        <v>38</v>
      </c>
      <c r="E1039" s="57">
        <v>2023</v>
      </c>
      <c r="F1039" s="56">
        <v>1</v>
      </c>
      <c r="G1039" s="57">
        <v>3</v>
      </c>
      <c r="H1039" s="56">
        <v>4</v>
      </c>
      <c r="I1039" s="6">
        <v>14</v>
      </c>
      <c r="J1039">
        <v>68</v>
      </c>
      <c r="K1039" s="57">
        <v>304</v>
      </c>
      <c r="L1039">
        <v>9</v>
      </c>
      <c r="M1039" s="20">
        <v>45926</v>
      </c>
      <c r="N1039" s="3">
        <v>0.78</v>
      </c>
      <c r="O1039" s="3">
        <v>1.72</v>
      </c>
      <c r="R1039" s="119"/>
    </row>
    <row r="1040" spans="1:18">
      <c r="A1040" s="57" t="s">
        <v>29</v>
      </c>
      <c r="B1040" s="57" t="s">
        <v>30</v>
      </c>
      <c r="C1040" s="56">
        <v>1</v>
      </c>
      <c r="D1040" s="57" t="s">
        <v>33</v>
      </c>
      <c r="E1040" s="57">
        <v>1998</v>
      </c>
      <c r="F1040" s="56">
        <v>1</v>
      </c>
      <c r="G1040" s="57">
        <v>2</v>
      </c>
      <c r="H1040" s="56">
        <v>4</v>
      </c>
      <c r="I1040" s="6">
        <v>15</v>
      </c>
      <c r="J1040">
        <v>61</v>
      </c>
      <c r="K1040" s="57">
        <v>204</v>
      </c>
      <c r="L1040">
        <v>9</v>
      </c>
      <c r="M1040" s="20">
        <v>45926</v>
      </c>
      <c r="N1040" s="3">
        <v>0.86</v>
      </c>
      <c r="O1040" s="3">
        <v>2.2599999999999998</v>
      </c>
      <c r="R1040" s="119"/>
    </row>
    <row r="1041" spans="1:18">
      <c r="A1041" s="57" t="s">
        <v>29</v>
      </c>
      <c r="B1041" s="57" t="s">
        <v>30</v>
      </c>
      <c r="C1041" s="56">
        <v>1</v>
      </c>
      <c r="D1041" s="57" t="s">
        <v>36</v>
      </c>
      <c r="E1041" s="57">
        <v>2016</v>
      </c>
      <c r="F1041" s="56">
        <v>1</v>
      </c>
      <c r="G1041" s="57">
        <v>1</v>
      </c>
      <c r="H1041" s="56">
        <v>4</v>
      </c>
      <c r="I1041" s="6">
        <v>16</v>
      </c>
      <c r="J1041">
        <v>4</v>
      </c>
      <c r="K1041" s="57">
        <v>104</v>
      </c>
      <c r="L1041">
        <v>9</v>
      </c>
      <c r="M1041" s="20">
        <v>45926</v>
      </c>
      <c r="N1041" s="3">
        <v>0.84</v>
      </c>
      <c r="O1041" s="3">
        <v>2.04</v>
      </c>
      <c r="R1041" s="119"/>
    </row>
    <row r="1042" spans="1:18">
      <c r="A1042" s="57" t="s">
        <v>39</v>
      </c>
      <c r="B1042" s="57" t="s">
        <v>40</v>
      </c>
      <c r="C1042" s="56">
        <v>2</v>
      </c>
      <c r="D1042" s="57" t="s">
        <v>41</v>
      </c>
      <c r="E1042" s="57">
        <v>1984</v>
      </c>
      <c r="F1042" s="56">
        <v>1</v>
      </c>
      <c r="G1042" s="57">
        <v>1</v>
      </c>
      <c r="H1042" s="56">
        <v>5</v>
      </c>
      <c r="I1042" s="6">
        <v>17</v>
      </c>
      <c r="J1042">
        <v>5</v>
      </c>
      <c r="K1042" s="57">
        <v>105</v>
      </c>
      <c r="L1042">
        <v>9</v>
      </c>
      <c r="M1042" s="20">
        <v>45926</v>
      </c>
      <c r="N1042" s="3">
        <v>0.77</v>
      </c>
      <c r="O1042" s="3">
        <v>3.98</v>
      </c>
      <c r="R1042" s="119"/>
    </row>
    <row r="1043" spans="1:18">
      <c r="A1043" s="57" t="s">
        <v>39</v>
      </c>
      <c r="B1043" s="57" t="s">
        <v>40</v>
      </c>
      <c r="C1043" s="56">
        <v>2</v>
      </c>
      <c r="D1043" s="57" t="s">
        <v>42</v>
      </c>
      <c r="E1043" s="57">
        <v>1989</v>
      </c>
      <c r="F1043" s="56">
        <v>1</v>
      </c>
      <c r="G1043" s="57">
        <v>2</v>
      </c>
      <c r="H1043" s="56">
        <v>5</v>
      </c>
      <c r="I1043" s="6">
        <v>18</v>
      </c>
      <c r="J1043">
        <v>60</v>
      </c>
      <c r="K1043" s="57">
        <v>205</v>
      </c>
      <c r="L1043">
        <v>9</v>
      </c>
      <c r="M1043" s="20">
        <v>45926</v>
      </c>
      <c r="N1043" s="3">
        <v>0.84</v>
      </c>
      <c r="O1043" s="3">
        <v>4.16</v>
      </c>
      <c r="R1043" s="119"/>
    </row>
    <row r="1044" spans="1:18">
      <c r="A1044" s="57" t="s">
        <v>39</v>
      </c>
      <c r="B1044" s="57" t="s">
        <v>40</v>
      </c>
      <c r="C1044" s="56">
        <v>2</v>
      </c>
      <c r="D1044" s="57" t="s">
        <v>45</v>
      </c>
      <c r="E1044" s="57">
        <v>2004</v>
      </c>
      <c r="F1044" s="56">
        <v>1</v>
      </c>
      <c r="G1044" s="57">
        <v>3</v>
      </c>
      <c r="H1044" s="56">
        <v>5</v>
      </c>
      <c r="I1044" s="6">
        <v>19</v>
      </c>
      <c r="J1044">
        <v>69</v>
      </c>
      <c r="K1044" s="57">
        <v>305</v>
      </c>
      <c r="L1044">
        <v>9</v>
      </c>
      <c r="M1044" s="20">
        <v>45926</v>
      </c>
      <c r="N1044" s="3">
        <v>0.82</v>
      </c>
      <c r="O1044" s="3">
        <v>1.77</v>
      </c>
      <c r="R1044" s="119"/>
    </row>
    <row r="1045" spans="1:18">
      <c r="A1045" s="57" t="s">
        <v>39</v>
      </c>
      <c r="B1045" s="57" t="s">
        <v>40</v>
      </c>
      <c r="C1045" s="56">
        <v>2</v>
      </c>
      <c r="D1045" s="57" t="s">
        <v>43</v>
      </c>
      <c r="E1045" s="57">
        <v>1999</v>
      </c>
      <c r="F1045" s="56">
        <v>1</v>
      </c>
      <c r="G1045" s="57">
        <v>4</v>
      </c>
      <c r="H1045" s="56">
        <v>5</v>
      </c>
      <c r="I1045" s="6">
        <v>20</v>
      </c>
      <c r="J1045">
        <v>124</v>
      </c>
      <c r="K1045" s="57">
        <v>405</v>
      </c>
      <c r="L1045">
        <v>9</v>
      </c>
      <c r="M1045" s="20">
        <v>45926</v>
      </c>
      <c r="N1045" s="3">
        <v>0.82</v>
      </c>
      <c r="O1045" s="3">
        <v>2.82</v>
      </c>
      <c r="R1045" s="119"/>
    </row>
    <row r="1046" spans="1:18">
      <c r="A1046" s="57" t="s">
        <v>39</v>
      </c>
      <c r="B1046" s="57" t="s">
        <v>40</v>
      </c>
      <c r="C1046" s="56">
        <v>2</v>
      </c>
      <c r="D1046" s="57" t="s">
        <v>43</v>
      </c>
      <c r="E1046" s="57">
        <v>1999</v>
      </c>
      <c r="F1046" s="56">
        <v>1</v>
      </c>
      <c r="G1046" s="57">
        <v>4</v>
      </c>
      <c r="H1046" s="56">
        <v>6</v>
      </c>
      <c r="I1046" s="6">
        <v>21</v>
      </c>
      <c r="J1046">
        <v>123</v>
      </c>
      <c r="K1046" s="57">
        <v>406</v>
      </c>
      <c r="L1046">
        <v>9</v>
      </c>
      <c r="M1046" s="20">
        <v>45926</v>
      </c>
      <c r="N1046" s="3">
        <v>0.84</v>
      </c>
      <c r="O1046" s="3">
        <v>1.51</v>
      </c>
      <c r="R1046" s="119"/>
    </row>
    <row r="1047" spans="1:18">
      <c r="A1047" s="57" t="s">
        <v>39</v>
      </c>
      <c r="B1047" s="57" t="s">
        <v>40</v>
      </c>
      <c r="C1047" s="56">
        <v>2</v>
      </c>
      <c r="D1047" s="57" t="s">
        <v>45</v>
      </c>
      <c r="E1047" s="57">
        <v>2004</v>
      </c>
      <c r="F1047" s="56">
        <v>1</v>
      </c>
      <c r="G1047" s="57">
        <v>3</v>
      </c>
      <c r="H1047" s="56">
        <v>6</v>
      </c>
      <c r="I1047" s="6">
        <v>22</v>
      </c>
      <c r="J1047">
        <v>70</v>
      </c>
      <c r="K1047" s="57">
        <v>306</v>
      </c>
      <c r="L1047">
        <v>9</v>
      </c>
      <c r="M1047" s="20">
        <v>45926</v>
      </c>
      <c r="N1047" s="3">
        <v>0.83</v>
      </c>
      <c r="O1047" s="3">
        <v>0.95</v>
      </c>
      <c r="R1047" s="119"/>
    </row>
    <row r="1048" spans="1:18">
      <c r="A1048" s="57" t="s">
        <v>39</v>
      </c>
      <c r="B1048" s="57" t="s">
        <v>40</v>
      </c>
      <c r="C1048" s="56">
        <v>2</v>
      </c>
      <c r="D1048" s="57" t="s">
        <v>42</v>
      </c>
      <c r="E1048" s="57">
        <v>1989</v>
      </c>
      <c r="F1048" s="56">
        <v>1</v>
      </c>
      <c r="G1048" s="57">
        <v>2</v>
      </c>
      <c r="H1048" s="56">
        <v>6</v>
      </c>
      <c r="I1048" s="6">
        <v>23</v>
      </c>
      <c r="J1048">
        <v>59</v>
      </c>
      <c r="K1048" s="57">
        <v>206</v>
      </c>
      <c r="L1048">
        <v>9</v>
      </c>
      <c r="M1048" s="20">
        <v>45926</v>
      </c>
      <c r="N1048" s="3">
        <v>0.84</v>
      </c>
      <c r="O1048" s="3">
        <v>2.15</v>
      </c>
      <c r="R1048" s="119"/>
    </row>
    <row r="1049" spans="1:18">
      <c r="A1049" s="57" t="s">
        <v>39</v>
      </c>
      <c r="B1049" s="57" t="s">
        <v>40</v>
      </c>
      <c r="C1049" s="56">
        <v>2</v>
      </c>
      <c r="D1049" s="57" t="s">
        <v>41</v>
      </c>
      <c r="E1049" s="57">
        <v>1984</v>
      </c>
      <c r="F1049" s="56">
        <v>1</v>
      </c>
      <c r="G1049" s="57">
        <v>1</v>
      </c>
      <c r="H1049" s="56">
        <v>6</v>
      </c>
      <c r="I1049" s="6">
        <v>24</v>
      </c>
      <c r="J1049">
        <v>6</v>
      </c>
      <c r="K1049" s="57">
        <v>106</v>
      </c>
      <c r="L1049">
        <v>9</v>
      </c>
      <c r="M1049" s="20">
        <v>45926</v>
      </c>
      <c r="N1049" s="3">
        <v>0.79</v>
      </c>
      <c r="O1049" s="3">
        <v>1.92</v>
      </c>
      <c r="R1049" s="119"/>
    </row>
    <row r="1050" spans="1:18">
      <c r="A1050" s="57" t="s">
        <v>39</v>
      </c>
      <c r="B1050" s="57" t="s">
        <v>40</v>
      </c>
      <c r="C1050" s="56">
        <v>2</v>
      </c>
      <c r="D1050" s="57" t="s">
        <v>47</v>
      </c>
      <c r="E1050" s="57">
        <v>2016</v>
      </c>
      <c r="F1050" s="56">
        <v>1</v>
      </c>
      <c r="G1050" s="57">
        <v>1</v>
      </c>
      <c r="H1050" s="56">
        <v>7</v>
      </c>
      <c r="I1050" s="6">
        <v>25</v>
      </c>
      <c r="J1050">
        <v>7</v>
      </c>
      <c r="K1050" s="57">
        <v>107</v>
      </c>
      <c r="L1050">
        <v>9</v>
      </c>
      <c r="M1050" s="20">
        <v>45926</v>
      </c>
      <c r="N1050" s="3">
        <v>0.71</v>
      </c>
      <c r="O1050" s="3">
        <v>3.08</v>
      </c>
      <c r="R1050" s="119"/>
    </row>
    <row r="1051" spans="1:18">
      <c r="A1051" s="57" t="s">
        <v>39</v>
      </c>
      <c r="B1051" s="57" t="s">
        <v>40</v>
      </c>
      <c r="C1051" s="56">
        <v>2</v>
      </c>
      <c r="D1051" s="57" t="s">
        <v>44</v>
      </c>
      <c r="E1051" s="57">
        <v>2001</v>
      </c>
      <c r="F1051" s="56">
        <v>1</v>
      </c>
      <c r="G1051" s="57">
        <v>2</v>
      </c>
      <c r="H1051" s="56">
        <v>7</v>
      </c>
      <c r="I1051" s="6">
        <v>26</v>
      </c>
      <c r="J1051">
        <v>58</v>
      </c>
      <c r="K1051" s="57">
        <v>207</v>
      </c>
      <c r="L1051">
        <v>9</v>
      </c>
      <c r="M1051" s="20">
        <v>45926</v>
      </c>
      <c r="N1051" s="3">
        <v>0.83</v>
      </c>
      <c r="O1051" s="3">
        <v>3.76</v>
      </c>
      <c r="R1051" s="119"/>
    </row>
    <row r="1052" spans="1:18">
      <c r="A1052" s="57" t="s">
        <v>39</v>
      </c>
      <c r="B1052" s="57" t="s">
        <v>40</v>
      </c>
      <c r="C1052" s="56">
        <v>2</v>
      </c>
      <c r="D1052" s="57" t="s">
        <v>48</v>
      </c>
      <c r="E1052" s="57">
        <v>2020</v>
      </c>
      <c r="F1052" s="56">
        <v>1</v>
      </c>
      <c r="G1052" s="57">
        <v>3</v>
      </c>
      <c r="H1052" s="56">
        <v>7</v>
      </c>
      <c r="I1052" s="6">
        <v>27</v>
      </c>
      <c r="J1052">
        <v>71</v>
      </c>
      <c r="K1052" s="57">
        <v>307</v>
      </c>
      <c r="L1052">
        <v>9</v>
      </c>
      <c r="M1052" s="20">
        <v>45926</v>
      </c>
      <c r="N1052" s="3">
        <v>0.78</v>
      </c>
      <c r="O1052" s="3">
        <v>6.22</v>
      </c>
      <c r="R1052" s="119"/>
    </row>
    <row r="1053" spans="1:18">
      <c r="A1053" s="57" t="s">
        <v>39</v>
      </c>
      <c r="B1053" s="57" t="s">
        <v>40</v>
      </c>
      <c r="C1053" s="56">
        <v>2</v>
      </c>
      <c r="D1053" s="57" t="s">
        <v>46</v>
      </c>
      <c r="E1053" s="57">
        <v>2008</v>
      </c>
      <c r="F1053" s="56">
        <v>1</v>
      </c>
      <c r="G1053" s="57">
        <v>4</v>
      </c>
      <c r="H1053" s="56">
        <v>7</v>
      </c>
      <c r="I1053" s="6">
        <v>28</v>
      </c>
      <c r="J1053">
        <v>122</v>
      </c>
      <c r="K1053" s="57">
        <v>407</v>
      </c>
      <c r="L1053">
        <v>9</v>
      </c>
      <c r="M1053" s="20">
        <v>45926</v>
      </c>
      <c r="N1053" s="3">
        <v>0.81</v>
      </c>
      <c r="O1053" s="3">
        <v>2.33</v>
      </c>
      <c r="R1053" s="119"/>
    </row>
    <row r="1054" spans="1:18">
      <c r="A1054" s="57" t="s">
        <v>39</v>
      </c>
      <c r="B1054" s="57" t="s">
        <v>40</v>
      </c>
      <c r="C1054" s="56">
        <v>2</v>
      </c>
      <c r="D1054" s="57" t="s">
        <v>46</v>
      </c>
      <c r="E1054" s="57">
        <v>2008</v>
      </c>
      <c r="F1054" s="56">
        <v>1</v>
      </c>
      <c r="G1054" s="57">
        <v>4</v>
      </c>
      <c r="H1054" s="56">
        <v>8</v>
      </c>
      <c r="I1054" s="6">
        <v>29</v>
      </c>
      <c r="J1054">
        <v>121</v>
      </c>
      <c r="K1054" s="57">
        <v>408</v>
      </c>
      <c r="L1054">
        <v>9</v>
      </c>
      <c r="M1054" s="20">
        <v>45926</v>
      </c>
      <c r="N1054" s="3">
        <v>0.82</v>
      </c>
      <c r="O1054" s="3">
        <v>2.88</v>
      </c>
      <c r="R1054" s="119"/>
    </row>
    <row r="1055" spans="1:18">
      <c r="A1055" s="57" t="s">
        <v>39</v>
      </c>
      <c r="B1055" s="57" t="s">
        <v>40</v>
      </c>
      <c r="C1055" s="56">
        <v>2</v>
      </c>
      <c r="D1055" s="57" t="s">
        <v>48</v>
      </c>
      <c r="E1055" s="57">
        <v>2020</v>
      </c>
      <c r="F1055" s="56">
        <v>1</v>
      </c>
      <c r="G1055" s="57">
        <v>3</v>
      </c>
      <c r="H1055" s="56">
        <v>8</v>
      </c>
      <c r="I1055" s="6">
        <v>30</v>
      </c>
      <c r="J1055">
        <v>72</v>
      </c>
      <c r="K1055" s="57">
        <v>308</v>
      </c>
      <c r="L1055">
        <v>9</v>
      </c>
      <c r="M1055" s="20">
        <v>45926</v>
      </c>
      <c r="N1055" s="3">
        <v>0.83</v>
      </c>
      <c r="O1055" s="3">
        <v>3.48</v>
      </c>
      <c r="R1055" s="119"/>
    </row>
    <row r="1056" spans="1:18">
      <c r="A1056" s="57" t="s">
        <v>39</v>
      </c>
      <c r="B1056" s="57" t="s">
        <v>40</v>
      </c>
      <c r="C1056" s="56">
        <v>2</v>
      </c>
      <c r="D1056" s="57" t="s">
        <v>44</v>
      </c>
      <c r="E1056" s="57">
        <v>2001</v>
      </c>
      <c r="F1056" s="56">
        <v>1</v>
      </c>
      <c r="G1056" s="57">
        <v>2</v>
      </c>
      <c r="H1056" s="56">
        <v>8</v>
      </c>
      <c r="I1056" s="6">
        <v>31</v>
      </c>
      <c r="J1056">
        <v>57</v>
      </c>
      <c r="K1056" s="57">
        <v>208</v>
      </c>
      <c r="L1056">
        <v>9</v>
      </c>
      <c r="M1056" s="20">
        <v>45926</v>
      </c>
      <c r="N1056" s="3">
        <v>0.84</v>
      </c>
      <c r="O1056" s="3">
        <v>2.31</v>
      </c>
      <c r="R1056" s="119"/>
    </row>
    <row r="1057" spans="1:18">
      <c r="A1057" s="57" t="s">
        <v>39</v>
      </c>
      <c r="B1057" s="57" t="s">
        <v>40</v>
      </c>
      <c r="C1057" s="56">
        <v>2</v>
      </c>
      <c r="D1057" s="57" t="s">
        <v>47</v>
      </c>
      <c r="E1057" s="57">
        <v>2016</v>
      </c>
      <c r="F1057" s="56">
        <v>1</v>
      </c>
      <c r="G1057" s="57">
        <v>1</v>
      </c>
      <c r="H1057" s="56">
        <v>8</v>
      </c>
      <c r="I1057" s="6">
        <v>32</v>
      </c>
      <c r="J1057">
        <v>8</v>
      </c>
      <c r="K1057" s="57">
        <v>108</v>
      </c>
      <c r="L1057">
        <v>9</v>
      </c>
      <c r="M1057" s="20">
        <v>45926</v>
      </c>
      <c r="N1057" s="3">
        <v>0.74</v>
      </c>
      <c r="O1057" s="3">
        <v>3.05</v>
      </c>
      <c r="R1057" s="119"/>
    </row>
    <row r="1058" spans="1:18">
      <c r="A1058" s="57" t="s">
        <v>29</v>
      </c>
      <c r="B1058" s="57" t="s">
        <v>30</v>
      </c>
      <c r="C1058" s="56">
        <v>3</v>
      </c>
      <c r="D1058" s="57" t="s">
        <v>32</v>
      </c>
      <c r="E1058" s="57">
        <v>1985</v>
      </c>
      <c r="F1058" s="56">
        <v>2</v>
      </c>
      <c r="G1058" s="57">
        <v>1</v>
      </c>
      <c r="H1058" s="56">
        <v>9</v>
      </c>
      <c r="I1058" s="6">
        <v>33</v>
      </c>
      <c r="J1058">
        <v>9</v>
      </c>
      <c r="K1058" s="57">
        <v>109</v>
      </c>
      <c r="L1058">
        <v>9</v>
      </c>
      <c r="M1058" s="20">
        <v>45926</v>
      </c>
      <c r="N1058" s="3">
        <v>0.82</v>
      </c>
      <c r="O1058" s="3">
        <v>2.42</v>
      </c>
      <c r="R1058" s="119"/>
    </row>
    <row r="1059" spans="1:18">
      <c r="A1059" s="57" t="s">
        <v>29</v>
      </c>
      <c r="B1059" s="57" t="s">
        <v>30</v>
      </c>
      <c r="C1059" s="56">
        <v>3</v>
      </c>
      <c r="D1059" s="57" t="s">
        <v>38</v>
      </c>
      <c r="E1059" s="57">
        <v>2023</v>
      </c>
      <c r="F1059" s="56">
        <v>2</v>
      </c>
      <c r="G1059" s="57">
        <v>2</v>
      </c>
      <c r="H1059" s="56">
        <v>9</v>
      </c>
      <c r="I1059" s="6">
        <v>34</v>
      </c>
      <c r="J1059">
        <v>56</v>
      </c>
      <c r="K1059" s="57">
        <v>209</v>
      </c>
      <c r="L1059">
        <v>9</v>
      </c>
      <c r="M1059" s="20">
        <v>45926</v>
      </c>
      <c r="N1059" s="3">
        <v>0.82</v>
      </c>
      <c r="O1059" s="3">
        <v>1.56</v>
      </c>
      <c r="R1059" s="119"/>
    </row>
    <row r="1060" spans="1:18">
      <c r="A1060" s="57" t="s">
        <v>29</v>
      </c>
      <c r="B1060" s="57" t="s">
        <v>30</v>
      </c>
      <c r="C1060" s="56">
        <v>3</v>
      </c>
      <c r="D1060" s="57" t="s">
        <v>36</v>
      </c>
      <c r="E1060" s="57">
        <v>2016</v>
      </c>
      <c r="F1060" s="56">
        <v>2</v>
      </c>
      <c r="G1060" s="57">
        <v>3</v>
      </c>
      <c r="H1060" s="56">
        <v>9</v>
      </c>
      <c r="I1060" s="6">
        <v>35</v>
      </c>
      <c r="J1060">
        <v>73</v>
      </c>
      <c r="K1060" s="57">
        <v>309</v>
      </c>
      <c r="L1060">
        <v>9</v>
      </c>
      <c r="M1060" s="20">
        <v>45926</v>
      </c>
      <c r="N1060" s="3">
        <v>0.84</v>
      </c>
      <c r="O1060" s="3">
        <v>1.58</v>
      </c>
      <c r="R1060" s="119"/>
    </row>
    <row r="1061" spans="1:18">
      <c r="A1061" s="57" t="s">
        <v>29</v>
      </c>
      <c r="B1061" s="57" t="s">
        <v>30</v>
      </c>
      <c r="C1061" s="56">
        <v>3</v>
      </c>
      <c r="D1061" s="57" t="s">
        <v>33</v>
      </c>
      <c r="E1061" s="57">
        <v>1998</v>
      </c>
      <c r="F1061" s="56">
        <v>2</v>
      </c>
      <c r="G1061" s="57">
        <v>4</v>
      </c>
      <c r="H1061" s="56">
        <v>9</v>
      </c>
      <c r="I1061" s="6">
        <v>36</v>
      </c>
      <c r="J1061">
        <v>120</v>
      </c>
      <c r="K1061" s="57">
        <v>409</v>
      </c>
      <c r="L1061">
        <v>9</v>
      </c>
      <c r="M1061" s="20">
        <v>45926</v>
      </c>
      <c r="N1061" s="3">
        <v>0.84</v>
      </c>
      <c r="O1061" s="3">
        <v>1.9</v>
      </c>
      <c r="R1061" s="119"/>
    </row>
    <row r="1062" spans="1:18">
      <c r="A1062" s="57" t="s">
        <v>29</v>
      </c>
      <c r="B1062" s="57" t="s">
        <v>30</v>
      </c>
      <c r="C1062" s="56">
        <v>3</v>
      </c>
      <c r="D1062" s="57" t="s">
        <v>33</v>
      </c>
      <c r="E1062" s="57">
        <v>1998</v>
      </c>
      <c r="F1062" s="56">
        <v>2</v>
      </c>
      <c r="G1062" s="57">
        <v>4</v>
      </c>
      <c r="H1062" s="56">
        <v>10</v>
      </c>
      <c r="I1062" s="6">
        <v>37</v>
      </c>
      <c r="J1062">
        <v>119</v>
      </c>
      <c r="K1062" s="57">
        <v>410</v>
      </c>
      <c r="L1062">
        <v>9</v>
      </c>
      <c r="M1062" s="20">
        <v>45926</v>
      </c>
      <c r="N1062" s="3">
        <v>0.86</v>
      </c>
      <c r="O1062" s="3">
        <v>2.19</v>
      </c>
      <c r="R1062" s="119"/>
    </row>
    <row r="1063" spans="1:18">
      <c r="A1063" s="57" t="s">
        <v>29</v>
      </c>
      <c r="B1063" s="57" t="s">
        <v>30</v>
      </c>
      <c r="C1063" s="56">
        <v>3</v>
      </c>
      <c r="D1063" s="57" t="s">
        <v>36</v>
      </c>
      <c r="E1063" s="57">
        <v>2016</v>
      </c>
      <c r="F1063" s="56">
        <v>2</v>
      </c>
      <c r="G1063" s="57">
        <v>3</v>
      </c>
      <c r="H1063" s="56">
        <v>10</v>
      </c>
      <c r="I1063" s="6">
        <v>38</v>
      </c>
      <c r="J1063">
        <v>74</v>
      </c>
      <c r="K1063" s="57">
        <v>310</v>
      </c>
      <c r="L1063">
        <v>9</v>
      </c>
      <c r="M1063" s="20">
        <v>45926</v>
      </c>
      <c r="N1063" s="3">
        <v>0.86</v>
      </c>
      <c r="O1063" s="3">
        <v>2.29</v>
      </c>
      <c r="R1063" s="119"/>
    </row>
    <row r="1064" spans="1:18">
      <c r="A1064" s="57" t="s">
        <v>29</v>
      </c>
      <c r="B1064" s="57" t="s">
        <v>30</v>
      </c>
      <c r="C1064" s="56">
        <v>3</v>
      </c>
      <c r="D1064" s="57" t="s">
        <v>38</v>
      </c>
      <c r="E1064" s="57">
        <v>2023</v>
      </c>
      <c r="F1064" s="56">
        <v>2</v>
      </c>
      <c r="G1064" s="57">
        <v>2</v>
      </c>
      <c r="H1064" s="56">
        <v>10</v>
      </c>
      <c r="I1064" s="6">
        <v>39</v>
      </c>
      <c r="J1064">
        <v>55</v>
      </c>
      <c r="K1064" s="57">
        <v>210</v>
      </c>
      <c r="L1064">
        <v>9</v>
      </c>
      <c r="M1064" s="20">
        <v>45926</v>
      </c>
      <c r="N1064" s="3">
        <v>0.83</v>
      </c>
      <c r="O1064" s="3">
        <v>1.4</v>
      </c>
      <c r="R1064" s="119"/>
    </row>
    <row r="1065" spans="1:18">
      <c r="A1065" s="57" t="s">
        <v>29</v>
      </c>
      <c r="B1065" s="57" t="s">
        <v>30</v>
      </c>
      <c r="C1065" s="56">
        <v>3</v>
      </c>
      <c r="D1065" s="57" t="s">
        <v>32</v>
      </c>
      <c r="E1065" s="57">
        <v>1985</v>
      </c>
      <c r="F1065" s="56">
        <v>2</v>
      </c>
      <c r="G1065" s="57">
        <v>1</v>
      </c>
      <c r="H1065" s="56">
        <v>10</v>
      </c>
      <c r="I1065" s="6">
        <v>40</v>
      </c>
      <c r="J1065">
        <v>10</v>
      </c>
      <c r="K1065" s="57">
        <v>110</v>
      </c>
      <c r="L1065">
        <v>9</v>
      </c>
      <c r="M1065" s="20">
        <v>45926</v>
      </c>
      <c r="N1065" s="3">
        <v>0.84</v>
      </c>
      <c r="O1065" s="3">
        <v>2</v>
      </c>
      <c r="R1065" s="119"/>
    </row>
    <row r="1066" spans="1:18">
      <c r="A1066" s="57" t="s">
        <v>29</v>
      </c>
      <c r="B1066" s="57" t="s">
        <v>30</v>
      </c>
      <c r="C1066" s="56">
        <v>3</v>
      </c>
      <c r="D1066" s="57" t="s">
        <v>35</v>
      </c>
      <c r="E1066" s="57">
        <v>2002</v>
      </c>
      <c r="F1066" s="56">
        <v>2</v>
      </c>
      <c r="G1066" s="57">
        <v>1</v>
      </c>
      <c r="H1066" s="56">
        <v>11</v>
      </c>
      <c r="I1066" s="6">
        <v>41</v>
      </c>
      <c r="J1066">
        <v>11</v>
      </c>
      <c r="K1066" s="57">
        <v>111</v>
      </c>
      <c r="L1066">
        <v>9</v>
      </c>
      <c r="M1066" s="20">
        <v>45926</v>
      </c>
      <c r="N1066" s="3">
        <v>0.82</v>
      </c>
      <c r="O1066" s="3">
        <v>3.14</v>
      </c>
      <c r="R1066" s="119"/>
    </row>
    <row r="1067" spans="1:18">
      <c r="A1067" s="57" t="s">
        <v>29</v>
      </c>
      <c r="B1067" s="57" t="s">
        <v>30</v>
      </c>
      <c r="C1067" s="56">
        <v>3</v>
      </c>
      <c r="D1067" s="57" t="s">
        <v>34</v>
      </c>
      <c r="E1067" s="57">
        <v>1999</v>
      </c>
      <c r="F1067" s="56">
        <v>2</v>
      </c>
      <c r="G1067" s="57">
        <v>2</v>
      </c>
      <c r="H1067" s="56">
        <v>11</v>
      </c>
      <c r="I1067" s="6">
        <v>42</v>
      </c>
      <c r="J1067">
        <v>54</v>
      </c>
      <c r="K1067" s="57">
        <v>211</v>
      </c>
      <c r="L1067">
        <v>9</v>
      </c>
      <c r="M1067" s="20">
        <v>45926</v>
      </c>
      <c r="N1067" s="3">
        <v>0.86</v>
      </c>
      <c r="O1067" s="3">
        <v>1.36</v>
      </c>
      <c r="R1067" s="119"/>
    </row>
    <row r="1068" spans="1:18">
      <c r="A1068" s="57" t="s">
        <v>29</v>
      </c>
      <c r="B1068" s="57" t="s">
        <v>30</v>
      </c>
      <c r="C1068" s="56">
        <v>3</v>
      </c>
      <c r="D1068" s="57" t="s">
        <v>37</v>
      </c>
      <c r="E1068" s="57">
        <v>2018</v>
      </c>
      <c r="F1068" s="56">
        <v>2</v>
      </c>
      <c r="G1068" s="57">
        <v>3</v>
      </c>
      <c r="H1068" s="56">
        <v>11</v>
      </c>
      <c r="I1068" s="6">
        <v>43</v>
      </c>
      <c r="J1068">
        <v>75</v>
      </c>
      <c r="K1068" s="57">
        <v>311</v>
      </c>
      <c r="L1068">
        <v>9</v>
      </c>
      <c r="M1068" s="20">
        <v>45926</v>
      </c>
      <c r="N1068" s="3">
        <v>0.83</v>
      </c>
      <c r="O1068" s="3">
        <v>3.02</v>
      </c>
      <c r="R1068" s="119"/>
    </row>
    <row r="1069" spans="1:18">
      <c r="A1069" s="57" t="s">
        <v>29</v>
      </c>
      <c r="B1069" s="57" t="s">
        <v>30</v>
      </c>
      <c r="C1069" s="56">
        <v>3</v>
      </c>
      <c r="D1069" s="57" t="s">
        <v>31</v>
      </c>
      <c r="E1069" s="57">
        <v>1983</v>
      </c>
      <c r="F1069" s="56">
        <v>2</v>
      </c>
      <c r="G1069" s="57">
        <v>4</v>
      </c>
      <c r="H1069" s="56">
        <v>11</v>
      </c>
      <c r="I1069" s="6">
        <v>44</v>
      </c>
      <c r="J1069">
        <v>118</v>
      </c>
      <c r="K1069" s="57">
        <v>411</v>
      </c>
      <c r="L1069">
        <v>9</v>
      </c>
      <c r="M1069" s="20">
        <v>45926</v>
      </c>
      <c r="N1069" s="3">
        <v>0.85</v>
      </c>
      <c r="O1069" s="3">
        <v>1.72</v>
      </c>
      <c r="R1069" s="119"/>
    </row>
    <row r="1070" spans="1:18">
      <c r="A1070" s="57" t="s">
        <v>29</v>
      </c>
      <c r="B1070" s="57" t="s">
        <v>30</v>
      </c>
      <c r="C1070" s="56">
        <v>3</v>
      </c>
      <c r="D1070" s="57" t="s">
        <v>31</v>
      </c>
      <c r="E1070" s="57">
        <v>1983</v>
      </c>
      <c r="F1070" s="56">
        <v>2</v>
      </c>
      <c r="G1070" s="57">
        <v>4</v>
      </c>
      <c r="H1070" s="56">
        <v>12</v>
      </c>
      <c r="I1070" s="6">
        <v>45</v>
      </c>
      <c r="J1070">
        <v>117</v>
      </c>
      <c r="K1070" s="57">
        <v>412</v>
      </c>
      <c r="L1070">
        <v>9</v>
      </c>
      <c r="M1070" s="20">
        <v>45926</v>
      </c>
      <c r="N1070" s="3">
        <v>0.87</v>
      </c>
      <c r="O1070" s="3">
        <v>1.28</v>
      </c>
      <c r="R1070" s="119"/>
    </row>
    <row r="1071" spans="1:18">
      <c r="A1071" s="57" t="s">
        <v>29</v>
      </c>
      <c r="B1071" s="57" t="s">
        <v>30</v>
      </c>
      <c r="C1071" s="56">
        <v>3</v>
      </c>
      <c r="D1071" s="57" t="s">
        <v>37</v>
      </c>
      <c r="E1071" s="57">
        <v>2018</v>
      </c>
      <c r="F1071" s="56">
        <v>2</v>
      </c>
      <c r="G1071" s="57">
        <v>3</v>
      </c>
      <c r="H1071" s="56">
        <v>12</v>
      </c>
      <c r="I1071" s="6">
        <v>46</v>
      </c>
      <c r="J1071">
        <v>76</v>
      </c>
      <c r="K1071" s="57">
        <v>312</v>
      </c>
      <c r="L1071">
        <v>9</v>
      </c>
      <c r="M1071" s="20">
        <v>45926</v>
      </c>
      <c r="N1071" s="3">
        <v>0.83</v>
      </c>
      <c r="O1071" s="3">
        <v>3.15</v>
      </c>
      <c r="R1071" s="119"/>
    </row>
    <row r="1072" spans="1:18">
      <c r="A1072" s="57" t="s">
        <v>29</v>
      </c>
      <c r="B1072" s="57" t="s">
        <v>30</v>
      </c>
      <c r="C1072" s="56">
        <v>3</v>
      </c>
      <c r="D1072" s="57" t="s">
        <v>34</v>
      </c>
      <c r="E1072" s="57">
        <v>1999</v>
      </c>
      <c r="F1072" s="56">
        <v>2</v>
      </c>
      <c r="G1072" s="57">
        <v>2</v>
      </c>
      <c r="H1072" s="56">
        <v>12</v>
      </c>
      <c r="I1072" s="6">
        <v>47</v>
      </c>
      <c r="J1072">
        <v>53</v>
      </c>
      <c r="K1072" s="57">
        <v>212</v>
      </c>
      <c r="L1072">
        <v>9</v>
      </c>
      <c r="M1072" s="20">
        <v>45926</v>
      </c>
      <c r="N1072" s="3">
        <v>0.87</v>
      </c>
      <c r="O1072" s="3">
        <v>1.1299999999999999</v>
      </c>
      <c r="R1072" s="119"/>
    </row>
    <row r="1073" spans="1:18">
      <c r="A1073" s="57" t="s">
        <v>29</v>
      </c>
      <c r="B1073" s="57" t="s">
        <v>30</v>
      </c>
      <c r="C1073" s="56">
        <v>3</v>
      </c>
      <c r="D1073" s="57" t="s">
        <v>35</v>
      </c>
      <c r="E1073" s="57">
        <v>2002</v>
      </c>
      <c r="F1073" s="56">
        <v>2</v>
      </c>
      <c r="G1073" s="57">
        <v>1</v>
      </c>
      <c r="H1073" s="56">
        <v>12</v>
      </c>
      <c r="I1073" s="6">
        <v>48</v>
      </c>
      <c r="J1073">
        <v>12</v>
      </c>
      <c r="K1073" s="57">
        <v>112</v>
      </c>
      <c r="L1073">
        <v>9</v>
      </c>
      <c r="M1073" s="20">
        <v>45926</v>
      </c>
      <c r="N1073" s="3">
        <v>0.81</v>
      </c>
      <c r="O1073" s="3">
        <v>2.0699999999999998</v>
      </c>
      <c r="R1073" s="119"/>
    </row>
    <row r="1074" spans="1:18">
      <c r="A1074" s="57" t="s">
        <v>39</v>
      </c>
      <c r="B1074" s="57" t="s">
        <v>40</v>
      </c>
      <c r="C1074" s="56">
        <v>4</v>
      </c>
      <c r="D1074" s="57" t="s">
        <v>42</v>
      </c>
      <c r="E1074" s="57">
        <v>1989</v>
      </c>
      <c r="F1074" s="56">
        <v>2</v>
      </c>
      <c r="G1074" s="57">
        <v>1</v>
      </c>
      <c r="H1074" s="56">
        <v>13</v>
      </c>
      <c r="I1074" s="6">
        <v>49</v>
      </c>
      <c r="J1074">
        <v>13</v>
      </c>
      <c r="K1074" s="57">
        <v>113</v>
      </c>
      <c r="L1074">
        <v>9</v>
      </c>
      <c r="M1074" s="20">
        <v>45926</v>
      </c>
      <c r="N1074" s="3">
        <v>0.81</v>
      </c>
      <c r="O1074" s="3">
        <v>7.44</v>
      </c>
      <c r="R1074" s="119"/>
    </row>
    <row r="1075" spans="1:18">
      <c r="A1075" s="57" t="s">
        <v>39</v>
      </c>
      <c r="B1075" s="57" t="s">
        <v>40</v>
      </c>
      <c r="C1075" s="56">
        <v>4</v>
      </c>
      <c r="D1075" s="57" t="s">
        <v>45</v>
      </c>
      <c r="E1075" s="57">
        <v>2004</v>
      </c>
      <c r="F1075" s="56">
        <v>2</v>
      </c>
      <c r="G1075" s="57">
        <v>2</v>
      </c>
      <c r="H1075" s="56">
        <v>13</v>
      </c>
      <c r="I1075" s="6">
        <v>50</v>
      </c>
      <c r="J1075">
        <v>52</v>
      </c>
      <c r="K1075" s="57">
        <v>213</v>
      </c>
      <c r="L1075">
        <v>9</v>
      </c>
      <c r="M1075" s="20">
        <v>45926</v>
      </c>
      <c r="N1075" s="3">
        <v>0.83</v>
      </c>
      <c r="O1075" s="3">
        <v>1.56</v>
      </c>
      <c r="R1075" s="119"/>
    </row>
    <row r="1076" spans="1:18">
      <c r="A1076" s="57" t="s">
        <v>39</v>
      </c>
      <c r="B1076" s="57" t="s">
        <v>40</v>
      </c>
      <c r="C1076" s="56">
        <v>4</v>
      </c>
      <c r="D1076" s="57" t="s">
        <v>41</v>
      </c>
      <c r="E1076" s="57">
        <v>1984</v>
      </c>
      <c r="F1076" s="56">
        <v>2</v>
      </c>
      <c r="G1076" s="57">
        <v>3</v>
      </c>
      <c r="H1076" s="56">
        <v>13</v>
      </c>
      <c r="I1076" s="6">
        <v>51</v>
      </c>
      <c r="J1076">
        <v>77</v>
      </c>
      <c r="K1076" s="57">
        <v>313</v>
      </c>
      <c r="L1076">
        <v>9</v>
      </c>
      <c r="M1076" s="20">
        <v>45926</v>
      </c>
      <c r="N1076" s="3">
        <v>0.81</v>
      </c>
      <c r="O1076" s="3">
        <v>4.1100000000000003</v>
      </c>
      <c r="R1076" s="119"/>
    </row>
    <row r="1077" spans="1:18">
      <c r="A1077" s="57" t="s">
        <v>39</v>
      </c>
      <c r="B1077" s="57" t="s">
        <v>40</v>
      </c>
      <c r="C1077" s="56">
        <v>4</v>
      </c>
      <c r="D1077" s="57" t="s">
        <v>47</v>
      </c>
      <c r="E1077" s="57">
        <v>2016</v>
      </c>
      <c r="F1077" s="56">
        <v>2</v>
      </c>
      <c r="G1077" s="57">
        <v>4</v>
      </c>
      <c r="H1077" s="56">
        <v>13</v>
      </c>
      <c r="I1077" s="6">
        <v>52</v>
      </c>
      <c r="J1077">
        <v>116</v>
      </c>
      <c r="K1077" s="57">
        <v>413</v>
      </c>
      <c r="L1077">
        <v>9</v>
      </c>
      <c r="M1077" s="20">
        <v>45926</v>
      </c>
      <c r="N1077" s="3">
        <v>0.81</v>
      </c>
      <c r="O1077" s="3">
        <v>3.16</v>
      </c>
      <c r="R1077" s="119"/>
    </row>
    <row r="1078" spans="1:18">
      <c r="A1078" s="57" t="s">
        <v>39</v>
      </c>
      <c r="B1078" s="57" t="s">
        <v>40</v>
      </c>
      <c r="C1078" s="56">
        <v>4</v>
      </c>
      <c r="D1078" s="57" t="s">
        <v>47</v>
      </c>
      <c r="E1078" s="57">
        <v>2016</v>
      </c>
      <c r="F1078" s="56">
        <v>2</v>
      </c>
      <c r="G1078" s="57">
        <v>4</v>
      </c>
      <c r="H1078" s="56">
        <v>14</v>
      </c>
      <c r="I1078" s="6">
        <v>53</v>
      </c>
      <c r="J1078">
        <v>115</v>
      </c>
      <c r="K1078" s="57">
        <v>414</v>
      </c>
      <c r="L1078">
        <v>9</v>
      </c>
      <c r="M1078" s="20">
        <v>45926</v>
      </c>
      <c r="N1078" s="3">
        <v>0.86</v>
      </c>
      <c r="O1078" s="3">
        <v>1.1299999999999999</v>
      </c>
      <c r="R1078" s="119"/>
    </row>
    <row r="1079" spans="1:18">
      <c r="A1079" s="57" t="s">
        <v>39</v>
      </c>
      <c r="B1079" s="57" t="s">
        <v>40</v>
      </c>
      <c r="C1079" s="56">
        <v>4</v>
      </c>
      <c r="D1079" s="57" t="s">
        <v>41</v>
      </c>
      <c r="E1079" s="57">
        <v>1984</v>
      </c>
      <c r="F1079" s="56">
        <v>2</v>
      </c>
      <c r="G1079" s="57">
        <v>3</v>
      </c>
      <c r="H1079" s="56">
        <v>14</v>
      </c>
      <c r="I1079" s="6">
        <v>54</v>
      </c>
      <c r="J1079">
        <v>78</v>
      </c>
      <c r="K1079" s="57">
        <v>314</v>
      </c>
      <c r="L1079">
        <v>9</v>
      </c>
      <c r="M1079" s="20">
        <v>45926</v>
      </c>
      <c r="N1079" s="3">
        <v>0.84</v>
      </c>
      <c r="O1079" s="3">
        <v>2.99</v>
      </c>
      <c r="R1079" s="119"/>
    </row>
    <row r="1080" spans="1:18">
      <c r="A1080" s="57" t="s">
        <v>39</v>
      </c>
      <c r="B1080" s="57" t="s">
        <v>40</v>
      </c>
      <c r="C1080" s="56">
        <v>4</v>
      </c>
      <c r="D1080" s="57" t="s">
        <v>45</v>
      </c>
      <c r="E1080" s="57">
        <v>2004</v>
      </c>
      <c r="F1080" s="56">
        <v>2</v>
      </c>
      <c r="G1080" s="57">
        <v>2</v>
      </c>
      <c r="H1080" s="56">
        <v>14</v>
      </c>
      <c r="I1080" s="6">
        <v>55</v>
      </c>
      <c r="J1080">
        <v>51</v>
      </c>
      <c r="K1080" s="57">
        <v>214</v>
      </c>
      <c r="L1080">
        <v>9</v>
      </c>
      <c r="M1080" s="20">
        <v>45926</v>
      </c>
      <c r="N1080" s="3">
        <v>0.85</v>
      </c>
      <c r="O1080" s="3">
        <v>1.81</v>
      </c>
      <c r="R1080" s="119"/>
    </row>
    <row r="1081" spans="1:18">
      <c r="A1081" s="57" t="s">
        <v>39</v>
      </c>
      <c r="B1081" s="57" t="s">
        <v>40</v>
      </c>
      <c r="C1081" s="56">
        <v>4</v>
      </c>
      <c r="D1081" s="57" t="s">
        <v>42</v>
      </c>
      <c r="E1081" s="57">
        <v>1989</v>
      </c>
      <c r="F1081" s="56">
        <v>2</v>
      </c>
      <c r="G1081" s="57">
        <v>1</v>
      </c>
      <c r="H1081" s="56">
        <v>14</v>
      </c>
      <c r="I1081" s="6">
        <v>56</v>
      </c>
      <c r="J1081">
        <v>14</v>
      </c>
      <c r="K1081" s="57">
        <v>114</v>
      </c>
      <c r="L1081">
        <v>9</v>
      </c>
      <c r="M1081" s="20">
        <v>45926</v>
      </c>
      <c r="N1081" s="3">
        <v>0.84</v>
      </c>
      <c r="O1081" s="3">
        <v>2.08</v>
      </c>
      <c r="R1081" s="119"/>
    </row>
    <row r="1082" spans="1:18">
      <c r="A1082" s="57" t="s">
        <v>39</v>
      </c>
      <c r="B1082" s="57" t="s">
        <v>40</v>
      </c>
      <c r="C1082" s="56">
        <v>4</v>
      </c>
      <c r="D1082" s="57" t="s">
        <v>48</v>
      </c>
      <c r="E1082" s="57">
        <v>2020</v>
      </c>
      <c r="F1082" s="56">
        <v>2</v>
      </c>
      <c r="G1082" s="57">
        <v>1</v>
      </c>
      <c r="H1082" s="56">
        <v>15</v>
      </c>
      <c r="I1082" s="6">
        <v>57</v>
      </c>
      <c r="J1082">
        <v>15</v>
      </c>
      <c r="K1082" s="57">
        <v>115</v>
      </c>
      <c r="L1082">
        <v>9</v>
      </c>
      <c r="M1082" s="20">
        <v>45926</v>
      </c>
      <c r="N1082" s="3">
        <v>0.79</v>
      </c>
      <c r="O1082" s="3">
        <v>3.32</v>
      </c>
      <c r="R1082" s="119"/>
    </row>
    <row r="1083" spans="1:18">
      <c r="A1083" s="57" t="s">
        <v>39</v>
      </c>
      <c r="B1083" s="57" t="s">
        <v>40</v>
      </c>
      <c r="C1083" s="56">
        <v>4</v>
      </c>
      <c r="D1083" s="57" t="s">
        <v>46</v>
      </c>
      <c r="E1083" s="57">
        <v>2008</v>
      </c>
      <c r="F1083" s="56">
        <v>2</v>
      </c>
      <c r="G1083" s="57">
        <v>2</v>
      </c>
      <c r="H1083" s="56">
        <v>15</v>
      </c>
      <c r="I1083" s="6">
        <v>58</v>
      </c>
      <c r="J1083">
        <v>50</v>
      </c>
      <c r="K1083" s="57">
        <v>215</v>
      </c>
      <c r="L1083">
        <v>9</v>
      </c>
      <c r="M1083" s="20">
        <v>45926</v>
      </c>
      <c r="N1083" s="3">
        <v>0.8</v>
      </c>
      <c r="O1083" s="3">
        <v>2.4</v>
      </c>
      <c r="R1083" s="119"/>
    </row>
    <row r="1084" spans="1:18">
      <c r="A1084" s="57" t="s">
        <v>39</v>
      </c>
      <c r="B1084" s="57" t="s">
        <v>40</v>
      </c>
      <c r="C1084" s="56">
        <v>4</v>
      </c>
      <c r="D1084" s="57" t="s">
        <v>43</v>
      </c>
      <c r="E1084" s="57">
        <v>1999</v>
      </c>
      <c r="F1084" s="56">
        <v>2</v>
      </c>
      <c r="G1084" s="57">
        <v>3</v>
      </c>
      <c r="H1084" s="56">
        <v>15</v>
      </c>
      <c r="I1084" s="6">
        <v>59</v>
      </c>
      <c r="J1084">
        <v>79</v>
      </c>
      <c r="K1084" s="57">
        <v>315</v>
      </c>
      <c r="L1084">
        <v>9</v>
      </c>
      <c r="M1084" s="20">
        <v>45926</v>
      </c>
      <c r="N1084" s="3">
        <v>0.8</v>
      </c>
      <c r="O1084" s="3">
        <v>3.58</v>
      </c>
      <c r="R1084" s="119"/>
    </row>
    <row r="1085" spans="1:18">
      <c r="A1085" s="57" t="s">
        <v>39</v>
      </c>
      <c r="B1085" s="57" t="s">
        <v>40</v>
      </c>
      <c r="C1085" s="56">
        <v>4</v>
      </c>
      <c r="D1085" s="57" t="s">
        <v>44</v>
      </c>
      <c r="E1085" s="57">
        <v>2001</v>
      </c>
      <c r="F1085" s="56">
        <v>2</v>
      </c>
      <c r="G1085" s="57">
        <v>4</v>
      </c>
      <c r="H1085" s="56">
        <v>15</v>
      </c>
      <c r="I1085" s="6">
        <v>60</v>
      </c>
      <c r="J1085">
        <v>114</v>
      </c>
      <c r="K1085" s="57">
        <v>415</v>
      </c>
      <c r="L1085">
        <v>9</v>
      </c>
      <c r="M1085" s="20">
        <v>45926</v>
      </c>
      <c r="N1085" s="3">
        <v>0.84</v>
      </c>
      <c r="O1085" s="3">
        <v>2.89</v>
      </c>
      <c r="R1085" s="119"/>
    </row>
    <row r="1086" spans="1:18">
      <c r="A1086" s="57" t="s">
        <v>39</v>
      </c>
      <c r="B1086" s="57" t="s">
        <v>40</v>
      </c>
      <c r="C1086" s="56">
        <v>4</v>
      </c>
      <c r="D1086" s="57" t="s">
        <v>44</v>
      </c>
      <c r="E1086" s="57">
        <v>2001</v>
      </c>
      <c r="F1086" s="56">
        <v>2</v>
      </c>
      <c r="G1086" s="57">
        <v>4</v>
      </c>
      <c r="H1086" s="56">
        <v>16</v>
      </c>
      <c r="I1086" s="6">
        <v>61</v>
      </c>
      <c r="J1086">
        <v>113</v>
      </c>
      <c r="K1086" s="57">
        <v>416</v>
      </c>
      <c r="L1086">
        <v>9</v>
      </c>
      <c r="M1086" s="20">
        <v>45926</v>
      </c>
      <c r="N1086" s="3">
        <v>0.85</v>
      </c>
      <c r="O1086" s="3">
        <v>3.24</v>
      </c>
      <c r="R1086" s="119"/>
    </row>
    <row r="1087" spans="1:18">
      <c r="A1087" s="57" t="s">
        <v>39</v>
      </c>
      <c r="B1087" s="57" t="s">
        <v>40</v>
      </c>
      <c r="C1087" s="56">
        <v>4</v>
      </c>
      <c r="D1087" s="57" t="s">
        <v>43</v>
      </c>
      <c r="E1087" s="57">
        <v>1999</v>
      </c>
      <c r="F1087" s="56">
        <v>2</v>
      </c>
      <c r="G1087" s="57">
        <v>3</v>
      </c>
      <c r="H1087" s="56">
        <v>16</v>
      </c>
      <c r="I1087" s="6">
        <v>62</v>
      </c>
      <c r="J1087">
        <v>80</v>
      </c>
      <c r="K1087" s="57">
        <v>316</v>
      </c>
      <c r="L1087">
        <v>9</v>
      </c>
      <c r="M1087" s="20">
        <v>45926</v>
      </c>
      <c r="N1087" s="3">
        <v>0.82</v>
      </c>
      <c r="O1087" s="3">
        <v>1.5</v>
      </c>
      <c r="R1087" s="119"/>
    </row>
    <row r="1088" spans="1:18">
      <c r="A1088" s="57" t="s">
        <v>39</v>
      </c>
      <c r="B1088" s="57" t="s">
        <v>40</v>
      </c>
      <c r="C1088" s="56">
        <v>4</v>
      </c>
      <c r="D1088" s="57" t="s">
        <v>46</v>
      </c>
      <c r="E1088" s="57">
        <v>2008</v>
      </c>
      <c r="F1088" s="56">
        <v>2</v>
      </c>
      <c r="G1088" s="57">
        <v>2</v>
      </c>
      <c r="H1088" s="56">
        <v>16</v>
      </c>
      <c r="I1088" s="6">
        <v>63</v>
      </c>
      <c r="J1088">
        <v>49</v>
      </c>
      <c r="K1088" s="57">
        <v>216</v>
      </c>
      <c r="L1088">
        <v>9</v>
      </c>
      <c r="M1088" s="20">
        <v>45926</v>
      </c>
      <c r="N1088" s="3">
        <v>0.82</v>
      </c>
      <c r="O1088" s="3">
        <v>2.44</v>
      </c>
      <c r="R1088" s="119"/>
    </row>
    <row r="1089" spans="1:18">
      <c r="A1089" s="57" t="s">
        <v>39</v>
      </c>
      <c r="B1089" s="57" t="s">
        <v>40</v>
      </c>
      <c r="C1089" s="56">
        <v>4</v>
      </c>
      <c r="D1089" s="57" t="s">
        <v>48</v>
      </c>
      <c r="E1089" s="57">
        <v>2020</v>
      </c>
      <c r="F1089" s="56">
        <v>2</v>
      </c>
      <c r="G1089" s="57">
        <v>1</v>
      </c>
      <c r="H1089" s="56">
        <v>16</v>
      </c>
      <c r="I1089" s="6">
        <v>64</v>
      </c>
      <c r="J1089">
        <v>16</v>
      </c>
      <c r="K1089" s="57">
        <v>116</v>
      </c>
      <c r="L1089">
        <v>9</v>
      </c>
      <c r="M1089" s="20">
        <v>45926</v>
      </c>
      <c r="N1089" s="3">
        <v>0.78</v>
      </c>
      <c r="O1089" s="3">
        <v>3.41</v>
      </c>
      <c r="R1089" s="119"/>
    </row>
    <row r="1090" spans="1:18">
      <c r="A1090" s="57" t="s">
        <v>29</v>
      </c>
      <c r="B1090" s="57" t="s">
        <v>30</v>
      </c>
      <c r="C1090" s="56">
        <v>5</v>
      </c>
      <c r="D1090" s="57" t="s">
        <v>33</v>
      </c>
      <c r="E1090" s="57">
        <v>1998</v>
      </c>
      <c r="F1090" s="56">
        <v>3</v>
      </c>
      <c r="G1090" s="57">
        <v>1</v>
      </c>
      <c r="H1090" s="56">
        <v>17</v>
      </c>
      <c r="I1090" s="6">
        <v>65</v>
      </c>
      <c r="J1090">
        <v>17</v>
      </c>
      <c r="K1090" s="57">
        <v>117</v>
      </c>
      <c r="L1090">
        <v>9</v>
      </c>
      <c r="M1090" s="20">
        <v>45926</v>
      </c>
      <c r="N1090" s="3">
        <v>0.84</v>
      </c>
      <c r="O1090" s="3">
        <v>2.0499999999999998</v>
      </c>
      <c r="R1090" s="119"/>
    </row>
    <row r="1091" spans="1:18">
      <c r="A1091" s="57" t="s">
        <v>29</v>
      </c>
      <c r="B1091" s="57" t="s">
        <v>30</v>
      </c>
      <c r="C1091" s="56">
        <v>5</v>
      </c>
      <c r="D1091" s="57" t="s">
        <v>31</v>
      </c>
      <c r="E1091" s="57">
        <v>1983</v>
      </c>
      <c r="F1091" s="56">
        <v>3</v>
      </c>
      <c r="G1091" s="57">
        <v>2</v>
      </c>
      <c r="H1091" s="56">
        <v>17</v>
      </c>
      <c r="I1091" s="6">
        <v>66</v>
      </c>
      <c r="J1091">
        <v>48</v>
      </c>
      <c r="K1091" s="57">
        <v>217</v>
      </c>
      <c r="L1091">
        <v>9</v>
      </c>
      <c r="M1091" s="20">
        <v>45926</v>
      </c>
      <c r="N1091" s="3">
        <v>0.85</v>
      </c>
      <c r="O1091" s="3">
        <v>1.6</v>
      </c>
      <c r="R1091" s="119"/>
    </row>
    <row r="1092" spans="1:18">
      <c r="A1092" s="57" t="s">
        <v>29</v>
      </c>
      <c r="B1092" s="57" t="s">
        <v>30</v>
      </c>
      <c r="C1092" s="56">
        <v>5</v>
      </c>
      <c r="D1092" s="57" t="s">
        <v>34</v>
      </c>
      <c r="E1092" s="57">
        <v>1999</v>
      </c>
      <c r="F1092" s="56">
        <v>3</v>
      </c>
      <c r="G1092" s="57">
        <v>3</v>
      </c>
      <c r="H1092" s="56">
        <v>17</v>
      </c>
      <c r="I1092" s="6">
        <v>67</v>
      </c>
      <c r="J1092">
        <v>81</v>
      </c>
      <c r="K1092" s="57">
        <v>317</v>
      </c>
      <c r="L1092">
        <v>9</v>
      </c>
      <c r="M1092" s="20">
        <v>45926</v>
      </c>
      <c r="N1092" s="3">
        <v>0.84</v>
      </c>
      <c r="O1092" s="3">
        <v>3.12</v>
      </c>
      <c r="R1092" s="119"/>
    </row>
    <row r="1093" spans="1:18">
      <c r="A1093" s="57" t="s">
        <v>29</v>
      </c>
      <c r="B1093" s="57" t="s">
        <v>30</v>
      </c>
      <c r="C1093" s="56">
        <v>5</v>
      </c>
      <c r="D1093" s="57" t="s">
        <v>37</v>
      </c>
      <c r="E1093" s="57">
        <v>2018</v>
      </c>
      <c r="F1093" s="56">
        <v>3</v>
      </c>
      <c r="G1093" s="57">
        <v>4</v>
      </c>
      <c r="H1093" s="56">
        <v>17</v>
      </c>
      <c r="I1093" s="6">
        <v>68</v>
      </c>
      <c r="J1093">
        <v>112</v>
      </c>
      <c r="K1093" s="57">
        <v>417</v>
      </c>
      <c r="L1093">
        <v>9</v>
      </c>
      <c r="M1093" s="20">
        <v>45926</v>
      </c>
      <c r="N1093" s="3">
        <v>0.85</v>
      </c>
      <c r="O1093" s="3">
        <v>1.54</v>
      </c>
      <c r="R1093" s="119"/>
    </row>
    <row r="1094" spans="1:18">
      <c r="A1094" s="57" t="s">
        <v>29</v>
      </c>
      <c r="B1094" s="57" t="s">
        <v>30</v>
      </c>
      <c r="C1094" s="56">
        <v>5</v>
      </c>
      <c r="D1094" s="57" t="s">
        <v>37</v>
      </c>
      <c r="E1094" s="57">
        <v>2018</v>
      </c>
      <c r="F1094" s="56">
        <v>3</v>
      </c>
      <c r="G1094" s="57">
        <v>4</v>
      </c>
      <c r="H1094" s="56">
        <v>18</v>
      </c>
      <c r="I1094" s="6">
        <v>69</v>
      </c>
      <c r="J1094">
        <v>111</v>
      </c>
      <c r="K1094" s="57">
        <v>418</v>
      </c>
      <c r="L1094">
        <v>9</v>
      </c>
      <c r="M1094" s="20">
        <v>45926</v>
      </c>
      <c r="N1094" s="3">
        <v>0.84</v>
      </c>
      <c r="O1094" s="3">
        <v>2.4500000000000002</v>
      </c>
      <c r="R1094" s="119"/>
    </row>
    <row r="1095" spans="1:18">
      <c r="A1095" s="57" t="s">
        <v>29</v>
      </c>
      <c r="B1095" s="57" t="s">
        <v>30</v>
      </c>
      <c r="C1095" s="56">
        <v>5</v>
      </c>
      <c r="D1095" s="57" t="s">
        <v>34</v>
      </c>
      <c r="E1095" s="57">
        <v>1999</v>
      </c>
      <c r="F1095" s="56">
        <v>3</v>
      </c>
      <c r="G1095" s="57">
        <v>3</v>
      </c>
      <c r="H1095" s="56">
        <v>18</v>
      </c>
      <c r="I1095" s="6">
        <v>70</v>
      </c>
      <c r="J1095">
        <v>82</v>
      </c>
      <c r="K1095" s="57">
        <v>318</v>
      </c>
      <c r="L1095">
        <v>9</v>
      </c>
      <c r="M1095" s="20">
        <v>45926</v>
      </c>
      <c r="N1095" s="3">
        <v>0.84</v>
      </c>
      <c r="O1095" s="3">
        <v>3</v>
      </c>
      <c r="R1095" s="119"/>
    </row>
    <row r="1096" spans="1:18">
      <c r="A1096" s="57" t="s">
        <v>29</v>
      </c>
      <c r="B1096" s="57" t="s">
        <v>30</v>
      </c>
      <c r="C1096" s="56">
        <v>5</v>
      </c>
      <c r="D1096" s="57" t="s">
        <v>31</v>
      </c>
      <c r="E1096" s="57">
        <v>1983</v>
      </c>
      <c r="F1096" s="56">
        <v>3</v>
      </c>
      <c r="G1096" s="57">
        <v>2</v>
      </c>
      <c r="H1096" s="56">
        <v>18</v>
      </c>
      <c r="I1096" s="6">
        <v>71</v>
      </c>
      <c r="J1096">
        <v>47</v>
      </c>
      <c r="K1096" s="57">
        <v>218</v>
      </c>
      <c r="L1096">
        <v>9</v>
      </c>
      <c r="M1096" s="20">
        <v>45926</v>
      </c>
      <c r="N1096" s="3">
        <v>0.85</v>
      </c>
      <c r="O1096" s="3">
        <v>1.77</v>
      </c>
      <c r="R1096" s="119"/>
    </row>
    <row r="1097" spans="1:18">
      <c r="A1097" s="57" t="s">
        <v>29</v>
      </c>
      <c r="B1097" s="57" t="s">
        <v>30</v>
      </c>
      <c r="C1097" s="56">
        <v>5</v>
      </c>
      <c r="D1097" s="57" t="s">
        <v>33</v>
      </c>
      <c r="E1097" s="57">
        <v>1998</v>
      </c>
      <c r="F1097" s="56">
        <v>3</v>
      </c>
      <c r="G1097" s="57">
        <v>1</v>
      </c>
      <c r="H1097" s="56">
        <v>18</v>
      </c>
      <c r="I1097" s="6">
        <v>72</v>
      </c>
      <c r="J1097">
        <v>18</v>
      </c>
      <c r="K1097" s="57">
        <v>118</v>
      </c>
      <c r="L1097">
        <v>9</v>
      </c>
      <c r="M1097" s="20">
        <v>45926</v>
      </c>
      <c r="N1097" s="3">
        <v>0.84</v>
      </c>
      <c r="O1097" s="3">
        <v>2.0699999999999998</v>
      </c>
      <c r="R1097" s="119"/>
    </row>
    <row r="1098" spans="1:18">
      <c r="A1098" s="57" t="s">
        <v>29</v>
      </c>
      <c r="B1098" s="57" t="s">
        <v>30</v>
      </c>
      <c r="C1098" s="56">
        <v>5</v>
      </c>
      <c r="D1098" s="57" t="s">
        <v>38</v>
      </c>
      <c r="E1098" s="57">
        <v>2023</v>
      </c>
      <c r="F1098" s="56">
        <v>3</v>
      </c>
      <c r="G1098" s="57">
        <v>1</v>
      </c>
      <c r="H1098" s="56">
        <v>19</v>
      </c>
      <c r="I1098" s="6">
        <v>73</v>
      </c>
      <c r="J1098">
        <v>19</v>
      </c>
      <c r="K1098" s="57">
        <v>119</v>
      </c>
      <c r="L1098">
        <v>9</v>
      </c>
      <c r="M1098" s="20">
        <v>45926</v>
      </c>
      <c r="N1098" s="3">
        <v>0.8</v>
      </c>
      <c r="O1098" s="3">
        <v>3.57</v>
      </c>
      <c r="R1098" s="119"/>
    </row>
    <row r="1099" spans="1:18">
      <c r="A1099" s="57" t="s">
        <v>29</v>
      </c>
      <c r="B1099" s="57" t="s">
        <v>30</v>
      </c>
      <c r="C1099" s="56">
        <v>5</v>
      </c>
      <c r="D1099" s="57" t="s">
        <v>36</v>
      </c>
      <c r="E1099" s="57">
        <v>2016</v>
      </c>
      <c r="F1099" s="56">
        <v>3</v>
      </c>
      <c r="G1099" s="57">
        <v>2</v>
      </c>
      <c r="H1099" s="56">
        <v>19</v>
      </c>
      <c r="I1099" s="6">
        <v>74</v>
      </c>
      <c r="J1099">
        <v>46</v>
      </c>
      <c r="K1099" s="57">
        <v>219</v>
      </c>
      <c r="L1099">
        <v>9</v>
      </c>
      <c r="M1099" s="20">
        <v>45926</v>
      </c>
      <c r="N1099" s="3">
        <v>0.85</v>
      </c>
      <c r="O1099" s="3">
        <v>1.8</v>
      </c>
      <c r="R1099" s="119"/>
    </row>
    <row r="1100" spans="1:18">
      <c r="A1100" s="57" t="s">
        <v>29</v>
      </c>
      <c r="B1100" s="57" t="s">
        <v>30</v>
      </c>
      <c r="C1100" s="56">
        <v>5</v>
      </c>
      <c r="D1100" s="57" t="s">
        <v>35</v>
      </c>
      <c r="E1100" s="57">
        <v>2002</v>
      </c>
      <c r="F1100" s="56">
        <v>3</v>
      </c>
      <c r="G1100" s="57">
        <v>3</v>
      </c>
      <c r="H1100" s="56">
        <v>19</v>
      </c>
      <c r="I1100" s="6">
        <v>75</v>
      </c>
      <c r="J1100">
        <v>83</v>
      </c>
      <c r="K1100" s="57">
        <v>319</v>
      </c>
      <c r="L1100">
        <v>9</v>
      </c>
      <c r="M1100" s="20">
        <v>45926</v>
      </c>
      <c r="N1100" s="3">
        <v>0.81</v>
      </c>
      <c r="O1100" s="3">
        <v>4.03</v>
      </c>
      <c r="R1100" s="119"/>
    </row>
    <row r="1101" spans="1:18">
      <c r="A1101" s="57" t="s">
        <v>29</v>
      </c>
      <c r="B1101" s="57" t="s">
        <v>30</v>
      </c>
      <c r="C1101" s="56">
        <v>5</v>
      </c>
      <c r="D1101" s="57" t="s">
        <v>32</v>
      </c>
      <c r="E1101" s="57">
        <v>1985</v>
      </c>
      <c r="F1101" s="56">
        <v>3</v>
      </c>
      <c r="G1101" s="57">
        <v>4</v>
      </c>
      <c r="H1101" s="56">
        <v>19</v>
      </c>
      <c r="I1101" s="6">
        <v>76</v>
      </c>
      <c r="J1101">
        <v>110</v>
      </c>
      <c r="K1101" s="57">
        <v>419</v>
      </c>
      <c r="L1101">
        <v>9</v>
      </c>
      <c r="M1101" s="20">
        <v>45926</v>
      </c>
      <c r="N1101" s="3">
        <v>0.85</v>
      </c>
      <c r="O1101" s="3">
        <v>1.41</v>
      </c>
      <c r="R1101" s="119"/>
    </row>
    <row r="1102" spans="1:18">
      <c r="A1102" s="57" t="s">
        <v>29</v>
      </c>
      <c r="B1102" s="57" t="s">
        <v>30</v>
      </c>
      <c r="C1102" s="56">
        <v>5</v>
      </c>
      <c r="D1102" s="57" t="s">
        <v>32</v>
      </c>
      <c r="E1102" s="57">
        <v>1985</v>
      </c>
      <c r="F1102" s="56">
        <v>3</v>
      </c>
      <c r="G1102" s="57">
        <v>4</v>
      </c>
      <c r="H1102" s="56">
        <v>20</v>
      </c>
      <c r="I1102" s="6">
        <v>77</v>
      </c>
      <c r="J1102">
        <v>109</v>
      </c>
      <c r="K1102" s="57">
        <v>420</v>
      </c>
      <c r="L1102">
        <v>9</v>
      </c>
      <c r="M1102" s="20">
        <v>45926</v>
      </c>
      <c r="N1102" s="3">
        <v>0.84</v>
      </c>
      <c r="O1102" s="3">
        <v>2.39</v>
      </c>
      <c r="R1102" s="119"/>
    </row>
    <row r="1103" spans="1:18">
      <c r="A1103" s="57" t="s">
        <v>29</v>
      </c>
      <c r="B1103" s="57" t="s">
        <v>30</v>
      </c>
      <c r="C1103" s="56">
        <v>5</v>
      </c>
      <c r="D1103" s="57" t="s">
        <v>35</v>
      </c>
      <c r="E1103" s="57">
        <v>2002</v>
      </c>
      <c r="F1103" s="56">
        <v>3</v>
      </c>
      <c r="G1103" s="57">
        <v>3</v>
      </c>
      <c r="H1103" s="56">
        <v>20</v>
      </c>
      <c r="I1103" s="6">
        <v>78</v>
      </c>
      <c r="J1103">
        <v>84</v>
      </c>
      <c r="K1103" s="57">
        <v>320</v>
      </c>
      <c r="L1103">
        <v>9</v>
      </c>
      <c r="M1103" s="20">
        <v>45926</v>
      </c>
      <c r="N1103" s="3">
        <v>0.75</v>
      </c>
      <c r="O1103" s="3">
        <v>16.61</v>
      </c>
      <c r="R1103" s="119"/>
    </row>
    <row r="1104" spans="1:18">
      <c r="A1104" s="57" t="s">
        <v>29</v>
      </c>
      <c r="B1104" s="57" t="s">
        <v>30</v>
      </c>
      <c r="C1104" s="56">
        <v>5</v>
      </c>
      <c r="D1104" s="57" t="s">
        <v>36</v>
      </c>
      <c r="E1104" s="57">
        <v>2016</v>
      </c>
      <c r="F1104" s="56">
        <v>3</v>
      </c>
      <c r="G1104" s="57">
        <v>2</v>
      </c>
      <c r="H1104" s="56">
        <v>20</v>
      </c>
      <c r="I1104" s="6">
        <v>79</v>
      </c>
      <c r="J1104">
        <v>45</v>
      </c>
      <c r="K1104" s="57">
        <v>220</v>
      </c>
      <c r="L1104">
        <v>9</v>
      </c>
      <c r="M1104" s="20">
        <v>45926</v>
      </c>
      <c r="N1104" s="3">
        <v>0.83</v>
      </c>
      <c r="O1104" s="3">
        <v>2.1</v>
      </c>
      <c r="R1104" s="119"/>
    </row>
    <row r="1105" spans="1:18">
      <c r="A1105" s="57" t="s">
        <v>29</v>
      </c>
      <c r="B1105" s="57" t="s">
        <v>30</v>
      </c>
      <c r="C1105" s="56">
        <v>5</v>
      </c>
      <c r="D1105" s="57" t="s">
        <v>38</v>
      </c>
      <c r="E1105" s="57">
        <v>2023</v>
      </c>
      <c r="F1105" s="56">
        <v>3</v>
      </c>
      <c r="G1105" s="57">
        <v>1</v>
      </c>
      <c r="H1105" s="56">
        <v>20</v>
      </c>
      <c r="I1105" s="6">
        <v>80</v>
      </c>
      <c r="J1105">
        <v>20</v>
      </c>
      <c r="K1105" s="57">
        <v>120</v>
      </c>
      <c r="L1105">
        <v>9</v>
      </c>
      <c r="M1105" s="20">
        <v>45926</v>
      </c>
      <c r="N1105" s="3">
        <v>0.8</v>
      </c>
      <c r="O1105" s="3">
        <v>4.37</v>
      </c>
      <c r="R1105" s="119"/>
    </row>
    <row r="1106" spans="1:18">
      <c r="A1106" s="57" t="s">
        <v>39</v>
      </c>
      <c r="B1106" s="57" t="s">
        <v>40</v>
      </c>
      <c r="C1106" s="56">
        <v>6</v>
      </c>
      <c r="D1106" s="57" t="s">
        <v>44</v>
      </c>
      <c r="E1106" s="57">
        <v>2001</v>
      </c>
      <c r="F1106" s="56">
        <v>3</v>
      </c>
      <c r="G1106" s="57">
        <v>1</v>
      </c>
      <c r="H1106" s="56">
        <v>21</v>
      </c>
      <c r="I1106" s="6">
        <v>81</v>
      </c>
      <c r="J1106">
        <v>21</v>
      </c>
      <c r="K1106" s="57">
        <v>121</v>
      </c>
      <c r="L1106">
        <v>9</v>
      </c>
      <c r="M1106" s="20">
        <v>45926</v>
      </c>
      <c r="N1106" s="3">
        <v>0.83</v>
      </c>
      <c r="O1106" s="3">
        <v>1.33</v>
      </c>
      <c r="R1106" s="119"/>
    </row>
    <row r="1107" spans="1:18">
      <c r="A1107" s="57" t="s">
        <v>39</v>
      </c>
      <c r="B1107" s="57" t="s">
        <v>40</v>
      </c>
      <c r="C1107" s="56">
        <v>6</v>
      </c>
      <c r="D1107" s="57" t="s">
        <v>47</v>
      </c>
      <c r="E1107" s="57">
        <v>2016</v>
      </c>
      <c r="F1107" s="56">
        <v>3</v>
      </c>
      <c r="G1107" s="57">
        <v>2</v>
      </c>
      <c r="H1107" s="56">
        <v>21</v>
      </c>
      <c r="I1107" s="6">
        <v>82</v>
      </c>
      <c r="J1107">
        <v>44</v>
      </c>
      <c r="K1107" s="57">
        <v>221</v>
      </c>
      <c r="L1107">
        <v>9</v>
      </c>
      <c r="M1107" s="20">
        <v>45926</v>
      </c>
      <c r="N1107" s="3">
        <v>0.82</v>
      </c>
      <c r="O1107" s="3">
        <v>3.15</v>
      </c>
      <c r="R1107" s="119"/>
    </row>
    <row r="1108" spans="1:18">
      <c r="A1108" s="57" t="s">
        <v>39</v>
      </c>
      <c r="B1108" s="57" t="s">
        <v>40</v>
      </c>
      <c r="C1108" s="56">
        <v>6</v>
      </c>
      <c r="D1108" s="57" t="s">
        <v>42</v>
      </c>
      <c r="E1108" s="57">
        <v>1989</v>
      </c>
      <c r="F1108" s="56">
        <v>3</v>
      </c>
      <c r="G1108" s="57">
        <v>3</v>
      </c>
      <c r="H1108" s="56">
        <v>21</v>
      </c>
      <c r="I1108" s="6">
        <v>83</v>
      </c>
      <c r="J1108">
        <v>85</v>
      </c>
      <c r="K1108" s="57">
        <v>321</v>
      </c>
      <c r="L1108">
        <v>9</v>
      </c>
      <c r="M1108" s="20">
        <v>45926</v>
      </c>
      <c r="N1108" s="3">
        <v>0.77</v>
      </c>
      <c r="O1108" s="3">
        <v>3.44</v>
      </c>
      <c r="R1108" s="119"/>
    </row>
    <row r="1109" spans="1:18">
      <c r="A1109" s="57" t="s">
        <v>39</v>
      </c>
      <c r="B1109" s="57" t="s">
        <v>40</v>
      </c>
      <c r="C1109" s="56">
        <v>6</v>
      </c>
      <c r="D1109" s="57" t="s">
        <v>48</v>
      </c>
      <c r="E1109" s="57">
        <v>2020</v>
      </c>
      <c r="F1109" s="56">
        <v>3</v>
      </c>
      <c r="G1109" s="57">
        <v>4</v>
      </c>
      <c r="H1109" s="56">
        <v>21</v>
      </c>
      <c r="I1109" s="6">
        <v>84</v>
      </c>
      <c r="J1109">
        <v>108</v>
      </c>
      <c r="K1109" s="57">
        <v>421</v>
      </c>
      <c r="L1109">
        <v>9</v>
      </c>
      <c r="M1109" s="20">
        <v>45926</v>
      </c>
      <c r="N1109" s="3">
        <v>0.83</v>
      </c>
      <c r="O1109" s="3">
        <v>3.38</v>
      </c>
      <c r="R1109" s="119"/>
    </row>
    <row r="1110" spans="1:18">
      <c r="A1110" s="57" t="s">
        <v>39</v>
      </c>
      <c r="B1110" s="57" t="s">
        <v>40</v>
      </c>
      <c r="C1110" s="56">
        <v>6</v>
      </c>
      <c r="D1110" s="57" t="s">
        <v>48</v>
      </c>
      <c r="E1110" s="57">
        <v>2020</v>
      </c>
      <c r="F1110" s="56">
        <v>3</v>
      </c>
      <c r="G1110" s="57">
        <v>4</v>
      </c>
      <c r="H1110" s="56">
        <v>22</v>
      </c>
      <c r="I1110" s="6">
        <v>85</v>
      </c>
      <c r="J1110">
        <v>107</v>
      </c>
      <c r="K1110" s="57">
        <v>422</v>
      </c>
      <c r="L1110">
        <v>9</v>
      </c>
      <c r="M1110" s="20">
        <v>45926</v>
      </c>
      <c r="N1110" s="3">
        <v>0.85</v>
      </c>
      <c r="O1110" s="3">
        <v>1.29</v>
      </c>
      <c r="R1110" s="119"/>
    </row>
    <row r="1111" spans="1:18">
      <c r="A1111" s="57" t="s">
        <v>39</v>
      </c>
      <c r="B1111" s="57" t="s">
        <v>40</v>
      </c>
      <c r="C1111" s="56">
        <v>6</v>
      </c>
      <c r="D1111" s="57" t="s">
        <v>42</v>
      </c>
      <c r="E1111" s="57">
        <v>1989</v>
      </c>
      <c r="F1111" s="56">
        <v>3</v>
      </c>
      <c r="G1111" s="57">
        <v>3</v>
      </c>
      <c r="H1111" s="56">
        <v>22</v>
      </c>
      <c r="I1111" s="6">
        <v>86</v>
      </c>
      <c r="J1111">
        <v>86</v>
      </c>
      <c r="K1111" s="57">
        <v>322</v>
      </c>
      <c r="L1111">
        <v>9</v>
      </c>
      <c r="M1111" s="20">
        <v>45926</v>
      </c>
      <c r="N1111" s="3">
        <v>0.79</v>
      </c>
      <c r="O1111" s="3">
        <v>2.79</v>
      </c>
      <c r="R1111" s="119"/>
    </row>
    <row r="1112" spans="1:18">
      <c r="A1112" s="57" t="s">
        <v>39</v>
      </c>
      <c r="B1112" s="57" t="s">
        <v>40</v>
      </c>
      <c r="C1112" s="56">
        <v>6</v>
      </c>
      <c r="D1112" s="57" t="s">
        <v>47</v>
      </c>
      <c r="E1112" s="57">
        <v>2016</v>
      </c>
      <c r="F1112" s="56">
        <v>3</v>
      </c>
      <c r="G1112" s="57">
        <v>2</v>
      </c>
      <c r="H1112" s="56">
        <v>22</v>
      </c>
      <c r="I1112" s="6">
        <v>87</v>
      </c>
      <c r="J1112">
        <v>43</v>
      </c>
      <c r="K1112" s="57">
        <v>222</v>
      </c>
      <c r="L1112">
        <v>9</v>
      </c>
      <c r="M1112" s="20">
        <v>45926</v>
      </c>
      <c r="N1112" s="3">
        <v>0.82</v>
      </c>
      <c r="O1112" s="3">
        <v>1.27</v>
      </c>
      <c r="R1112" s="119"/>
    </row>
    <row r="1113" spans="1:18">
      <c r="A1113" s="57" t="s">
        <v>39</v>
      </c>
      <c r="B1113" s="57" t="s">
        <v>40</v>
      </c>
      <c r="C1113" s="56">
        <v>6</v>
      </c>
      <c r="D1113" s="57" t="s">
        <v>44</v>
      </c>
      <c r="E1113" s="57">
        <v>2001</v>
      </c>
      <c r="F1113" s="56">
        <v>3</v>
      </c>
      <c r="G1113" s="57">
        <v>1</v>
      </c>
      <c r="H1113" s="56">
        <v>22</v>
      </c>
      <c r="I1113" s="6">
        <v>88</v>
      </c>
      <c r="J1113">
        <v>22</v>
      </c>
      <c r="K1113" s="57">
        <v>122</v>
      </c>
      <c r="L1113">
        <v>9</v>
      </c>
      <c r="M1113" s="20">
        <v>45926</v>
      </c>
      <c r="N1113" s="3">
        <v>0.83</v>
      </c>
      <c r="O1113" s="3">
        <v>3.63</v>
      </c>
      <c r="R1113" s="119"/>
    </row>
    <row r="1114" spans="1:18">
      <c r="A1114" s="57" t="s">
        <v>39</v>
      </c>
      <c r="B1114" s="57" t="s">
        <v>40</v>
      </c>
      <c r="C1114" s="56">
        <v>6</v>
      </c>
      <c r="D1114" s="57" t="s">
        <v>45</v>
      </c>
      <c r="E1114" s="57">
        <v>2004</v>
      </c>
      <c r="F1114" s="56">
        <v>3</v>
      </c>
      <c r="G1114" s="57">
        <v>1</v>
      </c>
      <c r="H1114" s="56">
        <v>23</v>
      </c>
      <c r="I1114" s="6">
        <v>89</v>
      </c>
      <c r="J1114">
        <v>23</v>
      </c>
      <c r="K1114" s="57">
        <v>123</v>
      </c>
      <c r="L1114">
        <v>9</v>
      </c>
      <c r="M1114" s="20">
        <v>45926</v>
      </c>
      <c r="N1114" s="3">
        <v>0.82</v>
      </c>
      <c r="O1114" s="3">
        <v>1.59</v>
      </c>
      <c r="R1114" s="119"/>
    </row>
    <row r="1115" spans="1:18">
      <c r="A1115" s="57" t="s">
        <v>39</v>
      </c>
      <c r="B1115" s="57" t="s">
        <v>40</v>
      </c>
      <c r="C1115" s="56">
        <v>6</v>
      </c>
      <c r="D1115" s="57" t="s">
        <v>43</v>
      </c>
      <c r="E1115" s="57">
        <v>1999</v>
      </c>
      <c r="F1115" s="56">
        <v>3</v>
      </c>
      <c r="G1115" s="57">
        <v>2</v>
      </c>
      <c r="H1115" s="56">
        <v>23</v>
      </c>
      <c r="I1115" s="6">
        <v>90</v>
      </c>
      <c r="J1115">
        <v>42</v>
      </c>
      <c r="K1115" s="57">
        <v>223</v>
      </c>
      <c r="L1115">
        <v>9</v>
      </c>
      <c r="M1115" s="20">
        <v>45926</v>
      </c>
      <c r="N1115" s="3">
        <v>0.8</v>
      </c>
      <c r="O1115" s="3">
        <v>2.7</v>
      </c>
      <c r="R1115" s="119"/>
    </row>
    <row r="1116" spans="1:18">
      <c r="A1116" s="57" t="s">
        <v>39</v>
      </c>
      <c r="B1116" s="57" t="s">
        <v>40</v>
      </c>
      <c r="C1116" s="56">
        <v>6</v>
      </c>
      <c r="D1116" s="57" t="s">
        <v>46</v>
      </c>
      <c r="E1116" s="57">
        <v>2008</v>
      </c>
      <c r="F1116" s="56">
        <v>3</v>
      </c>
      <c r="G1116" s="57">
        <v>3</v>
      </c>
      <c r="H1116" s="56">
        <v>23</v>
      </c>
      <c r="I1116" s="6">
        <v>91</v>
      </c>
      <c r="J1116">
        <v>87</v>
      </c>
      <c r="K1116" s="57">
        <v>323</v>
      </c>
      <c r="L1116">
        <v>9</v>
      </c>
      <c r="M1116" s="20">
        <v>45926</v>
      </c>
      <c r="N1116" s="3">
        <v>0.74</v>
      </c>
      <c r="O1116" s="3">
        <v>1.92</v>
      </c>
      <c r="R1116" s="119"/>
    </row>
    <row r="1117" spans="1:18">
      <c r="A1117" s="57" t="s">
        <v>39</v>
      </c>
      <c r="B1117" s="57" t="s">
        <v>40</v>
      </c>
      <c r="C1117" s="56">
        <v>6</v>
      </c>
      <c r="D1117" s="57" t="s">
        <v>41</v>
      </c>
      <c r="E1117" s="57">
        <v>1984</v>
      </c>
      <c r="F1117" s="56">
        <v>3</v>
      </c>
      <c r="G1117" s="57">
        <v>4</v>
      </c>
      <c r="H1117" s="56">
        <v>23</v>
      </c>
      <c r="I1117" s="6">
        <v>92</v>
      </c>
      <c r="J1117">
        <v>106</v>
      </c>
      <c r="K1117" s="57">
        <v>423</v>
      </c>
      <c r="L1117">
        <v>9</v>
      </c>
      <c r="M1117" s="20">
        <v>45926</v>
      </c>
      <c r="N1117" s="3">
        <v>0.84</v>
      </c>
      <c r="O1117" s="3">
        <v>1.69</v>
      </c>
      <c r="R1117" s="119"/>
    </row>
    <row r="1118" spans="1:18">
      <c r="A1118" s="57" t="s">
        <v>39</v>
      </c>
      <c r="B1118" s="57" t="s">
        <v>40</v>
      </c>
      <c r="C1118" s="56">
        <v>6</v>
      </c>
      <c r="D1118" s="57" t="s">
        <v>41</v>
      </c>
      <c r="E1118" s="57">
        <v>1984</v>
      </c>
      <c r="F1118" s="56">
        <v>3</v>
      </c>
      <c r="G1118" s="57">
        <v>4</v>
      </c>
      <c r="H1118" s="56">
        <v>24</v>
      </c>
      <c r="I1118" s="6">
        <v>93</v>
      </c>
      <c r="J1118">
        <v>105</v>
      </c>
      <c r="K1118" s="57">
        <v>424</v>
      </c>
      <c r="L1118">
        <v>9</v>
      </c>
      <c r="M1118" s="20">
        <v>45926</v>
      </c>
      <c r="N1118" s="3">
        <v>0.83</v>
      </c>
      <c r="O1118" s="3">
        <v>2.64</v>
      </c>
      <c r="R1118" s="119"/>
    </row>
    <row r="1119" spans="1:18">
      <c r="A1119" s="57" t="s">
        <v>39</v>
      </c>
      <c r="B1119" s="57" t="s">
        <v>40</v>
      </c>
      <c r="C1119" s="56">
        <v>6</v>
      </c>
      <c r="D1119" s="57" t="s">
        <v>46</v>
      </c>
      <c r="E1119" s="57">
        <v>2008</v>
      </c>
      <c r="F1119" s="56">
        <v>3</v>
      </c>
      <c r="G1119" s="57">
        <v>3</v>
      </c>
      <c r="H1119" s="56">
        <v>24</v>
      </c>
      <c r="I1119" s="6">
        <v>94</v>
      </c>
      <c r="J1119">
        <v>88</v>
      </c>
      <c r="K1119" s="57">
        <v>324</v>
      </c>
      <c r="L1119">
        <v>9</v>
      </c>
      <c r="M1119" s="20">
        <v>45926</v>
      </c>
      <c r="N1119" s="3">
        <v>0.73</v>
      </c>
      <c r="O1119" s="3">
        <v>3.08</v>
      </c>
      <c r="R1119" s="119"/>
    </row>
    <row r="1120" spans="1:18">
      <c r="A1120" s="57" t="s">
        <v>39</v>
      </c>
      <c r="B1120" s="57" t="s">
        <v>40</v>
      </c>
      <c r="C1120" s="56">
        <v>6</v>
      </c>
      <c r="D1120" s="57" t="s">
        <v>43</v>
      </c>
      <c r="E1120" s="57">
        <v>1999</v>
      </c>
      <c r="F1120" s="56">
        <v>3</v>
      </c>
      <c r="G1120" s="57">
        <v>2</v>
      </c>
      <c r="H1120" s="56">
        <v>24</v>
      </c>
      <c r="I1120" s="6">
        <v>95</v>
      </c>
      <c r="J1120">
        <v>41</v>
      </c>
      <c r="K1120" s="57">
        <v>224</v>
      </c>
      <c r="L1120">
        <v>9</v>
      </c>
      <c r="M1120" s="20">
        <v>45926</v>
      </c>
      <c r="N1120" s="3">
        <v>0.82</v>
      </c>
      <c r="O1120" s="3">
        <v>2.4300000000000002</v>
      </c>
      <c r="R1120" s="119"/>
    </row>
    <row r="1121" spans="1:18">
      <c r="A1121" s="57" t="s">
        <v>39</v>
      </c>
      <c r="B1121" s="57" t="s">
        <v>40</v>
      </c>
      <c r="C1121" s="56">
        <v>6</v>
      </c>
      <c r="D1121" s="57" t="s">
        <v>45</v>
      </c>
      <c r="E1121" s="57">
        <v>2004</v>
      </c>
      <c r="F1121" s="56">
        <v>3</v>
      </c>
      <c r="G1121" s="57">
        <v>1</v>
      </c>
      <c r="H1121" s="56">
        <v>24</v>
      </c>
      <c r="I1121" s="6">
        <v>96</v>
      </c>
      <c r="J1121">
        <v>24</v>
      </c>
      <c r="K1121" s="57">
        <v>124</v>
      </c>
      <c r="L1121">
        <v>9</v>
      </c>
      <c r="M1121" s="20">
        <v>45926</v>
      </c>
      <c r="N1121" s="3">
        <v>0.84</v>
      </c>
      <c r="O1121" s="3">
        <v>1.67</v>
      </c>
      <c r="R1121" s="119"/>
    </row>
    <row r="1122" spans="1:18">
      <c r="A1122" s="57" t="s">
        <v>29</v>
      </c>
      <c r="B1122" s="57" t="s">
        <v>30</v>
      </c>
      <c r="C1122" s="56">
        <v>7</v>
      </c>
      <c r="D1122" s="57" t="s">
        <v>34</v>
      </c>
      <c r="E1122" s="57">
        <v>1999</v>
      </c>
      <c r="F1122" s="56">
        <v>4</v>
      </c>
      <c r="G1122" s="57">
        <v>1</v>
      </c>
      <c r="H1122" s="56">
        <v>25</v>
      </c>
      <c r="I1122" s="6">
        <v>97</v>
      </c>
      <c r="J1122">
        <v>25</v>
      </c>
      <c r="K1122" s="57">
        <v>125</v>
      </c>
      <c r="L1122">
        <v>9</v>
      </c>
      <c r="M1122" s="20">
        <v>45926</v>
      </c>
      <c r="N1122" s="3">
        <v>0.85</v>
      </c>
      <c r="O1122" s="3">
        <v>2.25</v>
      </c>
      <c r="R1122" s="119"/>
    </row>
    <row r="1123" spans="1:18">
      <c r="A1123" s="57" t="s">
        <v>29</v>
      </c>
      <c r="B1123" s="57" t="s">
        <v>30</v>
      </c>
      <c r="C1123" s="56">
        <v>7</v>
      </c>
      <c r="D1123" s="57" t="s">
        <v>35</v>
      </c>
      <c r="E1123" s="57">
        <v>2002</v>
      </c>
      <c r="F1123" s="56">
        <v>4</v>
      </c>
      <c r="G1123" s="57">
        <v>2</v>
      </c>
      <c r="H1123" s="56">
        <v>25</v>
      </c>
      <c r="I1123" s="6">
        <v>98</v>
      </c>
      <c r="J1123">
        <v>40</v>
      </c>
      <c r="K1123" s="57">
        <v>225</v>
      </c>
      <c r="L1123">
        <v>9</v>
      </c>
      <c r="M1123" s="20">
        <v>45926</v>
      </c>
      <c r="N1123" s="3">
        <v>0.81</v>
      </c>
      <c r="O1123" s="3">
        <v>1.79</v>
      </c>
      <c r="R1123" s="119"/>
    </row>
    <row r="1124" spans="1:18">
      <c r="A1124" s="57" t="s">
        <v>29</v>
      </c>
      <c r="B1124" s="57" t="s">
        <v>30</v>
      </c>
      <c r="C1124" s="56">
        <v>7</v>
      </c>
      <c r="D1124" s="57" t="s">
        <v>32</v>
      </c>
      <c r="E1124" s="57">
        <v>1985</v>
      </c>
      <c r="F1124" s="56">
        <v>4</v>
      </c>
      <c r="G1124" s="57">
        <v>3</v>
      </c>
      <c r="H1124" s="56">
        <v>25</v>
      </c>
      <c r="I1124" s="6">
        <v>99</v>
      </c>
      <c r="J1124">
        <v>89</v>
      </c>
      <c r="K1124" s="57">
        <v>325</v>
      </c>
      <c r="L1124">
        <v>9</v>
      </c>
      <c r="M1124" s="20">
        <v>45926</v>
      </c>
      <c r="N1124" s="3">
        <v>0.77</v>
      </c>
      <c r="O1124" s="3">
        <v>4.4800000000000004</v>
      </c>
      <c r="R1124" s="119"/>
    </row>
    <row r="1125" spans="1:18">
      <c r="A1125" s="57" t="s">
        <v>29</v>
      </c>
      <c r="B1125" s="57" t="s">
        <v>30</v>
      </c>
      <c r="C1125" s="56">
        <v>7</v>
      </c>
      <c r="D1125" s="57" t="s">
        <v>38</v>
      </c>
      <c r="E1125" s="57">
        <v>2023</v>
      </c>
      <c r="F1125" s="56">
        <v>4</v>
      </c>
      <c r="G1125" s="57">
        <v>4</v>
      </c>
      <c r="H1125" s="56">
        <v>25</v>
      </c>
      <c r="I1125" s="6">
        <v>100</v>
      </c>
      <c r="J1125">
        <v>104</v>
      </c>
      <c r="K1125" s="57">
        <v>425</v>
      </c>
      <c r="L1125">
        <v>9</v>
      </c>
      <c r="M1125" s="20">
        <v>45926</v>
      </c>
      <c r="N1125" s="3">
        <v>0.79</v>
      </c>
      <c r="O1125" s="3">
        <v>2.72</v>
      </c>
      <c r="R1125" s="119"/>
    </row>
    <row r="1126" spans="1:18">
      <c r="A1126" s="57" t="s">
        <v>29</v>
      </c>
      <c r="B1126" s="57" t="s">
        <v>30</v>
      </c>
      <c r="C1126" s="56">
        <v>7</v>
      </c>
      <c r="D1126" s="57" t="s">
        <v>38</v>
      </c>
      <c r="E1126" s="57">
        <v>2023</v>
      </c>
      <c r="F1126" s="56">
        <v>4</v>
      </c>
      <c r="G1126" s="57">
        <v>4</v>
      </c>
      <c r="H1126" s="56">
        <v>26</v>
      </c>
      <c r="I1126" s="6">
        <v>101</v>
      </c>
      <c r="J1126">
        <v>103</v>
      </c>
      <c r="K1126" s="57">
        <v>426</v>
      </c>
      <c r="L1126">
        <v>9</v>
      </c>
      <c r="M1126" s="20">
        <v>45926</v>
      </c>
      <c r="N1126" s="3">
        <v>0.77</v>
      </c>
      <c r="O1126" s="3">
        <v>2.4500000000000002</v>
      </c>
      <c r="R1126" s="119"/>
    </row>
    <row r="1127" spans="1:18">
      <c r="A1127" s="57" t="s">
        <v>29</v>
      </c>
      <c r="B1127" s="57" t="s">
        <v>30</v>
      </c>
      <c r="C1127" s="56">
        <v>7</v>
      </c>
      <c r="D1127" s="57" t="s">
        <v>32</v>
      </c>
      <c r="E1127" s="57">
        <v>1985</v>
      </c>
      <c r="F1127" s="56">
        <v>4</v>
      </c>
      <c r="G1127" s="57">
        <v>3</v>
      </c>
      <c r="H1127" s="56">
        <v>26</v>
      </c>
      <c r="I1127" s="6">
        <v>102</v>
      </c>
      <c r="J1127">
        <v>90</v>
      </c>
      <c r="K1127" s="57">
        <v>326</v>
      </c>
      <c r="L1127">
        <v>9</v>
      </c>
      <c r="M1127" s="20">
        <v>45926</v>
      </c>
      <c r="N1127" s="3">
        <v>0.84</v>
      </c>
      <c r="O1127" s="3">
        <v>2.86</v>
      </c>
      <c r="R1127" s="119"/>
    </row>
    <row r="1128" spans="1:18">
      <c r="A1128" s="57" t="s">
        <v>29</v>
      </c>
      <c r="B1128" s="57" t="s">
        <v>30</v>
      </c>
      <c r="C1128" s="56">
        <v>7</v>
      </c>
      <c r="D1128" s="57" t="s">
        <v>35</v>
      </c>
      <c r="E1128" s="57">
        <v>2002</v>
      </c>
      <c r="F1128" s="56">
        <v>4</v>
      </c>
      <c r="G1128" s="57">
        <v>2</v>
      </c>
      <c r="H1128" s="56">
        <v>26</v>
      </c>
      <c r="I1128" s="6">
        <v>103</v>
      </c>
      <c r="J1128">
        <v>39</v>
      </c>
      <c r="K1128" s="57">
        <v>226</v>
      </c>
      <c r="L1128">
        <v>9</v>
      </c>
      <c r="M1128" s="20">
        <v>45926</v>
      </c>
      <c r="N1128" s="3">
        <v>0.82</v>
      </c>
      <c r="O1128" s="3">
        <v>4</v>
      </c>
      <c r="R1128" s="119"/>
    </row>
    <row r="1129" spans="1:18">
      <c r="A1129" s="57" t="s">
        <v>29</v>
      </c>
      <c r="B1129" s="57" t="s">
        <v>30</v>
      </c>
      <c r="C1129" s="56">
        <v>7</v>
      </c>
      <c r="D1129" s="57" t="s">
        <v>34</v>
      </c>
      <c r="E1129" s="57">
        <v>1999</v>
      </c>
      <c r="F1129" s="56">
        <v>4</v>
      </c>
      <c r="G1129" s="57">
        <v>1</v>
      </c>
      <c r="H1129" s="56">
        <v>26</v>
      </c>
      <c r="I1129" s="6">
        <v>104</v>
      </c>
      <c r="J1129">
        <v>26</v>
      </c>
      <c r="K1129" s="57">
        <v>126</v>
      </c>
      <c r="L1129">
        <v>9</v>
      </c>
      <c r="M1129" s="20">
        <v>45926</v>
      </c>
      <c r="N1129" s="3">
        <v>0.86</v>
      </c>
      <c r="O1129" s="3">
        <v>1.35</v>
      </c>
      <c r="R1129" s="119"/>
    </row>
    <row r="1130" spans="1:18">
      <c r="A1130" s="57" t="s">
        <v>29</v>
      </c>
      <c r="B1130" s="57" t="s">
        <v>30</v>
      </c>
      <c r="C1130" s="56">
        <v>7</v>
      </c>
      <c r="D1130" s="57" t="s">
        <v>31</v>
      </c>
      <c r="E1130" s="57">
        <v>1983</v>
      </c>
      <c r="F1130" s="56">
        <v>4</v>
      </c>
      <c r="G1130" s="57">
        <v>1</v>
      </c>
      <c r="H1130" s="56">
        <v>27</v>
      </c>
      <c r="I1130" s="6">
        <v>105</v>
      </c>
      <c r="J1130">
        <v>27</v>
      </c>
      <c r="K1130" s="57">
        <v>127</v>
      </c>
      <c r="L1130">
        <v>9</v>
      </c>
      <c r="M1130" s="20">
        <v>45926</v>
      </c>
      <c r="N1130" s="3">
        <v>0.83</v>
      </c>
      <c r="O1130" s="3">
        <v>2.4900000000000002</v>
      </c>
      <c r="R1130" s="119"/>
    </row>
    <row r="1131" spans="1:18">
      <c r="A1131" s="57" t="s">
        <v>29</v>
      </c>
      <c r="B1131" s="57" t="s">
        <v>30</v>
      </c>
      <c r="C1131" s="56">
        <v>7</v>
      </c>
      <c r="D1131" s="57" t="s">
        <v>37</v>
      </c>
      <c r="E1131" s="57">
        <v>2018</v>
      </c>
      <c r="F1131" s="56">
        <v>4</v>
      </c>
      <c r="G1131" s="57">
        <v>2</v>
      </c>
      <c r="H1131" s="56">
        <v>27</v>
      </c>
      <c r="I1131" s="6">
        <v>106</v>
      </c>
      <c r="J1131">
        <v>38</v>
      </c>
      <c r="K1131" s="57">
        <v>227</v>
      </c>
      <c r="L1131">
        <v>9</v>
      </c>
      <c r="M1131" s="20">
        <v>45926</v>
      </c>
      <c r="N1131" s="3">
        <v>0.81</v>
      </c>
      <c r="O1131" s="3">
        <v>6.06</v>
      </c>
      <c r="R1131" s="119"/>
    </row>
    <row r="1132" spans="1:18">
      <c r="A1132" s="57" t="s">
        <v>29</v>
      </c>
      <c r="B1132" s="57" t="s">
        <v>30</v>
      </c>
      <c r="C1132" s="56">
        <v>7</v>
      </c>
      <c r="D1132" s="57" t="s">
        <v>33</v>
      </c>
      <c r="E1132" s="57">
        <v>1998</v>
      </c>
      <c r="F1132" s="56">
        <v>4</v>
      </c>
      <c r="G1132" s="57">
        <v>3</v>
      </c>
      <c r="H1132" s="56">
        <v>27</v>
      </c>
      <c r="I1132" s="6">
        <v>107</v>
      </c>
      <c r="J1132">
        <v>91</v>
      </c>
      <c r="K1132" s="57">
        <v>327</v>
      </c>
      <c r="L1132">
        <v>9</v>
      </c>
      <c r="M1132" s="20">
        <v>45926</v>
      </c>
      <c r="N1132" s="3">
        <v>0.84</v>
      </c>
      <c r="O1132" s="3">
        <v>0.9</v>
      </c>
      <c r="R1132" s="119"/>
    </row>
    <row r="1133" spans="1:18">
      <c r="A1133" s="57" t="s">
        <v>29</v>
      </c>
      <c r="B1133" s="57" t="s">
        <v>30</v>
      </c>
      <c r="C1133" s="56">
        <v>7</v>
      </c>
      <c r="D1133" s="57" t="s">
        <v>36</v>
      </c>
      <c r="E1133" s="57">
        <v>2016</v>
      </c>
      <c r="F1133" s="56">
        <v>4</v>
      </c>
      <c r="G1133" s="57">
        <v>4</v>
      </c>
      <c r="H1133" s="56">
        <v>27</v>
      </c>
      <c r="I1133" s="6">
        <v>108</v>
      </c>
      <c r="J1133">
        <v>102</v>
      </c>
      <c r="K1133" s="57">
        <v>427</v>
      </c>
      <c r="L1133">
        <v>9</v>
      </c>
      <c r="M1133" s="20">
        <v>45926</v>
      </c>
      <c r="N1133" s="3">
        <v>0.84</v>
      </c>
      <c r="O1133" s="3">
        <v>2.2400000000000002</v>
      </c>
      <c r="R1133" s="119"/>
    </row>
    <row r="1134" spans="1:18">
      <c r="A1134" s="57" t="s">
        <v>29</v>
      </c>
      <c r="B1134" s="57" t="s">
        <v>30</v>
      </c>
      <c r="C1134" s="56">
        <v>7</v>
      </c>
      <c r="D1134" s="57" t="s">
        <v>36</v>
      </c>
      <c r="E1134" s="57">
        <v>2016</v>
      </c>
      <c r="F1134" s="56">
        <v>4</v>
      </c>
      <c r="G1134" s="57">
        <v>4</v>
      </c>
      <c r="H1134" s="56">
        <v>28</v>
      </c>
      <c r="I1134" s="6">
        <v>109</v>
      </c>
      <c r="J1134">
        <v>101</v>
      </c>
      <c r="K1134" s="57">
        <v>428</v>
      </c>
      <c r="L1134">
        <v>9</v>
      </c>
      <c r="M1134" s="20">
        <v>45926</v>
      </c>
      <c r="N1134" s="3">
        <v>0.87</v>
      </c>
      <c r="O1134" s="3">
        <v>2.12</v>
      </c>
      <c r="R1134" s="119"/>
    </row>
    <row r="1135" spans="1:18">
      <c r="A1135" s="57" t="s">
        <v>29</v>
      </c>
      <c r="B1135" s="57" t="s">
        <v>30</v>
      </c>
      <c r="C1135" s="56">
        <v>7</v>
      </c>
      <c r="D1135" s="57" t="s">
        <v>33</v>
      </c>
      <c r="E1135" s="57">
        <v>1998</v>
      </c>
      <c r="F1135" s="56">
        <v>4</v>
      </c>
      <c r="G1135" s="57">
        <v>3</v>
      </c>
      <c r="H1135" s="56">
        <v>28</v>
      </c>
      <c r="I1135" s="6">
        <v>110</v>
      </c>
      <c r="J1135">
        <v>92</v>
      </c>
      <c r="K1135" s="57">
        <v>328</v>
      </c>
      <c r="L1135">
        <v>9</v>
      </c>
      <c r="M1135" s="20">
        <v>45926</v>
      </c>
      <c r="N1135" s="3">
        <v>0.84</v>
      </c>
      <c r="O1135" s="3">
        <v>1.39</v>
      </c>
      <c r="R1135" s="119"/>
    </row>
    <row r="1136" spans="1:18">
      <c r="A1136" s="57" t="s">
        <v>29</v>
      </c>
      <c r="B1136" s="57" t="s">
        <v>30</v>
      </c>
      <c r="C1136" s="56">
        <v>7</v>
      </c>
      <c r="D1136" s="57" t="s">
        <v>37</v>
      </c>
      <c r="E1136" s="57">
        <v>2018</v>
      </c>
      <c r="F1136" s="56">
        <v>4</v>
      </c>
      <c r="G1136" s="57">
        <v>2</v>
      </c>
      <c r="H1136" s="56">
        <v>28</v>
      </c>
      <c r="I1136" s="6">
        <v>111</v>
      </c>
      <c r="J1136">
        <v>37</v>
      </c>
      <c r="K1136" s="57">
        <v>228</v>
      </c>
      <c r="L1136">
        <v>9</v>
      </c>
      <c r="M1136" s="20">
        <v>45926</v>
      </c>
      <c r="N1136" s="3">
        <v>0.81</v>
      </c>
      <c r="O1136" s="3">
        <v>1.51</v>
      </c>
      <c r="R1136" s="119"/>
    </row>
    <row r="1137" spans="1:18">
      <c r="A1137" s="57" t="s">
        <v>29</v>
      </c>
      <c r="B1137" s="57" t="s">
        <v>30</v>
      </c>
      <c r="C1137" s="56">
        <v>7</v>
      </c>
      <c r="D1137" s="57" t="s">
        <v>31</v>
      </c>
      <c r="E1137" s="57">
        <v>1983</v>
      </c>
      <c r="F1137" s="56">
        <v>4</v>
      </c>
      <c r="G1137" s="57">
        <v>1</v>
      </c>
      <c r="H1137" s="56">
        <v>28</v>
      </c>
      <c r="I1137" s="6">
        <v>112</v>
      </c>
      <c r="J1137">
        <v>28</v>
      </c>
      <c r="K1137" s="57">
        <v>128</v>
      </c>
      <c r="L1137">
        <v>9</v>
      </c>
      <c r="M1137" s="20">
        <v>45926</v>
      </c>
      <c r="N1137" s="3">
        <v>0.83</v>
      </c>
      <c r="O1137" s="3">
        <v>3.13</v>
      </c>
      <c r="R1137" s="119"/>
    </row>
    <row r="1138" spans="1:18">
      <c r="A1138" s="57" t="s">
        <v>39</v>
      </c>
      <c r="B1138" s="57" t="s">
        <v>40</v>
      </c>
      <c r="C1138" s="56">
        <v>8</v>
      </c>
      <c r="D1138" s="57" t="s">
        <v>43</v>
      </c>
      <c r="E1138" s="57">
        <v>1999</v>
      </c>
      <c r="F1138" s="56">
        <v>4</v>
      </c>
      <c r="G1138" s="57">
        <v>1</v>
      </c>
      <c r="H1138" s="56">
        <v>29</v>
      </c>
      <c r="I1138" s="6">
        <v>113</v>
      </c>
      <c r="J1138">
        <v>29</v>
      </c>
      <c r="K1138" s="57">
        <v>129</v>
      </c>
      <c r="L1138">
        <v>9</v>
      </c>
      <c r="M1138" s="20">
        <v>45926</v>
      </c>
      <c r="N1138" s="3">
        <v>0.75</v>
      </c>
      <c r="O1138" s="3">
        <v>5.67</v>
      </c>
      <c r="R1138" s="119"/>
    </row>
    <row r="1139" spans="1:18">
      <c r="A1139" s="57" t="s">
        <v>39</v>
      </c>
      <c r="B1139" s="57" t="s">
        <v>40</v>
      </c>
      <c r="C1139" s="56">
        <v>8</v>
      </c>
      <c r="D1139" s="57" t="s">
        <v>48</v>
      </c>
      <c r="E1139" s="57">
        <v>2020</v>
      </c>
      <c r="F1139" s="56">
        <v>4</v>
      </c>
      <c r="G1139" s="57">
        <v>2</v>
      </c>
      <c r="H1139" s="56">
        <v>29</v>
      </c>
      <c r="I1139" s="6">
        <v>114</v>
      </c>
      <c r="J1139">
        <v>36</v>
      </c>
      <c r="K1139" s="57">
        <v>229</v>
      </c>
      <c r="L1139">
        <v>9</v>
      </c>
      <c r="M1139" s="20">
        <v>45926</v>
      </c>
      <c r="N1139" s="3">
        <v>0.82</v>
      </c>
      <c r="O1139" s="3">
        <v>2.42</v>
      </c>
      <c r="R1139" s="119"/>
    </row>
    <row r="1140" spans="1:18">
      <c r="A1140" s="57" t="s">
        <v>39</v>
      </c>
      <c r="B1140" s="57" t="s">
        <v>40</v>
      </c>
      <c r="C1140" s="56">
        <v>8</v>
      </c>
      <c r="D1140" s="57" t="s">
        <v>44</v>
      </c>
      <c r="E1140" s="57">
        <v>2001</v>
      </c>
      <c r="F1140" s="56">
        <v>4</v>
      </c>
      <c r="G1140" s="57">
        <v>3</v>
      </c>
      <c r="H1140" s="56">
        <v>29</v>
      </c>
      <c r="I1140" s="6">
        <v>115</v>
      </c>
      <c r="J1140">
        <v>93</v>
      </c>
      <c r="K1140" s="57">
        <v>329</v>
      </c>
      <c r="L1140">
        <v>9</v>
      </c>
      <c r="M1140" s="20">
        <v>45926</v>
      </c>
      <c r="N1140" s="3">
        <v>0.73</v>
      </c>
      <c r="O1140" s="3">
        <v>3.77</v>
      </c>
      <c r="R1140" s="119"/>
    </row>
    <row r="1141" spans="1:18">
      <c r="A1141" s="57" t="s">
        <v>39</v>
      </c>
      <c r="B1141" s="57" t="s">
        <v>40</v>
      </c>
      <c r="C1141" s="56">
        <v>8</v>
      </c>
      <c r="D1141" s="57" t="s">
        <v>45</v>
      </c>
      <c r="E1141" s="57">
        <v>2004</v>
      </c>
      <c r="F1141" s="56">
        <v>4</v>
      </c>
      <c r="G1141" s="57">
        <v>4</v>
      </c>
      <c r="H1141" s="56">
        <v>29</v>
      </c>
      <c r="I1141" s="6">
        <v>116</v>
      </c>
      <c r="J1141">
        <v>100</v>
      </c>
      <c r="K1141" s="57">
        <v>429</v>
      </c>
      <c r="L1141">
        <v>9</v>
      </c>
      <c r="M1141" s="20">
        <v>45926</v>
      </c>
      <c r="N1141" s="3">
        <v>0.81</v>
      </c>
      <c r="O1141" s="3">
        <v>2.84</v>
      </c>
      <c r="R1141" s="119"/>
    </row>
    <row r="1142" spans="1:18">
      <c r="A1142" s="57" t="s">
        <v>39</v>
      </c>
      <c r="B1142" s="57" t="s">
        <v>40</v>
      </c>
      <c r="C1142" s="56">
        <v>8</v>
      </c>
      <c r="D1142" s="57" t="s">
        <v>45</v>
      </c>
      <c r="E1142" s="57">
        <v>2004</v>
      </c>
      <c r="F1142" s="56">
        <v>4</v>
      </c>
      <c r="G1142" s="57">
        <v>4</v>
      </c>
      <c r="H1142" s="56">
        <v>30</v>
      </c>
      <c r="I1142" s="6">
        <v>117</v>
      </c>
      <c r="J1142">
        <v>99</v>
      </c>
      <c r="K1142" s="57">
        <v>430</v>
      </c>
      <c r="L1142">
        <v>9</v>
      </c>
      <c r="M1142" s="20">
        <v>45926</v>
      </c>
      <c r="N1142" s="3">
        <v>0.83</v>
      </c>
      <c r="O1142" s="3">
        <v>2.56</v>
      </c>
      <c r="R1142" s="119"/>
    </row>
    <row r="1143" spans="1:18">
      <c r="A1143" s="57" t="s">
        <v>39</v>
      </c>
      <c r="B1143" s="57" t="s">
        <v>40</v>
      </c>
      <c r="C1143" s="56">
        <v>8</v>
      </c>
      <c r="D1143" s="57" t="s">
        <v>44</v>
      </c>
      <c r="E1143" s="57">
        <v>2001</v>
      </c>
      <c r="F1143" s="56">
        <v>4</v>
      </c>
      <c r="G1143" s="57">
        <v>3</v>
      </c>
      <c r="H1143" s="56">
        <v>30</v>
      </c>
      <c r="I1143" s="6">
        <v>118</v>
      </c>
      <c r="J1143">
        <v>94</v>
      </c>
      <c r="K1143" s="57">
        <v>330</v>
      </c>
      <c r="L1143">
        <v>9</v>
      </c>
      <c r="M1143" s="20">
        <v>45926</v>
      </c>
      <c r="N1143" s="3">
        <v>0.77</v>
      </c>
      <c r="O1143" s="3">
        <v>3.95</v>
      </c>
      <c r="R1143" s="119"/>
    </row>
    <row r="1144" spans="1:18">
      <c r="A1144" s="57" t="s">
        <v>39</v>
      </c>
      <c r="B1144" s="57" t="s">
        <v>40</v>
      </c>
      <c r="C1144" s="56">
        <v>8</v>
      </c>
      <c r="D1144" s="57" t="s">
        <v>48</v>
      </c>
      <c r="E1144" s="57">
        <v>2020</v>
      </c>
      <c r="F1144" s="56">
        <v>4</v>
      </c>
      <c r="G1144" s="57">
        <v>2</v>
      </c>
      <c r="H1144" s="56">
        <v>30</v>
      </c>
      <c r="I1144" s="6">
        <v>119</v>
      </c>
      <c r="J1144">
        <v>35</v>
      </c>
      <c r="K1144" s="57">
        <v>230</v>
      </c>
      <c r="L1144">
        <v>9</v>
      </c>
      <c r="M1144" s="20">
        <v>45926</v>
      </c>
      <c r="N1144" s="3">
        <v>0.82</v>
      </c>
      <c r="O1144" s="3">
        <v>3.25</v>
      </c>
      <c r="R1144" s="119"/>
    </row>
    <row r="1145" spans="1:18">
      <c r="A1145" s="57" t="s">
        <v>39</v>
      </c>
      <c r="B1145" s="57" t="s">
        <v>40</v>
      </c>
      <c r="C1145" s="56">
        <v>8</v>
      </c>
      <c r="D1145" s="57" t="s">
        <v>43</v>
      </c>
      <c r="E1145" s="57">
        <v>1999</v>
      </c>
      <c r="F1145" s="56">
        <v>4</v>
      </c>
      <c r="G1145" s="57">
        <v>1</v>
      </c>
      <c r="H1145" s="56">
        <v>30</v>
      </c>
      <c r="I1145" s="6">
        <v>120</v>
      </c>
      <c r="J1145">
        <v>30</v>
      </c>
      <c r="K1145" s="57">
        <v>130</v>
      </c>
      <c r="L1145">
        <v>9</v>
      </c>
      <c r="M1145" s="20">
        <v>45926</v>
      </c>
      <c r="N1145" s="3">
        <v>0.77</v>
      </c>
      <c r="O1145" s="3">
        <v>3.39</v>
      </c>
      <c r="R1145" s="119"/>
    </row>
    <row r="1146" spans="1:18">
      <c r="A1146" s="57" t="s">
        <v>39</v>
      </c>
      <c r="B1146" s="57" t="s">
        <v>40</v>
      </c>
      <c r="C1146" s="56">
        <v>8</v>
      </c>
      <c r="D1146" s="57" t="s">
        <v>46</v>
      </c>
      <c r="E1146" s="57">
        <v>2008</v>
      </c>
      <c r="F1146" s="56">
        <v>4</v>
      </c>
      <c r="G1146" s="57">
        <v>1</v>
      </c>
      <c r="H1146" s="56">
        <v>31</v>
      </c>
      <c r="I1146" s="6">
        <v>121</v>
      </c>
      <c r="J1146">
        <v>31</v>
      </c>
      <c r="K1146" s="57">
        <v>131</v>
      </c>
      <c r="L1146">
        <v>9</v>
      </c>
      <c r="M1146" s="20">
        <v>45926</v>
      </c>
      <c r="N1146" s="3">
        <v>0.75</v>
      </c>
      <c r="O1146" s="3">
        <v>2.83</v>
      </c>
      <c r="R1146" s="119"/>
    </row>
    <row r="1147" spans="1:18">
      <c r="A1147" s="57" t="s">
        <v>39</v>
      </c>
      <c r="B1147" s="57" t="s">
        <v>40</v>
      </c>
      <c r="C1147" s="56">
        <v>8</v>
      </c>
      <c r="D1147" s="57" t="s">
        <v>41</v>
      </c>
      <c r="E1147" s="57">
        <v>1984</v>
      </c>
      <c r="F1147" s="56">
        <v>4</v>
      </c>
      <c r="G1147" s="57">
        <v>2</v>
      </c>
      <c r="H1147" s="56">
        <v>31</v>
      </c>
      <c r="I1147" s="6">
        <v>122</v>
      </c>
      <c r="J1147">
        <v>34</v>
      </c>
      <c r="K1147" s="57">
        <v>231</v>
      </c>
      <c r="L1147">
        <v>9</v>
      </c>
      <c r="M1147" s="20">
        <v>45926</v>
      </c>
      <c r="N1147" s="3">
        <v>0.83</v>
      </c>
      <c r="O1147" s="3">
        <v>2.54</v>
      </c>
      <c r="R1147" s="119"/>
    </row>
    <row r="1148" spans="1:18">
      <c r="A1148" s="57" t="s">
        <v>39</v>
      </c>
      <c r="B1148" s="57" t="s">
        <v>40</v>
      </c>
      <c r="C1148" s="56">
        <v>8</v>
      </c>
      <c r="D1148" s="57" t="s">
        <v>47</v>
      </c>
      <c r="E1148" s="57">
        <v>2016</v>
      </c>
      <c r="F1148" s="56">
        <v>4</v>
      </c>
      <c r="G1148" s="57">
        <v>3</v>
      </c>
      <c r="H1148" s="56">
        <v>31</v>
      </c>
      <c r="I1148" s="6">
        <v>123</v>
      </c>
      <c r="J1148">
        <v>95</v>
      </c>
      <c r="K1148" s="57">
        <v>331</v>
      </c>
      <c r="L1148">
        <v>9</v>
      </c>
      <c r="M1148" s="20">
        <v>45926</v>
      </c>
      <c r="N1148" s="3">
        <v>0.72</v>
      </c>
      <c r="O1148" s="3">
        <v>3.5</v>
      </c>
      <c r="R1148" s="119"/>
    </row>
    <row r="1149" spans="1:18">
      <c r="A1149" s="57" t="s">
        <v>39</v>
      </c>
      <c r="B1149" s="57" t="s">
        <v>40</v>
      </c>
      <c r="C1149" s="56">
        <v>8</v>
      </c>
      <c r="D1149" s="57" t="s">
        <v>42</v>
      </c>
      <c r="E1149" s="57">
        <v>1989</v>
      </c>
      <c r="F1149" s="56">
        <v>4</v>
      </c>
      <c r="G1149" s="57">
        <v>4</v>
      </c>
      <c r="H1149" s="56">
        <v>31</v>
      </c>
      <c r="I1149" s="6">
        <v>124</v>
      </c>
      <c r="J1149">
        <v>98</v>
      </c>
      <c r="K1149" s="57">
        <v>431</v>
      </c>
      <c r="L1149">
        <v>9</v>
      </c>
      <c r="M1149" s="20">
        <v>45926</v>
      </c>
      <c r="N1149" s="3">
        <v>0.83</v>
      </c>
      <c r="O1149" s="3">
        <v>2.87</v>
      </c>
      <c r="R1149" s="119"/>
    </row>
    <row r="1150" spans="1:18">
      <c r="A1150" s="57" t="s">
        <v>39</v>
      </c>
      <c r="B1150" s="57" t="s">
        <v>40</v>
      </c>
      <c r="C1150" s="56">
        <v>8</v>
      </c>
      <c r="D1150" s="57" t="s">
        <v>42</v>
      </c>
      <c r="E1150" s="57">
        <v>1989</v>
      </c>
      <c r="F1150" s="56">
        <v>4</v>
      </c>
      <c r="G1150" s="57">
        <v>4</v>
      </c>
      <c r="H1150" s="56">
        <v>32</v>
      </c>
      <c r="I1150" s="6">
        <v>125</v>
      </c>
      <c r="J1150">
        <v>97</v>
      </c>
      <c r="K1150" s="57">
        <v>432</v>
      </c>
      <c r="L1150">
        <v>9</v>
      </c>
      <c r="M1150" s="20">
        <v>45926</v>
      </c>
      <c r="N1150" s="3">
        <v>0.84</v>
      </c>
      <c r="O1150" s="3">
        <v>2.2999999999999998</v>
      </c>
      <c r="R1150" s="119"/>
    </row>
    <row r="1151" spans="1:18">
      <c r="A1151" s="57" t="s">
        <v>39</v>
      </c>
      <c r="B1151" s="57" t="s">
        <v>40</v>
      </c>
      <c r="C1151" s="56">
        <v>8</v>
      </c>
      <c r="D1151" s="57" t="s">
        <v>47</v>
      </c>
      <c r="E1151" s="57">
        <v>2016</v>
      </c>
      <c r="F1151" s="56">
        <v>4</v>
      </c>
      <c r="G1151" s="57">
        <v>3</v>
      </c>
      <c r="H1151" s="56">
        <v>32</v>
      </c>
      <c r="I1151" s="6">
        <v>126</v>
      </c>
      <c r="J1151">
        <v>96</v>
      </c>
      <c r="K1151" s="57">
        <v>332</v>
      </c>
      <c r="L1151">
        <v>9</v>
      </c>
      <c r="M1151" s="20">
        <v>45926</v>
      </c>
      <c r="N1151" s="3">
        <v>0.78</v>
      </c>
      <c r="O1151" s="3">
        <v>3.34</v>
      </c>
      <c r="R1151" s="119"/>
    </row>
    <row r="1152" spans="1:18">
      <c r="A1152" s="57" t="s">
        <v>39</v>
      </c>
      <c r="B1152" s="57" t="s">
        <v>40</v>
      </c>
      <c r="C1152" s="56">
        <v>8</v>
      </c>
      <c r="D1152" s="57" t="s">
        <v>41</v>
      </c>
      <c r="E1152" s="57">
        <v>1984</v>
      </c>
      <c r="F1152" s="56">
        <v>4</v>
      </c>
      <c r="G1152" s="57">
        <v>2</v>
      </c>
      <c r="H1152" s="56">
        <v>32</v>
      </c>
      <c r="I1152" s="6">
        <v>127</v>
      </c>
      <c r="J1152">
        <v>33</v>
      </c>
      <c r="K1152" s="57">
        <v>232</v>
      </c>
      <c r="L1152">
        <v>9</v>
      </c>
      <c r="M1152" s="20">
        <v>45926</v>
      </c>
      <c r="N1152" s="3">
        <v>0.84</v>
      </c>
      <c r="O1152" s="3">
        <v>2.54</v>
      </c>
      <c r="R1152" s="119"/>
    </row>
    <row r="1153" spans="1:18">
      <c r="A1153" s="57" t="s">
        <v>39</v>
      </c>
      <c r="B1153" s="57" t="s">
        <v>40</v>
      </c>
      <c r="C1153" s="56">
        <v>8</v>
      </c>
      <c r="D1153" s="57" t="s">
        <v>46</v>
      </c>
      <c r="E1153" s="57">
        <v>2008</v>
      </c>
      <c r="F1153" s="56">
        <v>4</v>
      </c>
      <c r="G1153" s="57">
        <v>1</v>
      </c>
      <c r="H1153" s="56">
        <v>32</v>
      </c>
      <c r="I1153" s="6">
        <v>128</v>
      </c>
      <c r="J1153">
        <v>32</v>
      </c>
      <c r="K1153" s="57">
        <v>132</v>
      </c>
      <c r="L1153">
        <v>9</v>
      </c>
      <c r="M1153" s="20">
        <v>45926</v>
      </c>
      <c r="N1153" s="3">
        <v>0.78</v>
      </c>
      <c r="O1153" s="3">
        <v>5</v>
      </c>
      <c r="R1153" s="119"/>
    </row>
    <row r="1154" spans="1:18">
      <c r="A1154" s="57" t="s">
        <v>29</v>
      </c>
      <c r="B1154" s="57" t="s">
        <v>30</v>
      </c>
      <c r="C1154" s="56">
        <v>1</v>
      </c>
      <c r="D1154" s="57" t="s">
        <v>37</v>
      </c>
      <c r="E1154" s="57">
        <v>2018</v>
      </c>
      <c r="F1154" s="56">
        <v>1</v>
      </c>
      <c r="G1154" s="57">
        <v>1</v>
      </c>
      <c r="H1154" s="56">
        <v>1</v>
      </c>
      <c r="I1154" s="6">
        <v>1</v>
      </c>
      <c r="J1154">
        <v>1</v>
      </c>
      <c r="K1154" s="57">
        <v>101</v>
      </c>
      <c r="L1154">
        <v>10</v>
      </c>
      <c r="M1154" s="20">
        <v>45951</v>
      </c>
      <c r="N1154" s="3">
        <v>0.45</v>
      </c>
      <c r="O1154" s="3">
        <v>4.6100000000000003</v>
      </c>
      <c r="R1154" s="119"/>
    </row>
    <row r="1155" spans="1:18">
      <c r="A1155" s="57" t="s">
        <v>29</v>
      </c>
      <c r="B1155" s="57" t="s">
        <v>30</v>
      </c>
      <c r="C1155" s="56">
        <v>1</v>
      </c>
      <c r="D1155" s="57" t="s">
        <v>32</v>
      </c>
      <c r="E1155" s="57">
        <v>1985</v>
      </c>
      <c r="F1155" s="56">
        <v>1</v>
      </c>
      <c r="G1155" s="57">
        <v>2</v>
      </c>
      <c r="H1155" s="56">
        <v>1</v>
      </c>
      <c r="I1155" s="6">
        <v>2</v>
      </c>
      <c r="J1155">
        <v>64</v>
      </c>
      <c r="K1155" s="57">
        <v>201</v>
      </c>
      <c r="L1155">
        <v>10</v>
      </c>
      <c r="M1155" s="20">
        <v>45951</v>
      </c>
      <c r="N1155" s="3">
        <v>0.38</v>
      </c>
      <c r="O1155" s="3">
        <v>3.44</v>
      </c>
      <c r="R1155" s="119"/>
    </row>
    <row r="1156" spans="1:18">
      <c r="A1156" s="57" t="s">
        <v>29</v>
      </c>
      <c r="B1156" s="57" t="s">
        <v>30</v>
      </c>
      <c r="C1156" s="56">
        <v>1</v>
      </c>
      <c r="D1156" s="57" t="s">
        <v>31</v>
      </c>
      <c r="E1156" s="57">
        <v>1983</v>
      </c>
      <c r="F1156" s="56">
        <v>1</v>
      </c>
      <c r="G1156" s="57">
        <v>3</v>
      </c>
      <c r="H1156" s="56">
        <v>1</v>
      </c>
      <c r="I1156" s="6">
        <v>3</v>
      </c>
      <c r="J1156">
        <v>65</v>
      </c>
      <c r="K1156" s="57">
        <v>301</v>
      </c>
      <c r="L1156">
        <v>10</v>
      </c>
      <c r="M1156" s="20">
        <v>45951</v>
      </c>
      <c r="N1156" s="3">
        <v>0.44</v>
      </c>
      <c r="O1156" s="3">
        <v>5.37</v>
      </c>
      <c r="R1156" s="119"/>
    </row>
    <row r="1157" spans="1:18">
      <c r="A1157" s="57" t="s">
        <v>29</v>
      </c>
      <c r="B1157" s="57" t="s">
        <v>30</v>
      </c>
      <c r="C1157" s="56">
        <v>1</v>
      </c>
      <c r="D1157" s="57" t="s">
        <v>34</v>
      </c>
      <c r="E1157" s="57">
        <v>1999</v>
      </c>
      <c r="F1157" s="56">
        <v>1</v>
      </c>
      <c r="G1157" s="57">
        <v>4</v>
      </c>
      <c r="H1157" s="56">
        <v>1</v>
      </c>
      <c r="I1157" s="6">
        <v>4</v>
      </c>
      <c r="J1157">
        <v>128</v>
      </c>
      <c r="K1157" s="57">
        <v>401</v>
      </c>
      <c r="L1157">
        <v>10</v>
      </c>
      <c r="M1157" s="20">
        <v>45951</v>
      </c>
      <c r="N1157" s="3">
        <v>0.55000000000000004</v>
      </c>
      <c r="O1157" s="3">
        <v>6.06</v>
      </c>
      <c r="R1157" s="119"/>
    </row>
    <row r="1158" spans="1:18">
      <c r="A1158" s="57" t="s">
        <v>29</v>
      </c>
      <c r="B1158" s="57" t="s">
        <v>30</v>
      </c>
      <c r="C1158" s="56">
        <v>1</v>
      </c>
      <c r="D1158" s="57" t="s">
        <v>34</v>
      </c>
      <c r="E1158" s="57">
        <v>1999</v>
      </c>
      <c r="F1158" s="56">
        <v>1</v>
      </c>
      <c r="G1158" s="57">
        <v>4</v>
      </c>
      <c r="H1158" s="56">
        <v>2</v>
      </c>
      <c r="I1158" s="6">
        <v>5</v>
      </c>
      <c r="J1158">
        <v>127</v>
      </c>
      <c r="K1158" s="57">
        <v>402</v>
      </c>
      <c r="L1158">
        <v>10</v>
      </c>
      <c r="M1158" s="20">
        <v>45951</v>
      </c>
      <c r="N1158" s="3">
        <v>0.53</v>
      </c>
      <c r="O1158" s="3">
        <v>3.85</v>
      </c>
      <c r="R1158" s="119"/>
    </row>
    <row r="1159" spans="1:18">
      <c r="A1159" s="57" t="s">
        <v>29</v>
      </c>
      <c r="B1159" s="57" t="s">
        <v>30</v>
      </c>
      <c r="C1159" s="56">
        <v>1</v>
      </c>
      <c r="D1159" s="57" t="s">
        <v>31</v>
      </c>
      <c r="E1159" s="57">
        <v>1983</v>
      </c>
      <c r="F1159" s="56">
        <v>1</v>
      </c>
      <c r="G1159" s="57">
        <v>3</v>
      </c>
      <c r="H1159" s="56">
        <v>2</v>
      </c>
      <c r="I1159" s="6">
        <v>6</v>
      </c>
      <c r="J1159">
        <v>66</v>
      </c>
      <c r="K1159" s="57">
        <v>302</v>
      </c>
      <c r="L1159">
        <v>10</v>
      </c>
      <c r="M1159" s="20">
        <v>45951</v>
      </c>
      <c r="N1159" s="3">
        <v>0.56999999999999995</v>
      </c>
      <c r="O1159" s="3">
        <v>3.6</v>
      </c>
      <c r="R1159" s="119"/>
    </row>
    <row r="1160" spans="1:18">
      <c r="A1160" s="57" t="s">
        <v>29</v>
      </c>
      <c r="B1160" s="57" t="s">
        <v>30</v>
      </c>
      <c r="C1160" s="56">
        <v>1</v>
      </c>
      <c r="D1160" s="57" t="s">
        <v>32</v>
      </c>
      <c r="E1160" s="57">
        <v>1985</v>
      </c>
      <c r="F1160" s="56">
        <v>1</v>
      </c>
      <c r="G1160" s="57">
        <v>2</v>
      </c>
      <c r="H1160" s="56">
        <v>2</v>
      </c>
      <c r="I1160" s="6">
        <v>7</v>
      </c>
      <c r="J1160">
        <v>63</v>
      </c>
      <c r="K1160" s="57">
        <v>202</v>
      </c>
      <c r="L1160">
        <v>10</v>
      </c>
      <c r="M1160" s="20">
        <v>45951</v>
      </c>
      <c r="N1160" s="3">
        <v>0.4</v>
      </c>
      <c r="O1160" s="3">
        <v>3.01</v>
      </c>
      <c r="R1160" s="119"/>
    </row>
    <row r="1161" spans="1:18">
      <c r="A1161" s="57" t="s">
        <v>29</v>
      </c>
      <c r="B1161" s="57" t="s">
        <v>30</v>
      </c>
      <c r="C1161" s="56">
        <v>1</v>
      </c>
      <c r="D1161" s="57" t="s">
        <v>37</v>
      </c>
      <c r="E1161" s="57">
        <v>2018</v>
      </c>
      <c r="F1161" s="56">
        <v>1</v>
      </c>
      <c r="G1161" s="57">
        <v>1</v>
      </c>
      <c r="H1161" s="56">
        <v>2</v>
      </c>
      <c r="I1161" s="6">
        <v>8</v>
      </c>
      <c r="J1161">
        <v>2</v>
      </c>
      <c r="K1161" s="57">
        <v>102</v>
      </c>
      <c r="L1161">
        <v>10</v>
      </c>
      <c r="M1161" s="20">
        <v>45951</v>
      </c>
      <c r="N1161" s="3">
        <v>0.45</v>
      </c>
      <c r="O1161" s="3">
        <v>8.99</v>
      </c>
      <c r="R1161" s="119"/>
    </row>
    <row r="1162" spans="1:18">
      <c r="A1162" s="57" t="s">
        <v>29</v>
      </c>
      <c r="B1162" s="57" t="s">
        <v>30</v>
      </c>
      <c r="C1162" s="56">
        <v>1</v>
      </c>
      <c r="D1162" s="57" t="s">
        <v>36</v>
      </c>
      <c r="E1162" s="57">
        <v>2016</v>
      </c>
      <c r="F1162" s="56">
        <v>1</v>
      </c>
      <c r="G1162" s="57">
        <v>1</v>
      </c>
      <c r="H1162" s="56">
        <v>3</v>
      </c>
      <c r="I1162" s="6">
        <v>9</v>
      </c>
      <c r="J1162">
        <v>3</v>
      </c>
      <c r="K1162" s="57">
        <v>103</v>
      </c>
      <c r="L1162">
        <v>10</v>
      </c>
      <c r="M1162" s="20">
        <v>45951</v>
      </c>
      <c r="N1162" s="3">
        <v>0.45</v>
      </c>
      <c r="O1162" s="3">
        <v>5.65</v>
      </c>
      <c r="R1162" s="119"/>
    </row>
    <row r="1163" spans="1:18">
      <c r="A1163" s="57" t="s">
        <v>29</v>
      </c>
      <c r="B1163" s="57" t="s">
        <v>30</v>
      </c>
      <c r="C1163" s="56">
        <v>1</v>
      </c>
      <c r="D1163" s="57" t="s">
        <v>33</v>
      </c>
      <c r="E1163" s="57">
        <v>1998</v>
      </c>
      <c r="F1163" s="56">
        <v>1</v>
      </c>
      <c r="G1163" s="57">
        <v>2</v>
      </c>
      <c r="H1163" s="56">
        <v>3</v>
      </c>
      <c r="I1163" s="6">
        <v>10</v>
      </c>
      <c r="J1163">
        <v>62</v>
      </c>
      <c r="K1163" s="57">
        <v>203</v>
      </c>
      <c r="L1163">
        <v>10</v>
      </c>
      <c r="M1163" s="20">
        <v>45951</v>
      </c>
      <c r="N1163" s="3">
        <v>0.39</v>
      </c>
      <c r="O1163" s="3">
        <v>4.53</v>
      </c>
      <c r="R1163" s="119"/>
    </row>
    <row r="1164" spans="1:18">
      <c r="A1164" s="57" t="s">
        <v>29</v>
      </c>
      <c r="B1164" s="57" t="s">
        <v>30</v>
      </c>
      <c r="C1164" s="56">
        <v>1</v>
      </c>
      <c r="D1164" s="57" t="s">
        <v>38</v>
      </c>
      <c r="E1164" s="57">
        <v>2023</v>
      </c>
      <c r="F1164" s="56">
        <v>1</v>
      </c>
      <c r="G1164" s="57">
        <v>3</v>
      </c>
      <c r="H1164" s="56">
        <v>3</v>
      </c>
      <c r="I1164" s="6">
        <v>11</v>
      </c>
      <c r="J1164">
        <v>67</v>
      </c>
      <c r="K1164" s="57">
        <v>303</v>
      </c>
      <c r="L1164">
        <v>10</v>
      </c>
      <c r="M1164" s="20">
        <v>45951</v>
      </c>
      <c r="N1164" s="3">
        <v>0.36</v>
      </c>
      <c r="O1164" s="3">
        <v>3.41</v>
      </c>
      <c r="R1164" s="119"/>
    </row>
    <row r="1165" spans="1:18">
      <c r="A1165" s="57" t="s">
        <v>29</v>
      </c>
      <c r="B1165" s="57" t="s">
        <v>30</v>
      </c>
      <c r="C1165" s="56">
        <v>1</v>
      </c>
      <c r="D1165" s="57" t="s">
        <v>35</v>
      </c>
      <c r="E1165" s="57">
        <v>2002</v>
      </c>
      <c r="F1165" s="56">
        <v>1</v>
      </c>
      <c r="G1165" s="57">
        <v>4</v>
      </c>
      <c r="H1165" s="56">
        <v>3</v>
      </c>
      <c r="I1165" s="6">
        <v>12</v>
      </c>
      <c r="J1165">
        <v>126</v>
      </c>
      <c r="K1165" s="57">
        <v>403</v>
      </c>
      <c r="L1165">
        <v>10</v>
      </c>
      <c r="M1165" s="20">
        <v>45951</v>
      </c>
      <c r="N1165" s="3">
        <v>0.55000000000000004</v>
      </c>
      <c r="O1165" s="3">
        <v>4.6500000000000004</v>
      </c>
      <c r="R1165" s="119"/>
    </row>
    <row r="1166" spans="1:18">
      <c r="A1166" s="57" t="s">
        <v>29</v>
      </c>
      <c r="B1166" s="57" t="s">
        <v>30</v>
      </c>
      <c r="C1166" s="56">
        <v>1</v>
      </c>
      <c r="D1166" s="57" t="s">
        <v>35</v>
      </c>
      <c r="E1166" s="57">
        <v>2002</v>
      </c>
      <c r="F1166" s="56">
        <v>1</v>
      </c>
      <c r="G1166" s="57">
        <v>4</v>
      </c>
      <c r="H1166" s="56">
        <v>4</v>
      </c>
      <c r="I1166" s="6">
        <v>13</v>
      </c>
      <c r="J1166">
        <v>125</v>
      </c>
      <c r="K1166" s="57">
        <v>404</v>
      </c>
      <c r="L1166">
        <v>10</v>
      </c>
      <c r="M1166" s="20">
        <v>45951</v>
      </c>
      <c r="N1166" s="3">
        <v>0.55000000000000004</v>
      </c>
      <c r="O1166" s="3">
        <v>5.13</v>
      </c>
      <c r="R1166" s="119"/>
    </row>
    <row r="1167" spans="1:18">
      <c r="A1167" s="57" t="s">
        <v>29</v>
      </c>
      <c r="B1167" s="57" t="s">
        <v>30</v>
      </c>
      <c r="C1167" s="56">
        <v>1</v>
      </c>
      <c r="D1167" s="57" t="s">
        <v>38</v>
      </c>
      <c r="E1167" s="57">
        <v>2023</v>
      </c>
      <c r="F1167" s="56">
        <v>1</v>
      </c>
      <c r="G1167" s="57">
        <v>3</v>
      </c>
      <c r="H1167" s="56">
        <v>4</v>
      </c>
      <c r="I1167" s="6">
        <v>14</v>
      </c>
      <c r="J1167">
        <v>68</v>
      </c>
      <c r="K1167" s="57">
        <v>304</v>
      </c>
      <c r="L1167">
        <v>10</v>
      </c>
      <c r="M1167" s="20">
        <v>45951</v>
      </c>
      <c r="N1167" s="3">
        <v>0.4</v>
      </c>
      <c r="O1167" s="3">
        <v>3.53</v>
      </c>
      <c r="R1167" s="119"/>
    </row>
    <row r="1168" spans="1:18">
      <c r="A1168" s="57" t="s">
        <v>29</v>
      </c>
      <c r="B1168" s="57" t="s">
        <v>30</v>
      </c>
      <c r="C1168" s="56">
        <v>1</v>
      </c>
      <c r="D1168" s="57" t="s">
        <v>33</v>
      </c>
      <c r="E1168" s="57">
        <v>1998</v>
      </c>
      <c r="F1168" s="56">
        <v>1</v>
      </c>
      <c r="G1168" s="57">
        <v>2</v>
      </c>
      <c r="H1168" s="56">
        <v>4</v>
      </c>
      <c r="I1168" s="6">
        <v>15</v>
      </c>
      <c r="J1168">
        <v>61</v>
      </c>
      <c r="K1168" s="57">
        <v>204</v>
      </c>
      <c r="L1168">
        <v>10</v>
      </c>
      <c r="M1168" s="20">
        <v>45951</v>
      </c>
      <c r="N1168" s="3">
        <v>0.46</v>
      </c>
      <c r="O1168" s="3">
        <v>2.76</v>
      </c>
      <c r="R1168" s="119"/>
    </row>
    <row r="1169" spans="1:18">
      <c r="A1169" s="57" t="s">
        <v>29</v>
      </c>
      <c r="B1169" s="57" t="s">
        <v>30</v>
      </c>
      <c r="C1169" s="56">
        <v>1</v>
      </c>
      <c r="D1169" s="57" t="s">
        <v>36</v>
      </c>
      <c r="E1169" s="57">
        <v>2016</v>
      </c>
      <c r="F1169" s="56">
        <v>1</v>
      </c>
      <c r="G1169" s="57">
        <v>1</v>
      </c>
      <c r="H1169" s="56">
        <v>4</v>
      </c>
      <c r="I1169" s="6">
        <v>16</v>
      </c>
      <c r="J1169">
        <v>4</v>
      </c>
      <c r="K1169" s="57">
        <v>104</v>
      </c>
      <c r="L1169">
        <v>10</v>
      </c>
      <c r="M1169" s="20">
        <v>45951</v>
      </c>
      <c r="N1169" s="3">
        <v>0.42</v>
      </c>
      <c r="O1169" s="3">
        <v>10.25</v>
      </c>
      <c r="R1169" s="119"/>
    </row>
    <row r="1170" spans="1:18">
      <c r="A1170" s="57" t="s">
        <v>39</v>
      </c>
      <c r="B1170" s="57" t="s">
        <v>40</v>
      </c>
      <c r="C1170" s="56">
        <v>2</v>
      </c>
      <c r="D1170" s="57" t="s">
        <v>41</v>
      </c>
      <c r="E1170" s="57">
        <v>1984</v>
      </c>
      <c r="F1170" s="56">
        <v>1</v>
      </c>
      <c r="G1170" s="57">
        <v>1</v>
      </c>
      <c r="H1170" s="56">
        <v>5</v>
      </c>
      <c r="I1170" s="6">
        <v>17</v>
      </c>
      <c r="J1170">
        <v>5</v>
      </c>
      <c r="K1170" s="57">
        <v>105</v>
      </c>
      <c r="L1170">
        <v>10</v>
      </c>
      <c r="M1170" s="20">
        <v>45951</v>
      </c>
      <c r="N1170" s="3">
        <v>0.51</v>
      </c>
      <c r="O1170" s="3">
        <v>6.08</v>
      </c>
      <c r="R1170" s="119"/>
    </row>
    <row r="1171" spans="1:18">
      <c r="A1171" s="57" t="s">
        <v>39</v>
      </c>
      <c r="B1171" s="57" t="s">
        <v>40</v>
      </c>
      <c r="C1171" s="56">
        <v>2</v>
      </c>
      <c r="D1171" s="57" t="s">
        <v>42</v>
      </c>
      <c r="E1171" s="57">
        <v>1989</v>
      </c>
      <c r="F1171" s="56">
        <v>1</v>
      </c>
      <c r="G1171" s="57">
        <v>2</v>
      </c>
      <c r="H1171" s="56">
        <v>5</v>
      </c>
      <c r="I1171" s="6">
        <v>18</v>
      </c>
      <c r="J1171">
        <v>60</v>
      </c>
      <c r="K1171" s="57">
        <v>205</v>
      </c>
      <c r="L1171">
        <v>10</v>
      </c>
      <c r="M1171" s="20">
        <v>45951</v>
      </c>
      <c r="N1171" s="3">
        <v>0.56000000000000005</v>
      </c>
      <c r="O1171" s="3">
        <v>3.74</v>
      </c>
      <c r="R1171" s="119"/>
    </row>
    <row r="1172" spans="1:18">
      <c r="A1172" s="57" t="s">
        <v>39</v>
      </c>
      <c r="B1172" s="57" t="s">
        <v>40</v>
      </c>
      <c r="C1172" s="56">
        <v>2</v>
      </c>
      <c r="D1172" s="57" t="s">
        <v>45</v>
      </c>
      <c r="E1172" s="57">
        <v>2004</v>
      </c>
      <c r="F1172" s="56">
        <v>1</v>
      </c>
      <c r="G1172" s="57">
        <v>3</v>
      </c>
      <c r="H1172" s="56">
        <v>5</v>
      </c>
      <c r="I1172" s="6">
        <v>19</v>
      </c>
      <c r="J1172">
        <v>69</v>
      </c>
      <c r="K1172" s="57">
        <v>305</v>
      </c>
      <c r="L1172">
        <v>10</v>
      </c>
      <c r="M1172" s="20">
        <v>45951</v>
      </c>
      <c r="N1172" s="3">
        <v>0.57999999999999996</v>
      </c>
      <c r="O1172" s="3">
        <v>4.9000000000000004</v>
      </c>
      <c r="R1172" s="119"/>
    </row>
    <row r="1173" spans="1:18">
      <c r="A1173" s="57" t="s">
        <v>39</v>
      </c>
      <c r="B1173" s="57" t="s">
        <v>40</v>
      </c>
      <c r="C1173" s="56">
        <v>2</v>
      </c>
      <c r="D1173" s="57" t="s">
        <v>43</v>
      </c>
      <c r="E1173" s="57">
        <v>1999</v>
      </c>
      <c r="F1173" s="56">
        <v>1</v>
      </c>
      <c r="G1173" s="57">
        <v>4</v>
      </c>
      <c r="H1173" s="56">
        <v>5</v>
      </c>
      <c r="I1173" s="6">
        <v>20</v>
      </c>
      <c r="J1173">
        <v>124</v>
      </c>
      <c r="K1173" s="57">
        <v>405</v>
      </c>
      <c r="L1173">
        <v>10</v>
      </c>
      <c r="M1173" s="20">
        <v>45951</v>
      </c>
      <c r="N1173" s="3">
        <v>0.56999999999999995</v>
      </c>
      <c r="O1173" s="3">
        <v>4.5</v>
      </c>
      <c r="R1173" s="119"/>
    </row>
    <row r="1174" spans="1:18">
      <c r="A1174" s="57" t="s">
        <v>39</v>
      </c>
      <c r="B1174" s="57" t="s">
        <v>40</v>
      </c>
      <c r="C1174" s="56">
        <v>2</v>
      </c>
      <c r="D1174" s="57" t="s">
        <v>43</v>
      </c>
      <c r="E1174" s="57">
        <v>1999</v>
      </c>
      <c r="F1174" s="56">
        <v>1</v>
      </c>
      <c r="G1174" s="57">
        <v>4</v>
      </c>
      <c r="H1174" s="56">
        <v>6</v>
      </c>
      <c r="I1174" s="6">
        <v>21</v>
      </c>
      <c r="J1174">
        <v>123</v>
      </c>
      <c r="K1174" s="57">
        <v>406</v>
      </c>
      <c r="L1174">
        <v>10</v>
      </c>
      <c r="M1174" s="20">
        <v>45951</v>
      </c>
      <c r="N1174" s="3">
        <v>0.53</v>
      </c>
      <c r="O1174" s="3">
        <v>8.0299999999999994</v>
      </c>
      <c r="R1174" s="119"/>
    </row>
    <row r="1175" spans="1:18">
      <c r="A1175" s="57" t="s">
        <v>39</v>
      </c>
      <c r="B1175" s="57" t="s">
        <v>40</v>
      </c>
      <c r="C1175" s="56">
        <v>2</v>
      </c>
      <c r="D1175" s="57" t="s">
        <v>45</v>
      </c>
      <c r="E1175" s="57">
        <v>2004</v>
      </c>
      <c r="F1175" s="56">
        <v>1</v>
      </c>
      <c r="G1175" s="57">
        <v>3</v>
      </c>
      <c r="H1175" s="56">
        <v>6</v>
      </c>
      <c r="I1175" s="6">
        <v>22</v>
      </c>
      <c r="J1175">
        <v>70</v>
      </c>
      <c r="K1175" s="57">
        <v>306</v>
      </c>
      <c r="L1175">
        <v>10</v>
      </c>
      <c r="M1175" s="20">
        <v>45951</v>
      </c>
      <c r="N1175" s="3">
        <v>0.49</v>
      </c>
      <c r="O1175" s="3">
        <v>4.47</v>
      </c>
      <c r="R1175" s="119"/>
    </row>
    <row r="1176" spans="1:18">
      <c r="A1176" s="57" t="s">
        <v>39</v>
      </c>
      <c r="B1176" s="57" t="s">
        <v>40</v>
      </c>
      <c r="C1176" s="56">
        <v>2</v>
      </c>
      <c r="D1176" s="57" t="s">
        <v>42</v>
      </c>
      <c r="E1176" s="57">
        <v>1989</v>
      </c>
      <c r="F1176" s="56">
        <v>1</v>
      </c>
      <c r="G1176" s="57">
        <v>2</v>
      </c>
      <c r="H1176" s="56">
        <v>6</v>
      </c>
      <c r="I1176" s="6">
        <v>23</v>
      </c>
      <c r="J1176">
        <v>59</v>
      </c>
      <c r="K1176" s="57">
        <v>206</v>
      </c>
      <c r="L1176">
        <v>10</v>
      </c>
      <c r="M1176" s="20">
        <v>45951</v>
      </c>
      <c r="N1176" s="3">
        <v>0.48</v>
      </c>
      <c r="O1176" s="3">
        <v>3.31</v>
      </c>
      <c r="R1176" s="119"/>
    </row>
    <row r="1177" spans="1:18">
      <c r="A1177" s="57" t="s">
        <v>39</v>
      </c>
      <c r="B1177" s="57" t="s">
        <v>40</v>
      </c>
      <c r="C1177" s="56">
        <v>2</v>
      </c>
      <c r="D1177" s="57" t="s">
        <v>41</v>
      </c>
      <c r="E1177" s="57">
        <v>1984</v>
      </c>
      <c r="F1177" s="56">
        <v>1</v>
      </c>
      <c r="G1177" s="57">
        <v>1</v>
      </c>
      <c r="H1177" s="56">
        <v>6</v>
      </c>
      <c r="I1177" s="6">
        <v>24</v>
      </c>
      <c r="J1177">
        <v>6</v>
      </c>
      <c r="K1177" s="57">
        <v>106</v>
      </c>
      <c r="L1177">
        <v>10</v>
      </c>
      <c r="M1177" s="20">
        <v>45951</v>
      </c>
      <c r="N1177" s="3">
        <v>0.5</v>
      </c>
      <c r="O1177" s="3">
        <v>4.6399999999999997</v>
      </c>
      <c r="R1177" s="119"/>
    </row>
    <row r="1178" spans="1:18">
      <c r="A1178" s="57" t="s">
        <v>39</v>
      </c>
      <c r="B1178" s="57" t="s">
        <v>40</v>
      </c>
      <c r="C1178" s="56">
        <v>2</v>
      </c>
      <c r="D1178" s="57" t="s">
        <v>47</v>
      </c>
      <c r="E1178" s="57">
        <v>2016</v>
      </c>
      <c r="F1178" s="56">
        <v>1</v>
      </c>
      <c r="G1178" s="57">
        <v>1</v>
      </c>
      <c r="H1178" s="56">
        <v>7</v>
      </c>
      <c r="I1178" s="6">
        <v>25</v>
      </c>
      <c r="J1178">
        <v>7</v>
      </c>
      <c r="K1178" s="57">
        <v>107</v>
      </c>
      <c r="L1178">
        <v>10</v>
      </c>
      <c r="M1178" s="20">
        <v>45951</v>
      </c>
      <c r="N1178" s="3">
        <v>0.45</v>
      </c>
      <c r="O1178" s="3">
        <v>4.7699999999999996</v>
      </c>
      <c r="R1178" s="119"/>
    </row>
    <row r="1179" spans="1:18">
      <c r="A1179" s="57" t="s">
        <v>39</v>
      </c>
      <c r="B1179" s="57" t="s">
        <v>40</v>
      </c>
      <c r="C1179" s="56">
        <v>2</v>
      </c>
      <c r="D1179" s="57" t="s">
        <v>44</v>
      </c>
      <c r="E1179" s="57">
        <v>2001</v>
      </c>
      <c r="F1179" s="56">
        <v>1</v>
      </c>
      <c r="G1179" s="57">
        <v>2</v>
      </c>
      <c r="H1179" s="56">
        <v>7</v>
      </c>
      <c r="I1179" s="6">
        <v>26</v>
      </c>
      <c r="J1179">
        <v>58</v>
      </c>
      <c r="K1179" s="57">
        <v>207</v>
      </c>
      <c r="L1179">
        <v>10</v>
      </c>
      <c r="M1179" s="20">
        <v>45951</v>
      </c>
      <c r="N1179" s="3">
        <v>0.48</v>
      </c>
      <c r="O1179" s="3">
        <v>4.9800000000000004</v>
      </c>
      <c r="R1179" s="119"/>
    </row>
    <row r="1180" spans="1:18">
      <c r="A1180" s="57" t="s">
        <v>39</v>
      </c>
      <c r="B1180" s="57" t="s">
        <v>40</v>
      </c>
      <c r="C1180" s="56">
        <v>2</v>
      </c>
      <c r="D1180" s="57" t="s">
        <v>48</v>
      </c>
      <c r="E1180" s="57">
        <v>2020</v>
      </c>
      <c r="F1180" s="56">
        <v>1</v>
      </c>
      <c r="G1180" s="57">
        <v>3</v>
      </c>
      <c r="H1180" s="56">
        <v>7</v>
      </c>
      <c r="I1180" s="6">
        <v>27</v>
      </c>
      <c r="J1180">
        <v>71</v>
      </c>
      <c r="K1180" s="57">
        <v>307</v>
      </c>
      <c r="L1180">
        <v>10</v>
      </c>
      <c r="M1180" s="20">
        <v>45951</v>
      </c>
      <c r="N1180" s="3">
        <v>0.56999999999999995</v>
      </c>
      <c r="O1180" s="3">
        <v>5.57</v>
      </c>
      <c r="R1180" s="119"/>
    </row>
    <row r="1181" spans="1:18">
      <c r="A1181" s="57" t="s">
        <v>39</v>
      </c>
      <c r="B1181" s="57" t="s">
        <v>40</v>
      </c>
      <c r="C1181" s="56">
        <v>2</v>
      </c>
      <c r="D1181" s="57" t="s">
        <v>46</v>
      </c>
      <c r="E1181" s="57">
        <v>2008</v>
      </c>
      <c r="F1181" s="56">
        <v>1</v>
      </c>
      <c r="G1181" s="57">
        <v>4</v>
      </c>
      <c r="H1181" s="56">
        <v>7</v>
      </c>
      <c r="I1181" s="6">
        <v>28</v>
      </c>
      <c r="J1181">
        <v>122</v>
      </c>
      <c r="K1181" s="57">
        <v>407</v>
      </c>
      <c r="L1181">
        <v>10</v>
      </c>
      <c r="M1181" s="20">
        <v>45951</v>
      </c>
      <c r="N1181" s="3">
        <v>0.43</v>
      </c>
      <c r="O1181" s="3">
        <v>6.03</v>
      </c>
      <c r="R1181" s="119"/>
    </row>
    <row r="1182" spans="1:18">
      <c r="A1182" s="57" t="s">
        <v>39</v>
      </c>
      <c r="B1182" s="57" t="s">
        <v>40</v>
      </c>
      <c r="C1182" s="56">
        <v>2</v>
      </c>
      <c r="D1182" s="57" t="s">
        <v>46</v>
      </c>
      <c r="E1182" s="57">
        <v>2008</v>
      </c>
      <c r="F1182" s="56">
        <v>1</v>
      </c>
      <c r="G1182" s="57">
        <v>4</v>
      </c>
      <c r="H1182" s="56">
        <v>8</v>
      </c>
      <c r="I1182" s="6">
        <v>29</v>
      </c>
      <c r="J1182">
        <v>121</v>
      </c>
      <c r="K1182" s="57">
        <v>408</v>
      </c>
      <c r="L1182">
        <v>10</v>
      </c>
      <c r="M1182" s="20">
        <v>45951</v>
      </c>
      <c r="N1182" s="3">
        <v>0.41</v>
      </c>
      <c r="O1182" s="3">
        <v>3.56</v>
      </c>
      <c r="R1182" s="119"/>
    </row>
    <row r="1183" spans="1:18">
      <c r="A1183" s="57" t="s">
        <v>39</v>
      </c>
      <c r="B1183" s="57" t="s">
        <v>40</v>
      </c>
      <c r="C1183" s="56">
        <v>2</v>
      </c>
      <c r="D1183" s="57" t="s">
        <v>48</v>
      </c>
      <c r="E1183" s="57">
        <v>2020</v>
      </c>
      <c r="F1183" s="56">
        <v>1</v>
      </c>
      <c r="G1183" s="57">
        <v>3</v>
      </c>
      <c r="H1183" s="56">
        <v>8</v>
      </c>
      <c r="I1183" s="6">
        <v>30</v>
      </c>
      <c r="J1183">
        <v>72</v>
      </c>
      <c r="K1183" s="57">
        <v>308</v>
      </c>
      <c r="L1183">
        <v>10</v>
      </c>
      <c r="M1183" s="20">
        <v>45951</v>
      </c>
      <c r="N1183" s="3">
        <v>0.56000000000000005</v>
      </c>
      <c r="O1183" s="3">
        <v>4.16</v>
      </c>
      <c r="R1183" s="119"/>
    </row>
    <row r="1184" spans="1:18">
      <c r="A1184" s="57" t="s">
        <v>39</v>
      </c>
      <c r="B1184" s="57" t="s">
        <v>40</v>
      </c>
      <c r="C1184" s="56">
        <v>2</v>
      </c>
      <c r="D1184" s="57" t="s">
        <v>44</v>
      </c>
      <c r="E1184" s="57">
        <v>2001</v>
      </c>
      <c r="F1184" s="56">
        <v>1</v>
      </c>
      <c r="G1184" s="57">
        <v>2</v>
      </c>
      <c r="H1184" s="56">
        <v>8</v>
      </c>
      <c r="I1184" s="6">
        <v>31</v>
      </c>
      <c r="J1184">
        <v>57</v>
      </c>
      <c r="K1184" s="57">
        <v>208</v>
      </c>
      <c r="L1184">
        <v>10</v>
      </c>
      <c r="M1184" s="20">
        <v>45951</v>
      </c>
      <c r="N1184" s="3">
        <v>0.42</v>
      </c>
      <c r="O1184" s="3">
        <v>3.67</v>
      </c>
      <c r="R1184" s="119"/>
    </row>
    <row r="1185" spans="1:18">
      <c r="A1185" s="57" t="s">
        <v>39</v>
      </c>
      <c r="B1185" s="57" t="s">
        <v>40</v>
      </c>
      <c r="C1185" s="56">
        <v>2</v>
      </c>
      <c r="D1185" s="57" t="s">
        <v>47</v>
      </c>
      <c r="E1185" s="57">
        <v>2016</v>
      </c>
      <c r="F1185" s="56">
        <v>1</v>
      </c>
      <c r="G1185" s="57">
        <v>1</v>
      </c>
      <c r="H1185" s="56">
        <v>8</v>
      </c>
      <c r="I1185" s="6">
        <v>32</v>
      </c>
      <c r="J1185">
        <v>8</v>
      </c>
      <c r="K1185" s="57">
        <v>108</v>
      </c>
      <c r="L1185">
        <v>10</v>
      </c>
      <c r="M1185" s="20">
        <v>45951</v>
      </c>
      <c r="N1185" s="3">
        <v>0.4</v>
      </c>
      <c r="O1185" s="3">
        <v>6.04</v>
      </c>
      <c r="R1185" s="119"/>
    </row>
    <row r="1186" spans="1:18">
      <c r="A1186" s="57" t="s">
        <v>29</v>
      </c>
      <c r="B1186" s="57" t="s">
        <v>30</v>
      </c>
      <c r="C1186" s="56">
        <v>3</v>
      </c>
      <c r="D1186" s="57" t="s">
        <v>32</v>
      </c>
      <c r="E1186" s="57">
        <v>1985</v>
      </c>
      <c r="F1186" s="56">
        <v>2</v>
      </c>
      <c r="G1186" s="57">
        <v>1</v>
      </c>
      <c r="H1186" s="56">
        <v>9</v>
      </c>
      <c r="I1186" s="6">
        <v>33</v>
      </c>
      <c r="J1186">
        <v>9</v>
      </c>
      <c r="K1186" s="57">
        <v>109</v>
      </c>
      <c r="L1186">
        <v>10</v>
      </c>
      <c r="M1186" s="20">
        <v>45951</v>
      </c>
      <c r="N1186" s="3">
        <v>0.44</v>
      </c>
      <c r="O1186" s="3">
        <v>5.43</v>
      </c>
      <c r="R1186" s="119"/>
    </row>
    <row r="1187" spans="1:18">
      <c r="A1187" s="57" t="s">
        <v>29</v>
      </c>
      <c r="B1187" s="57" t="s">
        <v>30</v>
      </c>
      <c r="C1187" s="56">
        <v>3</v>
      </c>
      <c r="D1187" s="57" t="s">
        <v>38</v>
      </c>
      <c r="E1187" s="57">
        <v>2023</v>
      </c>
      <c r="F1187" s="56">
        <v>2</v>
      </c>
      <c r="G1187" s="57">
        <v>2</v>
      </c>
      <c r="H1187" s="56">
        <v>9</v>
      </c>
      <c r="I1187" s="6">
        <v>34</v>
      </c>
      <c r="J1187">
        <v>56</v>
      </c>
      <c r="K1187" s="57">
        <v>209</v>
      </c>
      <c r="L1187">
        <v>10</v>
      </c>
      <c r="M1187" s="20">
        <v>45951</v>
      </c>
      <c r="N1187" s="3">
        <v>0.41</v>
      </c>
      <c r="O1187" s="3">
        <v>2.74</v>
      </c>
      <c r="R1187" s="119"/>
    </row>
    <row r="1188" spans="1:18">
      <c r="A1188" s="57" t="s">
        <v>29</v>
      </c>
      <c r="B1188" s="57" t="s">
        <v>30</v>
      </c>
      <c r="C1188" s="56">
        <v>3</v>
      </c>
      <c r="D1188" s="57" t="s">
        <v>36</v>
      </c>
      <c r="E1188" s="57">
        <v>2016</v>
      </c>
      <c r="F1188" s="56">
        <v>2</v>
      </c>
      <c r="G1188" s="57">
        <v>3</v>
      </c>
      <c r="H1188" s="56">
        <v>9</v>
      </c>
      <c r="I1188" s="6">
        <v>35</v>
      </c>
      <c r="J1188">
        <v>73</v>
      </c>
      <c r="K1188" s="57">
        <v>309</v>
      </c>
      <c r="L1188">
        <v>10</v>
      </c>
      <c r="M1188" s="20">
        <v>45951</v>
      </c>
      <c r="N1188" s="3">
        <v>0.47</v>
      </c>
      <c r="O1188" s="3">
        <v>1.68</v>
      </c>
      <c r="R1188" s="119"/>
    </row>
    <row r="1189" spans="1:18">
      <c r="A1189" s="57" t="s">
        <v>29</v>
      </c>
      <c r="B1189" s="57" t="s">
        <v>30</v>
      </c>
      <c r="C1189" s="56">
        <v>3</v>
      </c>
      <c r="D1189" s="57" t="s">
        <v>33</v>
      </c>
      <c r="E1189" s="57">
        <v>1998</v>
      </c>
      <c r="F1189" s="56">
        <v>2</v>
      </c>
      <c r="G1189" s="57">
        <v>4</v>
      </c>
      <c r="H1189" s="56">
        <v>9</v>
      </c>
      <c r="I1189" s="6">
        <v>36</v>
      </c>
      <c r="J1189">
        <v>120</v>
      </c>
      <c r="K1189" s="57">
        <v>409</v>
      </c>
      <c r="L1189">
        <v>10</v>
      </c>
      <c r="M1189" s="20">
        <v>45951</v>
      </c>
      <c r="N1189" s="3">
        <v>0.46</v>
      </c>
      <c r="O1189" s="3">
        <v>5.83</v>
      </c>
      <c r="R1189" s="119"/>
    </row>
    <row r="1190" spans="1:18">
      <c r="A1190" s="57" t="s">
        <v>29</v>
      </c>
      <c r="B1190" s="57" t="s">
        <v>30</v>
      </c>
      <c r="C1190" s="56">
        <v>3</v>
      </c>
      <c r="D1190" s="57" t="s">
        <v>33</v>
      </c>
      <c r="E1190" s="57">
        <v>1998</v>
      </c>
      <c r="F1190" s="56">
        <v>2</v>
      </c>
      <c r="G1190" s="57">
        <v>4</v>
      </c>
      <c r="H1190" s="56">
        <v>10</v>
      </c>
      <c r="I1190" s="6">
        <v>37</v>
      </c>
      <c r="J1190">
        <v>119</v>
      </c>
      <c r="K1190" s="57">
        <v>410</v>
      </c>
      <c r="L1190">
        <v>10</v>
      </c>
      <c r="M1190" s="20">
        <v>45951</v>
      </c>
      <c r="N1190" s="3">
        <v>0.43</v>
      </c>
      <c r="O1190" s="3">
        <v>2.93</v>
      </c>
      <c r="R1190" s="119"/>
    </row>
    <row r="1191" spans="1:18">
      <c r="A1191" s="57" t="s">
        <v>29</v>
      </c>
      <c r="B1191" s="57" t="s">
        <v>30</v>
      </c>
      <c r="C1191" s="56">
        <v>3</v>
      </c>
      <c r="D1191" s="57" t="s">
        <v>36</v>
      </c>
      <c r="E1191" s="57">
        <v>2016</v>
      </c>
      <c r="F1191" s="56">
        <v>2</v>
      </c>
      <c r="G1191" s="57">
        <v>3</v>
      </c>
      <c r="H1191" s="56">
        <v>10</v>
      </c>
      <c r="I1191" s="6">
        <v>38</v>
      </c>
      <c r="J1191">
        <v>74</v>
      </c>
      <c r="K1191" s="57">
        <v>310</v>
      </c>
      <c r="L1191">
        <v>10</v>
      </c>
      <c r="M1191" s="20">
        <v>45951</v>
      </c>
      <c r="N1191" s="3">
        <v>0.59</v>
      </c>
      <c r="O1191" s="3">
        <v>10.37</v>
      </c>
      <c r="R1191" s="119"/>
    </row>
    <row r="1192" spans="1:18">
      <c r="A1192" s="57" t="s">
        <v>29</v>
      </c>
      <c r="B1192" s="57" t="s">
        <v>30</v>
      </c>
      <c r="C1192" s="56">
        <v>3</v>
      </c>
      <c r="D1192" s="57" t="s">
        <v>38</v>
      </c>
      <c r="E1192" s="57">
        <v>2023</v>
      </c>
      <c r="F1192" s="56">
        <v>2</v>
      </c>
      <c r="G1192" s="57">
        <v>2</v>
      </c>
      <c r="H1192" s="56">
        <v>10</v>
      </c>
      <c r="I1192" s="6">
        <v>39</v>
      </c>
      <c r="J1192">
        <v>55</v>
      </c>
      <c r="K1192" s="57">
        <v>210</v>
      </c>
      <c r="L1192">
        <v>10</v>
      </c>
      <c r="M1192" s="20">
        <v>45951</v>
      </c>
      <c r="N1192" s="3">
        <v>0.36</v>
      </c>
      <c r="O1192" s="3">
        <v>2</v>
      </c>
      <c r="R1192" s="119"/>
    </row>
    <row r="1193" spans="1:18">
      <c r="A1193" s="57" t="s">
        <v>29</v>
      </c>
      <c r="B1193" s="57" t="s">
        <v>30</v>
      </c>
      <c r="C1193" s="56">
        <v>3</v>
      </c>
      <c r="D1193" s="57" t="s">
        <v>32</v>
      </c>
      <c r="E1193" s="57">
        <v>1985</v>
      </c>
      <c r="F1193" s="56">
        <v>2</v>
      </c>
      <c r="G1193" s="57">
        <v>1</v>
      </c>
      <c r="H1193" s="56">
        <v>10</v>
      </c>
      <c r="I1193" s="6">
        <v>40</v>
      </c>
      <c r="J1193">
        <v>10</v>
      </c>
      <c r="K1193" s="57">
        <v>110</v>
      </c>
      <c r="L1193">
        <v>10</v>
      </c>
      <c r="M1193" s="20">
        <v>45951</v>
      </c>
      <c r="N1193" s="3">
        <v>0.48</v>
      </c>
      <c r="O1193" s="3">
        <v>4.97</v>
      </c>
      <c r="R1193" s="119"/>
    </row>
    <row r="1194" spans="1:18">
      <c r="A1194" s="57" t="s">
        <v>29</v>
      </c>
      <c r="B1194" s="57" t="s">
        <v>30</v>
      </c>
      <c r="C1194" s="56">
        <v>3</v>
      </c>
      <c r="D1194" s="57" t="s">
        <v>35</v>
      </c>
      <c r="E1194" s="57">
        <v>2002</v>
      </c>
      <c r="F1194" s="56">
        <v>2</v>
      </c>
      <c r="G1194" s="57">
        <v>1</v>
      </c>
      <c r="H1194" s="56">
        <v>11</v>
      </c>
      <c r="I1194" s="6">
        <v>41</v>
      </c>
      <c r="J1194">
        <v>11</v>
      </c>
      <c r="K1194" s="57">
        <v>111</v>
      </c>
      <c r="L1194">
        <v>10</v>
      </c>
      <c r="M1194" s="20">
        <v>45951</v>
      </c>
      <c r="N1194" s="3">
        <v>0.45</v>
      </c>
      <c r="O1194" s="3">
        <v>6.44</v>
      </c>
      <c r="R1194" s="119"/>
    </row>
    <row r="1195" spans="1:18">
      <c r="A1195" s="57" t="s">
        <v>29</v>
      </c>
      <c r="B1195" s="57" t="s">
        <v>30</v>
      </c>
      <c r="C1195" s="56">
        <v>3</v>
      </c>
      <c r="D1195" s="57" t="s">
        <v>34</v>
      </c>
      <c r="E1195" s="57">
        <v>1999</v>
      </c>
      <c r="F1195" s="56">
        <v>2</v>
      </c>
      <c r="G1195" s="57">
        <v>2</v>
      </c>
      <c r="H1195" s="56">
        <v>11</v>
      </c>
      <c r="I1195" s="6">
        <v>42</v>
      </c>
      <c r="J1195">
        <v>54</v>
      </c>
      <c r="K1195" s="57">
        <v>211</v>
      </c>
      <c r="L1195">
        <v>10</v>
      </c>
      <c r="M1195" s="20">
        <v>45951</v>
      </c>
      <c r="N1195" s="3">
        <v>0.46</v>
      </c>
      <c r="O1195" s="3">
        <v>2.5099999999999998</v>
      </c>
      <c r="R1195" s="119"/>
    </row>
    <row r="1196" spans="1:18">
      <c r="A1196" s="57" t="s">
        <v>29</v>
      </c>
      <c r="B1196" s="57" t="s">
        <v>30</v>
      </c>
      <c r="C1196" s="56">
        <v>3</v>
      </c>
      <c r="D1196" s="57" t="s">
        <v>37</v>
      </c>
      <c r="E1196" s="57">
        <v>2018</v>
      </c>
      <c r="F1196" s="56">
        <v>2</v>
      </c>
      <c r="G1196" s="57">
        <v>3</v>
      </c>
      <c r="H1196" s="56">
        <v>11</v>
      </c>
      <c r="I1196" s="6">
        <v>43</v>
      </c>
      <c r="J1196">
        <v>75</v>
      </c>
      <c r="K1196" s="57">
        <v>311</v>
      </c>
      <c r="L1196">
        <v>10</v>
      </c>
      <c r="M1196" s="20">
        <v>45951</v>
      </c>
      <c r="N1196" s="3">
        <v>0.37</v>
      </c>
      <c r="O1196" s="3">
        <v>3.52</v>
      </c>
      <c r="R1196" s="119"/>
    </row>
    <row r="1197" spans="1:18">
      <c r="A1197" s="57" t="s">
        <v>29</v>
      </c>
      <c r="B1197" s="57" t="s">
        <v>30</v>
      </c>
      <c r="C1197" s="56">
        <v>3</v>
      </c>
      <c r="D1197" s="57" t="s">
        <v>31</v>
      </c>
      <c r="E1197" s="57">
        <v>1983</v>
      </c>
      <c r="F1197" s="56">
        <v>2</v>
      </c>
      <c r="G1197" s="57">
        <v>4</v>
      </c>
      <c r="H1197" s="56">
        <v>11</v>
      </c>
      <c r="I1197" s="6">
        <v>44</v>
      </c>
      <c r="J1197">
        <v>118</v>
      </c>
      <c r="K1197" s="57">
        <v>411</v>
      </c>
      <c r="L1197">
        <v>10</v>
      </c>
      <c r="M1197" s="20">
        <v>45951</v>
      </c>
      <c r="N1197" s="3">
        <v>0.47</v>
      </c>
      <c r="O1197" s="3">
        <v>3.92</v>
      </c>
      <c r="R1197" s="119"/>
    </row>
    <row r="1198" spans="1:18">
      <c r="A1198" s="57" t="s">
        <v>29</v>
      </c>
      <c r="B1198" s="57" t="s">
        <v>30</v>
      </c>
      <c r="C1198" s="56">
        <v>3</v>
      </c>
      <c r="D1198" s="57" t="s">
        <v>31</v>
      </c>
      <c r="E1198" s="57">
        <v>1983</v>
      </c>
      <c r="F1198" s="56">
        <v>2</v>
      </c>
      <c r="G1198" s="57">
        <v>4</v>
      </c>
      <c r="H1198" s="56">
        <v>12</v>
      </c>
      <c r="I1198" s="6">
        <v>45</v>
      </c>
      <c r="J1198">
        <v>117</v>
      </c>
      <c r="K1198" s="57">
        <v>412</v>
      </c>
      <c r="L1198">
        <v>10</v>
      </c>
      <c r="M1198" s="20">
        <v>45951</v>
      </c>
      <c r="N1198" s="3">
        <v>0.47</v>
      </c>
      <c r="O1198" s="3">
        <v>2.91</v>
      </c>
      <c r="R1198" s="119"/>
    </row>
    <row r="1199" spans="1:18">
      <c r="A1199" s="57" t="s">
        <v>29</v>
      </c>
      <c r="B1199" s="57" t="s">
        <v>30</v>
      </c>
      <c r="C1199" s="56">
        <v>3</v>
      </c>
      <c r="D1199" s="57" t="s">
        <v>37</v>
      </c>
      <c r="E1199" s="57">
        <v>2018</v>
      </c>
      <c r="F1199" s="56">
        <v>2</v>
      </c>
      <c r="G1199" s="57">
        <v>3</v>
      </c>
      <c r="H1199" s="56">
        <v>12</v>
      </c>
      <c r="I1199" s="6">
        <v>46</v>
      </c>
      <c r="J1199">
        <v>76</v>
      </c>
      <c r="K1199" s="57">
        <v>312</v>
      </c>
      <c r="L1199">
        <v>10</v>
      </c>
      <c r="M1199" s="20">
        <v>45951</v>
      </c>
      <c r="N1199" s="3">
        <v>0.47</v>
      </c>
      <c r="O1199" s="3">
        <v>11.29</v>
      </c>
      <c r="R1199" s="119"/>
    </row>
    <row r="1200" spans="1:18">
      <c r="A1200" s="57" t="s">
        <v>29</v>
      </c>
      <c r="B1200" s="57" t="s">
        <v>30</v>
      </c>
      <c r="C1200" s="56">
        <v>3</v>
      </c>
      <c r="D1200" s="57" t="s">
        <v>34</v>
      </c>
      <c r="E1200" s="57">
        <v>1999</v>
      </c>
      <c r="F1200" s="56">
        <v>2</v>
      </c>
      <c r="G1200" s="57">
        <v>2</v>
      </c>
      <c r="H1200" s="56">
        <v>12</v>
      </c>
      <c r="I1200" s="6">
        <v>47</v>
      </c>
      <c r="J1200">
        <v>53</v>
      </c>
      <c r="K1200" s="57">
        <v>212</v>
      </c>
      <c r="L1200">
        <v>10</v>
      </c>
      <c r="M1200" s="20">
        <v>45951</v>
      </c>
      <c r="N1200" s="3">
        <v>0.46</v>
      </c>
      <c r="O1200" s="3">
        <v>4.75</v>
      </c>
      <c r="R1200" s="119"/>
    </row>
    <row r="1201" spans="1:18">
      <c r="A1201" s="57" t="s">
        <v>29</v>
      </c>
      <c r="B1201" s="57" t="s">
        <v>30</v>
      </c>
      <c r="C1201" s="56">
        <v>3</v>
      </c>
      <c r="D1201" s="57" t="s">
        <v>35</v>
      </c>
      <c r="E1201" s="57">
        <v>2002</v>
      </c>
      <c r="F1201" s="56">
        <v>2</v>
      </c>
      <c r="G1201" s="57">
        <v>1</v>
      </c>
      <c r="H1201" s="56">
        <v>12</v>
      </c>
      <c r="I1201" s="6">
        <v>48</v>
      </c>
      <c r="J1201">
        <v>12</v>
      </c>
      <c r="K1201" s="57">
        <v>112</v>
      </c>
      <c r="L1201">
        <v>10</v>
      </c>
      <c r="M1201" s="20">
        <v>45951</v>
      </c>
      <c r="N1201" s="3">
        <v>0.37</v>
      </c>
      <c r="O1201" s="3">
        <v>3.58</v>
      </c>
      <c r="R1201" s="119"/>
    </row>
    <row r="1202" spans="1:18">
      <c r="A1202" s="57" t="s">
        <v>39</v>
      </c>
      <c r="B1202" s="57" t="s">
        <v>40</v>
      </c>
      <c r="C1202" s="56">
        <v>4</v>
      </c>
      <c r="D1202" s="57" t="s">
        <v>42</v>
      </c>
      <c r="E1202" s="57">
        <v>1989</v>
      </c>
      <c r="F1202" s="56">
        <v>2</v>
      </c>
      <c r="G1202" s="57">
        <v>1</v>
      </c>
      <c r="H1202" s="56">
        <v>13</v>
      </c>
      <c r="I1202" s="6">
        <v>49</v>
      </c>
      <c r="J1202">
        <v>13</v>
      </c>
      <c r="K1202" s="57">
        <v>113</v>
      </c>
      <c r="L1202">
        <v>10</v>
      </c>
      <c r="M1202" s="20">
        <v>45951</v>
      </c>
      <c r="N1202" s="3">
        <v>0.5</v>
      </c>
      <c r="O1202" s="3">
        <v>5.95</v>
      </c>
      <c r="R1202" s="119"/>
    </row>
    <row r="1203" spans="1:18">
      <c r="A1203" s="57" t="s">
        <v>39</v>
      </c>
      <c r="B1203" s="57" t="s">
        <v>40</v>
      </c>
      <c r="C1203" s="56">
        <v>4</v>
      </c>
      <c r="D1203" s="57" t="s">
        <v>45</v>
      </c>
      <c r="E1203" s="57">
        <v>2004</v>
      </c>
      <c r="F1203" s="56">
        <v>2</v>
      </c>
      <c r="G1203" s="57">
        <v>2</v>
      </c>
      <c r="H1203" s="56">
        <v>13</v>
      </c>
      <c r="I1203" s="6">
        <v>50</v>
      </c>
      <c r="J1203">
        <v>52</v>
      </c>
      <c r="K1203" s="57">
        <v>213</v>
      </c>
      <c r="L1203">
        <v>10</v>
      </c>
      <c r="M1203" s="20">
        <v>45951</v>
      </c>
      <c r="N1203" s="3">
        <v>0.5</v>
      </c>
      <c r="O1203" s="3">
        <v>2.6</v>
      </c>
      <c r="R1203" s="119"/>
    </row>
    <row r="1204" spans="1:18">
      <c r="A1204" s="57" t="s">
        <v>39</v>
      </c>
      <c r="B1204" s="57" t="s">
        <v>40</v>
      </c>
      <c r="C1204" s="56">
        <v>4</v>
      </c>
      <c r="D1204" s="57" t="s">
        <v>41</v>
      </c>
      <c r="E1204" s="57">
        <v>1984</v>
      </c>
      <c r="F1204" s="56">
        <v>2</v>
      </c>
      <c r="G1204" s="57">
        <v>3</v>
      </c>
      <c r="H1204" s="56">
        <v>13</v>
      </c>
      <c r="I1204" s="6">
        <v>51</v>
      </c>
      <c r="J1204">
        <v>77</v>
      </c>
      <c r="K1204" s="57">
        <v>313</v>
      </c>
      <c r="L1204">
        <v>10</v>
      </c>
      <c r="M1204" s="20">
        <v>45951</v>
      </c>
      <c r="N1204" s="3">
        <v>0.56000000000000005</v>
      </c>
      <c r="O1204" s="3">
        <v>3.54</v>
      </c>
      <c r="R1204" s="119"/>
    </row>
    <row r="1205" spans="1:18">
      <c r="A1205" s="57" t="s">
        <v>39</v>
      </c>
      <c r="B1205" s="57" t="s">
        <v>40</v>
      </c>
      <c r="C1205" s="56">
        <v>4</v>
      </c>
      <c r="D1205" s="57" t="s">
        <v>47</v>
      </c>
      <c r="E1205" s="57">
        <v>2016</v>
      </c>
      <c r="F1205" s="56">
        <v>2</v>
      </c>
      <c r="G1205" s="57">
        <v>4</v>
      </c>
      <c r="H1205" s="56">
        <v>13</v>
      </c>
      <c r="I1205" s="6">
        <v>52</v>
      </c>
      <c r="J1205">
        <v>116</v>
      </c>
      <c r="K1205" s="57">
        <v>413</v>
      </c>
      <c r="L1205">
        <v>10</v>
      </c>
      <c r="M1205" s="20">
        <v>45951</v>
      </c>
      <c r="N1205" s="3">
        <v>0.53</v>
      </c>
      <c r="O1205" s="3">
        <v>3.91</v>
      </c>
      <c r="R1205" s="119"/>
    </row>
    <row r="1206" spans="1:18">
      <c r="A1206" s="57" t="s">
        <v>39</v>
      </c>
      <c r="B1206" s="57" t="s">
        <v>40</v>
      </c>
      <c r="C1206" s="56">
        <v>4</v>
      </c>
      <c r="D1206" s="57" t="s">
        <v>47</v>
      </c>
      <c r="E1206" s="57">
        <v>2016</v>
      </c>
      <c r="F1206" s="56">
        <v>2</v>
      </c>
      <c r="G1206" s="57">
        <v>4</v>
      </c>
      <c r="H1206" s="56">
        <v>14</v>
      </c>
      <c r="I1206" s="6">
        <v>53</v>
      </c>
      <c r="J1206">
        <v>115</v>
      </c>
      <c r="K1206" s="57">
        <v>414</v>
      </c>
      <c r="L1206">
        <v>10</v>
      </c>
      <c r="M1206" s="20">
        <v>45951</v>
      </c>
      <c r="N1206" s="3">
        <v>0.47</v>
      </c>
      <c r="O1206" s="3">
        <v>3.21</v>
      </c>
      <c r="R1206" s="119"/>
    </row>
    <row r="1207" spans="1:18">
      <c r="A1207" s="57" t="s">
        <v>39</v>
      </c>
      <c r="B1207" s="57" t="s">
        <v>40</v>
      </c>
      <c r="C1207" s="56">
        <v>4</v>
      </c>
      <c r="D1207" s="57" t="s">
        <v>41</v>
      </c>
      <c r="E1207" s="57">
        <v>1984</v>
      </c>
      <c r="F1207" s="56">
        <v>2</v>
      </c>
      <c r="G1207" s="57">
        <v>3</v>
      </c>
      <c r="H1207" s="56">
        <v>14</v>
      </c>
      <c r="I1207" s="6">
        <v>54</v>
      </c>
      <c r="J1207">
        <v>78</v>
      </c>
      <c r="K1207" s="57">
        <v>314</v>
      </c>
      <c r="L1207">
        <v>10</v>
      </c>
      <c r="M1207" s="20">
        <v>45951</v>
      </c>
      <c r="N1207" s="3">
        <v>0.52</v>
      </c>
      <c r="O1207" s="3">
        <v>3.98</v>
      </c>
      <c r="R1207" s="119"/>
    </row>
    <row r="1208" spans="1:18">
      <c r="A1208" s="57" t="s">
        <v>39</v>
      </c>
      <c r="B1208" s="57" t="s">
        <v>40</v>
      </c>
      <c r="C1208" s="56">
        <v>4</v>
      </c>
      <c r="D1208" s="57" t="s">
        <v>45</v>
      </c>
      <c r="E1208" s="57">
        <v>2004</v>
      </c>
      <c r="F1208" s="56">
        <v>2</v>
      </c>
      <c r="G1208" s="57">
        <v>2</v>
      </c>
      <c r="H1208" s="56">
        <v>14</v>
      </c>
      <c r="I1208" s="6">
        <v>55</v>
      </c>
      <c r="J1208">
        <v>51</v>
      </c>
      <c r="K1208" s="57">
        <v>214</v>
      </c>
      <c r="L1208">
        <v>10</v>
      </c>
      <c r="M1208" s="20">
        <v>45951</v>
      </c>
      <c r="N1208" s="3">
        <v>0.48</v>
      </c>
      <c r="O1208" s="3">
        <v>4.32</v>
      </c>
      <c r="R1208" s="119"/>
    </row>
    <row r="1209" spans="1:18">
      <c r="A1209" s="57" t="s">
        <v>39</v>
      </c>
      <c r="B1209" s="57" t="s">
        <v>40</v>
      </c>
      <c r="C1209" s="56">
        <v>4</v>
      </c>
      <c r="D1209" s="57" t="s">
        <v>42</v>
      </c>
      <c r="E1209" s="57">
        <v>1989</v>
      </c>
      <c r="F1209" s="56">
        <v>2</v>
      </c>
      <c r="G1209" s="57">
        <v>1</v>
      </c>
      <c r="H1209" s="56">
        <v>14</v>
      </c>
      <c r="I1209" s="6">
        <v>56</v>
      </c>
      <c r="J1209">
        <v>14</v>
      </c>
      <c r="K1209" s="57">
        <v>114</v>
      </c>
      <c r="L1209">
        <v>10</v>
      </c>
      <c r="M1209" s="20">
        <v>45951</v>
      </c>
      <c r="N1209" s="3">
        <v>0.5</v>
      </c>
      <c r="O1209" s="3">
        <v>3.25</v>
      </c>
      <c r="R1209" s="119"/>
    </row>
    <row r="1210" spans="1:18">
      <c r="A1210" s="57" t="s">
        <v>39</v>
      </c>
      <c r="B1210" s="57" t="s">
        <v>40</v>
      </c>
      <c r="C1210" s="56">
        <v>4</v>
      </c>
      <c r="D1210" s="57" t="s">
        <v>48</v>
      </c>
      <c r="E1210" s="57">
        <v>2020</v>
      </c>
      <c r="F1210" s="56">
        <v>2</v>
      </c>
      <c r="G1210" s="57">
        <v>1</v>
      </c>
      <c r="H1210" s="56">
        <v>15</v>
      </c>
      <c r="I1210" s="6">
        <v>57</v>
      </c>
      <c r="J1210">
        <v>15</v>
      </c>
      <c r="K1210" s="57">
        <v>115</v>
      </c>
      <c r="L1210">
        <v>10</v>
      </c>
      <c r="M1210" s="20">
        <v>45951</v>
      </c>
      <c r="N1210" s="3">
        <v>0.51</v>
      </c>
      <c r="O1210" s="3">
        <v>4.22</v>
      </c>
      <c r="R1210" s="119"/>
    </row>
    <row r="1211" spans="1:18">
      <c r="A1211" s="57" t="s">
        <v>39</v>
      </c>
      <c r="B1211" s="57" t="s">
        <v>40</v>
      </c>
      <c r="C1211" s="56">
        <v>4</v>
      </c>
      <c r="D1211" s="57" t="s">
        <v>46</v>
      </c>
      <c r="E1211" s="57">
        <v>2008</v>
      </c>
      <c r="F1211" s="56">
        <v>2</v>
      </c>
      <c r="G1211" s="57">
        <v>2</v>
      </c>
      <c r="H1211" s="56">
        <v>15</v>
      </c>
      <c r="I1211" s="6">
        <v>58</v>
      </c>
      <c r="J1211">
        <v>50</v>
      </c>
      <c r="K1211" s="57">
        <v>215</v>
      </c>
      <c r="L1211">
        <v>10</v>
      </c>
      <c r="M1211" s="20">
        <v>45951</v>
      </c>
      <c r="N1211" s="3">
        <v>0.42</v>
      </c>
      <c r="O1211" s="3">
        <v>5.28</v>
      </c>
      <c r="R1211" s="119"/>
    </row>
    <row r="1212" spans="1:18">
      <c r="A1212" s="57" t="s">
        <v>39</v>
      </c>
      <c r="B1212" s="57" t="s">
        <v>40</v>
      </c>
      <c r="C1212" s="56">
        <v>4</v>
      </c>
      <c r="D1212" s="57" t="s">
        <v>43</v>
      </c>
      <c r="E1212" s="57">
        <v>1999</v>
      </c>
      <c r="F1212" s="56">
        <v>2</v>
      </c>
      <c r="G1212" s="57">
        <v>3</v>
      </c>
      <c r="H1212" s="56">
        <v>15</v>
      </c>
      <c r="I1212" s="6">
        <v>59</v>
      </c>
      <c r="J1212">
        <v>79</v>
      </c>
      <c r="K1212" s="57">
        <v>315</v>
      </c>
      <c r="L1212">
        <v>10</v>
      </c>
      <c r="M1212" s="20">
        <v>45951</v>
      </c>
      <c r="N1212" s="3">
        <v>0.51</v>
      </c>
      <c r="O1212" s="3">
        <v>6.38</v>
      </c>
      <c r="R1212" s="119"/>
    </row>
    <row r="1213" spans="1:18">
      <c r="A1213" s="57" t="s">
        <v>39</v>
      </c>
      <c r="B1213" s="57" t="s">
        <v>40</v>
      </c>
      <c r="C1213" s="56">
        <v>4</v>
      </c>
      <c r="D1213" s="57" t="s">
        <v>44</v>
      </c>
      <c r="E1213" s="57">
        <v>2001</v>
      </c>
      <c r="F1213" s="56">
        <v>2</v>
      </c>
      <c r="G1213" s="57">
        <v>4</v>
      </c>
      <c r="H1213" s="56">
        <v>15</v>
      </c>
      <c r="I1213" s="6">
        <v>60</v>
      </c>
      <c r="J1213">
        <v>114</v>
      </c>
      <c r="K1213" s="57">
        <v>415</v>
      </c>
      <c r="L1213">
        <v>10</v>
      </c>
      <c r="M1213" s="20">
        <v>45951</v>
      </c>
      <c r="N1213" s="3">
        <v>0.5</v>
      </c>
      <c r="O1213" s="3">
        <v>4.84</v>
      </c>
      <c r="R1213" s="119"/>
    </row>
    <row r="1214" spans="1:18">
      <c r="A1214" s="57" t="s">
        <v>39</v>
      </c>
      <c r="B1214" s="57" t="s">
        <v>40</v>
      </c>
      <c r="C1214" s="56">
        <v>4</v>
      </c>
      <c r="D1214" s="57" t="s">
        <v>44</v>
      </c>
      <c r="E1214" s="57">
        <v>2001</v>
      </c>
      <c r="F1214" s="56">
        <v>2</v>
      </c>
      <c r="G1214" s="57">
        <v>4</v>
      </c>
      <c r="H1214" s="56">
        <v>16</v>
      </c>
      <c r="I1214" s="6">
        <v>61</v>
      </c>
      <c r="J1214">
        <v>113</v>
      </c>
      <c r="K1214" s="57">
        <v>416</v>
      </c>
      <c r="L1214">
        <v>10</v>
      </c>
      <c r="M1214" s="20">
        <v>45951</v>
      </c>
      <c r="N1214" s="3">
        <v>0.43</v>
      </c>
      <c r="O1214" s="3">
        <v>2.34</v>
      </c>
      <c r="R1214" s="119"/>
    </row>
    <row r="1215" spans="1:18">
      <c r="A1215" s="57" t="s">
        <v>39</v>
      </c>
      <c r="B1215" s="57" t="s">
        <v>40</v>
      </c>
      <c r="C1215" s="56">
        <v>4</v>
      </c>
      <c r="D1215" s="57" t="s">
        <v>43</v>
      </c>
      <c r="E1215" s="57">
        <v>1999</v>
      </c>
      <c r="F1215" s="56">
        <v>2</v>
      </c>
      <c r="G1215" s="57">
        <v>3</v>
      </c>
      <c r="H1215" s="56">
        <v>16</v>
      </c>
      <c r="I1215" s="6">
        <v>62</v>
      </c>
      <c r="J1215">
        <v>80</v>
      </c>
      <c r="K1215" s="57">
        <v>316</v>
      </c>
      <c r="L1215">
        <v>10</v>
      </c>
      <c r="M1215" s="20">
        <v>45951</v>
      </c>
      <c r="N1215" s="3">
        <v>0.49</v>
      </c>
      <c r="O1215" s="3">
        <v>4.76</v>
      </c>
      <c r="R1215" s="119"/>
    </row>
    <row r="1216" spans="1:18">
      <c r="A1216" s="57" t="s">
        <v>39</v>
      </c>
      <c r="B1216" s="57" t="s">
        <v>40</v>
      </c>
      <c r="C1216" s="56">
        <v>4</v>
      </c>
      <c r="D1216" s="57" t="s">
        <v>46</v>
      </c>
      <c r="E1216" s="57">
        <v>2008</v>
      </c>
      <c r="F1216" s="56">
        <v>2</v>
      </c>
      <c r="G1216" s="57">
        <v>2</v>
      </c>
      <c r="H1216" s="56">
        <v>16</v>
      </c>
      <c r="I1216" s="6">
        <v>63</v>
      </c>
      <c r="J1216">
        <v>49</v>
      </c>
      <c r="K1216" s="57">
        <v>216</v>
      </c>
      <c r="L1216">
        <v>10</v>
      </c>
      <c r="M1216" s="20">
        <v>45951</v>
      </c>
      <c r="N1216" s="3">
        <v>0.37</v>
      </c>
      <c r="O1216" s="3">
        <v>3.62</v>
      </c>
      <c r="R1216" s="119"/>
    </row>
    <row r="1217" spans="1:18">
      <c r="A1217" s="57" t="s">
        <v>39</v>
      </c>
      <c r="B1217" s="57" t="s">
        <v>40</v>
      </c>
      <c r="C1217" s="56">
        <v>4</v>
      </c>
      <c r="D1217" s="57" t="s">
        <v>48</v>
      </c>
      <c r="E1217" s="57">
        <v>2020</v>
      </c>
      <c r="F1217" s="56">
        <v>2</v>
      </c>
      <c r="G1217" s="57">
        <v>1</v>
      </c>
      <c r="H1217" s="56">
        <v>16</v>
      </c>
      <c r="I1217" s="6">
        <v>64</v>
      </c>
      <c r="J1217">
        <v>16</v>
      </c>
      <c r="K1217" s="57">
        <v>116</v>
      </c>
      <c r="L1217">
        <v>10</v>
      </c>
      <c r="M1217" s="20">
        <v>45951</v>
      </c>
      <c r="N1217" s="3">
        <v>0.56000000000000005</v>
      </c>
      <c r="O1217" s="3">
        <v>3.27</v>
      </c>
      <c r="R1217" s="119"/>
    </row>
    <row r="1218" spans="1:18">
      <c r="A1218" s="57" t="s">
        <v>29</v>
      </c>
      <c r="B1218" s="57" t="s">
        <v>30</v>
      </c>
      <c r="C1218" s="56">
        <v>5</v>
      </c>
      <c r="D1218" s="57" t="s">
        <v>33</v>
      </c>
      <c r="E1218" s="57">
        <v>1998</v>
      </c>
      <c r="F1218" s="56">
        <v>3</v>
      </c>
      <c r="G1218" s="57">
        <v>1</v>
      </c>
      <c r="H1218" s="56">
        <v>17</v>
      </c>
      <c r="I1218" s="6">
        <v>65</v>
      </c>
      <c r="J1218">
        <v>17</v>
      </c>
      <c r="K1218" s="57">
        <v>117</v>
      </c>
      <c r="L1218">
        <v>10</v>
      </c>
      <c r="M1218" s="20">
        <v>45951</v>
      </c>
      <c r="N1218" s="3">
        <v>0.4</v>
      </c>
      <c r="O1218" s="3">
        <v>3.56</v>
      </c>
      <c r="R1218" s="119"/>
    </row>
    <row r="1219" spans="1:18">
      <c r="A1219" s="57" t="s">
        <v>29</v>
      </c>
      <c r="B1219" s="57" t="s">
        <v>30</v>
      </c>
      <c r="C1219" s="56">
        <v>5</v>
      </c>
      <c r="D1219" s="57" t="s">
        <v>31</v>
      </c>
      <c r="E1219" s="57">
        <v>1983</v>
      </c>
      <c r="F1219" s="56">
        <v>3</v>
      </c>
      <c r="G1219" s="57">
        <v>2</v>
      </c>
      <c r="H1219" s="56">
        <v>17</v>
      </c>
      <c r="I1219" s="6">
        <v>66</v>
      </c>
      <c r="J1219">
        <v>48</v>
      </c>
      <c r="K1219" s="57">
        <v>217</v>
      </c>
      <c r="L1219">
        <v>10</v>
      </c>
      <c r="M1219" s="20">
        <v>45951</v>
      </c>
      <c r="N1219" s="3">
        <v>0.37</v>
      </c>
      <c r="O1219" s="3">
        <v>2.38</v>
      </c>
      <c r="R1219" s="119"/>
    </row>
    <row r="1220" spans="1:18">
      <c r="A1220" s="57" t="s">
        <v>29</v>
      </c>
      <c r="B1220" s="57" t="s">
        <v>30</v>
      </c>
      <c r="C1220" s="56">
        <v>5</v>
      </c>
      <c r="D1220" s="57" t="s">
        <v>34</v>
      </c>
      <c r="E1220" s="57">
        <v>1999</v>
      </c>
      <c r="F1220" s="56">
        <v>3</v>
      </c>
      <c r="G1220" s="57">
        <v>3</v>
      </c>
      <c r="H1220" s="56">
        <v>17</v>
      </c>
      <c r="I1220" s="6">
        <v>67</v>
      </c>
      <c r="J1220">
        <v>81</v>
      </c>
      <c r="K1220" s="57">
        <v>317</v>
      </c>
      <c r="L1220">
        <v>10</v>
      </c>
      <c r="M1220" s="20">
        <v>45951</v>
      </c>
      <c r="N1220" s="3">
        <v>0.5</v>
      </c>
      <c r="O1220" s="3">
        <v>6</v>
      </c>
      <c r="R1220" s="119"/>
    </row>
    <row r="1221" spans="1:18">
      <c r="A1221" s="57" t="s">
        <v>29</v>
      </c>
      <c r="B1221" s="57" t="s">
        <v>30</v>
      </c>
      <c r="C1221" s="56">
        <v>5</v>
      </c>
      <c r="D1221" s="57" t="s">
        <v>37</v>
      </c>
      <c r="E1221" s="57">
        <v>2018</v>
      </c>
      <c r="F1221" s="56">
        <v>3</v>
      </c>
      <c r="G1221" s="57">
        <v>4</v>
      </c>
      <c r="H1221" s="56">
        <v>17</v>
      </c>
      <c r="I1221" s="6">
        <v>68</v>
      </c>
      <c r="J1221">
        <v>112</v>
      </c>
      <c r="K1221" s="57">
        <v>417</v>
      </c>
      <c r="L1221">
        <v>10</v>
      </c>
      <c r="M1221" s="20">
        <v>45951</v>
      </c>
      <c r="N1221" s="3">
        <v>0.54</v>
      </c>
      <c r="O1221" s="3">
        <v>8.81</v>
      </c>
      <c r="R1221" s="119"/>
    </row>
    <row r="1222" spans="1:18">
      <c r="A1222" s="57" t="s">
        <v>29</v>
      </c>
      <c r="B1222" s="57" t="s">
        <v>30</v>
      </c>
      <c r="C1222" s="56">
        <v>5</v>
      </c>
      <c r="D1222" s="57" t="s">
        <v>37</v>
      </c>
      <c r="E1222" s="57">
        <v>2018</v>
      </c>
      <c r="F1222" s="56">
        <v>3</v>
      </c>
      <c r="G1222" s="57">
        <v>4</v>
      </c>
      <c r="H1222" s="56">
        <v>18</v>
      </c>
      <c r="I1222" s="6">
        <v>69</v>
      </c>
      <c r="J1222">
        <v>111</v>
      </c>
      <c r="K1222" s="57">
        <v>418</v>
      </c>
      <c r="L1222">
        <v>10</v>
      </c>
      <c r="M1222" s="20">
        <v>45951</v>
      </c>
      <c r="N1222" s="3">
        <v>0.48</v>
      </c>
      <c r="O1222" s="3">
        <v>5.79</v>
      </c>
      <c r="R1222" s="119"/>
    </row>
    <row r="1223" spans="1:18">
      <c r="A1223" s="57" t="s">
        <v>29</v>
      </c>
      <c r="B1223" s="57" t="s">
        <v>30</v>
      </c>
      <c r="C1223" s="56">
        <v>5</v>
      </c>
      <c r="D1223" s="57" t="s">
        <v>34</v>
      </c>
      <c r="E1223" s="57">
        <v>1999</v>
      </c>
      <c r="F1223" s="56">
        <v>3</v>
      </c>
      <c r="G1223" s="57">
        <v>3</v>
      </c>
      <c r="H1223" s="56">
        <v>18</v>
      </c>
      <c r="I1223" s="6">
        <v>70</v>
      </c>
      <c r="J1223">
        <v>82</v>
      </c>
      <c r="K1223" s="57">
        <v>318</v>
      </c>
      <c r="L1223">
        <v>10</v>
      </c>
      <c r="M1223" s="20">
        <v>45951</v>
      </c>
      <c r="N1223" s="3">
        <v>0.41</v>
      </c>
      <c r="O1223" s="3">
        <v>2.4900000000000002</v>
      </c>
      <c r="R1223" s="119"/>
    </row>
    <row r="1224" spans="1:18">
      <c r="A1224" s="57" t="s">
        <v>29</v>
      </c>
      <c r="B1224" s="57" t="s">
        <v>30</v>
      </c>
      <c r="C1224" s="56">
        <v>5</v>
      </c>
      <c r="D1224" s="57" t="s">
        <v>31</v>
      </c>
      <c r="E1224" s="57">
        <v>1983</v>
      </c>
      <c r="F1224" s="56">
        <v>3</v>
      </c>
      <c r="G1224" s="57">
        <v>2</v>
      </c>
      <c r="H1224" s="56">
        <v>18</v>
      </c>
      <c r="I1224" s="6">
        <v>71</v>
      </c>
      <c r="J1224">
        <v>47</v>
      </c>
      <c r="K1224" s="57">
        <v>218</v>
      </c>
      <c r="L1224">
        <v>10</v>
      </c>
      <c r="M1224" s="20">
        <v>45951</v>
      </c>
      <c r="N1224" s="3">
        <v>0.38</v>
      </c>
      <c r="O1224" s="3">
        <v>1.72</v>
      </c>
      <c r="R1224" s="119"/>
    </row>
    <row r="1225" spans="1:18">
      <c r="A1225" s="57" t="s">
        <v>29</v>
      </c>
      <c r="B1225" s="57" t="s">
        <v>30</v>
      </c>
      <c r="C1225" s="56">
        <v>5</v>
      </c>
      <c r="D1225" s="57" t="s">
        <v>33</v>
      </c>
      <c r="E1225" s="57">
        <v>1998</v>
      </c>
      <c r="F1225" s="56">
        <v>3</v>
      </c>
      <c r="G1225" s="57">
        <v>1</v>
      </c>
      <c r="H1225" s="56">
        <v>18</v>
      </c>
      <c r="I1225" s="6">
        <v>72</v>
      </c>
      <c r="J1225">
        <v>18</v>
      </c>
      <c r="K1225" s="57">
        <v>118</v>
      </c>
      <c r="L1225">
        <v>10</v>
      </c>
      <c r="M1225" s="20">
        <v>45951</v>
      </c>
      <c r="N1225" s="3">
        <v>0.41</v>
      </c>
      <c r="O1225" s="3">
        <v>7.16</v>
      </c>
      <c r="R1225" s="119"/>
    </row>
    <row r="1226" spans="1:18">
      <c r="A1226" s="57" t="s">
        <v>29</v>
      </c>
      <c r="B1226" s="57" t="s">
        <v>30</v>
      </c>
      <c r="C1226" s="56">
        <v>5</v>
      </c>
      <c r="D1226" s="57" t="s">
        <v>38</v>
      </c>
      <c r="E1226" s="57">
        <v>2023</v>
      </c>
      <c r="F1226" s="56">
        <v>3</v>
      </c>
      <c r="G1226" s="57">
        <v>1</v>
      </c>
      <c r="H1226" s="56">
        <v>19</v>
      </c>
      <c r="I1226" s="6">
        <v>73</v>
      </c>
      <c r="J1226">
        <v>19</v>
      </c>
      <c r="K1226" s="57">
        <v>119</v>
      </c>
      <c r="L1226">
        <v>10</v>
      </c>
      <c r="M1226" s="20">
        <v>45951</v>
      </c>
      <c r="N1226" s="3">
        <v>0.42</v>
      </c>
      <c r="O1226" s="3">
        <v>4.18</v>
      </c>
      <c r="R1226" s="119"/>
    </row>
    <row r="1227" spans="1:18">
      <c r="A1227" s="57" t="s">
        <v>29</v>
      </c>
      <c r="B1227" s="57" t="s">
        <v>30</v>
      </c>
      <c r="C1227" s="56">
        <v>5</v>
      </c>
      <c r="D1227" s="57" t="s">
        <v>36</v>
      </c>
      <c r="E1227" s="57">
        <v>2016</v>
      </c>
      <c r="F1227" s="56">
        <v>3</v>
      </c>
      <c r="G1227" s="57">
        <v>2</v>
      </c>
      <c r="H1227" s="56">
        <v>19</v>
      </c>
      <c r="I1227" s="6">
        <v>74</v>
      </c>
      <c r="J1227">
        <v>46</v>
      </c>
      <c r="K1227" s="57">
        <v>219</v>
      </c>
      <c r="L1227">
        <v>10</v>
      </c>
      <c r="M1227" s="20">
        <v>45951</v>
      </c>
      <c r="N1227" s="3">
        <v>0.45</v>
      </c>
      <c r="O1227" s="3">
        <v>3.55</v>
      </c>
      <c r="R1227" s="119"/>
    </row>
    <row r="1228" spans="1:18">
      <c r="A1228" s="57" t="s">
        <v>29</v>
      </c>
      <c r="B1228" s="57" t="s">
        <v>30</v>
      </c>
      <c r="C1228" s="56">
        <v>5</v>
      </c>
      <c r="D1228" s="57" t="s">
        <v>35</v>
      </c>
      <c r="E1228" s="57">
        <v>2002</v>
      </c>
      <c r="F1228" s="56">
        <v>3</v>
      </c>
      <c r="G1228" s="57">
        <v>3</v>
      </c>
      <c r="H1228" s="56">
        <v>19</v>
      </c>
      <c r="I1228" s="6">
        <v>75</v>
      </c>
      <c r="J1228">
        <v>83</v>
      </c>
      <c r="K1228" s="57">
        <v>319</v>
      </c>
      <c r="L1228">
        <v>10</v>
      </c>
      <c r="M1228" s="20">
        <v>45951</v>
      </c>
      <c r="N1228" s="3">
        <v>0.37</v>
      </c>
      <c r="O1228" s="3">
        <v>3.54</v>
      </c>
      <c r="R1228" s="119"/>
    </row>
    <row r="1229" spans="1:18">
      <c r="A1229" s="57" t="s">
        <v>29</v>
      </c>
      <c r="B1229" s="57" t="s">
        <v>30</v>
      </c>
      <c r="C1229" s="56">
        <v>5</v>
      </c>
      <c r="D1229" s="57" t="s">
        <v>32</v>
      </c>
      <c r="E1229" s="57">
        <v>1985</v>
      </c>
      <c r="F1229" s="56">
        <v>3</v>
      </c>
      <c r="G1229" s="57">
        <v>4</v>
      </c>
      <c r="H1229" s="56">
        <v>19</v>
      </c>
      <c r="I1229" s="6">
        <v>76</v>
      </c>
      <c r="J1229">
        <v>110</v>
      </c>
      <c r="K1229" s="57">
        <v>419</v>
      </c>
      <c r="L1229">
        <v>10</v>
      </c>
      <c r="M1229" s="20">
        <v>45951</v>
      </c>
      <c r="N1229" s="3">
        <v>0.53</v>
      </c>
      <c r="O1229" s="3">
        <v>5.42</v>
      </c>
      <c r="R1229" s="119"/>
    </row>
    <row r="1230" spans="1:18">
      <c r="A1230" s="57" t="s">
        <v>29</v>
      </c>
      <c r="B1230" s="57" t="s">
        <v>30</v>
      </c>
      <c r="C1230" s="56">
        <v>5</v>
      </c>
      <c r="D1230" s="57" t="s">
        <v>32</v>
      </c>
      <c r="E1230" s="57">
        <v>1985</v>
      </c>
      <c r="F1230" s="56">
        <v>3</v>
      </c>
      <c r="G1230" s="57">
        <v>4</v>
      </c>
      <c r="H1230" s="56">
        <v>20</v>
      </c>
      <c r="I1230" s="6">
        <v>77</v>
      </c>
      <c r="J1230">
        <v>109</v>
      </c>
      <c r="K1230" s="57">
        <v>420</v>
      </c>
      <c r="L1230">
        <v>10</v>
      </c>
      <c r="M1230" s="20">
        <v>45951</v>
      </c>
      <c r="N1230" s="3">
        <v>0.44</v>
      </c>
      <c r="O1230" s="3">
        <v>7.21</v>
      </c>
      <c r="R1230" s="119"/>
    </row>
    <row r="1231" spans="1:18">
      <c r="A1231" s="57" t="s">
        <v>29</v>
      </c>
      <c r="B1231" s="57" t="s">
        <v>30</v>
      </c>
      <c r="C1231" s="56">
        <v>5</v>
      </c>
      <c r="D1231" s="57" t="s">
        <v>35</v>
      </c>
      <c r="E1231" s="57">
        <v>2002</v>
      </c>
      <c r="F1231" s="56">
        <v>3</v>
      </c>
      <c r="G1231" s="57">
        <v>3</v>
      </c>
      <c r="H1231" s="56">
        <v>20</v>
      </c>
      <c r="I1231" s="6">
        <v>78</v>
      </c>
      <c r="J1231">
        <v>84</v>
      </c>
      <c r="K1231" s="57">
        <v>320</v>
      </c>
      <c r="L1231">
        <v>10</v>
      </c>
      <c r="M1231" s="20">
        <v>45951</v>
      </c>
      <c r="N1231" s="3">
        <v>0.34</v>
      </c>
      <c r="O1231" s="3">
        <v>3.08</v>
      </c>
      <c r="R1231" s="119"/>
    </row>
    <row r="1232" spans="1:18">
      <c r="A1232" s="57" t="s">
        <v>29</v>
      </c>
      <c r="B1232" s="57" t="s">
        <v>30</v>
      </c>
      <c r="C1232" s="56">
        <v>5</v>
      </c>
      <c r="D1232" s="57" t="s">
        <v>36</v>
      </c>
      <c r="E1232" s="57">
        <v>2016</v>
      </c>
      <c r="F1232" s="56">
        <v>3</v>
      </c>
      <c r="G1232" s="57">
        <v>2</v>
      </c>
      <c r="H1232" s="56">
        <v>20</v>
      </c>
      <c r="I1232" s="6">
        <v>79</v>
      </c>
      <c r="J1232">
        <v>45</v>
      </c>
      <c r="K1232" s="57">
        <v>220</v>
      </c>
      <c r="L1232">
        <v>10</v>
      </c>
      <c r="M1232" s="20">
        <v>45951</v>
      </c>
      <c r="N1232" s="3">
        <v>0.41</v>
      </c>
      <c r="O1232" s="3">
        <v>4.0199999999999996</v>
      </c>
      <c r="R1232" s="119"/>
    </row>
    <row r="1233" spans="1:18">
      <c r="A1233" s="57" t="s">
        <v>29</v>
      </c>
      <c r="B1233" s="57" t="s">
        <v>30</v>
      </c>
      <c r="C1233" s="56">
        <v>5</v>
      </c>
      <c r="D1233" s="57" t="s">
        <v>38</v>
      </c>
      <c r="E1233" s="57">
        <v>2023</v>
      </c>
      <c r="F1233" s="56">
        <v>3</v>
      </c>
      <c r="G1233" s="57">
        <v>1</v>
      </c>
      <c r="H1233" s="56">
        <v>20</v>
      </c>
      <c r="I1233" s="6">
        <v>80</v>
      </c>
      <c r="J1233">
        <v>20</v>
      </c>
      <c r="K1233" s="57">
        <v>120</v>
      </c>
      <c r="L1233">
        <v>10</v>
      </c>
      <c r="M1233" s="20">
        <v>45951</v>
      </c>
      <c r="N1233" s="3">
        <v>0.35</v>
      </c>
      <c r="O1233" s="3">
        <v>8.73</v>
      </c>
      <c r="R1233" s="119"/>
    </row>
    <row r="1234" spans="1:18">
      <c r="A1234" s="57" t="s">
        <v>39</v>
      </c>
      <c r="B1234" s="57" t="s">
        <v>40</v>
      </c>
      <c r="C1234" s="56">
        <v>6</v>
      </c>
      <c r="D1234" s="57" t="s">
        <v>44</v>
      </c>
      <c r="E1234" s="57">
        <v>2001</v>
      </c>
      <c r="F1234" s="56">
        <v>3</v>
      </c>
      <c r="G1234" s="57">
        <v>1</v>
      </c>
      <c r="H1234" s="56">
        <v>21</v>
      </c>
      <c r="I1234" s="6">
        <v>81</v>
      </c>
      <c r="J1234">
        <v>21</v>
      </c>
      <c r="K1234" s="57">
        <v>121</v>
      </c>
      <c r="L1234">
        <v>10</v>
      </c>
      <c r="M1234" s="20">
        <v>45951</v>
      </c>
      <c r="N1234" s="3">
        <v>0.42</v>
      </c>
      <c r="O1234" s="3">
        <v>3.21</v>
      </c>
      <c r="R1234" s="119"/>
    </row>
    <row r="1235" spans="1:18">
      <c r="A1235" s="57" t="s">
        <v>39</v>
      </c>
      <c r="B1235" s="57" t="s">
        <v>40</v>
      </c>
      <c r="C1235" s="56">
        <v>6</v>
      </c>
      <c r="D1235" s="57" t="s">
        <v>47</v>
      </c>
      <c r="E1235" s="57">
        <v>2016</v>
      </c>
      <c r="F1235" s="56">
        <v>3</v>
      </c>
      <c r="G1235" s="57">
        <v>2</v>
      </c>
      <c r="H1235" s="56">
        <v>21</v>
      </c>
      <c r="I1235" s="6">
        <v>82</v>
      </c>
      <c r="J1235">
        <v>44</v>
      </c>
      <c r="K1235" s="57">
        <v>221</v>
      </c>
      <c r="L1235">
        <v>10</v>
      </c>
      <c r="M1235" s="20">
        <v>45951</v>
      </c>
      <c r="N1235" s="3">
        <v>0.41</v>
      </c>
      <c r="O1235" s="3">
        <v>4.6399999999999997</v>
      </c>
      <c r="R1235" s="119"/>
    </row>
    <row r="1236" spans="1:18">
      <c r="A1236" s="57" t="s">
        <v>39</v>
      </c>
      <c r="B1236" s="57" t="s">
        <v>40</v>
      </c>
      <c r="C1236" s="56">
        <v>6</v>
      </c>
      <c r="D1236" s="57" t="s">
        <v>42</v>
      </c>
      <c r="E1236" s="57">
        <v>1989</v>
      </c>
      <c r="F1236" s="56">
        <v>3</v>
      </c>
      <c r="G1236" s="57">
        <v>3</v>
      </c>
      <c r="H1236" s="56">
        <v>21</v>
      </c>
      <c r="I1236" s="6">
        <v>83</v>
      </c>
      <c r="J1236">
        <v>85</v>
      </c>
      <c r="K1236" s="57">
        <v>321</v>
      </c>
      <c r="L1236">
        <v>10</v>
      </c>
      <c r="M1236" s="20">
        <v>45951</v>
      </c>
      <c r="N1236" s="3">
        <v>0.35</v>
      </c>
      <c r="O1236" s="3">
        <v>3.65</v>
      </c>
      <c r="R1236" s="119"/>
    </row>
    <row r="1237" spans="1:18">
      <c r="A1237" s="57" t="s">
        <v>39</v>
      </c>
      <c r="B1237" s="57" t="s">
        <v>40</v>
      </c>
      <c r="C1237" s="56">
        <v>6</v>
      </c>
      <c r="D1237" s="57" t="s">
        <v>48</v>
      </c>
      <c r="E1237" s="57">
        <v>2020</v>
      </c>
      <c r="F1237" s="56">
        <v>3</v>
      </c>
      <c r="G1237" s="57">
        <v>4</v>
      </c>
      <c r="H1237" s="56">
        <v>21</v>
      </c>
      <c r="I1237" s="6">
        <v>84</v>
      </c>
      <c r="J1237">
        <v>108</v>
      </c>
      <c r="K1237" s="57">
        <v>421</v>
      </c>
      <c r="L1237">
        <v>10</v>
      </c>
      <c r="M1237" s="20">
        <v>45951</v>
      </c>
      <c r="N1237" s="3">
        <v>0.6</v>
      </c>
      <c r="O1237" s="3">
        <v>4.1100000000000003</v>
      </c>
      <c r="R1237" s="119"/>
    </row>
    <row r="1238" spans="1:18">
      <c r="A1238" s="57" t="s">
        <v>39</v>
      </c>
      <c r="B1238" s="57" t="s">
        <v>40</v>
      </c>
      <c r="C1238" s="56">
        <v>6</v>
      </c>
      <c r="D1238" s="57" t="s">
        <v>48</v>
      </c>
      <c r="E1238" s="57">
        <v>2020</v>
      </c>
      <c r="F1238" s="56">
        <v>3</v>
      </c>
      <c r="G1238" s="57">
        <v>4</v>
      </c>
      <c r="H1238" s="56">
        <v>22</v>
      </c>
      <c r="I1238" s="6">
        <v>85</v>
      </c>
      <c r="J1238">
        <v>107</v>
      </c>
      <c r="K1238" s="57">
        <v>422</v>
      </c>
      <c r="L1238">
        <v>10</v>
      </c>
      <c r="M1238" s="20">
        <v>45951</v>
      </c>
      <c r="N1238" s="3">
        <v>0.56000000000000005</v>
      </c>
      <c r="O1238" s="3">
        <v>1.68</v>
      </c>
      <c r="R1238" s="119"/>
    </row>
    <row r="1239" spans="1:18">
      <c r="A1239" s="57" t="s">
        <v>39</v>
      </c>
      <c r="B1239" s="57" t="s">
        <v>40</v>
      </c>
      <c r="C1239" s="56">
        <v>6</v>
      </c>
      <c r="D1239" s="57" t="s">
        <v>42</v>
      </c>
      <c r="E1239" s="57">
        <v>1989</v>
      </c>
      <c r="F1239" s="56">
        <v>3</v>
      </c>
      <c r="G1239" s="57">
        <v>3</v>
      </c>
      <c r="H1239" s="56">
        <v>22</v>
      </c>
      <c r="I1239" s="6">
        <v>86</v>
      </c>
      <c r="J1239">
        <v>86</v>
      </c>
      <c r="K1239" s="57">
        <v>322</v>
      </c>
      <c r="L1239">
        <v>10</v>
      </c>
      <c r="M1239" s="20">
        <v>45951</v>
      </c>
      <c r="N1239" s="3">
        <v>0.33</v>
      </c>
      <c r="O1239" s="3">
        <v>2.48</v>
      </c>
      <c r="R1239" s="119"/>
    </row>
    <row r="1240" spans="1:18">
      <c r="A1240" s="57" t="s">
        <v>39</v>
      </c>
      <c r="B1240" s="57" t="s">
        <v>40</v>
      </c>
      <c r="C1240" s="56">
        <v>6</v>
      </c>
      <c r="D1240" s="57" t="s">
        <v>47</v>
      </c>
      <c r="E1240" s="57">
        <v>2016</v>
      </c>
      <c r="F1240" s="56">
        <v>3</v>
      </c>
      <c r="G1240" s="57">
        <v>2</v>
      </c>
      <c r="H1240" s="56">
        <v>22</v>
      </c>
      <c r="I1240" s="6">
        <v>87</v>
      </c>
      <c r="J1240">
        <v>43</v>
      </c>
      <c r="K1240" s="57">
        <v>222</v>
      </c>
      <c r="L1240">
        <v>10</v>
      </c>
      <c r="M1240" s="20">
        <v>45951</v>
      </c>
      <c r="N1240" s="3">
        <v>0.39</v>
      </c>
      <c r="O1240" s="3">
        <v>2.66</v>
      </c>
      <c r="R1240" s="119"/>
    </row>
    <row r="1241" spans="1:18">
      <c r="A1241" s="57" t="s">
        <v>39</v>
      </c>
      <c r="B1241" s="57" t="s">
        <v>40</v>
      </c>
      <c r="C1241" s="56">
        <v>6</v>
      </c>
      <c r="D1241" s="57" t="s">
        <v>44</v>
      </c>
      <c r="E1241" s="57">
        <v>2001</v>
      </c>
      <c r="F1241" s="56">
        <v>3</v>
      </c>
      <c r="G1241" s="57">
        <v>1</v>
      </c>
      <c r="H1241" s="56">
        <v>22</v>
      </c>
      <c r="I1241" s="6">
        <v>88</v>
      </c>
      <c r="J1241">
        <v>22</v>
      </c>
      <c r="K1241" s="57">
        <v>122</v>
      </c>
      <c r="L1241">
        <v>10</v>
      </c>
      <c r="M1241" s="20">
        <v>45951</v>
      </c>
      <c r="N1241" s="3">
        <v>0.44</v>
      </c>
      <c r="O1241" s="3">
        <v>4.47</v>
      </c>
      <c r="R1241" s="119"/>
    </row>
    <row r="1242" spans="1:18">
      <c r="A1242" s="57" t="s">
        <v>39</v>
      </c>
      <c r="B1242" s="57" t="s">
        <v>40</v>
      </c>
      <c r="C1242" s="56">
        <v>6</v>
      </c>
      <c r="D1242" s="57" t="s">
        <v>45</v>
      </c>
      <c r="E1242" s="57">
        <v>2004</v>
      </c>
      <c r="F1242" s="56">
        <v>3</v>
      </c>
      <c r="G1242" s="57">
        <v>1</v>
      </c>
      <c r="H1242" s="56">
        <v>23</v>
      </c>
      <c r="I1242" s="6">
        <v>89</v>
      </c>
      <c r="J1242">
        <v>23</v>
      </c>
      <c r="K1242" s="57">
        <v>123</v>
      </c>
      <c r="L1242">
        <v>10</v>
      </c>
      <c r="M1242" s="20">
        <v>45951</v>
      </c>
      <c r="N1242" s="3">
        <v>0.59</v>
      </c>
      <c r="O1242" s="3">
        <v>4.95</v>
      </c>
      <c r="R1242" s="119"/>
    </row>
    <row r="1243" spans="1:18">
      <c r="A1243" s="57" t="s">
        <v>39</v>
      </c>
      <c r="B1243" s="57" t="s">
        <v>40</v>
      </c>
      <c r="C1243" s="56">
        <v>6</v>
      </c>
      <c r="D1243" s="57" t="s">
        <v>43</v>
      </c>
      <c r="E1243" s="57">
        <v>1999</v>
      </c>
      <c r="F1243" s="56">
        <v>3</v>
      </c>
      <c r="G1243" s="57">
        <v>2</v>
      </c>
      <c r="H1243" s="56">
        <v>23</v>
      </c>
      <c r="I1243" s="6">
        <v>90</v>
      </c>
      <c r="J1243">
        <v>42</v>
      </c>
      <c r="K1243" s="57">
        <v>223</v>
      </c>
      <c r="L1243">
        <v>10</v>
      </c>
      <c r="M1243" s="20">
        <v>45951</v>
      </c>
      <c r="N1243" s="3">
        <v>0.46</v>
      </c>
      <c r="O1243" s="3">
        <v>2.29</v>
      </c>
      <c r="R1243" s="119"/>
    </row>
    <row r="1244" spans="1:18">
      <c r="A1244" s="57" t="s">
        <v>39</v>
      </c>
      <c r="B1244" s="57" t="s">
        <v>40</v>
      </c>
      <c r="C1244" s="56">
        <v>6</v>
      </c>
      <c r="D1244" s="57" t="s">
        <v>46</v>
      </c>
      <c r="E1244" s="57">
        <v>2008</v>
      </c>
      <c r="F1244" s="56">
        <v>3</v>
      </c>
      <c r="G1244" s="57">
        <v>3</v>
      </c>
      <c r="H1244" s="56">
        <v>23</v>
      </c>
      <c r="I1244" s="6">
        <v>91</v>
      </c>
      <c r="J1244">
        <v>87</v>
      </c>
      <c r="K1244" s="57">
        <v>323</v>
      </c>
      <c r="L1244">
        <v>10</v>
      </c>
      <c r="M1244" s="20">
        <v>45951</v>
      </c>
      <c r="N1244" s="3">
        <v>0.32</v>
      </c>
      <c r="O1244" s="3">
        <v>1.95</v>
      </c>
      <c r="R1244" s="119"/>
    </row>
    <row r="1245" spans="1:18">
      <c r="A1245" s="57" t="s">
        <v>39</v>
      </c>
      <c r="B1245" s="57" t="s">
        <v>40</v>
      </c>
      <c r="C1245" s="56">
        <v>6</v>
      </c>
      <c r="D1245" s="57" t="s">
        <v>41</v>
      </c>
      <c r="E1245" s="57">
        <v>1984</v>
      </c>
      <c r="F1245" s="56">
        <v>3</v>
      </c>
      <c r="G1245" s="57">
        <v>4</v>
      </c>
      <c r="H1245" s="56">
        <v>23</v>
      </c>
      <c r="I1245" s="6">
        <v>92</v>
      </c>
      <c r="J1245">
        <v>106</v>
      </c>
      <c r="K1245" s="57">
        <v>423</v>
      </c>
      <c r="L1245">
        <v>10</v>
      </c>
      <c r="M1245" s="20">
        <v>45951</v>
      </c>
      <c r="N1245" s="3">
        <v>0.55000000000000004</v>
      </c>
      <c r="O1245" s="3">
        <v>2.1800000000000002</v>
      </c>
      <c r="R1245" s="119"/>
    </row>
    <row r="1246" spans="1:18">
      <c r="A1246" s="57" t="s">
        <v>39</v>
      </c>
      <c r="B1246" s="57" t="s">
        <v>40</v>
      </c>
      <c r="C1246" s="56">
        <v>6</v>
      </c>
      <c r="D1246" s="57" t="s">
        <v>41</v>
      </c>
      <c r="E1246" s="57">
        <v>1984</v>
      </c>
      <c r="F1246" s="56">
        <v>3</v>
      </c>
      <c r="G1246" s="57">
        <v>4</v>
      </c>
      <c r="H1246" s="56">
        <v>24</v>
      </c>
      <c r="I1246" s="6">
        <v>93</v>
      </c>
      <c r="J1246">
        <v>105</v>
      </c>
      <c r="K1246" s="57">
        <v>424</v>
      </c>
      <c r="L1246">
        <v>10</v>
      </c>
      <c r="M1246" s="20">
        <v>45951</v>
      </c>
      <c r="N1246" s="3">
        <v>0.52</v>
      </c>
      <c r="O1246" s="3">
        <v>4.28</v>
      </c>
      <c r="R1246" s="119"/>
    </row>
    <row r="1247" spans="1:18">
      <c r="A1247" s="57" t="s">
        <v>39</v>
      </c>
      <c r="B1247" s="57" t="s">
        <v>40</v>
      </c>
      <c r="C1247" s="56">
        <v>6</v>
      </c>
      <c r="D1247" s="57" t="s">
        <v>46</v>
      </c>
      <c r="E1247" s="57">
        <v>2008</v>
      </c>
      <c r="F1247" s="56">
        <v>3</v>
      </c>
      <c r="G1247" s="57">
        <v>3</v>
      </c>
      <c r="H1247" s="56">
        <v>24</v>
      </c>
      <c r="I1247" s="6">
        <v>94</v>
      </c>
      <c r="J1247">
        <v>88</v>
      </c>
      <c r="K1247" s="57">
        <v>324</v>
      </c>
      <c r="L1247">
        <v>10</v>
      </c>
      <c r="M1247" s="20">
        <v>45951</v>
      </c>
      <c r="N1247" s="3">
        <v>0.28999999999999998</v>
      </c>
      <c r="O1247" s="3">
        <v>2.76</v>
      </c>
      <c r="R1247" s="119"/>
    </row>
    <row r="1248" spans="1:18">
      <c r="A1248" s="57" t="s">
        <v>39</v>
      </c>
      <c r="B1248" s="57" t="s">
        <v>40</v>
      </c>
      <c r="C1248" s="56">
        <v>6</v>
      </c>
      <c r="D1248" s="57" t="s">
        <v>43</v>
      </c>
      <c r="E1248" s="57">
        <v>1999</v>
      </c>
      <c r="F1248" s="56">
        <v>3</v>
      </c>
      <c r="G1248" s="57">
        <v>2</v>
      </c>
      <c r="H1248" s="56">
        <v>24</v>
      </c>
      <c r="I1248" s="6">
        <v>95</v>
      </c>
      <c r="J1248">
        <v>41</v>
      </c>
      <c r="K1248" s="57">
        <v>224</v>
      </c>
      <c r="L1248">
        <v>10</v>
      </c>
      <c r="M1248" s="20">
        <v>45951</v>
      </c>
      <c r="N1248" s="3">
        <v>0.41</v>
      </c>
      <c r="O1248" s="3">
        <v>3.36</v>
      </c>
      <c r="R1248" s="119"/>
    </row>
    <row r="1249" spans="1:18">
      <c r="A1249" s="57" t="s">
        <v>39</v>
      </c>
      <c r="B1249" s="57" t="s">
        <v>40</v>
      </c>
      <c r="C1249" s="56">
        <v>6</v>
      </c>
      <c r="D1249" s="57" t="s">
        <v>45</v>
      </c>
      <c r="E1249" s="57">
        <v>2004</v>
      </c>
      <c r="F1249" s="56">
        <v>3</v>
      </c>
      <c r="G1249" s="57">
        <v>1</v>
      </c>
      <c r="H1249" s="56">
        <v>24</v>
      </c>
      <c r="I1249" s="6">
        <v>96</v>
      </c>
      <c r="J1249">
        <v>24</v>
      </c>
      <c r="K1249" s="57">
        <v>124</v>
      </c>
      <c r="L1249">
        <v>10</v>
      </c>
      <c r="M1249" s="20">
        <v>45951</v>
      </c>
      <c r="N1249" s="3">
        <v>0.55000000000000004</v>
      </c>
      <c r="O1249" s="3">
        <v>5.88</v>
      </c>
      <c r="R1249" s="119"/>
    </row>
    <row r="1250" spans="1:18">
      <c r="A1250" s="57" t="s">
        <v>29</v>
      </c>
      <c r="B1250" s="57" t="s">
        <v>30</v>
      </c>
      <c r="C1250" s="56">
        <v>7</v>
      </c>
      <c r="D1250" s="57" t="s">
        <v>34</v>
      </c>
      <c r="E1250" s="57">
        <v>1999</v>
      </c>
      <c r="F1250" s="56">
        <v>4</v>
      </c>
      <c r="G1250" s="57">
        <v>1</v>
      </c>
      <c r="H1250" s="56">
        <v>25</v>
      </c>
      <c r="I1250" s="6">
        <v>97</v>
      </c>
      <c r="J1250">
        <v>25</v>
      </c>
      <c r="K1250" s="57">
        <v>125</v>
      </c>
      <c r="L1250">
        <v>10</v>
      </c>
      <c r="M1250" s="20">
        <v>45951</v>
      </c>
      <c r="N1250" s="3">
        <v>0.46</v>
      </c>
      <c r="O1250" s="3">
        <v>3.85</v>
      </c>
      <c r="R1250" s="119"/>
    </row>
    <row r="1251" spans="1:18">
      <c r="A1251" s="57" t="s">
        <v>29</v>
      </c>
      <c r="B1251" s="57" t="s">
        <v>30</v>
      </c>
      <c r="C1251" s="56">
        <v>7</v>
      </c>
      <c r="D1251" s="57" t="s">
        <v>35</v>
      </c>
      <c r="E1251" s="57">
        <v>2002</v>
      </c>
      <c r="F1251" s="56">
        <v>4</v>
      </c>
      <c r="G1251" s="57">
        <v>2</v>
      </c>
      <c r="H1251" s="56">
        <v>25</v>
      </c>
      <c r="I1251" s="6">
        <v>98</v>
      </c>
      <c r="J1251">
        <v>40</v>
      </c>
      <c r="K1251" s="57">
        <v>225</v>
      </c>
      <c r="L1251">
        <v>10</v>
      </c>
      <c r="M1251" s="20">
        <v>45951</v>
      </c>
      <c r="N1251" s="3">
        <v>0.32</v>
      </c>
      <c r="O1251" s="3">
        <v>3.66</v>
      </c>
      <c r="R1251" s="119"/>
    </row>
    <row r="1252" spans="1:18">
      <c r="A1252" s="57" t="s">
        <v>29</v>
      </c>
      <c r="B1252" s="57" t="s">
        <v>30</v>
      </c>
      <c r="C1252" s="56">
        <v>7</v>
      </c>
      <c r="D1252" s="57" t="s">
        <v>32</v>
      </c>
      <c r="E1252" s="57">
        <v>1985</v>
      </c>
      <c r="F1252" s="56">
        <v>4</v>
      </c>
      <c r="G1252" s="57">
        <v>3</v>
      </c>
      <c r="H1252" s="56">
        <v>25</v>
      </c>
      <c r="I1252" s="6">
        <v>99</v>
      </c>
      <c r="J1252">
        <v>89</v>
      </c>
      <c r="K1252" s="57">
        <v>325</v>
      </c>
      <c r="L1252">
        <v>10</v>
      </c>
      <c r="M1252" s="20">
        <v>45951</v>
      </c>
      <c r="N1252" s="3">
        <v>0.34</v>
      </c>
      <c r="O1252" s="3">
        <v>4.47</v>
      </c>
      <c r="R1252" s="119"/>
    </row>
    <row r="1253" spans="1:18">
      <c r="A1253" s="57" t="s">
        <v>29</v>
      </c>
      <c r="B1253" s="57" t="s">
        <v>30</v>
      </c>
      <c r="C1253" s="56">
        <v>7</v>
      </c>
      <c r="D1253" s="57" t="s">
        <v>38</v>
      </c>
      <c r="E1253" s="57">
        <v>2023</v>
      </c>
      <c r="F1253" s="56">
        <v>4</v>
      </c>
      <c r="G1253" s="57">
        <v>4</v>
      </c>
      <c r="H1253" s="56">
        <v>25</v>
      </c>
      <c r="I1253" s="6">
        <v>100</v>
      </c>
      <c r="J1253">
        <v>104</v>
      </c>
      <c r="K1253" s="57">
        <v>425</v>
      </c>
      <c r="L1253">
        <v>10</v>
      </c>
      <c r="M1253" s="20">
        <v>45951</v>
      </c>
      <c r="N1253" s="3">
        <v>0.34</v>
      </c>
      <c r="O1253" s="3">
        <v>1.91</v>
      </c>
      <c r="R1253" s="119"/>
    </row>
    <row r="1254" spans="1:18">
      <c r="A1254" s="57" t="s">
        <v>29</v>
      </c>
      <c r="B1254" s="57" t="s">
        <v>30</v>
      </c>
      <c r="C1254" s="56">
        <v>7</v>
      </c>
      <c r="D1254" s="57" t="s">
        <v>38</v>
      </c>
      <c r="E1254" s="57">
        <v>2023</v>
      </c>
      <c r="F1254" s="56">
        <v>4</v>
      </c>
      <c r="G1254" s="57">
        <v>4</v>
      </c>
      <c r="H1254" s="56">
        <v>26</v>
      </c>
      <c r="I1254" s="6">
        <v>101</v>
      </c>
      <c r="J1254">
        <v>103</v>
      </c>
      <c r="K1254" s="57">
        <v>426</v>
      </c>
      <c r="L1254">
        <v>10</v>
      </c>
      <c r="M1254" s="20">
        <v>45951</v>
      </c>
      <c r="N1254" s="3">
        <v>0.31</v>
      </c>
      <c r="O1254" s="3">
        <v>2.58</v>
      </c>
      <c r="R1254" s="119"/>
    </row>
    <row r="1255" spans="1:18">
      <c r="A1255" s="57" t="s">
        <v>29</v>
      </c>
      <c r="B1255" s="57" t="s">
        <v>30</v>
      </c>
      <c r="C1255" s="56">
        <v>7</v>
      </c>
      <c r="D1255" s="57" t="s">
        <v>32</v>
      </c>
      <c r="E1255" s="57">
        <v>1985</v>
      </c>
      <c r="F1255" s="56">
        <v>4</v>
      </c>
      <c r="G1255" s="57">
        <v>3</v>
      </c>
      <c r="H1255" s="56">
        <v>26</v>
      </c>
      <c r="I1255" s="6">
        <v>102</v>
      </c>
      <c r="J1255">
        <v>90</v>
      </c>
      <c r="K1255" s="57">
        <v>326</v>
      </c>
      <c r="L1255">
        <v>10</v>
      </c>
      <c r="M1255" s="20">
        <v>45951</v>
      </c>
      <c r="N1255" s="3">
        <v>0.33</v>
      </c>
      <c r="O1255" s="3">
        <v>3.34</v>
      </c>
      <c r="R1255" s="119"/>
    </row>
    <row r="1256" spans="1:18">
      <c r="A1256" s="57" t="s">
        <v>29</v>
      </c>
      <c r="B1256" s="57" t="s">
        <v>30</v>
      </c>
      <c r="C1256" s="56">
        <v>7</v>
      </c>
      <c r="D1256" s="57" t="s">
        <v>35</v>
      </c>
      <c r="E1256" s="57">
        <v>2002</v>
      </c>
      <c r="F1256" s="56">
        <v>4</v>
      </c>
      <c r="G1256" s="57">
        <v>2</v>
      </c>
      <c r="H1256" s="56">
        <v>26</v>
      </c>
      <c r="I1256" s="6">
        <v>103</v>
      </c>
      <c r="J1256">
        <v>39</v>
      </c>
      <c r="K1256" s="57">
        <v>226</v>
      </c>
      <c r="L1256">
        <v>10</v>
      </c>
      <c r="M1256" s="20">
        <v>45951</v>
      </c>
      <c r="N1256" s="3">
        <v>0.34</v>
      </c>
      <c r="O1256" s="3">
        <v>2.42</v>
      </c>
      <c r="R1256" s="119"/>
    </row>
    <row r="1257" spans="1:18">
      <c r="A1257" s="57" t="s">
        <v>29</v>
      </c>
      <c r="B1257" s="57" t="s">
        <v>30</v>
      </c>
      <c r="C1257" s="56">
        <v>7</v>
      </c>
      <c r="D1257" s="57" t="s">
        <v>34</v>
      </c>
      <c r="E1257" s="57">
        <v>1999</v>
      </c>
      <c r="F1257" s="56">
        <v>4</v>
      </c>
      <c r="G1257" s="57">
        <v>1</v>
      </c>
      <c r="H1257" s="56">
        <v>26</v>
      </c>
      <c r="I1257" s="6">
        <v>104</v>
      </c>
      <c r="J1257">
        <v>26</v>
      </c>
      <c r="K1257" s="57">
        <v>126</v>
      </c>
      <c r="L1257">
        <v>10</v>
      </c>
      <c r="M1257" s="20">
        <v>45951</v>
      </c>
      <c r="N1257" s="3">
        <v>0.42</v>
      </c>
      <c r="O1257" s="3">
        <v>6.35</v>
      </c>
      <c r="R1257" s="119"/>
    </row>
    <row r="1258" spans="1:18">
      <c r="A1258" s="57" t="s">
        <v>29</v>
      </c>
      <c r="B1258" s="57" t="s">
        <v>30</v>
      </c>
      <c r="C1258" s="56">
        <v>7</v>
      </c>
      <c r="D1258" s="57" t="s">
        <v>31</v>
      </c>
      <c r="E1258" s="57">
        <v>1983</v>
      </c>
      <c r="F1258" s="56">
        <v>4</v>
      </c>
      <c r="G1258" s="57">
        <v>1</v>
      </c>
      <c r="H1258" s="56">
        <v>27</v>
      </c>
      <c r="I1258" s="6">
        <v>105</v>
      </c>
      <c r="J1258">
        <v>27</v>
      </c>
      <c r="K1258" s="57">
        <v>127</v>
      </c>
      <c r="L1258">
        <v>10</v>
      </c>
      <c r="M1258" s="20">
        <v>45951</v>
      </c>
      <c r="N1258" s="3">
        <v>0.4</v>
      </c>
      <c r="O1258" s="3">
        <v>2.67</v>
      </c>
      <c r="R1258" s="119"/>
    </row>
    <row r="1259" spans="1:18">
      <c r="A1259" s="57" t="s">
        <v>29</v>
      </c>
      <c r="B1259" s="57" t="s">
        <v>30</v>
      </c>
      <c r="C1259" s="56">
        <v>7</v>
      </c>
      <c r="D1259" s="57" t="s">
        <v>37</v>
      </c>
      <c r="E1259" s="57">
        <v>2018</v>
      </c>
      <c r="F1259" s="56">
        <v>4</v>
      </c>
      <c r="G1259" s="57">
        <v>2</v>
      </c>
      <c r="H1259" s="56">
        <v>27</v>
      </c>
      <c r="I1259" s="6">
        <v>106</v>
      </c>
      <c r="J1259">
        <v>38</v>
      </c>
      <c r="K1259" s="57">
        <v>227</v>
      </c>
      <c r="L1259">
        <v>10</v>
      </c>
      <c r="M1259" s="20">
        <v>45951</v>
      </c>
      <c r="N1259" s="3">
        <v>0.37</v>
      </c>
      <c r="O1259" s="3">
        <v>2.5</v>
      </c>
      <c r="R1259" s="119"/>
    </row>
    <row r="1260" spans="1:18">
      <c r="A1260" s="57" t="s">
        <v>29</v>
      </c>
      <c r="B1260" s="57" t="s">
        <v>30</v>
      </c>
      <c r="C1260" s="56">
        <v>7</v>
      </c>
      <c r="D1260" s="57" t="s">
        <v>33</v>
      </c>
      <c r="E1260" s="57">
        <v>1998</v>
      </c>
      <c r="F1260" s="56">
        <v>4</v>
      </c>
      <c r="G1260" s="57">
        <v>3</v>
      </c>
      <c r="H1260" s="56">
        <v>27</v>
      </c>
      <c r="I1260" s="6">
        <v>107</v>
      </c>
      <c r="J1260">
        <v>91</v>
      </c>
      <c r="K1260" s="57">
        <v>327</v>
      </c>
      <c r="L1260">
        <v>10</v>
      </c>
      <c r="M1260" s="20">
        <v>45951</v>
      </c>
      <c r="N1260" s="3">
        <v>0.52</v>
      </c>
      <c r="O1260" s="3">
        <v>4.9400000000000004</v>
      </c>
      <c r="R1260" s="119"/>
    </row>
    <row r="1261" spans="1:18">
      <c r="A1261" s="57" t="s">
        <v>29</v>
      </c>
      <c r="B1261" s="57" t="s">
        <v>30</v>
      </c>
      <c r="C1261" s="56">
        <v>7</v>
      </c>
      <c r="D1261" s="57" t="s">
        <v>36</v>
      </c>
      <c r="E1261" s="57">
        <v>2016</v>
      </c>
      <c r="F1261" s="56">
        <v>4</v>
      </c>
      <c r="G1261" s="57">
        <v>4</v>
      </c>
      <c r="H1261" s="56">
        <v>27</v>
      </c>
      <c r="I1261" s="6">
        <v>108</v>
      </c>
      <c r="J1261">
        <v>102</v>
      </c>
      <c r="K1261" s="57">
        <v>427</v>
      </c>
      <c r="L1261">
        <v>10</v>
      </c>
      <c r="M1261" s="20">
        <v>45951</v>
      </c>
      <c r="N1261" s="3">
        <v>0.49</v>
      </c>
      <c r="O1261" s="3">
        <v>8.1199999999999992</v>
      </c>
      <c r="R1261" s="119"/>
    </row>
    <row r="1262" spans="1:18">
      <c r="A1262" s="57" t="s">
        <v>29</v>
      </c>
      <c r="B1262" s="57" t="s">
        <v>30</v>
      </c>
      <c r="C1262" s="56">
        <v>7</v>
      </c>
      <c r="D1262" s="57" t="s">
        <v>36</v>
      </c>
      <c r="E1262" s="57">
        <v>2016</v>
      </c>
      <c r="F1262" s="56">
        <v>4</v>
      </c>
      <c r="G1262" s="57">
        <v>4</v>
      </c>
      <c r="H1262" s="56">
        <v>28</v>
      </c>
      <c r="I1262" s="6">
        <v>109</v>
      </c>
      <c r="J1262">
        <v>101</v>
      </c>
      <c r="K1262" s="57">
        <v>428</v>
      </c>
      <c r="L1262">
        <v>10</v>
      </c>
      <c r="M1262" s="20">
        <v>45951</v>
      </c>
      <c r="N1262" s="3">
        <v>0.68</v>
      </c>
      <c r="O1262" s="3">
        <v>6.01</v>
      </c>
      <c r="R1262" s="119"/>
    </row>
    <row r="1263" spans="1:18">
      <c r="A1263" s="57" t="s">
        <v>29</v>
      </c>
      <c r="B1263" s="57" t="s">
        <v>30</v>
      </c>
      <c r="C1263" s="56">
        <v>7</v>
      </c>
      <c r="D1263" s="57" t="s">
        <v>33</v>
      </c>
      <c r="E1263" s="57">
        <v>1998</v>
      </c>
      <c r="F1263" s="56">
        <v>4</v>
      </c>
      <c r="G1263" s="57">
        <v>3</v>
      </c>
      <c r="H1263" s="56">
        <v>28</v>
      </c>
      <c r="I1263" s="6">
        <v>110</v>
      </c>
      <c r="J1263">
        <v>92</v>
      </c>
      <c r="K1263" s="57">
        <v>328</v>
      </c>
      <c r="L1263">
        <v>10</v>
      </c>
      <c r="M1263" s="20">
        <v>45951</v>
      </c>
      <c r="N1263" s="3">
        <v>0.57999999999999996</v>
      </c>
      <c r="O1263" s="3">
        <v>7.6</v>
      </c>
      <c r="R1263" s="119"/>
    </row>
    <row r="1264" spans="1:18">
      <c r="A1264" s="57" t="s">
        <v>29</v>
      </c>
      <c r="B1264" s="57" t="s">
        <v>30</v>
      </c>
      <c r="C1264" s="56">
        <v>7</v>
      </c>
      <c r="D1264" s="57" t="s">
        <v>37</v>
      </c>
      <c r="E1264" s="57">
        <v>2018</v>
      </c>
      <c r="F1264" s="56">
        <v>4</v>
      </c>
      <c r="G1264" s="57">
        <v>2</v>
      </c>
      <c r="H1264" s="56">
        <v>28</v>
      </c>
      <c r="I1264" s="6">
        <v>111</v>
      </c>
      <c r="J1264">
        <v>37</v>
      </c>
      <c r="K1264" s="57">
        <v>228</v>
      </c>
      <c r="L1264">
        <v>10</v>
      </c>
      <c r="M1264" s="20">
        <v>45951</v>
      </c>
      <c r="N1264" s="3">
        <v>0.39</v>
      </c>
      <c r="O1264" s="3">
        <v>3.58</v>
      </c>
      <c r="R1264" s="119"/>
    </row>
    <row r="1265" spans="1:18">
      <c r="A1265" s="57" t="s">
        <v>29</v>
      </c>
      <c r="B1265" s="57" t="s">
        <v>30</v>
      </c>
      <c r="C1265" s="56">
        <v>7</v>
      </c>
      <c r="D1265" s="57" t="s">
        <v>31</v>
      </c>
      <c r="E1265" s="57">
        <v>1983</v>
      </c>
      <c r="F1265" s="56">
        <v>4</v>
      </c>
      <c r="G1265" s="57">
        <v>1</v>
      </c>
      <c r="H1265" s="56">
        <v>28</v>
      </c>
      <c r="I1265" s="6">
        <v>112</v>
      </c>
      <c r="J1265">
        <v>28</v>
      </c>
      <c r="K1265" s="57">
        <v>128</v>
      </c>
      <c r="L1265">
        <v>10</v>
      </c>
      <c r="M1265" s="20">
        <v>45951</v>
      </c>
      <c r="N1265" s="3">
        <v>0.37</v>
      </c>
      <c r="O1265" s="3">
        <v>1.71</v>
      </c>
      <c r="R1265" s="119"/>
    </row>
    <row r="1266" spans="1:18">
      <c r="A1266" s="57" t="s">
        <v>39</v>
      </c>
      <c r="B1266" s="57" t="s">
        <v>40</v>
      </c>
      <c r="C1266" s="56">
        <v>8</v>
      </c>
      <c r="D1266" s="57" t="s">
        <v>43</v>
      </c>
      <c r="E1266" s="57">
        <v>1999</v>
      </c>
      <c r="F1266" s="56">
        <v>4</v>
      </c>
      <c r="G1266" s="57">
        <v>1</v>
      </c>
      <c r="H1266" s="56">
        <v>29</v>
      </c>
      <c r="I1266" s="6">
        <v>113</v>
      </c>
      <c r="J1266">
        <v>29</v>
      </c>
      <c r="K1266" s="57">
        <v>129</v>
      </c>
      <c r="L1266">
        <v>10</v>
      </c>
      <c r="M1266" s="20">
        <v>45951</v>
      </c>
      <c r="N1266" s="3">
        <v>0.4</v>
      </c>
      <c r="O1266" s="3">
        <v>7.52</v>
      </c>
      <c r="R1266" s="119"/>
    </row>
    <row r="1267" spans="1:18">
      <c r="A1267" s="57" t="s">
        <v>39</v>
      </c>
      <c r="B1267" s="57" t="s">
        <v>40</v>
      </c>
      <c r="C1267" s="56">
        <v>8</v>
      </c>
      <c r="D1267" s="57" t="s">
        <v>48</v>
      </c>
      <c r="E1267" s="57">
        <v>2020</v>
      </c>
      <c r="F1267" s="56">
        <v>4</v>
      </c>
      <c r="G1267" s="57">
        <v>2</v>
      </c>
      <c r="H1267" s="56">
        <v>29</v>
      </c>
      <c r="I1267" s="6">
        <v>114</v>
      </c>
      <c r="J1267">
        <v>36</v>
      </c>
      <c r="K1267" s="57">
        <v>229</v>
      </c>
      <c r="L1267">
        <v>10</v>
      </c>
      <c r="M1267" s="20">
        <v>45951</v>
      </c>
      <c r="N1267" s="3">
        <v>0.47</v>
      </c>
      <c r="O1267" s="3">
        <v>4.8</v>
      </c>
      <c r="R1267" s="119"/>
    </row>
    <row r="1268" spans="1:18">
      <c r="A1268" s="57" t="s">
        <v>39</v>
      </c>
      <c r="B1268" s="57" t="s">
        <v>40</v>
      </c>
      <c r="C1268" s="56">
        <v>8</v>
      </c>
      <c r="D1268" s="57" t="s">
        <v>44</v>
      </c>
      <c r="E1268" s="57">
        <v>2001</v>
      </c>
      <c r="F1268" s="56">
        <v>4</v>
      </c>
      <c r="G1268" s="57">
        <v>3</v>
      </c>
      <c r="H1268" s="56">
        <v>29</v>
      </c>
      <c r="I1268" s="6">
        <v>115</v>
      </c>
      <c r="J1268">
        <v>93</v>
      </c>
      <c r="K1268" s="57">
        <v>329</v>
      </c>
      <c r="L1268">
        <v>10</v>
      </c>
      <c r="M1268" s="20">
        <v>45951</v>
      </c>
      <c r="N1268" s="3">
        <v>0.51</v>
      </c>
      <c r="O1268" s="3">
        <v>2.4</v>
      </c>
      <c r="R1268" s="119"/>
    </row>
    <row r="1269" spans="1:18">
      <c r="A1269" s="57" t="s">
        <v>39</v>
      </c>
      <c r="B1269" s="57" t="s">
        <v>40</v>
      </c>
      <c r="C1269" s="56">
        <v>8</v>
      </c>
      <c r="D1269" s="57" t="s">
        <v>45</v>
      </c>
      <c r="E1269" s="57">
        <v>2004</v>
      </c>
      <c r="F1269" s="56">
        <v>4</v>
      </c>
      <c r="G1269" s="57">
        <v>4</v>
      </c>
      <c r="H1269" s="56">
        <v>29</v>
      </c>
      <c r="I1269" s="6">
        <v>116</v>
      </c>
      <c r="J1269">
        <v>100</v>
      </c>
      <c r="K1269" s="57">
        <v>429</v>
      </c>
      <c r="L1269">
        <v>10</v>
      </c>
      <c r="M1269" s="20">
        <v>45951</v>
      </c>
      <c r="N1269" s="3">
        <v>0.69</v>
      </c>
      <c r="O1269" s="3">
        <v>2.2400000000000002</v>
      </c>
      <c r="R1269" s="119"/>
    </row>
    <row r="1270" spans="1:18">
      <c r="A1270" s="57" t="s">
        <v>39</v>
      </c>
      <c r="B1270" s="57" t="s">
        <v>40</v>
      </c>
      <c r="C1270" s="56">
        <v>8</v>
      </c>
      <c r="D1270" s="57" t="s">
        <v>45</v>
      </c>
      <c r="E1270" s="57">
        <v>2004</v>
      </c>
      <c r="F1270" s="56">
        <v>4</v>
      </c>
      <c r="G1270" s="57">
        <v>4</v>
      </c>
      <c r="H1270" s="56">
        <v>30</v>
      </c>
      <c r="I1270" s="6">
        <v>117</v>
      </c>
      <c r="J1270">
        <v>99</v>
      </c>
      <c r="K1270" s="57">
        <v>430</v>
      </c>
      <c r="L1270">
        <v>10</v>
      </c>
      <c r="M1270" s="20">
        <v>45951</v>
      </c>
      <c r="N1270" s="3">
        <v>0.66</v>
      </c>
      <c r="O1270" s="3">
        <v>2.27</v>
      </c>
      <c r="R1270" s="119"/>
    </row>
    <row r="1271" spans="1:18">
      <c r="A1271" s="57" t="s">
        <v>39</v>
      </c>
      <c r="B1271" s="57" t="s">
        <v>40</v>
      </c>
      <c r="C1271" s="56">
        <v>8</v>
      </c>
      <c r="D1271" s="57" t="s">
        <v>44</v>
      </c>
      <c r="E1271" s="57">
        <v>2001</v>
      </c>
      <c r="F1271" s="56">
        <v>4</v>
      </c>
      <c r="G1271" s="57">
        <v>3</v>
      </c>
      <c r="H1271" s="56">
        <v>30</v>
      </c>
      <c r="I1271" s="6">
        <v>118</v>
      </c>
      <c r="J1271">
        <v>94</v>
      </c>
      <c r="K1271" s="57">
        <v>330</v>
      </c>
      <c r="L1271">
        <v>10</v>
      </c>
      <c r="M1271" s="20">
        <v>45951</v>
      </c>
      <c r="N1271" s="3">
        <v>0.47</v>
      </c>
      <c r="O1271" s="3">
        <v>5.39</v>
      </c>
      <c r="R1271" s="119"/>
    </row>
    <row r="1272" spans="1:18">
      <c r="A1272" s="57" t="s">
        <v>39</v>
      </c>
      <c r="B1272" s="57" t="s">
        <v>40</v>
      </c>
      <c r="C1272" s="56">
        <v>8</v>
      </c>
      <c r="D1272" s="57" t="s">
        <v>48</v>
      </c>
      <c r="E1272" s="57">
        <v>2020</v>
      </c>
      <c r="F1272" s="56">
        <v>4</v>
      </c>
      <c r="G1272" s="57">
        <v>2</v>
      </c>
      <c r="H1272" s="56">
        <v>30</v>
      </c>
      <c r="I1272" s="6">
        <v>119</v>
      </c>
      <c r="J1272">
        <v>35</v>
      </c>
      <c r="K1272" s="57">
        <v>230</v>
      </c>
      <c r="L1272">
        <v>10</v>
      </c>
      <c r="M1272" s="20">
        <v>45951</v>
      </c>
      <c r="N1272" s="3">
        <v>0.47</v>
      </c>
      <c r="O1272" s="3">
        <v>3.5</v>
      </c>
      <c r="R1272" s="119"/>
    </row>
    <row r="1273" spans="1:18">
      <c r="A1273" s="57" t="s">
        <v>39</v>
      </c>
      <c r="B1273" s="57" t="s">
        <v>40</v>
      </c>
      <c r="C1273" s="56">
        <v>8</v>
      </c>
      <c r="D1273" s="57" t="s">
        <v>43</v>
      </c>
      <c r="E1273" s="57">
        <v>1999</v>
      </c>
      <c r="F1273" s="56">
        <v>4</v>
      </c>
      <c r="G1273" s="57">
        <v>1</v>
      </c>
      <c r="H1273" s="56">
        <v>30</v>
      </c>
      <c r="I1273" s="6">
        <v>120</v>
      </c>
      <c r="J1273">
        <v>30</v>
      </c>
      <c r="K1273" s="57">
        <v>130</v>
      </c>
      <c r="L1273">
        <v>10</v>
      </c>
      <c r="M1273" s="20">
        <v>45951</v>
      </c>
      <c r="N1273" s="3">
        <v>0.41</v>
      </c>
      <c r="O1273" s="3">
        <v>5.01</v>
      </c>
      <c r="R1273" s="119"/>
    </row>
    <row r="1274" spans="1:18">
      <c r="A1274" s="57" t="s">
        <v>39</v>
      </c>
      <c r="B1274" s="57" t="s">
        <v>40</v>
      </c>
      <c r="C1274" s="56">
        <v>8</v>
      </c>
      <c r="D1274" s="57" t="s">
        <v>46</v>
      </c>
      <c r="E1274" s="57">
        <v>2008</v>
      </c>
      <c r="F1274" s="56">
        <v>4</v>
      </c>
      <c r="G1274" s="57">
        <v>1</v>
      </c>
      <c r="H1274" s="56">
        <v>31</v>
      </c>
      <c r="I1274" s="6">
        <v>121</v>
      </c>
      <c r="J1274">
        <v>31</v>
      </c>
      <c r="K1274" s="57">
        <v>131</v>
      </c>
      <c r="L1274">
        <v>10</v>
      </c>
      <c r="M1274" s="20">
        <v>45951</v>
      </c>
      <c r="N1274" s="3">
        <v>0.39</v>
      </c>
      <c r="O1274" s="3">
        <v>4.12</v>
      </c>
      <c r="R1274" s="119"/>
    </row>
    <row r="1275" spans="1:18">
      <c r="A1275" s="57" t="s">
        <v>39</v>
      </c>
      <c r="B1275" s="57" t="s">
        <v>40</v>
      </c>
      <c r="C1275" s="56">
        <v>8</v>
      </c>
      <c r="D1275" s="57" t="s">
        <v>41</v>
      </c>
      <c r="E1275" s="57">
        <v>1984</v>
      </c>
      <c r="F1275" s="56">
        <v>4</v>
      </c>
      <c r="G1275" s="57">
        <v>2</v>
      </c>
      <c r="H1275" s="56">
        <v>31</v>
      </c>
      <c r="I1275" s="6">
        <v>122</v>
      </c>
      <c r="J1275">
        <v>34</v>
      </c>
      <c r="K1275" s="57">
        <v>231</v>
      </c>
      <c r="L1275">
        <v>10</v>
      </c>
      <c r="M1275" s="20">
        <v>45951</v>
      </c>
      <c r="N1275" s="3">
        <v>0.5</v>
      </c>
      <c r="O1275" s="3">
        <v>4.24</v>
      </c>
      <c r="R1275" s="119"/>
    </row>
    <row r="1276" spans="1:18">
      <c r="A1276" s="57" t="s">
        <v>39</v>
      </c>
      <c r="B1276" s="57" t="s">
        <v>40</v>
      </c>
      <c r="C1276" s="56">
        <v>8</v>
      </c>
      <c r="D1276" s="57" t="s">
        <v>47</v>
      </c>
      <c r="E1276" s="57">
        <v>2016</v>
      </c>
      <c r="F1276" s="56">
        <v>4</v>
      </c>
      <c r="G1276" s="57">
        <v>3</v>
      </c>
      <c r="H1276" s="56">
        <v>31</v>
      </c>
      <c r="I1276" s="6">
        <v>123</v>
      </c>
      <c r="J1276">
        <v>95</v>
      </c>
      <c r="K1276" s="57">
        <v>331</v>
      </c>
      <c r="L1276">
        <v>10</v>
      </c>
      <c r="M1276" s="20">
        <v>45951</v>
      </c>
      <c r="N1276" s="3">
        <v>0.54</v>
      </c>
      <c r="O1276" s="3">
        <v>4.3099999999999996</v>
      </c>
      <c r="R1276" s="119"/>
    </row>
    <row r="1277" spans="1:18">
      <c r="A1277" s="57" t="s">
        <v>39</v>
      </c>
      <c r="B1277" s="57" t="s">
        <v>40</v>
      </c>
      <c r="C1277" s="56">
        <v>8</v>
      </c>
      <c r="D1277" s="57" t="s">
        <v>42</v>
      </c>
      <c r="E1277" s="57">
        <v>1989</v>
      </c>
      <c r="F1277" s="56">
        <v>4</v>
      </c>
      <c r="G1277" s="57">
        <v>4</v>
      </c>
      <c r="H1277" s="56">
        <v>31</v>
      </c>
      <c r="I1277" s="6">
        <v>124</v>
      </c>
      <c r="J1277">
        <v>98</v>
      </c>
      <c r="K1277" s="57">
        <v>431</v>
      </c>
      <c r="L1277">
        <v>10</v>
      </c>
      <c r="M1277" s="20">
        <v>45951</v>
      </c>
      <c r="N1277" s="3">
        <v>0.65</v>
      </c>
      <c r="O1277" s="3">
        <v>2.15</v>
      </c>
      <c r="R1277" s="119"/>
    </row>
    <row r="1278" spans="1:18">
      <c r="A1278" s="57" t="s">
        <v>39</v>
      </c>
      <c r="B1278" s="57" t="s">
        <v>40</v>
      </c>
      <c r="C1278" s="56">
        <v>8</v>
      </c>
      <c r="D1278" s="57" t="s">
        <v>42</v>
      </c>
      <c r="E1278" s="57">
        <v>1989</v>
      </c>
      <c r="F1278" s="56">
        <v>4</v>
      </c>
      <c r="G1278" s="57">
        <v>4</v>
      </c>
      <c r="H1278" s="56">
        <v>32</v>
      </c>
      <c r="I1278" s="6">
        <v>125</v>
      </c>
      <c r="J1278">
        <v>97</v>
      </c>
      <c r="K1278" s="57">
        <v>432</v>
      </c>
      <c r="L1278">
        <v>10</v>
      </c>
      <c r="M1278" s="20">
        <v>45951</v>
      </c>
      <c r="N1278" s="3">
        <v>0.6</v>
      </c>
      <c r="O1278" s="3">
        <v>3.72</v>
      </c>
      <c r="R1278" s="119"/>
    </row>
    <row r="1279" spans="1:18">
      <c r="A1279" s="57" t="s">
        <v>39</v>
      </c>
      <c r="B1279" s="57" t="s">
        <v>40</v>
      </c>
      <c r="C1279" s="56">
        <v>8</v>
      </c>
      <c r="D1279" s="57" t="s">
        <v>47</v>
      </c>
      <c r="E1279" s="57">
        <v>2016</v>
      </c>
      <c r="F1279" s="56">
        <v>4</v>
      </c>
      <c r="G1279" s="57">
        <v>3</v>
      </c>
      <c r="H1279" s="56">
        <v>32</v>
      </c>
      <c r="I1279" s="6">
        <v>126</v>
      </c>
      <c r="J1279">
        <v>96</v>
      </c>
      <c r="K1279" s="57">
        <v>332</v>
      </c>
      <c r="L1279">
        <v>10</v>
      </c>
      <c r="M1279" s="20">
        <v>45951</v>
      </c>
      <c r="N1279" s="3">
        <v>0.5</v>
      </c>
      <c r="O1279" s="3">
        <v>2.77</v>
      </c>
      <c r="R1279" s="119"/>
    </row>
    <row r="1280" spans="1:18">
      <c r="A1280" s="57" t="s">
        <v>39</v>
      </c>
      <c r="B1280" s="57" t="s">
        <v>40</v>
      </c>
      <c r="C1280" s="56">
        <v>8</v>
      </c>
      <c r="D1280" s="57" t="s">
        <v>41</v>
      </c>
      <c r="E1280" s="57">
        <v>1984</v>
      </c>
      <c r="F1280" s="56">
        <v>4</v>
      </c>
      <c r="G1280" s="57">
        <v>2</v>
      </c>
      <c r="H1280" s="56">
        <v>32</v>
      </c>
      <c r="I1280" s="6">
        <v>127</v>
      </c>
      <c r="J1280">
        <v>33</v>
      </c>
      <c r="K1280" s="57">
        <v>232</v>
      </c>
      <c r="L1280">
        <v>10</v>
      </c>
      <c r="M1280" s="20">
        <v>45951</v>
      </c>
      <c r="N1280" s="3">
        <v>0.44</v>
      </c>
      <c r="O1280" s="3">
        <v>1.87</v>
      </c>
      <c r="R1280" s="119"/>
    </row>
    <row r="1281" spans="1:18">
      <c r="A1281" s="57" t="s">
        <v>39</v>
      </c>
      <c r="B1281" s="57" t="s">
        <v>40</v>
      </c>
      <c r="C1281" s="56">
        <v>8</v>
      </c>
      <c r="D1281" s="57" t="s">
        <v>46</v>
      </c>
      <c r="E1281" s="57">
        <v>2008</v>
      </c>
      <c r="F1281" s="56">
        <v>4</v>
      </c>
      <c r="G1281" s="57">
        <v>1</v>
      </c>
      <c r="H1281" s="56">
        <v>32</v>
      </c>
      <c r="I1281" s="6">
        <v>128</v>
      </c>
      <c r="J1281">
        <v>32</v>
      </c>
      <c r="K1281" s="57">
        <v>132</v>
      </c>
      <c r="L1281">
        <v>10</v>
      </c>
      <c r="M1281" s="20">
        <v>45951</v>
      </c>
      <c r="N1281" s="3">
        <v>0.4</v>
      </c>
      <c r="O1281" s="3">
        <v>2.61</v>
      </c>
      <c r="R1281" s="119"/>
    </row>
    <row r="1282" spans="1:18">
      <c r="A1282" s="57" t="s">
        <v>29</v>
      </c>
      <c r="B1282" s="57" t="s">
        <v>30</v>
      </c>
      <c r="C1282" s="56">
        <v>1</v>
      </c>
      <c r="D1282" s="57" t="s">
        <v>37</v>
      </c>
      <c r="E1282" s="57">
        <v>2018</v>
      </c>
      <c r="F1282" s="56">
        <v>1</v>
      </c>
      <c r="G1282" s="57">
        <v>1</v>
      </c>
      <c r="H1282" s="56">
        <v>1</v>
      </c>
      <c r="I1282" s="6">
        <v>1</v>
      </c>
      <c r="J1282">
        <v>1</v>
      </c>
      <c r="K1282" s="57">
        <v>101</v>
      </c>
      <c r="L1282">
        <v>11</v>
      </c>
      <c r="M1282" s="20">
        <v>45961</v>
      </c>
      <c r="N1282" s="3">
        <v>0.35</v>
      </c>
      <c r="O1282" s="3">
        <v>4.26</v>
      </c>
      <c r="R1282" s="119"/>
    </row>
    <row r="1283" spans="1:18">
      <c r="A1283" s="57" t="s">
        <v>29</v>
      </c>
      <c r="B1283" s="57" t="s">
        <v>30</v>
      </c>
      <c r="C1283" s="56">
        <v>1</v>
      </c>
      <c r="D1283" s="57" t="s">
        <v>32</v>
      </c>
      <c r="E1283" s="57">
        <v>1985</v>
      </c>
      <c r="F1283" s="56">
        <v>1</v>
      </c>
      <c r="G1283" s="57">
        <v>2</v>
      </c>
      <c r="H1283" s="56">
        <v>1</v>
      </c>
      <c r="I1283" s="6">
        <v>2</v>
      </c>
      <c r="J1283">
        <v>64</v>
      </c>
      <c r="K1283" s="57">
        <v>201</v>
      </c>
      <c r="L1283">
        <v>11</v>
      </c>
      <c r="M1283" s="20">
        <v>45961</v>
      </c>
      <c r="N1283" s="3">
        <v>0.31</v>
      </c>
      <c r="O1283" s="3">
        <v>4.3600000000000003</v>
      </c>
      <c r="R1283" s="119"/>
    </row>
    <row r="1284" spans="1:18">
      <c r="A1284" s="57" t="s">
        <v>29</v>
      </c>
      <c r="B1284" s="57" t="s">
        <v>30</v>
      </c>
      <c r="C1284" s="56">
        <v>1</v>
      </c>
      <c r="D1284" s="57" t="s">
        <v>31</v>
      </c>
      <c r="E1284" s="57">
        <v>1983</v>
      </c>
      <c r="F1284" s="56">
        <v>1</v>
      </c>
      <c r="G1284" s="57">
        <v>3</v>
      </c>
      <c r="H1284" s="56">
        <v>1</v>
      </c>
      <c r="I1284" s="6">
        <v>3</v>
      </c>
      <c r="J1284">
        <v>65</v>
      </c>
      <c r="K1284" s="57">
        <v>301</v>
      </c>
      <c r="L1284">
        <v>11</v>
      </c>
      <c r="M1284" s="20">
        <v>45961</v>
      </c>
      <c r="N1284" s="3">
        <v>0.41</v>
      </c>
      <c r="O1284" s="3">
        <v>5.58</v>
      </c>
      <c r="R1284" s="119"/>
    </row>
    <row r="1285" spans="1:18">
      <c r="A1285" s="57" t="s">
        <v>29</v>
      </c>
      <c r="B1285" s="57" t="s">
        <v>30</v>
      </c>
      <c r="C1285" s="56">
        <v>1</v>
      </c>
      <c r="D1285" s="57" t="s">
        <v>34</v>
      </c>
      <c r="E1285" s="57">
        <v>1999</v>
      </c>
      <c r="F1285" s="56">
        <v>1</v>
      </c>
      <c r="G1285" s="57">
        <v>4</v>
      </c>
      <c r="H1285" s="56">
        <v>1</v>
      </c>
      <c r="I1285" s="6">
        <v>4</v>
      </c>
      <c r="J1285">
        <v>128</v>
      </c>
      <c r="K1285" s="57">
        <v>401</v>
      </c>
      <c r="L1285">
        <v>11</v>
      </c>
      <c r="M1285" s="20">
        <v>45961</v>
      </c>
      <c r="N1285" s="3">
        <v>0.51</v>
      </c>
      <c r="O1285" s="3">
        <v>3.76</v>
      </c>
      <c r="R1285" s="119"/>
    </row>
    <row r="1286" spans="1:18">
      <c r="A1286" s="57" t="s">
        <v>29</v>
      </c>
      <c r="B1286" s="57" t="s">
        <v>30</v>
      </c>
      <c r="C1286" s="56">
        <v>1</v>
      </c>
      <c r="D1286" s="57" t="s">
        <v>34</v>
      </c>
      <c r="E1286" s="57">
        <v>1999</v>
      </c>
      <c r="F1286" s="56">
        <v>1</v>
      </c>
      <c r="G1286" s="57">
        <v>4</v>
      </c>
      <c r="H1286" s="56">
        <v>2</v>
      </c>
      <c r="I1286" s="6">
        <v>5</v>
      </c>
      <c r="J1286">
        <v>127</v>
      </c>
      <c r="K1286" s="57">
        <v>402</v>
      </c>
      <c r="L1286">
        <v>11</v>
      </c>
      <c r="M1286" s="20">
        <v>45961</v>
      </c>
      <c r="N1286" s="3">
        <v>0.46</v>
      </c>
      <c r="O1286" s="3">
        <v>2.95</v>
      </c>
      <c r="R1286" s="119"/>
    </row>
    <row r="1287" spans="1:18">
      <c r="A1287" s="57" t="s">
        <v>29</v>
      </c>
      <c r="B1287" s="57" t="s">
        <v>30</v>
      </c>
      <c r="C1287" s="56">
        <v>1</v>
      </c>
      <c r="D1287" s="57" t="s">
        <v>31</v>
      </c>
      <c r="E1287" s="57">
        <v>1983</v>
      </c>
      <c r="F1287" s="56">
        <v>1</v>
      </c>
      <c r="G1287" s="57">
        <v>3</v>
      </c>
      <c r="H1287" s="56">
        <v>2</v>
      </c>
      <c r="I1287" s="6">
        <v>6</v>
      </c>
      <c r="J1287">
        <v>66</v>
      </c>
      <c r="K1287" s="57">
        <v>302</v>
      </c>
      <c r="L1287">
        <v>11</v>
      </c>
      <c r="M1287" s="20">
        <v>45961</v>
      </c>
      <c r="N1287" s="3">
        <v>0.49</v>
      </c>
      <c r="O1287" s="3">
        <v>2.79</v>
      </c>
      <c r="R1287" s="119"/>
    </row>
    <row r="1288" spans="1:18">
      <c r="A1288" s="57" t="s">
        <v>29</v>
      </c>
      <c r="B1288" s="57" t="s">
        <v>30</v>
      </c>
      <c r="C1288" s="56">
        <v>1</v>
      </c>
      <c r="D1288" s="57" t="s">
        <v>32</v>
      </c>
      <c r="E1288" s="57">
        <v>1985</v>
      </c>
      <c r="F1288" s="56">
        <v>1</v>
      </c>
      <c r="G1288" s="57">
        <v>2</v>
      </c>
      <c r="H1288" s="56">
        <v>2</v>
      </c>
      <c r="I1288" s="6">
        <v>7</v>
      </c>
      <c r="J1288">
        <v>63</v>
      </c>
      <c r="K1288" s="57">
        <v>202</v>
      </c>
      <c r="L1288">
        <v>11</v>
      </c>
      <c r="M1288" s="20">
        <v>45961</v>
      </c>
      <c r="N1288" s="3">
        <v>0.32</v>
      </c>
      <c r="O1288" s="3">
        <v>1.1399999999999999</v>
      </c>
      <c r="R1288" s="119"/>
    </row>
    <row r="1289" spans="1:18">
      <c r="A1289" s="57" t="s">
        <v>29</v>
      </c>
      <c r="B1289" s="57" t="s">
        <v>30</v>
      </c>
      <c r="C1289" s="56">
        <v>1</v>
      </c>
      <c r="D1289" s="57" t="s">
        <v>37</v>
      </c>
      <c r="E1289" s="57">
        <v>2018</v>
      </c>
      <c r="F1289" s="56">
        <v>1</v>
      </c>
      <c r="G1289" s="57">
        <v>1</v>
      </c>
      <c r="H1289" s="56">
        <v>2</v>
      </c>
      <c r="I1289" s="6">
        <v>8</v>
      </c>
      <c r="J1289">
        <v>2</v>
      </c>
      <c r="K1289" s="57">
        <v>102</v>
      </c>
      <c r="L1289">
        <v>11</v>
      </c>
      <c r="M1289" s="20">
        <v>45961</v>
      </c>
      <c r="N1289" s="3">
        <v>0.39</v>
      </c>
      <c r="O1289" s="3">
        <v>3.13</v>
      </c>
      <c r="R1289" s="119"/>
    </row>
    <row r="1290" spans="1:18">
      <c r="A1290" s="57" t="s">
        <v>29</v>
      </c>
      <c r="B1290" s="57" t="s">
        <v>30</v>
      </c>
      <c r="C1290" s="56">
        <v>1</v>
      </c>
      <c r="D1290" s="57" t="s">
        <v>36</v>
      </c>
      <c r="E1290" s="57">
        <v>2016</v>
      </c>
      <c r="F1290" s="56">
        <v>1</v>
      </c>
      <c r="G1290" s="57">
        <v>1</v>
      </c>
      <c r="H1290" s="56">
        <v>3</v>
      </c>
      <c r="I1290" s="6">
        <v>9</v>
      </c>
      <c r="J1290">
        <v>3</v>
      </c>
      <c r="K1290" s="57">
        <v>103</v>
      </c>
      <c r="L1290">
        <v>11</v>
      </c>
      <c r="M1290" s="20">
        <v>45961</v>
      </c>
      <c r="N1290" s="3">
        <v>0.41</v>
      </c>
      <c r="O1290" s="3">
        <v>5.0599999999999996</v>
      </c>
      <c r="R1290" s="119"/>
    </row>
    <row r="1291" spans="1:18">
      <c r="A1291" s="57" t="s">
        <v>29</v>
      </c>
      <c r="B1291" s="57" t="s">
        <v>30</v>
      </c>
      <c r="C1291" s="56">
        <v>1</v>
      </c>
      <c r="D1291" s="57" t="s">
        <v>33</v>
      </c>
      <c r="E1291" s="57">
        <v>1998</v>
      </c>
      <c r="F1291" s="56">
        <v>1</v>
      </c>
      <c r="G1291" s="57">
        <v>2</v>
      </c>
      <c r="H1291" s="56">
        <v>3</v>
      </c>
      <c r="I1291" s="6">
        <v>10</v>
      </c>
      <c r="J1291">
        <v>62</v>
      </c>
      <c r="K1291" s="57">
        <v>203</v>
      </c>
      <c r="L1291">
        <v>11</v>
      </c>
      <c r="M1291" s="20">
        <v>45961</v>
      </c>
      <c r="N1291" s="3">
        <v>0.33</v>
      </c>
      <c r="O1291" s="3">
        <v>1.98</v>
      </c>
      <c r="R1291" s="119"/>
    </row>
    <row r="1292" spans="1:18">
      <c r="A1292" s="57" t="s">
        <v>29</v>
      </c>
      <c r="B1292" s="57" t="s">
        <v>30</v>
      </c>
      <c r="C1292" s="56">
        <v>1</v>
      </c>
      <c r="D1292" s="57" t="s">
        <v>38</v>
      </c>
      <c r="E1292" s="57">
        <v>2023</v>
      </c>
      <c r="F1292" s="56">
        <v>1</v>
      </c>
      <c r="G1292" s="57">
        <v>3</v>
      </c>
      <c r="H1292" s="56">
        <v>3</v>
      </c>
      <c r="I1292" s="6">
        <v>11</v>
      </c>
      <c r="J1292">
        <v>67</v>
      </c>
      <c r="K1292" s="57">
        <v>303</v>
      </c>
      <c r="L1292">
        <v>11</v>
      </c>
      <c r="M1292" s="20">
        <v>45961</v>
      </c>
      <c r="N1292" s="3">
        <v>0.34</v>
      </c>
      <c r="O1292" s="3">
        <v>5.8</v>
      </c>
      <c r="R1292" s="119"/>
    </row>
    <row r="1293" spans="1:18">
      <c r="A1293" s="57" t="s">
        <v>29</v>
      </c>
      <c r="B1293" s="57" t="s">
        <v>30</v>
      </c>
      <c r="C1293" s="56">
        <v>1</v>
      </c>
      <c r="D1293" s="57" t="s">
        <v>35</v>
      </c>
      <c r="E1293" s="57">
        <v>2002</v>
      </c>
      <c r="F1293" s="56">
        <v>1</v>
      </c>
      <c r="G1293" s="57">
        <v>4</v>
      </c>
      <c r="H1293" s="56">
        <v>3</v>
      </c>
      <c r="I1293" s="6">
        <v>12</v>
      </c>
      <c r="J1293">
        <v>126</v>
      </c>
      <c r="K1293" s="57">
        <v>403</v>
      </c>
      <c r="L1293">
        <v>11</v>
      </c>
      <c r="M1293" s="20">
        <v>45961</v>
      </c>
      <c r="N1293" s="3">
        <v>0.48</v>
      </c>
      <c r="O1293" s="3">
        <v>2.56</v>
      </c>
      <c r="R1293" s="119"/>
    </row>
    <row r="1294" spans="1:18">
      <c r="A1294" s="57" t="s">
        <v>29</v>
      </c>
      <c r="B1294" s="57" t="s">
        <v>30</v>
      </c>
      <c r="C1294" s="56">
        <v>1</v>
      </c>
      <c r="D1294" s="57" t="s">
        <v>35</v>
      </c>
      <c r="E1294" s="57">
        <v>2002</v>
      </c>
      <c r="F1294" s="56">
        <v>1</v>
      </c>
      <c r="G1294" s="57">
        <v>4</v>
      </c>
      <c r="H1294" s="56">
        <v>4</v>
      </c>
      <c r="I1294" s="6">
        <v>13</v>
      </c>
      <c r="J1294">
        <v>125</v>
      </c>
      <c r="K1294" s="57">
        <v>404</v>
      </c>
      <c r="L1294">
        <v>11</v>
      </c>
      <c r="M1294" s="20">
        <v>45961</v>
      </c>
      <c r="N1294" s="3">
        <v>0.44</v>
      </c>
      <c r="O1294" s="3">
        <v>4.72</v>
      </c>
      <c r="R1294" s="119"/>
    </row>
    <row r="1295" spans="1:18">
      <c r="A1295" s="57" t="s">
        <v>29</v>
      </c>
      <c r="B1295" s="57" t="s">
        <v>30</v>
      </c>
      <c r="C1295" s="56">
        <v>1</v>
      </c>
      <c r="D1295" s="57" t="s">
        <v>38</v>
      </c>
      <c r="E1295" s="57">
        <v>2023</v>
      </c>
      <c r="F1295" s="56">
        <v>1</v>
      </c>
      <c r="G1295" s="57">
        <v>3</v>
      </c>
      <c r="H1295" s="56">
        <v>4</v>
      </c>
      <c r="I1295" s="6">
        <v>14</v>
      </c>
      <c r="J1295">
        <v>68</v>
      </c>
      <c r="K1295" s="57">
        <v>304</v>
      </c>
      <c r="L1295">
        <v>11</v>
      </c>
      <c r="M1295" s="20">
        <v>45961</v>
      </c>
      <c r="N1295" s="3">
        <v>0.34</v>
      </c>
      <c r="O1295" s="3">
        <v>3.35</v>
      </c>
      <c r="R1295" s="119"/>
    </row>
    <row r="1296" spans="1:18">
      <c r="A1296" s="57" t="s">
        <v>29</v>
      </c>
      <c r="B1296" s="57" t="s">
        <v>30</v>
      </c>
      <c r="C1296" s="56">
        <v>1</v>
      </c>
      <c r="D1296" s="57" t="s">
        <v>33</v>
      </c>
      <c r="E1296" s="57">
        <v>1998</v>
      </c>
      <c r="F1296" s="56">
        <v>1</v>
      </c>
      <c r="G1296" s="57">
        <v>2</v>
      </c>
      <c r="H1296" s="56">
        <v>4</v>
      </c>
      <c r="I1296" s="6">
        <v>15</v>
      </c>
      <c r="J1296">
        <v>61</v>
      </c>
      <c r="K1296" s="57">
        <v>204</v>
      </c>
      <c r="L1296">
        <v>11</v>
      </c>
      <c r="M1296" s="20">
        <v>45961</v>
      </c>
      <c r="N1296" s="3">
        <v>0.36</v>
      </c>
      <c r="O1296" s="3">
        <v>2.88</v>
      </c>
      <c r="R1296" s="119"/>
    </row>
    <row r="1297" spans="1:18">
      <c r="A1297" s="57" t="s">
        <v>29</v>
      </c>
      <c r="B1297" s="57" t="s">
        <v>30</v>
      </c>
      <c r="C1297" s="56">
        <v>1</v>
      </c>
      <c r="D1297" s="57" t="s">
        <v>36</v>
      </c>
      <c r="E1297" s="57">
        <v>2016</v>
      </c>
      <c r="F1297" s="56">
        <v>1</v>
      </c>
      <c r="G1297" s="57">
        <v>1</v>
      </c>
      <c r="H1297" s="56">
        <v>4</v>
      </c>
      <c r="I1297" s="6">
        <v>16</v>
      </c>
      <c r="J1297">
        <v>4</v>
      </c>
      <c r="K1297" s="57">
        <v>104</v>
      </c>
      <c r="L1297">
        <v>11</v>
      </c>
      <c r="M1297" s="20">
        <v>45961</v>
      </c>
      <c r="N1297" s="3">
        <v>0.38</v>
      </c>
      <c r="O1297" s="3">
        <v>5.63</v>
      </c>
      <c r="R1297" s="119"/>
    </row>
    <row r="1298" spans="1:18">
      <c r="A1298" s="57" t="s">
        <v>39</v>
      </c>
      <c r="B1298" s="57" t="s">
        <v>40</v>
      </c>
      <c r="C1298" s="56">
        <v>2</v>
      </c>
      <c r="D1298" s="57" t="s">
        <v>41</v>
      </c>
      <c r="E1298" s="57">
        <v>1984</v>
      </c>
      <c r="F1298" s="56">
        <v>1</v>
      </c>
      <c r="G1298" s="57">
        <v>1</v>
      </c>
      <c r="H1298" s="56">
        <v>5</v>
      </c>
      <c r="I1298" s="6">
        <v>17</v>
      </c>
      <c r="J1298">
        <v>5</v>
      </c>
      <c r="K1298" s="57">
        <v>105</v>
      </c>
      <c r="L1298">
        <v>11</v>
      </c>
      <c r="M1298" s="20">
        <v>45961</v>
      </c>
      <c r="N1298" s="3">
        <v>0.48</v>
      </c>
      <c r="O1298" s="3">
        <v>4.95</v>
      </c>
      <c r="R1298" s="119"/>
    </row>
    <row r="1299" spans="1:18">
      <c r="A1299" s="57" t="s">
        <v>39</v>
      </c>
      <c r="B1299" s="57" t="s">
        <v>40</v>
      </c>
      <c r="C1299" s="56">
        <v>2</v>
      </c>
      <c r="D1299" s="57" t="s">
        <v>42</v>
      </c>
      <c r="E1299" s="57">
        <v>1989</v>
      </c>
      <c r="F1299" s="56">
        <v>1</v>
      </c>
      <c r="G1299" s="57">
        <v>2</v>
      </c>
      <c r="H1299" s="56">
        <v>5</v>
      </c>
      <c r="I1299" s="6">
        <v>18</v>
      </c>
      <c r="J1299">
        <v>60</v>
      </c>
      <c r="K1299" s="57">
        <v>205</v>
      </c>
      <c r="L1299">
        <v>11</v>
      </c>
      <c r="M1299" s="20">
        <v>45961</v>
      </c>
      <c r="N1299" s="3">
        <v>0.51</v>
      </c>
      <c r="O1299" s="3">
        <v>4.2</v>
      </c>
      <c r="R1299" s="119"/>
    </row>
    <row r="1300" spans="1:18">
      <c r="A1300" s="57" t="s">
        <v>39</v>
      </c>
      <c r="B1300" s="57" t="s">
        <v>40</v>
      </c>
      <c r="C1300" s="56">
        <v>2</v>
      </c>
      <c r="D1300" s="57" t="s">
        <v>45</v>
      </c>
      <c r="E1300" s="57">
        <v>2004</v>
      </c>
      <c r="F1300" s="56">
        <v>1</v>
      </c>
      <c r="G1300" s="57">
        <v>3</v>
      </c>
      <c r="H1300" s="56">
        <v>5</v>
      </c>
      <c r="I1300" s="6">
        <v>19</v>
      </c>
      <c r="J1300">
        <v>69</v>
      </c>
      <c r="K1300" s="57">
        <v>305</v>
      </c>
      <c r="L1300">
        <v>11</v>
      </c>
      <c r="M1300" s="20">
        <v>45961</v>
      </c>
      <c r="N1300" s="3">
        <v>0.51</v>
      </c>
      <c r="O1300" s="3">
        <v>4.3</v>
      </c>
      <c r="R1300" s="119"/>
    </row>
    <row r="1301" spans="1:18">
      <c r="A1301" s="57" t="s">
        <v>39</v>
      </c>
      <c r="B1301" s="57" t="s">
        <v>40</v>
      </c>
      <c r="C1301" s="56">
        <v>2</v>
      </c>
      <c r="D1301" s="57" t="s">
        <v>43</v>
      </c>
      <c r="E1301" s="57">
        <v>1999</v>
      </c>
      <c r="F1301" s="56">
        <v>1</v>
      </c>
      <c r="G1301" s="57">
        <v>4</v>
      </c>
      <c r="H1301" s="56">
        <v>5</v>
      </c>
      <c r="I1301" s="6">
        <v>20</v>
      </c>
      <c r="J1301">
        <v>124</v>
      </c>
      <c r="K1301" s="57">
        <v>405</v>
      </c>
      <c r="L1301">
        <v>11</v>
      </c>
      <c r="M1301" s="20">
        <v>45961</v>
      </c>
      <c r="N1301" s="3">
        <v>0.56000000000000005</v>
      </c>
      <c r="O1301" s="3">
        <v>3.16</v>
      </c>
      <c r="R1301" s="119"/>
    </row>
    <row r="1302" spans="1:18">
      <c r="A1302" s="57" t="s">
        <v>39</v>
      </c>
      <c r="B1302" s="57" t="s">
        <v>40</v>
      </c>
      <c r="C1302" s="56">
        <v>2</v>
      </c>
      <c r="D1302" s="57" t="s">
        <v>43</v>
      </c>
      <c r="E1302" s="57">
        <v>1999</v>
      </c>
      <c r="F1302" s="56">
        <v>1</v>
      </c>
      <c r="G1302" s="57">
        <v>4</v>
      </c>
      <c r="H1302" s="56">
        <v>6</v>
      </c>
      <c r="I1302" s="6">
        <v>21</v>
      </c>
      <c r="J1302">
        <v>123</v>
      </c>
      <c r="K1302" s="57">
        <v>406</v>
      </c>
      <c r="L1302">
        <v>11</v>
      </c>
      <c r="M1302" s="20">
        <v>45961</v>
      </c>
      <c r="N1302" s="3">
        <v>0.48</v>
      </c>
      <c r="O1302" s="3">
        <v>6.1</v>
      </c>
      <c r="R1302" s="119"/>
    </row>
    <row r="1303" spans="1:18">
      <c r="A1303" s="57" t="s">
        <v>39</v>
      </c>
      <c r="B1303" s="57" t="s">
        <v>40</v>
      </c>
      <c r="C1303" s="56">
        <v>2</v>
      </c>
      <c r="D1303" s="57" t="s">
        <v>45</v>
      </c>
      <c r="E1303" s="57">
        <v>2004</v>
      </c>
      <c r="F1303" s="56">
        <v>1</v>
      </c>
      <c r="G1303" s="57">
        <v>3</v>
      </c>
      <c r="H1303" s="56">
        <v>6</v>
      </c>
      <c r="I1303" s="6">
        <v>22</v>
      </c>
      <c r="J1303">
        <v>70</v>
      </c>
      <c r="K1303" s="57">
        <v>306</v>
      </c>
      <c r="L1303">
        <v>11</v>
      </c>
      <c r="M1303" s="20">
        <v>45961</v>
      </c>
      <c r="N1303" s="3">
        <v>0.4</v>
      </c>
      <c r="O1303" s="3">
        <v>1.79</v>
      </c>
      <c r="R1303" s="119"/>
    </row>
    <row r="1304" spans="1:18">
      <c r="A1304" s="57" t="s">
        <v>39</v>
      </c>
      <c r="B1304" s="57" t="s">
        <v>40</v>
      </c>
      <c r="C1304" s="56">
        <v>2</v>
      </c>
      <c r="D1304" s="57" t="s">
        <v>42</v>
      </c>
      <c r="E1304" s="57">
        <v>1989</v>
      </c>
      <c r="F1304" s="56">
        <v>1</v>
      </c>
      <c r="G1304" s="57">
        <v>2</v>
      </c>
      <c r="H1304" s="56">
        <v>6</v>
      </c>
      <c r="I1304" s="6">
        <v>23</v>
      </c>
      <c r="J1304">
        <v>59</v>
      </c>
      <c r="K1304" s="57">
        <v>206</v>
      </c>
      <c r="L1304">
        <v>11</v>
      </c>
      <c r="M1304" s="20">
        <v>45961</v>
      </c>
      <c r="N1304" s="3">
        <v>0.44</v>
      </c>
      <c r="O1304" s="3">
        <v>1.41</v>
      </c>
      <c r="R1304" s="119"/>
    </row>
    <row r="1305" spans="1:18">
      <c r="A1305" s="57" t="s">
        <v>39</v>
      </c>
      <c r="B1305" s="57" t="s">
        <v>40</v>
      </c>
      <c r="C1305" s="56">
        <v>2</v>
      </c>
      <c r="D1305" s="57" t="s">
        <v>41</v>
      </c>
      <c r="E1305" s="57">
        <v>1984</v>
      </c>
      <c r="F1305" s="56">
        <v>1</v>
      </c>
      <c r="G1305" s="57">
        <v>1</v>
      </c>
      <c r="H1305" s="56">
        <v>6</v>
      </c>
      <c r="I1305" s="6">
        <v>24</v>
      </c>
      <c r="J1305">
        <v>6</v>
      </c>
      <c r="K1305" s="57">
        <v>106</v>
      </c>
      <c r="L1305">
        <v>11</v>
      </c>
      <c r="M1305" s="20">
        <v>45961</v>
      </c>
      <c r="N1305" s="3">
        <v>0.47</v>
      </c>
      <c r="O1305" s="3">
        <v>4.08</v>
      </c>
      <c r="R1305" s="119"/>
    </row>
    <row r="1306" spans="1:18">
      <c r="A1306" s="57" t="s">
        <v>39</v>
      </c>
      <c r="B1306" s="57" t="s">
        <v>40</v>
      </c>
      <c r="C1306" s="56">
        <v>2</v>
      </c>
      <c r="D1306" s="57" t="s">
        <v>47</v>
      </c>
      <c r="E1306" s="57">
        <v>2016</v>
      </c>
      <c r="F1306" s="56">
        <v>1</v>
      </c>
      <c r="G1306" s="57">
        <v>1</v>
      </c>
      <c r="H1306" s="56">
        <v>7</v>
      </c>
      <c r="I1306" s="6">
        <v>25</v>
      </c>
      <c r="J1306">
        <v>7</v>
      </c>
      <c r="K1306" s="57">
        <v>107</v>
      </c>
      <c r="L1306">
        <v>11</v>
      </c>
      <c r="M1306" s="20">
        <v>45961</v>
      </c>
      <c r="N1306" s="3">
        <v>0.44</v>
      </c>
      <c r="O1306" s="3">
        <v>3.24</v>
      </c>
      <c r="R1306" s="119"/>
    </row>
    <row r="1307" spans="1:18">
      <c r="A1307" s="57" t="s">
        <v>39</v>
      </c>
      <c r="B1307" s="57" t="s">
        <v>40</v>
      </c>
      <c r="C1307" s="56">
        <v>2</v>
      </c>
      <c r="D1307" s="57" t="s">
        <v>44</v>
      </c>
      <c r="E1307" s="57">
        <v>2001</v>
      </c>
      <c r="F1307" s="56">
        <v>1</v>
      </c>
      <c r="G1307" s="57">
        <v>2</v>
      </c>
      <c r="H1307" s="56">
        <v>7</v>
      </c>
      <c r="I1307" s="6">
        <v>26</v>
      </c>
      <c r="J1307">
        <v>58</v>
      </c>
      <c r="K1307" s="57">
        <v>207</v>
      </c>
      <c r="L1307">
        <v>11</v>
      </c>
      <c r="M1307" s="20">
        <v>45961</v>
      </c>
      <c r="N1307" s="3">
        <v>0.42</v>
      </c>
      <c r="O1307" s="3">
        <v>2.56</v>
      </c>
      <c r="R1307" s="119"/>
    </row>
    <row r="1308" spans="1:18">
      <c r="A1308" s="57" t="s">
        <v>39</v>
      </c>
      <c r="B1308" s="57" t="s">
        <v>40</v>
      </c>
      <c r="C1308" s="56">
        <v>2</v>
      </c>
      <c r="D1308" s="57" t="s">
        <v>48</v>
      </c>
      <c r="E1308" s="57">
        <v>2020</v>
      </c>
      <c r="F1308" s="56">
        <v>1</v>
      </c>
      <c r="G1308" s="57">
        <v>3</v>
      </c>
      <c r="H1308" s="56">
        <v>7</v>
      </c>
      <c r="I1308" s="6">
        <v>27</v>
      </c>
      <c r="J1308">
        <v>71</v>
      </c>
      <c r="K1308" s="57">
        <v>307</v>
      </c>
      <c r="L1308">
        <v>11</v>
      </c>
      <c r="M1308" s="20">
        <v>45961</v>
      </c>
      <c r="N1308" s="3">
        <v>0.6</v>
      </c>
      <c r="O1308" s="3">
        <v>4.6500000000000004</v>
      </c>
      <c r="R1308" s="119"/>
    </row>
    <row r="1309" spans="1:18">
      <c r="A1309" s="57" t="s">
        <v>39</v>
      </c>
      <c r="B1309" s="57" t="s">
        <v>40</v>
      </c>
      <c r="C1309" s="56">
        <v>2</v>
      </c>
      <c r="D1309" s="57" t="s">
        <v>46</v>
      </c>
      <c r="E1309" s="57">
        <v>2008</v>
      </c>
      <c r="F1309" s="56">
        <v>1</v>
      </c>
      <c r="G1309" s="57">
        <v>4</v>
      </c>
      <c r="H1309" s="56">
        <v>7</v>
      </c>
      <c r="I1309" s="6">
        <v>28</v>
      </c>
      <c r="J1309">
        <v>122</v>
      </c>
      <c r="K1309" s="57">
        <v>407</v>
      </c>
      <c r="L1309">
        <v>11</v>
      </c>
      <c r="M1309" s="20">
        <v>45961</v>
      </c>
      <c r="N1309" s="3">
        <v>0.4</v>
      </c>
      <c r="O1309" s="3">
        <v>6.93</v>
      </c>
      <c r="R1309" s="119"/>
    </row>
    <row r="1310" spans="1:18">
      <c r="A1310" s="57" t="s">
        <v>39</v>
      </c>
      <c r="B1310" s="57" t="s">
        <v>40</v>
      </c>
      <c r="C1310" s="56">
        <v>2</v>
      </c>
      <c r="D1310" s="57" t="s">
        <v>46</v>
      </c>
      <c r="E1310" s="57">
        <v>2008</v>
      </c>
      <c r="F1310" s="56">
        <v>1</v>
      </c>
      <c r="G1310" s="57">
        <v>4</v>
      </c>
      <c r="H1310" s="56">
        <v>8</v>
      </c>
      <c r="I1310" s="6">
        <v>29</v>
      </c>
      <c r="J1310">
        <v>121</v>
      </c>
      <c r="K1310" s="57">
        <v>408</v>
      </c>
      <c r="L1310">
        <v>11</v>
      </c>
      <c r="M1310" s="20">
        <v>45961</v>
      </c>
      <c r="N1310" s="3">
        <v>0.38</v>
      </c>
      <c r="O1310" s="3">
        <v>5.38</v>
      </c>
      <c r="R1310" s="119"/>
    </row>
    <row r="1311" spans="1:18">
      <c r="A1311" s="57" t="s">
        <v>39</v>
      </c>
      <c r="B1311" s="57" t="s">
        <v>40</v>
      </c>
      <c r="C1311" s="56">
        <v>2</v>
      </c>
      <c r="D1311" s="57" t="s">
        <v>48</v>
      </c>
      <c r="E1311" s="57">
        <v>2020</v>
      </c>
      <c r="F1311" s="56">
        <v>1</v>
      </c>
      <c r="G1311" s="57">
        <v>3</v>
      </c>
      <c r="H1311" s="56">
        <v>8</v>
      </c>
      <c r="I1311" s="6">
        <v>30</v>
      </c>
      <c r="J1311">
        <v>72</v>
      </c>
      <c r="K1311" s="57">
        <v>308</v>
      </c>
      <c r="L1311">
        <v>11</v>
      </c>
      <c r="M1311" s="20">
        <v>45961</v>
      </c>
      <c r="N1311" s="3">
        <v>0.48</v>
      </c>
      <c r="O1311" s="3">
        <v>3.97</v>
      </c>
      <c r="R1311" s="119"/>
    </row>
    <row r="1312" spans="1:18">
      <c r="A1312" s="57" t="s">
        <v>39</v>
      </c>
      <c r="B1312" s="57" t="s">
        <v>40</v>
      </c>
      <c r="C1312" s="56">
        <v>2</v>
      </c>
      <c r="D1312" s="57" t="s">
        <v>44</v>
      </c>
      <c r="E1312" s="57">
        <v>2001</v>
      </c>
      <c r="F1312" s="56">
        <v>1</v>
      </c>
      <c r="G1312" s="57">
        <v>2</v>
      </c>
      <c r="H1312" s="56">
        <v>8</v>
      </c>
      <c r="I1312" s="6">
        <v>31</v>
      </c>
      <c r="J1312">
        <v>57</v>
      </c>
      <c r="K1312" s="57">
        <v>208</v>
      </c>
      <c r="L1312">
        <v>11</v>
      </c>
      <c r="M1312" s="20">
        <v>45961</v>
      </c>
      <c r="N1312" s="3">
        <v>0.36</v>
      </c>
      <c r="O1312" s="3">
        <v>2.0699999999999998</v>
      </c>
      <c r="R1312" s="119"/>
    </row>
    <row r="1313" spans="1:18">
      <c r="A1313" s="57" t="s">
        <v>39</v>
      </c>
      <c r="B1313" s="57" t="s">
        <v>40</v>
      </c>
      <c r="C1313" s="56">
        <v>2</v>
      </c>
      <c r="D1313" s="57" t="s">
        <v>47</v>
      </c>
      <c r="E1313" s="57">
        <v>2016</v>
      </c>
      <c r="F1313" s="56">
        <v>1</v>
      </c>
      <c r="G1313" s="57">
        <v>1</v>
      </c>
      <c r="H1313" s="56">
        <v>8</v>
      </c>
      <c r="I1313" s="6">
        <v>32</v>
      </c>
      <c r="J1313">
        <v>8</v>
      </c>
      <c r="K1313" s="57">
        <v>108</v>
      </c>
      <c r="L1313">
        <v>11</v>
      </c>
      <c r="M1313" s="20">
        <v>45961</v>
      </c>
      <c r="N1313" s="3">
        <v>0.38</v>
      </c>
      <c r="O1313" s="3">
        <v>5.0599999999999996</v>
      </c>
      <c r="R1313" s="119"/>
    </row>
    <row r="1314" spans="1:18">
      <c r="A1314" s="57" t="s">
        <v>29</v>
      </c>
      <c r="B1314" s="57" t="s">
        <v>30</v>
      </c>
      <c r="C1314" s="56">
        <v>3</v>
      </c>
      <c r="D1314" s="57" t="s">
        <v>32</v>
      </c>
      <c r="E1314" s="57">
        <v>1985</v>
      </c>
      <c r="F1314" s="56">
        <v>2</v>
      </c>
      <c r="G1314" s="57">
        <v>1</v>
      </c>
      <c r="H1314" s="56">
        <v>9</v>
      </c>
      <c r="I1314" s="6">
        <v>33</v>
      </c>
      <c r="J1314">
        <v>9</v>
      </c>
      <c r="K1314" s="57">
        <v>109</v>
      </c>
      <c r="L1314">
        <v>11</v>
      </c>
      <c r="M1314" s="20">
        <v>45961</v>
      </c>
      <c r="N1314" s="3">
        <v>0.45</v>
      </c>
      <c r="O1314" s="3">
        <v>3.83</v>
      </c>
      <c r="R1314" s="119"/>
    </row>
    <row r="1315" spans="1:18">
      <c r="A1315" s="57" t="s">
        <v>29</v>
      </c>
      <c r="B1315" s="57" t="s">
        <v>30</v>
      </c>
      <c r="C1315" s="56">
        <v>3</v>
      </c>
      <c r="D1315" s="57" t="s">
        <v>38</v>
      </c>
      <c r="E1315" s="57">
        <v>2023</v>
      </c>
      <c r="F1315" s="56">
        <v>2</v>
      </c>
      <c r="G1315" s="57">
        <v>2</v>
      </c>
      <c r="H1315" s="56">
        <v>9</v>
      </c>
      <c r="I1315" s="6">
        <v>34</v>
      </c>
      <c r="J1315">
        <v>56</v>
      </c>
      <c r="K1315" s="57">
        <v>209</v>
      </c>
      <c r="L1315">
        <v>11</v>
      </c>
      <c r="M1315" s="20">
        <v>45961</v>
      </c>
      <c r="N1315" s="3">
        <v>0.35</v>
      </c>
      <c r="O1315" s="3">
        <v>2.56</v>
      </c>
      <c r="R1315" s="119"/>
    </row>
    <row r="1316" spans="1:18">
      <c r="A1316" s="57" t="s">
        <v>29</v>
      </c>
      <c r="B1316" s="57" t="s">
        <v>30</v>
      </c>
      <c r="C1316" s="56">
        <v>3</v>
      </c>
      <c r="D1316" s="57" t="s">
        <v>36</v>
      </c>
      <c r="E1316" s="57">
        <v>2016</v>
      </c>
      <c r="F1316" s="56">
        <v>2</v>
      </c>
      <c r="G1316" s="57">
        <v>3</v>
      </c>
      <c r="H1316" s="56">
        <v>9</v>
      </c>
      <c r="I1316" s="6">
        <v>35</v>
      </c>
      <c r="J1316">
        <v>73</v>
      </c>
      <c r="K1316" s="57">
        <v>309</v>
      </c>
      <c r="L1316">
        <v>11</v>
      </c>
      <c r="M1316" s="20">
        <v>45961</v>
      </c>
      <c r="N1316" s="3">
        <v>0.43</v>
      </c>
      <c r="O1316" s="3">
        <v>3.59</v>
      </c>
      <c r="R1316" s="119"/>
    </row>
    <row r="1317" spans="1:18">
      <c r="A1317" s="57" t="s">
        <v>29</v>
      </c>
      <c r="B1317" s="57" t="s">
        <v>30</v>
      </c>
      <c r="C1317" s="56">
        <v>3</v>
      </c>
      <c r="D1317" s="57" t="s">
        <v>33</v>
      </c>
      <c r="E1317" s="57">
        <v>1998</v>
      </c>
      <c r="F1317" s="56">
        <v>2</v>
      </c>
      <c r="G1317" s="57">
        <v>4</v>
      </c>
      <c r="H1317" s="56">
        <v>9</v>
      </c>
      <c r="I1317" s="6">
        <v>36</v>
      </c>
      <c r="J1317">
        <v>120</v>
      </c>
      <c r="K1317" s="57">
        <v>409</v>
      </c>
      <c r="L1317">
        <v>11</v>
      </c>
      <c r="M1317" s="20">
        <v>45961</v>
      </c>
      <c r="N1317" s="3">
        <v>0.42</v>
      </c>
      <c r="O1317" s="3">
        <v>4.41</v>
      </c>
      <c r="R1317" s="119"/>
    </row>
    <row r="1318" spans="1:18">
      <c r="A1318" s="57" t="s">
        <v>29</v>
      </c>
      <c r="B1318" s="57" t="s">
        <v>30</v>
      </c>
      <c r="C1318" s="56">
        <v>3</v>
      </c>
      <c r="D1318" s="57" t="s">
        <v>33</v>
      </c>
      <c r="E1318" s="57">
        <v>1998</v>
      </c>
      <c r="F1318" s="56">
        <v>2</v>
      </c>
      <c r="G1318" s="57">
        <v>4</v>
      </c>
      <c r="H1318" s="56">
        <v>10</v>
      </c>
      <c r="I1318" s="6">
        <v>37</v>
      </c>
      <c r="J1318">
        <v>119</v>
      </c>
      <c r="K1318" s="57">
        <v>410</v>
      </c>
      <c r="L1318">
        <v>11</v>
      </c>
      <c r="M1318" s="20">
        <v>45961</v>
      </c>
      <c r="N1318" s="3">
        <v>0.36</v>
      </c>
      <c r="O1318" s="3">
        <v>2.77</v>
      </c>
      <c r="R1318" s="119"/>
    </row>
    <row r="1319" spans="1:18">
      <c r="A1319" s="57" t="s">
        <v>29</v>
      </c>
      <c r="B1319" s="57" t="s">
        <v>30</v>
      </c>
      <c r="C1319" s="56">
        <v>3</v>
      </c>
      <c r="D1319" s="57" t="s">
        <v>36</v>
      </c>
      <c r="E1319" s="57">
        <v>2016</v>
      </c>
      <c r="F1319" s="56">
        <v>2</v>
      </c>
      <c r="G1319" s="57">
        <v>3</v>
      </c>
      <c r="H1319" s="56">
        <v>10</v>
      </c>
      <c r="I1319" s="6">
        <v>38</v>
      </c>
      <c r="J1319">
        <v>74</v>
      </c>
      <c r="K1319" s="57">
        <v>310</v>
      </c>
      <c r="L1319">
        <v>11</v>
      </c>
      <c r="M1319" s="20">
        <v>45961</v>
      </c>
      <c r="N1319" s="3">
        <v>0.49</v>
      </c>
      <c r="O1319" s="3">
        <v>7.3</v>
      </c>
      <c r="R1319" s="119"/>
    </row>
    <row r="1320" spans="1:18">
      <c r="A1320" s="57" t="s">
        <v>29</v>
      </c>
      <c r="B1320" s="57" t="s">
        <v>30</v>
      </c>
      <c r="C1320" s="56">
        <v>3</v>
      </c>
      <c r="D1320" s="57" t="s">
        <v>38</v>
      </c>
      <c r="E1320" s="57">
        <v>2023</v>
      </c>
      <c r="F1320" s="56">
        <v>2</v>
      </c>
      <c r="G1320" s="57">
        <v>2</v>
      </c>
      <c r="H1320" s="56">
        <v>10</v>
      </c>
      <c r="I1320" s="6">
        <v>39</v>
      </c>
      <c r="J1320">
        <v>55</v>
      </c>
      <c r="K1320" s="57">
        <v>210</v>
      </c>
      <c r="L1320">
        <v>11</v>
      </c>
      <c r="M1320" s="20">
        <v>45961</v>
      </c>
      <c r="N1320" s="3">
        <v>0.28999999999999998</v>
      </c>
      <c r="O1320" s="3">
        <v>4.2</v>
      </c>
      <c r="R1320" s="119"/>
    </row>
    <row r="1321" spans="1:18">
      <c r="A1321" s="57" t="s">
        <v>29</v>
      </c>
      <c r="B1321" s="57" t="s">
        <v>30</v>
      </c>
      <c r="C1321" s="56">
        <v>3</v>
      </c>
      <c r="D1321" s="57" t="s">
        <v>32</v>
      </c>
      <c r="E1321" s="57">
        <v>1985</v>
      </c>
      <c r="F1321" s="56">
        <v>2</v>
      </c>
      <c r="G1321" s="57">
        <v>1</v>
      </c>
      <c r="H1321" s="56">
        <v>10</v>
      </c>
      <c r="I1321" s="6">
        <v>40</v>
      </c>
      <c r="J1321">
        <v>10</v>
      </c>
      <c r="K1321" s="57">
        <v>110</v>
      </c>
      <c r="L1321">
        <v>11</v>
      </c>
      <c r="M1321" s="20">
        <v>45961</v>
      </c>
      <c r="N1321" s="3">
        <v>0.41</v>
      </c>
      <c r="O1321" s="3">
        <v>2.41</v>
      </c>
      <c r="R1321" s="119"/>
    </row>
    <row r="1322" spans="1:18">
      <c r="A1322" s="57" t="s">
        <v>29</v>
      </c>
      <c r="B1322" s="57" t="s">
        <v>30</v>
      </c>
      <c r="C1322" s="56">
        <v>3</v>
      </c>
      <c r="D1322" s="57" t="s">
        <v>35</v>
      </c>
      <c r="E1322" s="57">
        <v>2002</v>
      </c>
      <c r="F1322" s="56">
        <v>2</v>
      </c>
      <c r="G1322" s="57">
        <v>1</v>
      </c>
      <c r="H1322" s="56">
        <v>11</v>
      </c>
      <c r="I1322" s="6">
        <v>41</v>
      </c>
      <c r="J1322">
        <v>11</v>
      </c>
      <c r="K1322" s="57">
        <v>111</v>
      </c>
      <c r="L1322">
        <v>11</v>
      </c>
      <c r="M1322" s="20">
        <v>45961</v>
      </c>
      <c r="N1322" s="3">
        <v>0.39</v>
      </c>
      <c r="O1322" s="3">
        <v>6.05</v>
      </c>
      <c r="R1322" s="119"/>
    </row>
    <row r="1323" spans="1:18">
      <c r="A1323" s="57" t="s">
        <v>29</v>
      </c>
      <c r="B1323" s="57" t="s">
        <v>30</v>
      </c>
      <c r="C1323" s="56">
        <v>3</v>
      </c>
      <c r="D1323" s="57" t="s">
        <v>34</v>
      </c>
      <c r="E1323" s="57">
        <v>1999</v>
      </c>
      <c r="F1323" s="56">
        <v>2</v>
      </c>
      <c r="G1323" s="57">
        <v>2</v>
      </c>
      <c r="H1323" s="56">
        <v>11</v>
      </c>
      <c r="I1323" s="6">
        <v>42</v>
      </c>
      <c r="J1323">
        <v>54</v>
      </c>
      <c r="K1323" s="57">
        <v>211</v>
      </c>
      <c r="L1323">
        <v>11</v>
      </c>
      <c r="M1323" s="20">
        <v>45961</v>
      </c>
      <c r="N1323" s="3">
        <v>0.41</v>
      </c>
      <c r="O1323" s="3">
        <v>2.27</v>
      </c>
      <c r="R1323" s="119"/>
    </row>
    <row r="1324" spans="1:18">
      <c r="A1324" s="57" t="s">
        <v>29</v>
      </c>
      <c r="B1324" s="57" t="s">
        <v>30</v>
      </c>
      <c r="C1324" s="56">
        <v>3</v>
      </c>
      <c r="D1324" s="57" t="s">
        <v>37</v>
      </c>
      <c r="E1324" s="57">
        <v>2018</v>
      </c>
      <c r="F1324" s="56">
        <v>2</v>
      </c>
      <c r="G1324" s="57">
        <v>3</v>
      </c>
      <c r="H1324" s="56">
        <v>11</v>
      </c>
      <c r="I1324" s="6">
        <v>43</v>
      </c>
      <c r="J1324">
        <v>75</v>
      </c>
      <c r="K1324" s="57">
        <v>311</v>
      </c>
      <c r="L1324">
        <v>11</v>
      </c>
      <c r="M1324" s="20">
        <v>45961</v>
      </c>
      <c r="N1324" s="3">
        <v>0.32</v>
      </c>
      <c r="O1324" s="3">
        <v>3.56</v>
      </c>
      <c r="R1324" s="119"/>
    </row>
    <row r="1325" spans="1:18">
      <c r="A1325" s="57" t="s">
        <v>29</v>
      </c>
      <c r="B1325" s="57" t="s">
        <v>30</v>
      </c>
      <c r="C1325" s="56">
        <v>3</v>
      </c>
      <c r="D1325" s="57" t="s">
        <v>31</v>
      </c>
      <c r="E1325" s="57">
        <v>1983</v>
      </c>
      <c r="F1325" s="56">
        <v>2</v>
      </c>
      <c r="G1325" s="57">
        <v>4</v>
      </c>
      <c r="H1325" s="56">
        <v>11</v>
      </c>
      <c r="I1325" s="6">
        <v>44</v>
      </c>
      <c r="J1325">
        <v>118</v>
      </c>
      <c r="K1325" s="57">
        <v>411</v>
      </c>
      <c r="L1325">
        <v>11</v>
      </c>
      <c r="M1325" s="20">
        <v>45961</v>
      </c>
      <c r="N1325" s="3">
        <v>0.4</v>
      </c>
      <c r="O1325" s="3">
        <v>3.81</v>
      </c>
      <c r="R1325" s="119"/>
    </row>
    <row r="1326" spans="1:18">
      <c r="A1326" s="57" t="s">
        <v>29</v>
      </c>
      <c r="B1326" s="57" t="s">
        <v>30</v>
      </c>
      <c r="C1326" s="56">
        <v>3</v>
      </c>
      <c r="D1326" s="57" t="s">
        <v>31</v>
      </c>
      <c r="E1326" s="57">
        <v>1983</v>
      </c>
      <c r="F1326" s="56">
        <v>2</v>
      </c>
      <c r="G1326" s="57">
        <v>4</v>
      </c>
      <c r="H1326" s="56">
        <v>12</v>
      </c>
      <c r="I1326" s="6">
        <v>45</v>
      </c>
      <c r="J1326">
        <v>117</v>
      </c>
      <c r="K1326" s="57">
        <v>412</v>
      </c>
      <c r="L1326">
        <v>11</v>
      </c>
      <c r="M1326" s="20">
        <v>45961</v>
      </c>
      <c r="N1326" s="3">
        <v>0.39</v>
      </c>
      <c r="O1326" s="3">
        <v>1.67</v>
      </c>
      <c r="R1326" s="119"/>
    </row>
    <row r="1327" spans="1:18">
      <c r="A1327" s="57" t="s">
        <v>29</v>
      </c>
      <c r="B1327" s="57" t="s">
        <v>30</v>
      </c>
      <c r="C1327" s="56">
        <v>3</v>
      </c>
      <c r="D1327" s="57" t="s">
        <v>37</v>
      </c>
      <c r="E1327" s="57">
        <v>2018</v>
      </c>
      <c r="F1327" s="56">
        <v>2</v>
      </c>
      <c r="G1327" s="57">
        <v>3</v>
      </c>
      <c r="H1327" s="56">
        <v>12</v>
      </c>
      <c r="I1327" s="6">
        <v>46</v>
      </c>
      <c r="J1327">
        <v>76</v>
      </c>
      <c r="K1327" s="57">
        <v>312</v>
      </c>
      <c r="L1327">
        <v>11</v>
      </c>
      <c r="M1327" s="20">
        <v>45961</v>
      </c>
      <c r="N1327" s="3">
        <v>0.36</v>
      </c>
      <c r="O1327" s="3">
        <v>5.52</v>
      </c>
      <c r="R1327" s="119"/>
    </row>
    <row r="1328" spans="1:18">
      <c r="A1328" s="57" t="s">
        <v>29</v>
      </c>
      <c r="B1328" s="57" t="s">
        <v>30</v>
      </c>
      <c r="C1328" s="56">
        <v>3</v>
      </c>
      <c r="D1328" s="57" t="s">
        <v>34</v>
      </c>
      <c r="E1328" s="57">
        <v>1999</v>
      </c>
      <c r="F1328" s="56">
        <v>2</v>
      </c>
      <c r="G1328" s="57">
        <v>2</v>
      </c>
      <c r="H1328" s="56">
        <v>12</v>
      </c>
      <c r="I1328" s="6">
        <v>47</v>
      </c>
      <c r="J1328">
        <v>53</v>
      </c>
      <c r="K1328" s="57">
        <v>212</v>
      </c>
      <c r="L1328">
        <v>11</v>
      </c>
      <c r="M1328" s="20">
        <v>45961</v>
      </c>
      <c r="N1328" s="3">
        <v>0.38</v>
      </c>
      <c r="O1328" s="3">
        <v>2.2599999999999998</v>
      </c>
      <c r="R1328" s="119"/>
    </row>
    <row r="1329" spans="1:18">
      <c r="A1329" s="57" t="s">
        <v>29</v>
      </c>
      <c r="B1329" s="57" t="s">
        <v>30</v>
      </c>
      <c r="C1329" s="56">
        <v>3</v>
      </c>
      <c r="D1329" s="57" t="s">
        <v>35</v>
      </c>
      <c r="E1329" s="57">
        <v>2002</v>
      </c>
      <c r="F1329" s="56">
        <v>2</v>
      </c>
      <c r="G1329" s="57">
        <v>1</v>
      </c>
      <c r="H1329" s="56">
        <v>12</v>
      </c>
      <c r="I1329" s="6">
        <v>48</v>
      </c>
      <c r="J1329">
        <v>12</v>
      </c>
      <c r="K1329" s="57">
        <v>112</v>
      </c>
      <c r="L1329">
        <v>11</v>
      </c>
      <c r="M1329" s="20">
        <v>45961</v>
      </c>
      <c r="N1329" s="3">
        <v>0.36</v>
      </c>
      <c r="O1329" s="3">
        <v>1.71</v>
      </c>
      <c r="R1329" s="119"/>
    </row>
    <row r="1330" spans="1:18">
      <c r="A1330" s="57" t="s">
        <v>39</v>
      </c>
      <c r="B1330" s="57" t="s">
        <v>40</v>
      </c>
      <c r="C1330" s="56">
        <v>4</v>
      </c>
      <c r="D1330" s="57" t="s">
        <v>42</v>
      </c>
      <c r="E1330" s="57">
        <v>1989</v>
      </c>
      <c r="F1330" s="56">
        <v>2</v>
      </c>
      <c r="G1330" s="57">
        <v>1</v>
      </c>
      <c r="H1330" s="56">
        <v>13</v>
      </c>
      <c r="I1330" s="6">
        <v>49</v>
      </c>
      <c r="J1330">
        <v>13</v>
      </c>
      <c r="K1330" s="57">
        <v>113</v>
      </c>
      <c r="L1330">
        <v>11</v>
      </c>
      <c r="M1330" s="20">
        <v>45961</v>
      </c>
      <c r="N1330" s="3">
        <v>0.5</v>
      </c>
      <c r="O1330" s="3">
        <v>1.83</v>
      </c>
      <c r="R1330" s="119"/>
    </row>
    <row r="1331" spans="1:18">
      <c r="A1331" s="57" t="s">
        <v>39</v>
      </c>
      <c r="B1331" s="57" t="s">
        <v>40</v>
      </c>
      <c r="C1331" s="56">
        <v>4</v>
      </c>
      <c r="D1331" s="57" t="s">
        <v>45</v>
      </c>
      <c r="E1331" s="57">
        <v>2004</v>
      </c>
      <c r="F1331" s="56">
        <v>2</v>
      </c>
      <c r="G1331" s="57">
        <v>2</v>
      </c>
      <c r="H1331" s="56">
        <v>13</v>
      </c>
      <c r="I1331" s="6">
        <v>50</v>
      </c>
      <c r="J1331">
        <v>52</v>
      </c>
      <c r="K1331" s="57">
        <v>213</v>
      </c>
      <c r="L1331">
        <v>11</v>
      </c>
      <c r="M1331" s="20">
        <v>45961</v>
      </c>
      <c r="N1331" s="3">
        <v>0.41</v>
      </c>
      <c r="O1331" s="3">
        <v>2.62</v>
      </c>
      <c r="R1331" s="119"/>
    </row>
    <row r="1332" spans="1:18">
      <c r="A1332" s="57" t="s">
        <v>39</v>
      </c>
      <c r="B1332" s="57" t="s">
        <v>40</v>
      </c>
      <c r="C1332" s="56">
        <v>4</v>
      </c>
      <c r="D1332" s="57" t="s">
        <v>41</v>
      </c>
      <c r="E1332" s="57">
        <v>1984</v>
      </c>
      <c r="F1332" s="56">
        <v>2</v>
      </c>
      <c r="G1332" s="57">
        <v>3</v>
      </c>
      <c r="H1332" s="56">
        <v>13</v>
      </c>
      <c r="I1332" s="6">
        <v>51</v>
      </c>
      <c r="J1332">
        <v>77</v>
      </c>
      <c r="K1332" s="57">
        <v>313</v>
      </c>
      <c r="L1332">
        <v>11</v>
      </c>
      <c r="M1332" s="20">
        <v>45961</v>
      </c>
      <c r="N1332" s="3">
        <v>0.49</v>
      </c>
      <c r="O1332" s="3">
        <v>3.59</v>
      </c>
      <c r="R1332" s="119"/>
    </row>
    <row r="1333" spans="1:18">
      <c r="A1333" s="57" t="s">
        <v>39</v>
      </c>
      <c r="B1333" s="57" t="s">
        <v>40</v>
      </c>
      <c r="C1333" s="56">
        <v>4</v>
      </c>
      <c r="D1333" s="57" t="s">
        <v>47</v>
      </c>
      <c r="E1333" s="57">
        <v>2016</v>
      </c>
      <c r="F1333" s="56">
        <v>2</v>
      </c>
      <c r="G1333" s="57">
        <v>4</v>
      </c>
      <c r="H1333" s="56">
        <v>13</v>
      </c>
      <c r="I1333" s="6">
        <v>52</v>
      </c>
      <c r="J1333">
        <v>116</v>
      </c>
      <c r="K1333" s="57">
        <v>413</v>
      </c>
      <c r="L1333">
        <v>11</v>
      </c>
      <c r="M1333" s="20">
        <v>45961</v>
      </c>
      <c r="N1333" s="3">
        <v>0.51</v>
      </c>
      <c r="O1333" s="3">
        <v>4</v>
      </c>
      <c r="R1333" s="119"/>
    </row>
    <row r="1334" spans="1:18">
      <c r="A1334" s="57" t="s">
        <v>39</v>
      </c>
      <c r="B1334" s="57" t="s">
        <v>40</v>
      </c>
      <c r="C1334" s="56">
        <v>4</v>
      </c>
      <c r="D1334" s="57" t="s">
        <v>47</v>
      </c>
      <c r="E1334" s="57">
        <v>2016</v>
      </c>
      <c r="F1334" s="56">
        <v>2</v>
      </c>
      <c r="G1334" s="57">
        <v>4</v>
      </c>
      <c r="H1334" s="56">
        <v>14</v>
      </c>
      <c r="I1334" s="6">
        <v>53</v>
      </c>
      <c r="J1334">
        <v>115</v>
      </c>
      <c r="K1334" s="57">
        <v>414</v>
      </c>
      <c r="L1334">
        <v>11</v>
      </c>
      <c r="M1334" s="20">
        <v>45961</v>
      </c>
      <c r="N1334" s="3">
        <v>0.41</v>
      </c>
      <c r="O1334" s="3">
        <v>2.1</v>
      </c>
      <c r="R1334" s="119"/>
    </row>
    <row r="1335" spans="1:18">
      <c r="A1335" s="57" t="s">
        <v>39</v>
      </c>
      <c r="B1335" s="57" t="s">
        <v>40</v>
      </c>
      <c r="C1335" s="56">
        <v>4</v>
      </c>
      <c r="D1335" s="57" t="s">
        <v>41</v>
      </c>
      <c r="E1335" s="57">
        <v>1984</v>
      </c>
      <c r="F1335" s="56">
        <v>2</v>
      </c>
      <c r="G1335" s="57">
        <v>3</v>
      </c>
      <c r="H1335" s="56">
        <v>14</v>
      </c>
      <c r="I1335" s="6">
        <v>54</v>
      </c>
      <c r="J1335">
        <v>78</v>
      </c>
      <c r="K1335" s="57">
        <v>314</v>
      </c>
      <c r="L1335">
        <v>11</v>
      </c>
      <c r="M1335" s="20">
        <v>45961</v>
      </c>
      <c r="N1335" s="3">
        <v>0.47</v>
      </c>
      <c r="O1335" s="3">
        <v>0.55000000000000004</v>
      </c>
      <c r="R1335" s="119"/>
    </row>
    <row r="1336" spans="1:18">
      <c r="A1336" s="57" t="s">
        <v>39</v>
      </c>
      <c r="B1336" s="57" t="s">
        <v>40</v>
      </c>
      <c r="C1336" s="56">
        <v>4</v>
      </c>
      <c r="D1336" s="57" t="s">
        <v>45</v>
      </c>
      <c r="E1336" s="57">
        <v>2004</v>
      </c>
      <c r="F1336" s="56">
        <v>2</v>
      </c>
      <c r="G1336" s="57">
        <v>2</v>
      </c>
      <c r="H1336" s="56">
        <v>14</v>
      </c>
      <c r="I1336" s="6">
        <v>55</v>
      </c>
      <c r="J1336">
        <v>51</v>
      </c>
      <c r="K1336" s="57">
        <v>214</v>
      </c>
      <c r="L1336">
        <v>11</v>
      </c>
      <c r="M1336" s="20">
        <v>45961</v>
      </c>
      <c r="N1336" s="3">
        <v>0.41</v>
      </c>
      <c r="O1336" s="3">
        <v>1.67</v>
      </c>
      <c r="R1336" s="119"/>
    </row>
    <row r="1337" spans="1:18">
      <c r="A1337" s="57" t="s">
        <v>39</v>
      </c>
      <c r="B1337" s="57" t="s">
        <v>40</v>
      </c>
      <c r="C1337" s="56">
        <v>4</v>
      </c>
      <c r="D1337" s="57" t="s">
        <v>42</v>
      </c>
      <c r="E1337" s="57">
        <v>1989</v>
      </c>
      <c r="F1337" s="56">
        <v>2</v>
      </c>
      <c r="G1337" s="57">
        <v>1</v>
      </c>
      <c r="H1337" s="56">
        <v>14</v>
      </c>
      <c r="I1337" s="6">
        <v>56</v>
      </c>
      <c r="J1337">
        <v>14</v>
      </c>
      <c r="K1337" s="57">
        <v>114</v>
      </c>
      <c r="L1337">
        <v>11</v>
      </c>
      <c r="M1337" s="20">
        <v>45961</v>
      </c>
      <c r="N1337" s="3">
        <v>0.42</v>
      </c>
      <c r="O1337" s="3">
        <v>4.72</v>
      </c>
      <c r="R1337" s="119"/>
    </row>
    <row r="1338" spans="1:18">
      <c r="A1338" s="57" t="s">
        <v>39</v>
      </c>
      <c r="B1338" s="57" t="s">
        <v>40</v>
      </c>
      <c r="C1338" s="56">
        <v>4</v>
      </c>
      <c r="D1338" s="57" t="s">
        <v>48</v>
      </c>
      <c r="E1338" s="57">
        <v>2020</v>
      </c>
      <c r="F1338" s="56">
        <v>2</v>
      </c>
      <c r="G1338" s="57">
        <v>1</v>
      </c>
      <c r="H1338" s="56">
        <v>15</v>
      </c>
      <c r="I1338" s="6">
        <v>57</v>
      </c>
      <c r="J1338">
        <v>15</v>
      </c>
      <c r="K1338" s="57">
        <v>115</v>
      </c>
      <c r="L1338">
        <v>11</v>
      </c>
      <c r="M1338" s="20">
        <v>45961</v>
      </c>
      <c r="N1338" s="3">
        <v>0.53</v>
      </c>
      <c r="O1338" s="3">
        <v>3.16</v>
      </c>
      <c r="R1338" s="119"/>
    </row>
    <row r="1339" spans="1:18">
      <c r="A1339" s="57" t="s">
        <v>39</v>
      </c>
      <c r="B1339" s="57" t="s">
        <v>40</v>
      </c>
      <c r="C1339" s="56">
        <v>4</v>
      </c>
      <c r="D1339" s="57" t="s">
        <v>46</v>
      </c>
      <c r="E1339" s="57">
        <v>2008</v>
      </c>
      <c r="F1339" s="56">
        <v>2</v>
      </c>
      <c r="G1339" s="57">
        <v>2</v>
      </c>
      <c r="H1339" s="56">
        <v>15</v>
      </c>
      <c r="I1339" s="6">
        <v>58</v>
      </c>
      <c r="J1339">
        <v>50</v>
      </c>
      <c r="K1339" s="57">
        <v>215</v>
      </c>
      <c r="L1339">
        <v>11</v>
      </c>
      <c r="M1339" s="20">
        <v>45961</v>
      </c>
      <c r="N1339" s="3">
        <v>0.37</v>
      </c>
      <c r="O1339" s="3">
        <v>4.97</v>
      </c>
      <c r="R1339" s="119"/>
    </row>
    <row r="1340" spans="1:18">
      <c r="A1340" s="57" t="s">
        <v>39</v>
      </c>
      <c r="B1340" s="57" t="s">
        <v>40</v>
      </c>
      <c r="C1340" s="56">
        <v>4</v>
      </c>
      <c r="D1340" s="57" t="s">
        <v>43</v>
      </c>
      <c r="E1340" s="57">
        <v>1999</v>
      </c>
      <c r="F1340" s="56">
        <v>2</v>
      </c>
      <c r="G1340" s="57">
        <v>3</v>
      </c>
      <c r="H1340" s="56">
        <v>15</v>
      </c>
      <c r="I1340" s="6">
        <v>59</v>
      </c>
      <c r="J1340">
        <v>79</v>
      </c>
      <c r="K1340" s="57">
        <v>315</v>
      </c>
      <c r="L1340">
        <v>11</v>
      </c>
      <c r="M1340" s="20">
        <v>45961</v>
      </c>
      <c r="N1340" s="3">
        <v>0.49</v>
      </c>
      <c r="O1340" s="3">
        <v>5.19</v>
      </c>
      <c r="R1340" s="119"/>
    </row>
    <row r="1341" spans="1:18">
      <c r="A1341" s="57" t="s">
        <v>39</v>
      </c>
      <c r="B1341" s="57" t="s">
        <v>40</v>
      </c>
      <c r="C1341" s="56">
        <v>4</v>
      </c>
      <c r="D1341" s="57" t="s">
        <v>44</v>
      </c>
      <c r="E1341" s="57">
        <v>2001</v>
      </c>
      <c r="F1341" s="56">
        <v>2</v>
      </c>
      <c r="G1341" s="57">
        <v>4</v>
      </c>
      <c r="H1341" s="56">
        <v>15</v>
      </c>
      <c r="I1341" s="6">
        <v>60</v>
      </c>
      <c r="J1341">
        <v>114</v>
      </c>
      <c r="K1341" s="57">
        <v>415</v>
      </c>
      <c r="L1341">
        <v>11</v>
      </c>
      <c r="M1341" s="20">
        <v>45961</v>
      </c>
      <c r="N1341" s="3">
        <v>0.47</v>
      </c>
      <c r="O1341" s="3">
        <v>4.33</v>
      </c>
      <c r="R1341" s="119"/>
    </row>
    <row r="1342" spans="1:18">
      <c r="A1342" s="57" t="s">
        <v>39</v>
      </c>
      <c r="B1342" s="57" t="s">
        <v>40</v>
      </c>
      <c r="C1342" s="56">
        <v>4</v>
      </c>
      <c r="D1342" s="57" t="s">
        <v>44</v>
      </c>
      <c r="E1342" s="57">
        <v>2001</v>
      </c>
      <c r="F1342" s="56">
        <v>2</v>
      </c>
      <c r="G1342" s="57">
        <v>4</v>
      </c>
      <c r="H1342" s="56">
        <v>16</v>
      </c>
      <c r="I1342" s="6">
        <v>61</v>
      </c>
      <c r="J1342">
        <v>113</v>
      </c>
      <c r="K1342" s="57">
        <v>416</v>
      </c>
      <c r="L1342">
        <v>11</v>
      </c>
      <c r="M1342" s="20">
        <v>45961</v>
      </c>
      <c r="N1342" s="3">
        <v>0.37</v>
      </c>
      <c r="O1342" s="3">
        <v>3.39</v>
      </c>
      <c r="R1342" s="119"/>
    </row>
    <row r="1343" spans="1:18">
      <c r="A1343" s="57" t="s">
        <v>39</v>
      </c>
      <c r="B1343" s="57" t="s">
        <v>40</v>
      </c>
      <c r="C1343" s="56">
        <v>4</v>
      </c>
      <c r="D1343" s="57" t="s">
        <v>43</v>
      </c>
      <c r="E1343" s="57">
        <v>1999</v>
      </c>
      <c r="F1343" s="56">
        <v>2</v>
      </c>
      <c r="G1343" s="57">
        <v>3</v>
      </c>
      <c r="H1343" s="56">
        <v>16</v>
      </c>
      <c r="I1343" s="6">
        <v>62</v>
      </c>
      <c r="J1343">
        <v>80</v>
      </c>
      <c r="K1343" s="57">
        <v>316</v>
      </c>
      <c r="L1343">
        <v>11</v>
      </c>
      <c r="M1343" s="20">
        <v>45961</v>
      </c>
      <c r="N1343" s="3">
        <v>0.42</v>
      </c>
      <c r="O1343" s="3">
        <v>3.03</v>
      </c>
      <c r="R1343" s="119"/>
    </row>
    <row r="1344" spans="1:18">
      <c r="A1344" s="57" t="s">
        <v>39</v>
      </c>
      <c r="B1344" s="57" t="s">
        <v>40</v>
      </c>
      <c r="C1344" s="56">
        <v>4</v>
      </c>
      <c r="D1344" s="57" t="s">
        <v>46</v>
      </c>
      <c r="E1344" s="57">
        <v>2008</v>
      </c>
      <c r="F1344" s="56">
        <v>2</v>
      </c>
      <c r="G1344" s="57">
        <v>2</v>
      </c>
      <c r="H1344" s="56">
        <v>16</v>
      </c>
      <c r="I1344" s="6">
        <v>63</v>
      </c>
      <c r="J1344">
        <v>49</v>
      </c>
      <c r="K1344" s="57">
        <v>216</v>
      </c>
      <c r="L1344">
        <v>11</v>
      </c>
      <c r="M1344" s="20">
        <v>45961</v>
      </c>
      <c r="N1344" s="3">
        <v>0.31</v>
      </c>
      <c r="O1344" s="3">
        <v>2.56</v>
      </c>
      <c r="R1344" s="119"/>
    </row>
    <row r="1345" spans="1:18">
      <c r="A1345" s="57" t="s">
        <v>39</v>
      </c>
      <c r="B1345" s="57" t="s">
        <v>40</v>
      </c>
      <c r="C1345" s="56">
        <v>4</v>
      </c>
      <c r="D1345" s="57" t="s">
        <v>48</v>
      </c>
      <c r="E1345" s="57">
        <v>2020</v>
      </c>
      <c r="F1345" s="56">
        <v>2</v>
      </c>
      <c r="G1345" s="57">
        <v>1</v>
      </c>
      <c r="H1345" s="56">
        <v>16</v>
      </c>
      <c r="I1345" s="6">
        <v>64</v>
      </c>
      <c r="J1345">
        <v>16</v>
      </c>
      <c r="K1345" s="57">
        <v>116</v>
      </c>
      <c r="L1345">
        <v>11</v>
      </c>
      <c r="M1345" s="20">
        <v>45961</v>
      </c>
      <c r="N1345" s="3">
        <v>0.52</v>
      </c>
      <c r="O1345" s="3">
        <v>4.78</v>
      </c>
      <c r="R1345" s="119"/>
    </row>
    <row r="1346" spans="1:18">
      <c r="A1346" s="57" t="s">
        <v>29</v>
      </c>
      <c r="B1346" s="57" t="s">
        <v>30</v>
      </c>
      <c r="C1346" s="56">
        <v>5</v>
      </c>
      <c r="D1346" s="57" t="s">
        <v>33</v>
      </c>
      <c r="E1346" s="57">
        <v>1998</v>
      </c>
      <c r="F1346" s="56">
        <v>3</v>
      </c>
      <c r="G1346" s="57">
        <v>1</v>
      </c>
      <c r="H1346" s="56">
        <v>17</v>
      </c>
      <c r="I1346" s="6">
        <v>65</v>
      </c>
      <c r="J1346">
        <v>17</v>
      </c>
      <c r="K1346" s="57">
        <v>117</v>
      </c>
      <c r="L1346">
        <v>11</v>
      </c>
      <c r="M1346" s="20">
        <v>45961</v>
      </c>
      <c r="N1346" s="3">
        <v>0.38</v>
      </c>
      <c r="O1346" s="3">
        <v>2.82</v>
      </c>
      <c r="R1346" s="119"/>
    </row>
    <row r="1347" spans="1:18">
      <c r="A1347" s="57" t="s">
        <v>29</v>
      </c>
      <c r="B1347" s="57" t="s">
        <v>30</v>
      </c>
      <c r="C1347" s="56">
        <v>5</v>
      </c>
      <c r="D1347" s="57" t="s">
        <v>31</v>
      </c>
      <c r="E1347" s="57">
        <v>1983</v>
      </c>
      <c r="F1347" s="56">
        <v>3</v>
      </c>
      <c r="G1347" s="57">
        <v>2</v>
      </c>
      <c r="H1347" s="56">
        <v>17</v>
      </c>
      <c r="I1347" s="6">
        <v>66</v>
      </c>
      <c r="J1347">
        <v>48</v>
      </c>
      <c r="K1347" s="57">
        <v>217</v>
      </c>
      <c r="L1347">
        <v>11</v>
      </c>
      <c r="M1347" s="20">
        <v>45961</v>
      </c>
      <c r="N1347" s="3">
        <v>0.33</v>
      </c>
      <c r="O1347" s="3">
        <v>2.92</v>
      </c>
      <c r="R1347" s="119"/>
    </row>
    <row r="1348" spans="1:18">
      <c r="A1348" s="57" t="s">
        <v>29</v>
      </c>
      <c r="B1348" s="57" t="s">
        <v>30</v>
      </c>
      <c r="C1348" s="56">
        <v>5</v>
      </c>
      <c r="D1348" s="57" t="s">
        <v>34</v>
      </c>
      <c r="E1348" s="57">
        <v>1999</v>
      </c>
      <c r="F1348" s="56">
        <v>3</v>
      </c>
      <c r="G1348" s="57">
        <v>3</v>
      </c>
      <c r="H1348" s="56">
        <v>17</v>
      </c>
      <c r="I1348" s="6">
        <v>67</v>
      </c>
      <c r="J1348">
        <v>81</v>
      </c>
      <c r="K1348" s="57">
        <v>317</v>
      </c>
      <c r="L1348">
        <v>11</v>
      </c>
      <c r="M1348" s="20">
        <v>45961</v>
      </c>
      <c r="N1348" s="3">
        <v>0.47</v>
      </c>
      <c r="O1348" s="3">
        <v>6.8</v>
      </c>
      <c r="R1348" s="119"/>
    </row>
    <row r="1349" spans="1:18">
      <c r="A1349" s="57" t="s">
        <v>29</v>
      </c>
      <c r="B1349" s="57" t="s">
        <v>30</v>
      </c>
      <c r="C1349" s="56">
        <v>5</v>
      </c>
      <c r="D1349" s="57" t="s">
        <v>37</v>
      </c>
      <c r="E1349" s="57">
        <v>2018</v>
      </c>
      <c r="F1349" s="56">
        <v>3</v>
      </c>
      <c r="G1349" s="57">
        <v>4</v>
      </c>
      <c r="H1349" s="56">
        <v>17</v>
      </c>
      <c r="I1349" s="6">
        <v>68</v>
      </c>
      <c r="J1349">
        <v>112</v>
      </c>
      <c r="K1349" s="57">
        <v>417</v>
      </c>
      <c r="L1349">
        <v>11</v>
      </c>
      <c r="M1349" s="20">
        <v>45961</v>
      </c>
      <c r="N1349" s="3">
        <v>0.36</v>
      </c>
      <c r="O1349" s="3">
        <v>7.35</v>
      </c>
      <c r="R1349" s="119"/>
    </row>
    <row r="1350" spans="1:18">
      <c r="A1350" s="57" t="s">
        <v>29</v>
      </c>
      <c r="B1350" s="57" t="s">
        <v>30</v>
      </c>
      <c r="C1350" s="56">
        <v>5</v>
      </c>
      <c r="D1350" s="57" t="s">
        <v>37</v>
      </c>
      <c r="E1350" s="57">
        <v>2018</v>
      </c>
      <c r="F1350" s="56">
        <v>3</v>
      </c>
      <c r="G1350" s="57">
        <v>4</v>
      </c>
      <c r="H1350" s="56">
        <v>18</v>
      </c>
      <c r="I1350" s="6">
        <v>69</v>
      </c>
      <c r="J1350">
        <v>111</v>
      </c>
      <c r="K1350" s="57">
        <v>418</v>
      </c>
      <c r="L1350">
        <v>11</v>
      </c>
      <c r="M1350" s="20">
        <v>45961</v>
      </c>
      <c r="N1350" s="3">
        <v>0.38</v>
      </c>
      <c r="O1350" s="3">
        <v>3.85</v>
      </c>
      <c r="R1350" s="119"/>
    </row>
    <row r="1351" spans="1:18">
      <c r="A1351" s="57" t="s">
        <v>29</v>
      </c>
      <c r="B1351" s="57" t="s">
        <v>30</v>
      </c>
      <c r="C1351" s="56">
        <v>5</v>
      </c>
      <c r="D1351" s="57" t="s">
        <v>34</v>
      </c>
      <c r="E1351" s="57">
        <v>1999</v>
      </c>
      <c r="F1351" s="56">
        <v>3</v>
      </c>
      <c r="G1351" s="57">
        <v>3</v>
      </c>
      <c r="H1351" s="56">
        <v>18</v>
      </c>
      <c r="I1351" s="6">
        <v>70</v>
      </c>
      <c r="J1351">
        <v>82</v>
      </c>
      <c r="K1351" s="57">
        <v>318</v>
      </c>
      <c r="L1351">
        <v>11</v>
      </c>
      <c r="M1351" s="20">
        <v>45961</v>
      </c>
      <c r="N1351" s="3">
        <v>0.39</v>
      </c>
      <c r="O1351" s="3">
        <v>2.7</v>
      </c>
      <c r="R1351" s="119"/>
    </row>
    <row r="1352" spans="1:18">
      <c r="A1352" s="57" t="s">
        <v>29</v>
      </c>
      <c r="B1352" s="57" t="s">
        <v>30</v>
      </c>
      <c r="C1352" s="56">
        <v>5</v>
      </c>
      <c r="D1352" s="57" t="s">
        <v>31</v>
      </c>
      <c r="E1352" s="57">
        <v>1983</v>
      </c>
      <c r="F1352" s="56">
        <v>3</v>
      </c>
      <c r="G1352" s="57">
        <v>2</v>
      </c>
      <c r="H1352" s="56">
        <v>18</v>
      </c>
      <c r="I1352" s="6">
        <v>71</v>
      </c>
      <c r="J1352">
        <v>47</v>
      </c>
      <c r="K1352" s="57">
        <v>218</v>
      </c>
      <c r="L1352">
        <v>11</v>
      </c>
      <c r="M1352" s="20">
        <v>45961</v>
      </c>
      <c r="N1352" s="3">
        <v>0.35</v>
      </c>
      <c r="O1352" s="3">
        <v>1.72</v>
      </c>
      <c r="R1352" s="119"/>
    </row>
    <row r="1353" spans="1:18">
      <c r="A1353" s="57" t="s">
        <v>29</v>
      </c>
      <c r="B1353" s="57" t="s">
        <v>30</v>
      </c>
      <c r="C1353" s="56">
        <v>5</v>
      </c>
      <c r="D1353" s="57" t="s">
        <v>33</v>
      </c>
      <c r="E1353" s="57">
        <v>1998</v>
      </c>
      <c r="F1353" s="56">
        <v>3</v>
      </c>
      <c r="G1353" s="57">
        <v>1</v>
      </c>
      <c r="H1353" s="56">
        <v>18</v>
      </c>
      <c r="I1353" s="6">
        <v>72</v>
      </c>
      <c r="J1353">
        <v>18</v>
      </c>
      <c r="K1353" s="57">
        <v>118</v>
      </c>
      <c r="L1353">
        <v>11</v>
      </c>
      <c r="M1353" s="20">
        <v>45961</v>
      </c>
      <c r="N1353" s="3">
        <v>0.36</v>
      </c>
      <c r="O1353" s="3">
        <v>2.83</v>
      </c>
      <c r="R1353" s="119"/>
    </row>
    <row r="1354" spans="1:18">
      <c r="A1354" s="57" t="s">
        <v>29</v>
      </c>
      <c r="B1354" s="57" t="s">
        <v>30</v>
      </c>
      <c r="C1354" s="56">
        <v>5</v>
      </c>
      <c r="D1354" s="57" t="s">
        <v>38</v>
      </c>
      <c r="E1354" s="57">
        <v>2023</v>
      </c>
      <c r="F1354" s="56">
        <v>3</v>
      </c>
      <c r="G1354" s="57">
        <v>1</v>
      </c>
      <c r="H1354" s="56">
        <v>19</v>
      </c>
      <c r="I1354" s="6">
        <v>73</v>
      </c>
      <c r="J1354">
        <v>19</v>
      </c>
      <c r="K1354" s="57">
        <v>119</v>
      </c>
      <c r="L1354">
        <v>11</v>
      </c>
      <c r="M1354" s="20">
        <v>45961</v>
      </c>
      <c r="N1354" s="3">
        <v>0.37</v>
      </c>
      <c r="O1354" s="3">
        <v>3.15</v>
      </c>
      <c r="R1354" s="119"/>
    </row>
    <row r="1355" spans="1:18">
      <c r="A1355" s="57" t="s">
        <v>29</v>
      </c>
      <c r="B1355" s="57" t="s">
        <v>30</v>
      </c>
      <c r="C1355" s="56">
        <v>5</v>
      </c>
      <c r="D1355" s="57" t="s">
        <v>36</v>
      </c>
      <c r="E1355" s="57">
        <v>2016</v>
      </c>
      <c r="F1355" s="56">
        <v>3</v>
      </c>
      <c r="G1355" s="57">
        <v>2</v>
      </c>
      <c r="H1355" s="56">
        <v>19</v>
      </c>
      <c r="I1355" s="6">
        <v>74</v>
      </c>
      <c r="J1355">
        <v>46</v>
      </c>
      <c r="K1355" s="57">
        <v>219</v>
      </c>
      <c r="L1355">
        <v>11</v>
      </c>
      <c r="M1355" s="20">
        <v>45961</v>
      </c>
      <c r="N1355" s="3">
        <v>0.38</v>
      </c>
      <c r="O1355" s="3">
        <v>2.95</v>
      </c>
      <c r="R1355" s="119"/>
    </row>
    <row r="1356" spans="1:18">
      <c r="A1356" s="57" t="s">
        <v>29</v>
      </c>
      <c r="B1356" s="57" t="s">
        <v>30</v>
      </c>
      <c r="C1356" s="56">
        <v>5</v>
      </c>
      <c r="D1356" s="57" t="s">
        <v>35</v>
      </c>
      <c r="E1356" s="57">
        <v>2002</v>
      </c>
      <c r="F1356" s="56">
        <v>3</v>
      </c>
      <c r="G1356" s="57">
        <v>3</v>
      </c>
      <c r="H1356" s="56">
        <v>19</v>
      </c>
      <c r="I1356" s="6">
        <v>75</v>
      </c>
      <c r="J1356">
        <v>83</v>
      </c>
      <c r="K1356" s="57">
        <v>319</v>
      </c>
      <c r="L1356">
        <v>11</v>
      </c>
      <c r="M1356" s="20">
        <v>45961</v>
      </c>
      <c r="N1356" s="3">
        <v>0.35</v>
      </c>
      <c r="O1356" s="3">
        <v>3.44</v>
      </c>
      <c r="R1356" s="119"/>
    </row>
    <row r="1357" spans="1:18">
      <c r="A1357" s="57" t="s">
        <v>29</v>
      </c>
      <c r="B1357" s="57" t="s">
        <v>30</v>
      </c>
      <c r="C1357" s="56">
        <v>5</v>
      </c>
      <c r="D1357" s="57" t="s">
        <v>32</v>
      </c>
      <c r="E1357" s="57">
        <v>1985</v>
      </c>
      <c r="F1357" s="56">
        <v>3</v>
      </c>
      <c r="G1357" s="57">
        <v>4</v>
      </c>
      <c r="H1357" s="56">
        <v>19</v>
      </c>
      <c r="I1357" s="6">
        <v>76</v>
      </c>
      <c r="J1357">
        <v>110</v>
      </c>
      <c r="K1357" s="57">
        <v>419</v>
      </c>
      <c r="L1357">
        <v>11</v>
      </c>
      <c r="M1357" s="20">
        <v>45961</v>
      </c>
      <c r="N1357" s="3">
        <v>0.49</v>
      </c>
      <c r="O1357" s="3">
        <v>4.8099999999999996</v>
      </c>
      <c r="R1357" s="119"/>
    </row>
    <row r="1358" spans="1:18">
      <c r="A1358" s="57" t="s">
        <v>29</v>
      </c>
      <c r="B1358" s="57" t="s">
        <v>30</v>
      </c>
      <c r="C1358" s="56">
        <v>5</v>
      </c>
      <c r="D1358" s="57" t="s">
        <v>32</v>
      </c>
      <c r="E1358" s="57">
        <v>1985</v>
      </c>
      <c r="F1358" s="56">
        <v>3</v>
      </c>
      <c r="G1358" s="57">
        <v>4</v>
      </c>
      <c r="H1358" s="56">
        <v>20</v>
      </c>
      <c r="I1358" s="6">
        <v>77</v>
      </c>
      <c r="J1358">
        <v>109</v>
      </c>
      <c r="K1358" s="57">
        <v>420</v>
      </c>
      <c r="L1358">
        <v>11</v>
      </c>
      <c r="M1358" s="20">
        <v>45961</v>
      </c>
      <c r="N1358" s="3">
        <v>0.45</v>
      </c>
      <c r="O1358" s="3">
        <v>2.76</v>
      </c>
      <c r="R1358" s="119"/>
    </row>
    <row r="1359" spans="1:18">
      <c r="A1359" s="57" t="s">
        <v>29</v>
      </c>
      <c r="B1359" s="57" t="s">
        <v>30</v>
      </c>
      <c r="C1359" s="56">
        <v>5</v>
      </c>
      <c r="D1359" s="57" t="s">
        <v>35</v>
      </c>
      <c r="E1359" s="57">
        <v>2002</v>
      </c>
      <c r="F1359" s="56">
        <v>3</v>
      </c>
      <c r="G1359" s="57">
        <v>3</v>
      </c>
      <c r="H1359" s="56">
        <v>20</v>
      </c>
      <c r="I1359" s="6">
        <v>78</v>
      </c>
      <c r="J1359">
        <v>84</v>
      </c>
      <c r="K1359" s="57">
        <v>320</v>
      </c>
      <c r="L1359">
        <v>11</v>
      </c>
      <c r="M1359" s="20">
        <v>45961</v>
      </c>
      <c r="N1359" s="3">
        <v>0.31</v>
      </c>
      <c r="O1359" s="3">
        <v>3.77</v>
      </c>
      <c r="R1359" s="119"/>
    </row>
    <row r="1360" spans="1:18">
      <c r="A1360" s="57" t="s">
        <v>29</v>
      </c>
      <c r="B1360" s="57" t="s">
        <v>30</v>
      </c>
      <c r="C1360" s="56">
        <v>5</v>
      </c>
      <c r="D1360" s="57" t="s">
        <v>36</v>
      </c>
      <c r="E1360" s="57">
        <v>2016</v>
      </c>
      <c r="F1360" s="56">
        <v>3</v>
      </c>
      <c r="G1360" s="57">
        <v>2</v>
      </c>
      <c r="H1360" s="56">
        <v>20</v>
      </c>
      <c r="I1360" s="6">
        <v>79</v>
      </c>
      <c r="J1360">
        <v>45</v>
      </c>
      <c r="K1360" s="57">
        <v>220</v>
      </c>
      <c r="L1360">
        <v>11</v>
      </c>
      <c r="M1360" s="20">
        <v>45961</v>
      </c>
      <c r="N1360" s="3">
        <v>0.35</v>
      </c>
      <c r="O1360" s="3">
        <v>2.2799999999999998</v>
      </c>
      <c r="R1360" s="119"/>
    </row>
    <row r="1361" spans="1:18">
      <c r="A1361" s="57" t="s">
        <v>29</v>
      </c>
      <c r="B1361" s="57" t="s">
        <v>30</v>
      </c>
      <c r="C1361" s="56">
        <v>5</v>
      </c>
      <c r="D1361" s="57" t="s">
        <v>38</v>
      </c>
      <c r="E1361" s="57">
        <v>2023</v>
      </c>
      <c r="F1361" s="56">
        <v>3</v>
      </c>
      <c r="G1361" s="57">
        <v>1</v>
      </c>
      <c r="H1361" s="56">
        <v>20</v>
      </c>
      <c r="I1361" s="6">
        <v>80</v>
      </c>
      <c r="J1361">
        <v>20</v>
      </c>
      <c r="K1361" s="57">
        <v>120</v>
      </c>
      <c r="L1361">
        <v>11</v>
      </c>
      <c r="M1361" s="20">
        <v>45961</v>
      </c>
      <c r="N1361" s="3">
        <v>0.33</v>
      </c>
      <c r="O1361" s="3">
        <v>2.59</v>
      </c>
      <c r="R1361" s="119"/>
    </row>
    <row r="1362" spans="1:18">
      <c r="A1362" s="57" t="s">
        <v>39</v>
      </c>
      <c r="B1362" s="57" t="s">
        <v>40</v>
      </c>
      <c r="C1362" s="56">
        <v>6</v>
      </c>
      <c r="D1362" s="57" t="s">
        <v>44</v>
      </c>
      <c r="E1362" s="57">
        <v>2001</v>
      </c>
      <c r="F1362" s="56">
        <v>3</v>
      </c>
      <c r="G1362" s="57">
        <v>1</v>
      </c>
      <c r="H1362" s="56">
        <v>21</v>
      </c>
      <c r="I1362" s="6">
        <v>81</v>
      </c>
      <c r="J1362">
        <v>21</v>
      </c>
      <c r="K1362" s="57">
        <v>121</v>
      </c>
      <c r="L1362">
        <v>11</v>
      </c>
      <c r="M1362" s="20">
        <v>45961</v>
      </c>
      <c r="N1362" s="3">
        <v>0.38</v>
      </c>
      <c r="O1362" s="3">
        <v>2.36</v>
      </c>
      <c r="R1362" s="119"/>
    </row>
    <row r="1363" spans="1:18">
      <c r="A1363" s="57" t="s">
        <v>39</v>
      </c>
      <c r="B1363" s="57" t="s">
        <v>40</v>
      </c>
      <c r="C1363" s="56">
        <v>6</v>
      </c>
      <c r="D1363" s="57" t="s">
        <v>47</v>
      </c>
      <c r="E1363" s="57">
        <v>2016</v>
      </c>
      <c r="F1363" s="56">
        <v>3</v>
      </c>
      <c r="G1363" s="57">
        <v>2</v>
      </c>
      <c r="H1363" s="56">
        <v>21</v>
      </c>
      <c r="I1363" s="6">
        <v>82</v>
      </c>
      <c r="J1363">
        <v>44</v>
      </c>
      <c r="K1363" s="57">
        <v>221</v>
      </c>
      <c r="L1363">
        <v>11</v>
      </c>
      <c r="M1363" s="20">
        <v>45961</v>
      </c>
      <c r="N1363" s="3">
        <v>0.4</v>
      </c>
      <c r="O1363" s="3">
        <v>3.64</v>
      </c>
      <c r="R1363" s="119"/>
    </row>
    <row r="1364" spans="1:18">
      <c r="A1364" s="57" t="s">
        <v>39</v>
      </c>
      <c r="B1364" s="57" t="s">
        <v>40</v>
      </c>
      <c r="C1364" s="56">
        <v>6</v>
      </c>
      <c r="D1364" s="57" t="s">
        <v>42</v>
      </c>
      <c r="E1364" s="57">
        <v>1989</v>
      </c>
      <c r="F1364" s="56">
        <v>3</v>
      </c>
      <c r="G1364" s="57">
        <v>3</v>
      </c>
      <c r="H1364" s="56">
        <v>21</v>
      </c>
      <c r="I1364" s="6">
        <v>83</v>
      </c>
      <c r="J1364">
        <v>85</v>
      </c>
      <c r="K1364" s="57">
        <v>321</v>
      </c>
      <c r="L1364">
        <v>11</v>
      </c>
      <c r="M1364" s="20">
        <v>45961</v>
      </c>
      <c r="N1364" s="3">
        <v>0.38</v>
      </c>
      <c r="O1364" s="3">
        <v>2.06</v>
      </c>
      <c r="R1364" s="119"/>
    </row>
    <row r="1365" spans="1:18">
      <c r="A1365" s="57" t="s">
        <v>39</v>
      </c>
      <c r="B1365" s="57" t="s">
        <v>40</v>
      </c>
      <c r="C1365" s="56">
        <v>6</v>
      </c>
      <c r="D1365" s="57" t="s">
        <v>48</v>
      </c>
      <c r="E1365" s="57">
        <v>2020</v>
      </c>
      <c r="F1365" s="56">
        <v>3</v>
      </c>
      <c r="G1365" s="57">
        <v>4</v>
      </c>
      <c r="H1365" s="56">
        <v>21</v>
      </c>
      <c r="I1365" s="6">
        <v>84</v>
      </c>
      <c r="J1365">
        <v>108</v>
      </c>
      <c r="K1365" s="57">
        <v>421</v>
      </c>
      <c r="L1365">
        <v>11</v>
      </c>
      <c r="M1365" s="20">
        <v>45961</v>
      </c>
      <c r="N1365" s="3">
        <v>0.61</v>
      </c>
      <c r="O1365" s="3">
        <v>3.18</v>
      </c>
      <c r="R1365" s="119"/>
    </row>
    <row r="1366" spans="1:18">
      <c r="A1366" s="57" t="s">
        <v>39</v>
      </c>
      <c r="B1366" s="57" t="s">
        <v>40</v>
      </c>
      <c r="C1366" s="56">
        <v>6</v>
      </c>
      <c r="D1366" s="57" t="s">
        <v>48</v>
      </c>
      <c r="E1366" s="57">
        <v>2020</v>
      </c>
      <c r="F1366" s="56">
        <v>3</v>
      </c>
      <c r="G1366" s="57">
        <v>4</v>
      </c>
      <c r="H1366" s="56">
        <v>22</v>
      </c>
      <c r="I1366" s="6">
        <v>85</v>
      </c>
      <c r="J1366">
        <v>107</v>
      </c>
      <c r="K1366" s="57">
        <v>422</v>
      </c>
      <c r="L1366">
        <v>11</v>
      </c>
      <c r="M1366" s="20">
        <v>45961</v>
      </c>
      <c r="N1366" s="3">
        <v>0.53</v>
      </c>
      <c r="O1366" s="3">
        <v>2.73</v>
      </c>
      <c r="R1366" s="119"/>
    </row>
    <row r="1367" spans="1:18">
      <c r="A1367" s="57" t="s">
        <v>39</v>
      </c>
      <c r="B1367" s="57" t="s">
        <v>40</v>
      </c>
      <c r="C1367" s="56">
        <v>6</v>
      </c>
      <c r="D1367" s="57" t="s">
        <v>42</v>
      </c>
      <c r="E1367" s="57">
        <v>1989</v>
      </c>
      <c r="F1367" s="56">
        <v>3</v>
      </c>
      <c r="G1367" s="57">
        <v>3</v>
      </c>
      <c r="H1367" s="56">
        <v>22</v>
      </c>
      <c r="I1367" s="6">
        <v>86</v>
      </c>
      <c r="J1367">
        <v>86</v>
      </c>
      <c r="K1367" s="57">
        <v>322</v>
      </c>
      <c r="L1367">
        <v>11</v>
      </c>
      <c r="M1367" s="20">
        <v>45961</v>
      </c>
      <c r="N1367" s="3">
        <v>0.32</v>
      </c>
      <c r="O1367" s="3">
        <v>3.72</v>
      </c>
      <c r="R1367" s="119"/>
    </row>
    <row r="1368" spans="1:18">
      <c r="A1368" s="57" t="s">
        <v>39</v>
      </c>
      <c r="B1368" s="57" t="s">
        <v>40</v>
      </c>
      <c r="C1368" s="56">
        <v>6</v>
      </c>
      <c r="D1368" s="57" t="s">
        <v>47</v>
      </c>
      <c r="E1368" s="57">
        <v>2016</v>
      </c>
      <c r="F1368" s="56">
        <v>3</v>
      </c>
      <c r="G1368" s="57">
        <v>2</v>
      </c>
      <c r="H1368" s="56">
        <v>22</v>
      </c>
      <c r="I1368" s="6">
        <v>87</v>
      </c>
      <c r="J1368">
        <v>43</v>
      </c>
      <c r="K1368" s="57">
        <v>222</v>
      </c>
      <c r="L1368">
        <v>11</v>
      </c>
      <c r="M1368" s="20">
        <v>45961</v>
      </c>
      <c r="N1368" s="3">
        <v>0.33</v>
      </c>
      <c r="O1368" s="3">
        <v>3.1</v>
      </c>
      <c r="R1368" s="119"/>
    </row>
    <row r="1369" spans="1:18">
      <c r="A1369" s="57" t="s">
        <v>39</v>
      </c>
      <c r="B1369" s="57" t="s">
        <v>40</v>
      </c>
      <c r="C1369" s="56">
        <v>6</v>
      </c>
      <c r="D1369" s="57" t="s">
        <v>44</v>
      </c>
      <c r="E1369" s="57">
        <v>2001</v>
      </c>
      <c r="F1369" s="56">
        <v>3</v>
      </c>
      <c r="G1369" s="57">
        <v>1</v>
      </c>
      <c r="H1369" s="56">
        <v>22</v>
      </c>
      <c r="I1369" s="6">
        <v>88</v>
      </c>
      <c r="J1369">
        <v>22</v>
      </c>
      <c r="K1369" s="57">
        <v>122</v>
      </c>
      <c r="L1369">
        <v>11</v>
      </c>
      <c r="M1369" s="20">
        <v>45961</v>
      </c>
      <c r="N1369" s="3">
        <v>0.38</v>
      </c>
      <c r="O1369" s="3">
        <v>2.35</v>
      </c>
      <c r="R1369" s="119"/>
    </row>
    <row r="1370" spans="1:18">
      <c r="A1370" s="57" t="s">
        <v>39</v>
      </c>
      <c r="B1370" s="57" t="s">
        <v>40</v>
      </c>
      <c r="C1370" s="56">
        <v>6</v>
      </c>
      <c r="D1370" s="57" t="s">
        <v>45</v>
      </c>
      <c r="E1370" s="57">
        <v>2004</v>
      </c>
      <c r="F1370" s="56">
        <v>3</v>
      </c>
      <c r="G1370" s="57">
        <v>1</v>
      </c>
      <c r="H1370" s="56">
        <v>23</v>
      </c>
      <c r="I1370" s="6">
        <v>89</v>
      </c>
      <c r="J1370">
        <v>23</v>
      </c>
      <c r="K1370" s="57">
        <v>123</v>
      </c>
      <c r="L1370">
        <v>11</v>
      </c>
      <c r="M1370" s="20">
        <v>45961</v>
      </c>
      <c r="N1370" s="3">
        <v>0.53</v>
      </c>
      <c r="O1370" s="3">
        <v>5.46</v>
      </c>
      <c r="R1370" s="119"/>
    </row>
    <row r="1371" spans="1:18">
      <c r="A1371" s="57" t="s">
        <v>39</v>
      </c>
      <c r="B1371" s="57" t="s">
        <v>40</v>
      </c>
      <c r="C1371" s="56">
        <v>6</v>
      </c>
      <c r="D1371" s="57" t="s">
        <v>43</v>
      </c>
      <c r="E1371" s="57">
        <v>1999</v>
      </c>
      <c r="F1371" s="56">
        <v>3</v>
      </c>
      <c r="G1371" s="57">
        <v>2</v>
      </c>
      <c r="H1371" s="56">
        <v>23</v>
      </c>
      <c r="I1371" s="6">
        <v>90</v>
      </c>
      <c r="J1371">
        <v>42</v>
      </c>
      <c r="K1371" s="57">
        <v>223</v>
      </c>
      <c r="L1371">
        <v>11</v>
      </c>
      <c r="M1371" s="20">
        <v>45961</v>
      </c>
      <c r="N1371" s="3">
        <v>0.38</v>
      </c>
      <c r="O1371" s="3">
        <v>3.76</v>
      </c>
      <c r="R1371" s="119"/>
    </row>
    <row r="1372" spans="1:18">
      <c r="A1372" s="57" t="s">
        <v>39</v>
      </c>
      <c r="B1372" s="57" t="s">
        <v>40</v>
      </c>
      <c r="C1372" s="56">
        <v>6</v>
      </c>
      <c r="D1372" s="57" t="s">
        <v>46</v>
      </c>
      <c r="E1372" s="57">
        <v>2008</v>
      </c>
      <c r="F1372" s="56">
        <v>3</v>
      </c>
      <c r="G1372" s="57">
        <v>3</v>
      </c>
      <c r="H1372" s="56">
        <v>23</v>
      </c>
      <c r="I1372" s="6">
        <v>91</v>
      </c>
      <c r="J1372">
        <v>87</v>
      </c>
      <c r="K1372" s="57">
        <v>323</v>
      </c>
      <c r="L1372">
        <v>11</v>
      </c>
      <c r="M1372" s="20">
        <v>45961</v>
      </c>
      <c r="N1372" s="3">
        <v>0.3</v>
      </c>
      <c r="O1372" s="3">
        <v>1.92</v>
      </c>
      <c r="R1372" s="119"/>
    </row>
    <row r="1373" spans="1:18">
      <c r="A1373" s="57" t="s">
        <v>39</v>
      </c>
      <c r="B1373" s="57" t="s">
        <v>40</v>
      </c>
      <c r="C1373" s="56">
        <v>6</v>
      </c>
      <c r="D1373" s="57" t="s">
        <v>41</v>
      </c>
      <c r="E1373" s="57">
        <v>1984</v>
      </c>
      <c r="F1373" s="56">
        <v>3</v>
      </c>
      <c r="G1373" s="57">
        <v>4</v>
      </c>
      <c r="H1373" s="56">
        <v>23</v>
      </c>
      <c r="I1373" s="6">
        <v>92</v>
      </c>
      <c r="J1373">
        <v>106</v>
      </c>
      <c r="K1373" s="57">
        <v>423</v>
      </c>
      <c r="L1373">
        <v>11</v>
      </c>
      <c r="M1373" s="20">
        <v>45961</v>
      </c>
      <c r="N1373" s="3">
        <v>0.48</v>
      </c>
      <c r="O1373" s="3">
        <v>4.1900000000000004</v>
      </c>
      <c r="R1373" s="119"/>
    </row>
    <row r="1374" spans="1:18">
      <c r="A1374" s="57" t="s">
        <v>39</v>
      </c>
      <c r="B1374" s="57" t="s">
        <v>40</v>
      </c>
      <c r="C1374" s="56">
        <v>6</v>
      </c>
      <c r="D1374" s="57" t="s">
        <v>41</v>
      </c>
      <c r="E1374" s="57">
        <v>1984</v>
      </c>
      <c r="F1374" s="56">
        <v>3</v>
      </c>
      <c r="G1374" s="57">
        <v>4</v>
      </c>
      <c r="H1374" s="56">
        <v>24</v>
      </c>
      <c r="I1374" s="6">
        <v>93</v>
      </c>
      <c r="J1374">
        <v>105</v>
      </c>
      <c r="K1374" s="57">
        <v>424</v>
      </c>
      <c r="L1374">
        <v>11</v>
      </c>
      <c r="M1374" s="20">
        <v>45961</v>
      </c>
      <c r="N1374" s="3">
        <v>0.46</v>
      </c>
      <c r="O1374" s="3">
        <v>3.72</v>
      </c>
      <c r="R1374" s="119"/>
    </row>
    <row r="1375" spans="1:18">
      <c r="A1375" s="57" t="s">
        <v>39</v>
      </c>
      <c r="B1375" s="57" t="s">
        <v>40</v>
      </c>
      <c r="C1375" s="56">
        <v>6</v>
      </c>
      <c r="D1375" s="57" t="s">
        <v>46</v>
      </c>
      <c r="E1375" s="57">
        <v>2008</v>
      </c>
      <c r="F1375" s="56">
        <v>3</v>
      </c>
      <c r="G1375" s="57">
        <v>3</v>
      </c>
      <c r="H1375" s="56">
        <v>24</v>
      </c>
      <c r="I1375" s="6">
        <v>94</v>
      </c>
      <c r="J1375">
        <v>88</v>
      </c>
      <c r="K1375" s="57">
        <v>324</v>
      </c>
      <c r="L1375">
        <v>11</v>
      </c>
      <c r="M1375" s="20">
        <v>45961</v>
      </c>
      <c r="N1375" s="3">
        <v>0.24</v>
      </c>
      <c r="O1375" s="3">
        <v>2.34</v>
      </c>
      <c r="R1375" s="119"/>
    </row>
    <row r="1376" spans="1:18">
      <c r="A1376" s="57" t="s">
        <v>39</v>
      </c>
      <c r="B1376" s="57" t="s">
        <v>40</v>
      </c>
      <c r="C1376" s="56">
        <v>6</v>
      </c>
      <c r="D1376" s="57" t="s">
        <v>43</v>
      </c>
      <c r="E1376" s="57">
        <v>1999</v>
      </c>
      <c r="F1376" s="56">
        <v>3</v>
      </c>
      <c r="G1376" s="57">
        <v>2</v>
      </c>
      <c r="H1376" s="56">
        <v>24</v>
      </c>
      <c r="I1376" s="6">
        <v>95</v>
      </c>
      <c r="J1376">
        <v>41</v>
      </c>
      <c r="K1376" s="57">
        <v>224</v>
      </c>
      <c r="L1376">
        <v>11</v>
      </c>
      <c r="M1376" s="20">
        <v>45961</v>
      </c>
      <c r="N1376" s="3">
        <v>0.31</v>
      </c>
      <c r="O1376" s="3">
        <v>3.3</v>
      </c>
      <c r="R1376" s="119"/>
    </row>
    <row r="1377" spans="1:18">
      <c r="A1377" s="57" t="s">
        <v>39</v>
      </c>
      <c r="B1377" s="57" t="s">
        <v>40</v>
      </c>
      <c r="C1377" s="56">
        <v>6</v>
      </c>
      <c r="D1377" s="57" t="s">
        <v>45</v>
      </c>
      <c r="E1377" s="57">
        <v>2004</v>
      </c>
      <c r="F1377" s="56">
        <v>3</v>
      </c>
      <c r="G1377" s="57">
        <v>1</v>
      </c>
      <c r="H1377" s="56">
        <v>24</v>
      </c>
      <c r="I1377" s="6">
        <v>96</v>
      </c>
      <c r="J1377">
        <v>24</v>
      </c>
      <c r="K1377" s="57">
        <v>124</v>
      </c>
      <c r="L1377">
        <v>11</v>
      </c>
      <c r="M1377" s="20">
        <v>45961</v>
      </c>
      <c r="N1377" s="3">
        <v>0.49</v>
      </c>
      <c r="O1377" s="3">
        <v>2.2799999999999998</v>
      </c>
      <c r="R1377" s="119"/>
    </row>
    <row r="1378" spans="1:18">
      <c r="A1378" s="57" t="s">
        <v>29</v>
      </c>
      <c r="B1378" s="57" t="s">
        <v>30</v>
      </c>
      <c r="C1378" s="56">
        <v>7</v>
      </c>
      <c r="D1378" s="57" t="s">
        <v>34</v>
      </c>
      <c r="E1378" s="57">
        <v>1999</v>
      </c>
      <c r="F1378" s="56">
        <v>4</v>
      </c>
      <c r="G1378" s="57">
        <v>1</v>
      </c>
      <c r="H1378" s="56">
        <v>25</v>
      </c>
      <c r="I1378" s="6">
        <v>97</v>
      </c>
      <c r="J1378">
        <v>25</v>
      </c>
      <c r="K1378" s="57">
        <v>125</v>
      </c>
      <c r="L1378">
        <v>11</v>
      </c>
      <c r="M1378" s="20">
        <v>45961</v>
      </c>
      <c r="N1378" s="3">
        <v>0.41</v>
      </c>
      <c r="O1378" s="3">
        <v>2.4500000000000002</v>
      </c>
      <c r="R1378" s="119"/>
    </row>
    <row r="1379" spans="1:18">
      <c r="A1379" s="57" t="s">
        <v>29</v>
      </c>
      <c r="B1379" s="57" t="s">
        <v>30</v>
      </c>
      <c r="C1379" s="56">
        <v>7</v>
      </c>
      <c r="D1379" s="57" t="s">
        <v>35</v>
      </c>
      <c r="E1379" s="57">
        <v>2002</v>
      </c>
      <c r="F1379" s="56">
        <v>4</v>
      </c>
      <c r="G1379" s="57">
        <v>2</v>
      </c>
      <c r="H1379" s="56">
        <v>25</v>
      </c>
      <c r="I1379" s="6">
        <v>98</v>
      </c>
      <c r="J1379">
        <v>40</v>
      </c>
      <c r="K1379" s="57">
        <v>225</v>
      </c>
      <c r="L1379">
        <v>11</v>
      </c>
      <c r="M1379" s="20">
        <v>45961</v>
      </c>
      <c r="N1379" s="3">
        <v>0.28000000000000003</v>
      </c>
      <c r="O1379" s="3">
        <v>2.2999999999999998</v>
      </c>
      <c r="R1379" s="119"/>
    </row>
    <row r="1380" spans="1:18">
      <c r="A1380" s="57" t="s">
        <v>29</v>
      </c>
      <c r="B1380" s="57" t="s">
        <v>30</v>
      </c>
      <c r="C1380" s="56">
        <v>7</v>
      </c>
      <c r="D1380" s="57" t="s">
        <v>32</v>
      </c>
      <c r="E1380" s="57">
        <v>1985</v>
      </c>
      <c r="F1380" s="56">
        <v>4</v>
      </c>
      <c r="G1380" s="57">
        <v>3</v>
      </c>
      <c r="H1380" s="56">
        <v>25</v>
      </c>
      <c r="I1380" s="6">
        <v>99</v>
      </c>
      <c r="J1380">
        <v>89</v>
      </c>
      <c r="K1380" s="57">
        <v>325</v>
      </c>
      <c r="L1380">
        <v>11</v>
      </c>
      <c r="M1380" s="20">
        <v>45961</v>
      </c>
      <c r="N1380" s="3">
        <v>0.32</v>
      </c>
      <c r="O1380" s="3">
        <v>2.31</v>
      </c>
      <c r="R1380" s="119"/>
    </row>
    <row r="1381" spans="1:18">
      <c r="A1381" s="57" t="s">
        <v>29</v>
      </c>
      <c r="B1381" s="57" t="s">
        <v>30</v>
      </c>
      <c r="C1381" s="56">
        <v>7</v>
      </c>
      <c r="D1381" s="57" t="s">
        <v>38</v>
      </c>
      <c r="E1381" s="57">
        <v>2023</v>
      </c>
      <c r="F1381" s="56">
        <v>4</v>
      </c>
      <c r="G1381" s="57">
        <v>4</v>
      </c>
      <c r="H1381" s="56">
        <v>25</v>
      </c>
      <c r="I1381" s="6">
        <v>100</v>
      </c>
      <c r="J1381">
        <v>104</v>
      </c>
      <c r="K1381" s="57">
        <v>425</v>
      </c>
      <c r="L1381">
        <v>11</v>
      </c>
      <c r="M1381" s="20">
        <v>45961</v>
      </c>
      <c r="N1381" s="3">
        <v>0.28000000000000003</v>
      </c>
      <c r="O1381" s="3">
        <v>3.2</v>
      </c>
      <c r="R1381" s="119"/>
    </row>
    <row r="1382" spans="1:18">
      <c r="A1382" s="57" t="s">
        <v>29</v>
      </c>
      <c r="B1382" s="57" t="s">
        <v>30</v>
      </c>
      <c r="C1382" s="56">
        <v>7</v>
      </c>
      <c r="D1382" s="57" t="s">
        <v>38</v>
      </c>
      <c r="E1382" s="57">
        <v>2023</v>
      </c>
      <c r="F1382" s="56">
        <v>4</v>
      </c>
      <c r="G1382" s="57">
        <v>4</v>
      </c>
      <c r="H1382" s="56">
        <v>26</v>
      </c>
      <c r="I1382" s="6">
        <v>101</v>
      </c>
      <c r="J1382">
        <v>103</v>
      </c>
      <c r="K1382" s="57">
        <v>426</v>
      </c>
      <c r="L1382">
        <v>11</v>
      </c>
      <c r="M1382" s="20">
        <v>45961</v>
      </c>
      <c r="N1382" s="3">
        <v>0.25</v>
      </c>
      <c r="O1382" s="3">
        <v>2.3199999999999998</v>
      </c>
      <c r="R1382" s="119"/>
    </row>
    <row r="1383" spans="1:18">
      <c r="A1383" s="57" t="s">
        <v>29</v>
      </c>
      <c r="B1383" s="57" t="s">
        <v>30</v>
      </c>
      <c r="C1383" s="56">
        <v>7</v>
      </c>
      <c r="D1383" s="57" t="s">
        <v>32</v>
      </c>
      <c r="E1383" s="57">
        <v>1985</v>
      </c>
      <c r="F1383" s="56">
        <v>4</v>
      </c>
      <c r="G1383" s="57">
        <v>3</v>
      </c>
      <c r="H1383" s="56">
        <v>26</v>
      </c>
      <c r="I1383" s="6">
        <v>102</v>
      </c>
      <c r="J1383">
        <v>90</v>
      </c>
      <c r="K1383" s="57">
        <v>326</v>
      </c>
      <c r="L1383">
        <v>11</v>
      </c>
      <c r="M1383" s="20">
        <v>45961</v>
      </c>
      <c r="N1383" s="3">
        <v>0.31</v>
      </c>
      <c r="O1383" s="3">
        <v>3.15</v>
      </c>
      <c r="R1383" s="119"/>
    </row>
    <row r="1384" spans="1:18">
      <c r="A1384" s="57" t="s">
        <v>29</v>
      </c>
      <c r="B1384" s="57" t="s">
        <v>30</v>
      </c>
      <c r="C1384" s="56">
        <v>7</v>
      </c>
      <c r="D1384" s="57" t="s">
        <v>35</v>
      </c>
      <c r="E1384" s="57">
        <v>2002</v>
      </c>
      <c r="F1384" s="56">
        <v>4</v>
      </c>
      <c r="G1384" s="57">
        <v>2</v>
      </c>
      <c r="H1384" s="56">
        <v>26</v>
      </c>
      <c r="I1384" s="6">
        <v>103</v>
      </c>
      <c r="J1384">
        <v>39</v>
      </c>
      <c r="K1384" s="57">
        <v>226</v>
      </c>
      <c r="L1384">
        <v>11</v>
      </c>
      <c r="M1384" s="20">
        <v>45961</v>
      </c>
      <c r="N1384" s="3">
        <v>0.28000000000000003</v>
      </c>
      <c r="O1384" s="3">
        <v>1.47</v>
      </c>
      <c r="R1384" s="119"/>
    </row>
    <row r="1385" spans="1:18">
      <c r="A1385" s="57" t="s">
        <v>29</v>
      </c>
      <c r="B1385" s="57" t="s">
        <v>30</v>
      </c>
      <c r="C1385" s="56">
        <v>7</v>
      </c>
      <c r="D1385" s="57" t="s">
        <v>34</v>
      </c>
      <c r="E1385" s="57">
        <v>1999</v>
      </c>
      <c r="F1385" s="56">
        <v>4</v>
      </c>
      <c r="G1385" s="57">
        <v>1</v>
      </c>
      <c r="H1385" s="56">
        <v>26</v>
      </c>
      <c r="I1385" s="6">
        <v>104</v>
      </c>
      <c r="J1385">
        <v>26</v>
      </c>
      <c r="K1385" s="57">
        <v>126</v>
      </c>
      <c r="L1385">
        <v>11</v>
      </c>
      <c r="M1385" s="20">
        <v>45961</v>
      </c>
      <c r="N1385" s="3">
        <v>0.35</v>
      </c>
      <c r="O1385" s="3">
        <v>1.63</v>
      </c>
      <c r="R1385" s="119"/>
    </row>
    <row r="1386" spans="1:18">
      <c r="A1386" s="57" t="s">
        <v>29</v>
      </c>
      <c r="B1386" s="57" t="s">
        <v>30</v>
      </c>
      <c r="C1386" s="56">
        <v>7</v>
      </c>
      <c r="D1386" s="57" t="s">
        <v>31</v>
      </c>
      <c r="E1386" s="57">
        <v>1983</v>
      </c>
      <c r="F1386" s="56">
        <v>4</v>
      </c>
      <c r="G1386" s="57">
        <v>1</v>
      </c>
      <c r="H1386" s="56">
        <v>27</v>
      </c>
      <c r="I1386" s="6">
        <v>105</v>
      </c>
      <c r="J1386">
        <v>27</v>
      </c>
      <c r="K1386" s="57">
        <v>127</v>
      </c>
      <c r="L1386">
        <v>11</v>
      </c>
      <c r="M1386" s="20">
        <v>45961</v>
      </c>
      <c r="N1386" s="3">
        <v>0.33</v>
      </c>
      <c r="O1386" s="3">
        <v>3.3</v>
      </c>
      <c r="R1386" s="119"/>
    </row>
    <row r="1387" spans="1:18">
      <c r="A1387" s="57" t="s">
        <v>29</v>
      </c>
      <c r="B1387" s="57" t="s">
        <v>30</v>
      </c>
      <c r="C1387" s="56">
        <v>7</v>
      </c>
      <c r="D1387" s="57" t="s">
        <v>37</v>
      </c>
      <c r="E1387" s="57">
        <v>2018</v>
      </c>
      <c r="F1387" s="56">
        <v>4</v>
      </c>
      <c r="G1387" s="57">
        <v>2</v>
      </c>
      <c r="H1387" s="56">
        <v>27</v>
      </c>
      <c r="I1387" s="6">
        <v>106</v>
      </c>
      <c r="J1387">
        <v>38</v>
      </c>
      <c r="K1387" s="57">
        <v>227</v>
      </c>
      <c r="L1387">
        <v>11</v>
      </c>
      <c r="M1387" s="20">
        <v>45961</v>
      </c>
      <c r="N1387" s="3">
        <v>0.31</v>
      </c>
      <c r="O1387" s="3">
        <v>1.67</v>
      </c>
      <c r="R1387" s="119"/>
    </row>
    <row r="1388" spans="1:18">
      <c r="A1388" s="57" t="s">
        <v>29</v>
      </c>
      <c r="B1388" s="57" t="s">
        <v>30</v>
      </c>
      <c r="C1388" s="56">
        <v>7</v>
      </c>
      <c r="D1388" s="57" t="s">
        <v>33</v>
      </c>
      <c r="E1388" s="57">
        <v>1998</v>
      </c>
      <c r="F1388" s="56">
        <v>4</v>
      </c>
      <c r="G1388" s="57">
        <v>3</v>
      </c>
      <c r="H1388" s="56">
        <v>27</v>
      </c>
      <c r="I1388" s="6">
        <v>107</v>
      </c>
      <c r="J1388">
        <v>91</v>
      </c>
      <c r="K1388" s="57">
        <v>327</v>
      </c>
      <c r="L1388">
        <v>11</v>
      </c>
      <c r="M1388" s="20">
        <v>45961</v>
      </c>
      <c r="N1388" s="3">
        <v>0.43</v>
      </c>
      <c r="O1388" s="3">
        <v>3.54</v>
      </c>
      <c r="R1388" s="119"/>
    </row>
    <row r="1389" spans="1:18">
      <c r="A1389" s="57" t="s">
        <v>29</v>
      </c>
      <c r="B1389" s="57" t="s">
        <v>30</v>
      </c>
      <c r="C1389" s="56">
        <v>7</v>
      </c>
      <c r="D1389" s="57" t="s">
        <v>36</v>
      </c>
      <c r="E1389" s="57">
        <v>2016</v>
      </c>
      <c r="F1389" s="56">
        <v>4</v>
      </c>
      <c r="G1389" s="57">
        <v>4</v>
      </c>
      <c r="H1389" s="56">
        <v>27</v>
      </c>
      <c r="I1389" s="6">
        <v>108</v>
      </c>
      <c r="J1389">
        <v>102</v>
      </c>
      <c r="K1389" s="57">
        <v>427</v>
      </c>
      <c r="L1389">
        <v>11</v>
      </c>
      <c r="M1389" s="20">
        <v>45961</v>
      </c>
      <c r="N1389" s="3">
        <v>0.49</v>
      </c>
      <c r="O1389" s="3">
        <v>7.52</v>
      </c>
      <c r="R1389" s="119"/>
    </row>
    <row r="1390" spans="1:18">
      <c r="A1390" s="57" t="s">
        <v>29</v>
      </c>
      <c r="B1390" s="57" t="s">
        <v>30</v>
      </c>
      <c r="C1390" s="56">
        <v>7</v>
      </c>
      <c r="D1390" s="57" t="s">
        <v>36</v>
      </c>
      <c r="E1390" s="57">
        <v>2016</v>
      </c>
      <c r="F1390" s="56">
        <v>4</v>
      </c>
      <c r="G1390" s="57">
        <v>4</v>
      </c>
      <c r="H1390" s="56">
        <v>28</v>
      </c>
      <c r="I1390" s="6">
        <v>109</v>
      </c>
      <c r="J1390">
        <v>101</v>
      </c>
      <c r="K1390" s="57">
        <v>428</v>
      </c>
      <c r="L1390">
        <v>11</v>
      </c>
      <c r="M1390" s="20">
        <v>45961</v>
      </c>
      <c r="N1390" s="3">
        <v>0.65</v>
      </c>
      <c r="O1390" s="3">
        <v>2.29</v>
      </c>
      <c r="R1390" s="119"/>
    </row>
    <row r="1391" spans="1:18">
      <c r="A1391" s="57" t="s">
        <v>29</v>
      </c>
      <c r="B1391" s="57" t="s">
        <v>30</v>
      </c>
      <c r="C1391" s="56">
        <v>7</v>
      </c>
      <c r="D1391" s="57" t="s">
        <v>33</v>
      </c>
      <c r="E1391" s="57">
        <v>1998</v>
      </c>
      <c r="F1391" s="56">
        <v>4</v>
      </c>
      <c r="G1391" s="57">
        <v>3</v>
      </c>
      <c r="H1391" s="56">
        <v>28</v>
      </c>
      <c r="I1391" s="6">
        <v>110</v>
      </c>
      <c r="J1391">
        <v>92</v>
      </c>
      <c r="K1391" s="57">
        <v>328</v>
      </c>
      <c r="L1391">
        <v>11</v>
      </c>
      <c r="M1391" s="20">
        <v>45961</v>
      </c>
      <c r="N1391" s="3">
        <v>0.48</v>
      </c>
      <c r="O1391" s="3">
        <v>6.13</v>
      </c>
      <c r="R1391" s="119"/>
    </row>
    <row r="1392" spans="1:18">
      <c r="A1392" s="57" t="s">
        <v>29</v>
      </c>
      <c r="B1392" s="57" t="s">
        <v>30</v>
      </c>
      <c r="C1392" s="56">
        <v>7</v>
      </c>
      <c r="D1392" s="57" t="s">
        <v>37</v>
      </c>
      <c r="E1392" s="57">
        <v>2018</v>
      </c>
      <c r="F1392" s="56">
        <v>4</v>
      </c>
      <c r="G1392" s="57">
        <v>2</v>
      </c>
      <c r="H1392" s="56">
        <v>28</v>
      </c>
      <c r="I1392" s="6">
        <v>111</v>
      </c>
      <c r="J1392">
        <v>37</v>
      </c>
      <c r="K1392" s="57">
        <v>228</v>
      </c>
      <c r="L1392">
        <v>11</v>
      </c>
      <c r="M1392" s="20">
        <v>45961</v>
      </c>
      <c r="N1392" s="3">
        <v>0.3</v>
      </c>
      <c r="O1392" s="3">
        <v>1.97</v>
      </c>
      <c r="R1392" s="119"/>
    </row>
    <row r="1393" spans="1:18">
      <c r="A1393" s="57" t="s">
        <v>29</v>
      </c>
      <c r="B1393" s="57" t="s">
        <v>30</v>
      </c>
      <c r="C1393" s="56">
        <v>7</v>
      </c>
      <c r="D1393" s="57" t="s">
        <v>31</v>
      </c>
      <c r="E1393" s="57">
        <v>1983</v>
      </c>
      <c r="F1393" s="56">
        <v>4</v>
      </c>
      <c r="G1393" s="57">
        <v>1</v>
      </c>
      <c r="H1393" s="56">
        <v>28</v>
      </c>
      <c r="I1393" s="6">
        <v>112</v>
      </c>
      <c r="J1393">
        <v>28</v>
      </c>
      <c r="K1393" s="57">
        <v>128</v>
      </c>
      <c r="L1393">
        <v>11</v>
      </c>
      <c r="M1393" s="20">
        <v>45961</v>
      </c>
      <c r="N1393" s="3">
        <v>0.33</v>
      </c>
      <c r="O1393" s="3">
        <v>3.06</v>
      </c>
      <c r="R1393" s="119"/>
    </row>
    <row r="1394" spans="1:18">
      <c r="A1394" s="57" t="s">
        <v>39</v>
      </c>
      <c r="B1394" s="57" t="s">
        <v>40</v>
      </c>
      <c r="C1394" s="56">
        <v>8</v>
      </c>
      <c r="D1394" s="57" t="s">
        <v>43</v>
      </c>
      <c r="E1394" s="57">
        <v>1999</v>
      </c>
      <c r="F1394" s="56">
        <v>4</v>
      </c>
      <c r="G1394" s="57">
        <v>1</v>
      </c>
      <c r="H1394" s="56">
        <v>29</v>
      </c>
      <c r="I1394" s="6">
        <v>113</v>
      </c>
      <c r="J1394">
        <v>29</v>
      </c>
      <c r="K1394" s="57">
        <v>129</v>
      </c>
      <c r="L1394">
        <v>11</v>
      </c>
      <c r="M1394" s="20">
        <v>45961</v>
      </c>
      <c r="N1394" s="3">
        <v>0.44</v>
      </c>
      <c r="O1394" s="3">
        <v>1.57</v>
      </c>
      <c r="R1394" s="119"/>
    </row>
    <row r="1395" spans="1:18">
      <c r="A1395" s="57" t="s">
        <v>39</v>
      </c>
      <c r="B1395" s="57" t="s">
        <v>40</v>
      </c>
      <c r="C1395" s="56">
        <v>8</v>
      </c>
      <c r="D1395" s="57" t="s">
        <v>48</v>
      </c>
      <c r="E1395" s="57">
        <v>2020</v>
      </c>
      <c r="F1395" s="56">
        <v>4</v>
      </c>
      <c r="G1395" s="57">
        <v>2</v>
      </c>
      <c r="H1395" s="56">
        <v>29</v>
      </c>
      <c r="I1395" s="6">
        <v>114</v>
      </c>
      <c r="J1395">
        <v>36</v>
      </c>
      <c r="K1395" s="57">
        <v>229</v>
      </c>
      <c r="L1395">
        <v>11</v>
      </c>
      <c r="M1395" s="20">
        <v>45961</v>
      </c>
      <c r="N1395" s="3">
        <v>0.38</v>
      </c>
      <c r="O1395" s="3">
        <v>3.17</v>
      </c>
      <c r="R1395" s="119"/>
    </row>
    <row r="1396" spans="1:18">
      <c r="A1396" s="57" t="s">
        <v>39</v>
      </c>
      <c r="B1396" s="57" t="s">
        <v>40</v>
      </c>
      <c r="C1396" s="56">
        <v>8</v>
      </c>
      <c r="D1396" s="57" t="s">
        <v>44</v>
      </c>
      <c r="E1396" s="57">
        <v>2001</v>
      </c>
      <c r="F1396" s="56">
        <v>4</v>
      </c>
      <c r="G1396" s="57">
        <v>3</v>
      </c>
      <c r="H1396" s="56">
        <v>29</v>
      </c>
      <c r="I1396" s="6">
        <v>115</v>
      </c>
      <c r="J1396">
        <v>93</v>
      </c>
      <c r="K1396" s="57">
        <v>329</v>
      </c>
      <c r="L1396">
        <v>11</v>
      </c>
      <c r="M1396" s="20">
        <v>45961</v>
      </c>
      <c r="N1396" s="3">
        <v>0.44</v>
      </c>
      <c r="O1396" s="3">
        <v>4.18</v>
      </c>
      <c r="R1396" s="119"/>
    </row>
    <row r="1397" spans="1:18">
      <c r="A1397" s="57" t="s">
        <v>39</v>
      </c>
      <c r="B1397" s="57" t="s">
        <v>40</v>
      </c>
      <c r="C1397" s="56">
        <v>8</v>
      </c>
      <c r="D1397" s="57" t="s">
        <v>45</v>
      </c>
      <c r="E1397" s="57">
        <v>2004</v>
      </c>
      <c r="F1397" s="56">
        <v>4</v>
      </c>
      <c r="G1397" s="57">
        <v>4</v>
      </c>
      <c r="H1397" s="56">
        <v>29</v>
      </c>
      <c r="I1397" s="6">
        <v>116</v>
      </c>
      <c r="J1397">
        <v>100</v>
      </c>
      <c r="K1397" s="57">
        <v>429</v>
      </c>
      <c r="L1397">
        <v>11</v>
      </c>
      <c r="M1397" s="20">
        <v>45961</v>
      </c>
      <c r="N1397" s="3">
        <v>0.65</v>
      </c>
      <c r="O1397" s="3">
        <v>3.02</v>
      </c>
      <c r="R1397" s="119"/>
    </row>
    <row r="1398" spans="1:18">
      <c r="A1398" s="57" t="s">
        <v>39</v>
      </c>
      <c r="B1398" s="57" t="s">
        <v>40</v>
      </c>
      <c r="C1398" s="56">
        <v>8</v>
      </c>
      <c r="D1398" s="57" t="s">
        <v>45</v>
      </c>
      <c r="E1398" s="57">
        <v>2004</v>
      </c>
      <c r="F1398" s="56">
        <v>4</v>
      </c>
      <c r="G1398" s="57">
        <v>4</v>
      </c>
      <c r="H1398" s="56">
        <v>30</v>
      </c>
      <c r="I1398" s="6">
        <v>117</v>
      </c>
      <c r="J1398">
        <v>99</v>
      </c>
      <c r="K1398" s="57">
        <v>430</v>
      </c>
      <c r="L1398">
        <v>11</v>
      </c>
      <c r="M1398" s="20">
        <v>45961</v>
      </c>
      <c r="N1398" s="3">
        <v>0.56999999999999995</v>
      </c>
      <c r="O1398" s="3">
        <v>2.58</v>
      </c>
      <c r="R1398" s="119"/>
    </row>
    <row r="1399" spans="1:18">
      <c r="A1399" s="57" t="s">
        <v>39</v>
      </c>
      <c r="B1399" s="57" t="s">
        <v>40</v>
      </c>
      <c r="C1399" s="56">
        <v>8</v>
      </c>
      <c r="D1399" s="57" t="s">
        <v>44</v>
      </c>
      <c r="E1399" s="57">
        <v>2001</v>
      </c>
      <c r="F1399" s="56">
        <v>4</v>
      </c>
      <c r="G1399" s="57">
        <v>3</v>
      </c>
      <c r="H1399" s="56">
        <v>30</v>
      </c>
      <c r="I1399" s="6">
        <v>118</v>
      </c>
      <c r="J1399">
        <v>94</v>
      </c>
      <c r="K1399" s="57">
        <v>330</v>
      </c>
      <c r="L1399">
        <v>11</v>
      </c>
      <c r="M1399" s="20">
        <v>45961</v>
      </c>
      <c r="N1399" s="3">
        <v>0.41</v>
      </c>
      <c r="O1399" s="3">
        <v>2.25</v>
      </c>
      <c r="R1399" s="119"/>
    </row>
    <row r="1400" spans="1:18">
      <c r="A1400" s="57" t="s">
        <v>39</v>
      </c>
      <c r="B1400" s="57" t="s">
        <v>40</v>
      </c>
      <c r="C1400" s="56">
        <v>8</v>
      </c>
      <c r="D1400" s="57" t="s">
        <v>48</v>
      </c>
      <c r="E1400" s="57">
        <v>2020</v>
      </c>
      <c r="F1400" s="56">
        <v>4</v>
      </c>
      <c r="G1400" s="57">
        <v>2</v>
      </c>
      <c r="H1400" s="56">
        <v>30</v>
      </c>
      <c r="I1400" s="6">
        <v>119</v>
      </c>
      <c r="J1400">
        <v>35</v>
      </c>
      <c r="K1400" s="57">
        <v>230</v>
      </c>
      <c r="L1400">
        <v>11</v>
      </c>
      <c r="M1400" s="20">
        <v>45961</v>
      </c>
      <c r="N1400" s="3">
        <v>0.42</v>
      </c>
      <c r="O1400" s="3">
        <v>2.42</v>
      </c>
      <c r="R1400" s="119"/>
    </row>
    <row r="1401" spans="1:18">
      <c r="A1401" s="57" t="s">
        <v>39</v>
      </c>
      <c r="B1401" s="57" t="s">
        <v>40</v>
      </c>
      <c r="C1401" s="56">
        <v>8</v>
      </c>
      <c r="D1401" s="57" t="s">
        <v>43</v>
      </c>
      <c r="E1401" s="57">
        <v>1999</v>
      </c>
      <c r="F1401" s="56">
        <v>4</v>
      </c>
      <c r="G1401" s="57">
        <v>1</v>
      </c>
      <c r="H1401" s="56">
        <v>30</v>
      </c>
      <c r="I1401" s="6">
        <v>120</v>
      </c>
      <c r="J1401">
        <v>30</v>
      </c>
      <c r="K1401" s="57">
        <v>130</v>
      </c>
      <c r="L1401">
        <v>11</v>
      </c>
      <c r="M1401" s="20">
        <v>45961</v>
      </c>
      <c r="N1401" s="3">
        <v>0.35</v>
      </c>
      <c r="O1401" s="3">
        <v>5.08</v>
      </c>
      <c r="R1401" s="119"/>
    </row>
    <row r="1402" spans="1:18">
      <c r="A1402" s="57" t="s">
        <v>39</v>
      </c>
      <c r="B1402" s="57" t="s">
        <v>40</v>
      </c>
      <c r="C1402" s="56">
        <v>8</v>
      </c>
      <c r="D1402" s="57" t="s">
        <v>46</v>
      </c>
      <c r="E1402" s="57">
        <v>2008</v>
      </c>
      <c r="F1402" s="56">
        <v>4</v>
      </c>
      <c r="G1402" s="57">
        <v>1</v>
      </c>
      <c r="H1402" s="56">
        <v>31</v>
      </c>
      <c r="I1402" s="6">
        <v>121</v>
      </c>
      <c r="J1402">
        <v>31</v>
      </c>
      <c r="K1402" s="57">
        <v>131</v>
      </c>
      <c r="L1402">
        <v>11</v>
      </c>
      <c r="M1402" s="20">
        <v>45961</v>
      </c>
      <c r="N1402" s="3">
        <v>0.35</v>
      </c>
      <c r="O1402" s="3">
        <v>3.55</v>
      </c>
      <c r="R1402" s="119"/>
    </row>
    <row r="1403" spans="1:18">
      <c r="A1403" s="57" t="s">
        <v>39</v>
      </c>
      <c r="B1403" s="57" t="s">
        <v>40</v>
      </c>
      <c r="C1403" s="56">
        <v>8</v>
      </c>
      <c r="D1403" s="57" t="s">
        <v>41</v>
      </c>
      <c r="E1403" s="57">
        <v>1984</v>
      </c>
      <c r="F1403" s="56">
        <v>4</v>
      </c>
      <c r="G1403" s="57">
        <v>2</v>
      </c>
      <c r="H1403" s="56">
        <v>31</v>
      </c>
      <c r="I1403" s="6">
        <v>122</v>
      </c>
      <c r="J1403">
        <v>34</v>
      </c>
      <c r="K1403" s="57">
        <v>231</v>
      </c>
      <c r="L1403">
        <v>11</v>
      </c>
      <c r="M1403" s="20">
        <v>45961</v>
      </c>
      <c r="N1403" s="3">
        <v>0.45</v>
      </c>
      <c r="O1403" s="3">
        <v>3.02</v>
      </c>
      <c r="R1403" s="119"/>
    </row>
    <row r="1404" spans="1:18">
      <c r="A1404" s="57" t="s">
        <v>39</v>
      </c>
      <c r="B1404" s="57" t="s">
        <v>40</v>
      </c>
      <c r="C1404" s="56">
        <v>8</v>
      </c>
      <c r="D1404" s="57" t="s">
        <v>47</v>
      </c>
      <c r="E1404" s="57">
        <v>2016</v>
      </c>
      <c r="F1404" s="56">
        <v>4</v>
      </c>
      <c r="G1404" s="57">
        <v>3</v>
      </c>
      <c r="H1404" s="56">
        <v>31</v>
      </c>
      <c r="I1404" s="6">
        <v>123</v>
      </c>
      <c r="J1404">
        <v>95</v>
      </c>
      <c r="K1404" s="57">
        <v>331</v>
      </c>
      <c r="L1404">
        <v>11</v>
      </c>
      <c r="M1404" s="20">
        <v>45961</v>
      </c>
      <c r="N1404" s="3">
        <v>0.44</v>
      </c>
      <c r="O1404" s="3">
        <v>6.31</v>
      </c>
      <c r="R1404" s="119"/>
    </row>
    <row r="1405" spans="1:18">
      <c r="A1405" s="57" t="s">
        <v>39</v>
      </c>
      <c r="B1405" s="57" t="s">
        <v>40</v>
      </c>
      <c r="C1405" s="56">
        <v>8</v>
      </c>
      <c r="D1405" s="57" t="s">
        <v>42</v>
      </c>
      <c r="E1405" s="57">
        <v>1989</v>
      </c>
      <c r="F1405" s="56">
        <v>4</v>
      </c>
      <c r="G1405" s="57">
        <v>4</v>
      </c>
      <c r="H1405" s="56">
        <v>31</v>
      </c>
      <c r="I1405" s="6">
        <v>124</v>
      </c>
      <c r="J1405">
        <v>98</v>
      </c>
      <c r="K1405" s="57">
        <v>431</v>
      </c>
      <c r="L1405">
        <v>11</v>
      </c>
      <c r="M1405" s="20">
        <v>45961</v>
      </c>
      <c r="N1405" s="3">
        <v>0.55000000000000004</v>
      </c>
      <c r="O1405" s="3">
        <v>5.6</v>
      </c>
      <c r="R1405" s="119"/>
    </row>
    <row r="1406" spans="1:18">
      <c r="A1406" s="57" t="s">
        <v>39</v>
      </c>
      <c r="B1406" s="57" t="s">
        <v>40</v>
      </c>
      <c r="C1406" s="56">
        <v>8</v>
      </c>
      <c r="D1406" s="57" t="s">
        <v>42</v>
      </c>
      <c r="E1406" s="57">
        <v>1989</v>
      </c>
      <c r="F1406" s="56">
        <v>4</v>
      </c>
      <c r="G1406" s="57">
        <v>4</v>
      </c>
      <c r="H1406" s="56">
        <v>32</v>
      </c>
      <c r="I1406" s="6">
        <v>125</v>
      </c>
      <c r="J1406">
        <v>97</v>
      </c>
      <c r="K1406" s="57">
        <v>432</v>
      </c>
      <c r="L1406">
        <v>11</v>
      </c>
      <c r="M1406" s="20">
        <v>45961</v>
      </c>
      <c r="N1406" s="3">
        <v>0.54</v>
      </c>
      <c r="O1406" s="3">
        <v>4.8</v>
      </c>
      <c r="R1406" s="119"/>
    </row>
    <row r="1407" spans="1:18">
      <c r="A1407" s="57" t="s">
        <v>39</v>
      </c>
      <c r="B1407" s="57" t="s">
        <v>40</v>
      </c>
      <c r="C1407" s="56">
        <v>8</v>
      </c>
      <c r="D1407" s="57" t="s">
        <v>47</v>
      </c>
      <c r="E1407" s="57">
        <v>2016</v>
      </c>
      <c r="F1407" s="56">
        <v>4</v>
      </c>
      <c r="G1407" s="57">
        <v>3</v>
      </c>
      <c r="H1407" s="56">
        <v>32</v>
      </c>
      <c r="I1407" s="6">
        <v>126</v>
      </c>
      <c r="J1407">
        <v>96</v>
      </c>
      <c r="K1407" s="57">
        <v>332</v>
      </c>
      <c r="L1407">
        <v>11</v>
      </c>
      <c r="M1407" s="20">
        <v>45961</v>
      </c>
      <c r="N1407" s="3">
        <v>0.41</v>
      </c>
      <c r="O1407" s="3">
        <v>2.7</v>
      </c>
      <c r="R1407" s="119"/>
    </row>
    <row r="1408" spans="1:18">
      <c r="A1408" s="57" t="s">
        <v>39</v>
      </c>
      <c r="B1408" s="57" t="s">
        <v>40</v>
      </c>
      <c r="C1408" s="56">
        <v>8</v>
      </c>
      <c r="D1408" s="57" t="s">
        <v>41</v>
      </c>
      <c r="E1408" s="57">
        <v>1984</v>
      </c>
      <c r="F1408" s="56">
        <v>4</v>
      </c>
      <c r="G1408" s="57">
        <v>2</v>
      </c>
      <c r="H1408" s="56">
        <v>32</v>
      </c>
      <c r="I1408" s="6">
        <v>127</v>
      </c>
      <c r="J1408">
        <v>33</v>
      </c>
      <c r="K1408" s="57">
        <v>232</v>
      </c>
      <c r="L1408">
        <v>11</v>
      </c>
      <c r="M1408" s="20">
        <v>45961</v>
      </c>
      <c r="N1408" s="3">
        <v>0.3</v>
      </c>
      <c r="O1408" s="3">
        <v>1.92</v>
      </c>
      <c r="R1408" s="119"/>
    </row>
    <row r="1409" spans="1:18">
      <c r="A1409" s="57" t="s">
        <v>39</v>
      </c>
      <c r="B1409" s="57" t="s">
        <v>40</v>
      </c>
      <c r="C1409" s="56">
        <v>8</v>
      </c>
      <c r="D1409" s="57" t="s">
        <v>46</v>
      </c>
      <c r="E1409" s="57">
        <v>2008</v>
      </c>
      <c r="F1409" s="56">
        <v>4</v>
      </c>
      <c r="G1409" s="57">
        <v>1</v>
      </c>
      <c r="H1409" s="56">
        <v>32</v>
      </c>
      <c r="I1409" s="6">
        <v>128</v>
      </c>
      <c r="J1409">
        <v>32</v>
      </c>
      <c r="K1409" s="57">
        <v>132</v>
      </c>
      <c r="L1409">
        <v>11</v>
      </c>
      <c r="M1409" s="20">
        <v>45961</v>
      </c>
      <c r="N1409" s="3">
        <v>0.31</v>
      </c>
      <c r="O1409" s="3">
        <v>2.23</v>
      </c>
      <c r="R1409" s="119"/>
    </row>
    <row r="1410" spans="1:18">
      <c r="A1410" s="57" t="s">
        <v>29</v>
      </c>
      <c r="B1410" s="57" t="s">
        <v>30</v>
      </c>
      <c r="C1410" s="56">
        <v>1</v>
      </c>
      <c r="D1410" s="57" t="s">
        <v>37</v>
      </c>
      <c r="E1410" s="57">
        <v>2018</v>
      </c>
      <c r="F1410" s="56">
        <v>1</v>
      </c>
      <c r="G1410" s="57">
        <v>1</v>
      </c>
      <c r="H1410" s="56">
        <v>1</v>
      </c>
      <c r="I1410" s="6">
        <v>1</v>
      </c>
      <c r="J1410">
        <v>1</v>
      </c>
      <c r="K1410" s="57">
        <v>101</v>
      </c>
      <c r="L1410">
        <v>12</v>
      </c>
      <c r="M1410" s="20">
        <v>45967</v>
      </c>
      <c r="N1410" s="3">
        <v>0.3</v>
      </c>
      <c r="O1410" s="3">
        <v>3.38</v>
      </c>
      <c r="R1410" s="119"/>
    </row>
    <row r="1411" spans="1:18">
      <c r="A1411" s="57" t="s">
        <v>29</v>
      </c>
      <c r="B1411" s="57" t="s">
        <v>30</v>
      </c>
      <c r="C1411" s="56">
        <v>1</v>
      </c>
      <c r="D1411" s="57" t="s">
        <v>32</v>
      </c>
      <c r="E1411" s="57">
        <v>1985</v>
      </c>
      <c r="F1411" s="56">
        <v>1</v>
      </c>
      <c r="G1411" s="57">
        <v>2</v>
      </c>
      <c r="H1411" s="56">
        <v>1</v>
      </c>
      <c r="I1411" s="6">
        <v>2</v>
      </c>
      <c r="J1411">
        <v>64</v>
      </c>
      <c r="K1411" s="57">
        <v>201</v>
      </c>
      <c r="L1411">
        <v>12</v>
      </c>
      <c r="M1411" s="20">
        <v>45967</v>
      </c>
      <c r="N1411" s="3">
        <v>0.28000000000000003</v>
      </c>
      <c r="O1411" s="3">
        <v>5.0199999999999996</v>
      </c>
      <c r="R1411" s="119"/>
    </row>
    <row r="1412" spans="1:18">
      <c r="A1412" s="57" t="s">
        <v>29</v>
      </c>
      <c r="B1412" s="57" t="s">
        <v>30</v>
      </c>
      <c r="C1412" s="56">
        <v>1</v>
      </c>
      <c r="D1412" s="57" t="s">
        <v>31</v>
      </c>
      <c r="E1412" s="57">
        <v>1983</v>
      </c>
      <c r="F1412" s="56">
        <v>1</v>
      </c>
      <c r="G1412" s="57">
        <v>3</v>
      </c>
      <c r="H1412" s="56">
        <v>1</v>
      </c>
      <c r="I1412" s="6">
        <v>3</v>
      </c>
      <c r="J1412">
        <v>65</v>
      </c>
      <c r="K1412" s="57">
        <v>301</v>
      </c>
      <c r="L1412">
        <v>12</v>
      </c>
      <c r="M1412" s="20">
        <v>45967</v>
      </c>
      <c r="N1412" s="3">
        <v>0.32</v>
      </c>
      <c r="O1412" s="3">
        <v>5.0999999999999996</v>
      </c>
      <c r="R1412" s="119"/>
    </row>
    <row r="1413" spans="1:18">
      <c r="A1413" s="57" t="s">
        <v>29</v>
      </c>
      <c r="B1413" s="57" t="s">
        <v>30</v>
      </c>
      <c r="C1413" s="56">
        <v>1</v>
      </c>
      <c r="D1413" s="57" t="s">
        <v>34</v>
      </c>
      <c r="E1413" s="57">
        <v>1999</v>
      </c>
      <c r="F1413" s="56">
        <v>1</v>
      </c>
      <c r="G1413" s="57">
        <v>4</v>
      </c>
      <c r="H1413" s="56">
        <v>1</v>
      </c>
      <c r="I1413" s="6">
        <v>4</v>
      </c>
      <c r="J1413">
        <v>128</v>
      </c>
      <c r="K1413" s="57">
        <v>401</v>
      </c>
      <c r="L1413">
        <v>12</v>
      </c>
      <c r="M1413" s="20">
        <v>45967</v>
      </c>
      <c r="N1413" s="3">
        <v>0.48</v>
      </c>
      <c r="O1413" s="3">
        <v>3.28</v>
      </c>
      <c r="R1413" s="119"/>
    </row>
    <row r="1414" spans="1:18">
      <c r="A1414" s="57" t="s">
        <v>29</v>
      </c>
      <c r="B1414" s="57" t="s">
        <v>30</v>
      </c>
      <c r="C1414" s="56">
        <v>1</v>
      </c>
      <c r="D1414" s="57" t="s">
        <v>34</v>
      </c>
      <c r="E1414" s="57">
        <v>1999</v>
      </c>
      <c r="F1414" s="56">
        <v>1</v>
      </c>
      <c r="G1414" s="57">
        <v>4</v>
      </c>
      <c r="H1414" s="56">
        <v>2</v>
      </c>
      <c r="I1414" s="6">
        <v>5</v>
      </c>
      <c r="J1414">
        <v>127</v>
      </c>
      <c r="K1414" s="57">
        <v>402</v>
      </c>
      <c r="L1414">
        <v>12</v>
      </c>
      <c r="M1414" s="20">
        <v>45967</v>
      </c>
      <c r="N1414" s="3">
        <v>0.39</v>
      </c>
      <c r="O1414" s="3">
        <v>2.25</v>
      </c>
      <c r="R1414" s="119"/>
    </row>
    <row r="1415" spans="1:18">
      <c r="A1415" s="57" t="s">
        <v>29</v>
      </c>
      <c r="B1415" s="57" t="s">
        <v>30</v>
      </c>
      <c r="C1415" s="56">
        <v>1</v>
      </c>
      <c r="D1415" s="57" t="s">
        <v>31</v>
      </c>
      <c r="E1415" s="57">
        <v>1983</v>
      </c>
      <c r="F1415" s="56">
        <v>1</v>
      </c>
      <c r="G1415" s="57">
        <v>3</v>
      </c>
      <c r="H1415" s="56">
        <v>2</v>
      </c>
      <c r="I1415" s="6">
        <v>6</v>
      </c>
      <c r="J1415">
        <v>66</v>
      </c>
      <c r="K1415" s="57">
        <v>302</v>
      </c>
      <c r="L1415">
        <v>12</v>
      </c>
      <c r="M1415" s="20">
        <v>45967</v>
      </c>
      <c r="N1415" s="3">
        <v>0.38</v>
      </c>
      <c r="O1415" s="3">
        <v>2.73</v>
      </c>
      <c r="R1415" s="119"/>
    </row>
    <row r="1416" spans="1:18">
      <c r="A1416" s="57" t="s">
        <v>29</v>
      </c>
      <c r="B1416" s="57" t="s">
        <v>30</v>
      </c>
      <c r="C1416" s="56">
        <v>1</v>
      </c>
      <c r="D1416" s="57" t="s">
        <v>32</v>
      </c>
      <c r="E1416" s="57">
        <v>1985</v>
      </c>
      <c r="F1416" s="56">
        <v>1</v>
      </c>
      <c r="G1416" s="57">
        <v>2</v>
      </c>
      <c r="H1416" s="56">
        <v>2</v>
      </c>
      <c r="I1416" s="6">
        <v>7</v>
      </c>
      <c r="J1416">
        <v>63</v>
      </c>
      <c r="K1416" s="57">
        <v>202</v>
      </c>
      <c r="L1416">
        <v>12</v>
      </c>
      <c r="M1416" s="20">
        <v>45967</v>
      </c>
      <c r="N1416" s="3">
        <v>0.23</v>
      </c>
      <c r="O1416" s="3">
        <v>1.97</v>
      </c>
      <c r="R1416" s="119"/>
    </row>
    <row r="1417" spans="1:18">
      <c r="A1417" s="57" t="s">
        <v>29</v>
      </c>
      <c r="B1417" s="57" t="s">
        <v>30</v>
      </c>
      <c r="C1417" s="56">
        <v>1</v>
      </c>
      <c r="D1417" s="57" t="s">
        <v>37</v>
      </c>
      <c r="E1417" s="57">
        <v>2018</v>
      </c>
      <c r="F1417" s="56">
        <v>1</v>
      </c>
      <c r="G1417" s="57">
        <v>1</v>
      </c>
      <c r="H1417" s="56">
        <v>2</v>
      </c>
      <c r="I1417" s="6">
        <v>8</v>
      </c>
      <c r="J1417">
        <v>2</v>
      </c>
      <c r="K1417" s="57">
        <v>102</v>
      </c>
      <c r="L1417">
        <v>12</v>
      </c>
      <c r="M1417" s="20">
        <v>45967</v>
      </c>
      <c r="N1417" s="3">
        <v>0.28999999999999998</v>
      </c>
      <c r="O1417" s="3">
        <v>2.4500000000000002</v>
      </c>
      <c r="R1417" s="119"/>
    </row>
    <row r="1418" spans="1:18">
      <c r="A1418" s="57" t="s">
        <v>29</v>
      </c>
      <c r="B1418" s="57" t="s">
        <v>30</v>
      </c>
      <c r="C1418" s="56">
        <v>1</v>
      </c>
      <c r="D1418" s="57" t="s">
        <v>36</v>
      </c>
      <c r="E1418" s="57">
        <v>2016</v>
      </c>
      <c r="F1418" s="56">
        <v>1</v>
      </c>
      <c r="G1418" s="57">
        <v>1</v>
      </c>
      <c r="H1418" s="56">
        <v>3</v>
      </c>
      <c r="I1418" s="6">
        <v>9</v>
      </c>
      <c r="J1418">
        <v>3</v>
      </c>
      <c r="K1418" s="57">
        <v>103</v>
      </c>
      <c r="L1418">
        <v>12</v>
      </c>
      <c r="M1418" s="20">
        <v>45967</v>
      </c>
      <c r="N1418" s="3">
        <v>0.35</v>
      </c>
      <c r="O1418" s="3">
        <v>3.96</v>
      </c>
      <c r="R1418" s="119"/>
    </row>
    <row r="1419" spans="1:18">
      <c r="A1419" s="57" t="s">
        <v>29</v>
      </c>
      <c r="B1419" s="57" t="s">
        <v>30</v>
      </c>
      <c r="C1419" s="56">
        <v>1</v>
      </c>
      <c r="D1419" s="57" t="s">
        <v>33</v>
      </c>
      <c r="E1419" s="57">
        <v>1998</v>
      </c>
      <c r="F1419" s="56">
        <v>1</v>
      </c>
      <c r="G1419" s="57">
        <v>2</v>
      </c>
      <c r="H1419" s="56">
        <v>3</v>
      </c>
      <c r="I1419" s="6">
        <v>10</v>
      </c>
      <c r="J1419">
        <v>62</v>
      </c>
      <c r="K1419" s="57">
        <v>203</v>
      </c>
      <c r="L1419">
        <v>12</v>
      </c>
      <c r="M1419" s="20">
        <v>45967</v>
      </c>
      <c r="N1419" s="3">
        <v>0.27</v>
      </c>
      <c r="O1419" s="3">
        <v>3.54</v>
      </c>
      <c r="R1419" s="119"/>
    </row>
    <row r="1420" spans="1:18">
      <c r="A1420" s="57" t="s">
        <v>29</v>
      </c>
      <c r="B1420" s="57" t="s">
        <v>30</v>
      </c>
      <c r="C1420" s="56">
        <v>1</v>
      </c>
      <c r="D1420" s="57" t="s">
        <v>38</v>
      </c>
      <c r="E1420" s="57">
        <v>2023</v>
      </c>
      <c r="F1420" s="56">
        <v>1</v>
      </c>
      <c r="G1420" s="57">
        <v>3</v>
      </c>
      <c r="H1420" s="56">
        <v>3</v>
      </c>
      <c r="I1420" s="6">
        <v>11</v>
      </c>
      <c r="J1420">
        <v>67</v>
      </c>
      <c r="K1420" s="57">
        <v>303</v>
      </c>
      <c r="L1420">
        <v>12</v>
      </c>
      <c r="M1420" s="20">
        <v>45967</v>
      </c>
      <c r="N1420" s="3">
        <v>0.28000000000000003</v>
      </c>
      <c r="O1420" s="3">
        <v>4.3600000000000003</v>
      </c>
      <c r="R1420" s="119"/>
    </row>
    <row r="1421" spans="1:18">
      <c r="A1421" s="57" t="s">
        <v>29</v>
      </c>
      <c r="B1421" s="57" t="s">
        <v>30</v>
      </c>
      <c r="C1421" s="56">
        <v>1</v>
      </c>
      <c r="D1421" s="57" t="s">
        <v>35</v>
      </c>
      <c r="E1421" s="57">
        <v>2002</v>
      </c>
      <c r="F1421" s="56">
        <v>1</v>
      </c>
      <c r="G1421" s="57">
        <v>4</v>
      </c>
      <c r="H1421" s="56">
        <v>3</v>
      </c>
      <c r="I1421" s="6">
        <v>12</v>
      </c>
      <c r="J1421">
        <v>126</v>
      </c>
      <c r="K1421" s="57">
        <v>403</v>
      </c>
      <c r="L1421">
        <v>12</v>
      </c>
      <c r="M1421" s="20">
        <v>45967</v>
      </c>
      <c r="N1421" s="3">
        <v>0.36</v>
      </c>
      <c r="O1421" s="3">
        <v>3.06</v>
      </c>
      <c r="R1421" s="119"/>
    </row>
    <row r="1422" spans="1:18">
      <c r="A1422" s="57" t="s">
        <v>29</v>
      </c>
      <c r="B1422" s="57" t="s">
        <v>30</v>
      </c>
      <c r="C1422" s="56">
        <v>1</v>
      </c>
      <c r="D1422" s="57" t="s">
        <v>35</v>
      </c>
      <c r="E1422" s="57">
        <v>2002</v>
      </c>
      <c r="F1422" s="56">
        <v>1</v>
      </c>
      <c r="G1422" s="57">
        <v>4</v>
      </c>
      <c r="H1422" s="56">
        <v>4</v>
      </c>
      <c r="I1422" s="6">
        <v>13</v>
      </c>
      <c r="J1422">
        <v>125</v>
      </c>
      <c r="K1422" s="57">
        <v>404</v>
      </c>
      <c r="L1422">
        <v>12</v>
      </c>
      <c r="M1422" s="20">
        <v>45967</v>
      </c>
      <c r="N1422" s="3">
        <v>0.38</v>
      </c>
      <c r="O1422" s="3">
        <v>4.4400000000000004</v>
      </c>
      <c r="R1422" s="119"/>
    </row>
    <row r="1423" spans="1:18">
      <c r="A1423" s="57" t="s">
        <v>29</v>
      </c>
      <c r="B1423" s="57" t="s">
        <v>30</v>
      </c>
      <c r="C1423" s="56">
        <v>1</v>
      </c>
      <c r="D1423" s="57" t="s">
        <v>38</v>
      </c>
      <c r="E1423" s="57">
        <v>2023</v>
      </c>
      <c r="F1423" s="56">
        <v>1</v>
      </c>
      <c r="G1423" s="57">
        <v>3</v>
      </c>
      <c r="H1423" s="56">
        <v>4</v>
      </c>
      <c r="I1423" s="6">
        <v>14</v>
      </c>
      <c r="J1423">
        <v>68</v>
      </c>
      <c r="K1423" s="57">
        <v>304</v>
      </c>
      <c r="L1423">
        <v>12</v>
      </c>
      <c r="M1423" s="20">
        <v>45967</v>
      </c>
      <c r="N1423" s="3">
        <v>0.28999999999999998</v>
      </c>
      <c r="O1423" s="3">
        <v>3.76</v>
      </c>
      <c r="R1423" s="119"/>
    </row>
    <row r="1424" spans="1:18">
      <c r="A1424" s="57" t="s">
        <v>29</v>
      </c>
      <c r="B1424" s="57" t="s">
        <v>30</v>
      </c>
      <c r="C1424" s="56">
        <v>1</v>
      </c>
      <c r="D1424" s="57" t="s">
        <v>33</v>
      </c>
      <c r="E1424" s="57">
        <v>1998</v>
      </c>
      <c r="F1424" s="56">
        <v>1</v>
      </c>
      <c r="G1424" s="57">
        <v>2</v>
      </c>
      <c r="H1424" s="56">
        <v>4</v>
      </c>
      <c r="I1424" s="6">
        <v>15</v>
      </c>
      <c r="J1424">
        <v>61</v>
      </c>
      <c r="K1424" s="57">
        <v>204</v>
      </c>
      <c r="L1424">
        <v>12</v>
      </c>
      <c r="M1424" s="20">
        <v>45967</v>
      </c>
      <c r="N1424" s="3">
        <v>0.25</v>
      </c>
      <c r="O1424" s="3">
        <v>1.83</v>
      </c>
      <c r="R1424" s="119"/>
    </row>
    <row r="1425" spans="1:18">
      <c r="A1425" s="57" t="s">
        <v>29</v>
      </c>
      <c r="B1425" s="57" t="s">
        <v>30</v>
      </c>
      <c r="C1425" s="56">
        <v>1</v>
      </c>
      <c r="D1425" s="57" t="s">
        <v>36</v>
      </c>
      <c r="E1425" s="57">
        <v>2016</v>
      </c>
      <c r="F1425" s="56">
        <v>1</v>
      </c>
      <c r="G1425" s="57">
        <v>1</v>
      </c>
      <c r="H1425" s="56">
        <v>4</v>
      </c>
      <c r="I1425" s="6">
        <v>16</v>
      </c>
      <c r="J1425">
        <v>4</v>
      </c>
      <c r="K1425" s="57">
        <v>104</v>
      </c>
      <c r="L1425">
        <v>12</v>
      </c>
      <c r="M1425" s="20">
        <v>45967</v>
      </c>
      <c r="N1425" s="3">
        <v>0.33</v>
      </c>
      <c r="O1425" s="3">
        <v>5.15</v>
      </c>
      <c r="R1425" s="119"/>
    </row>
    <row r="1426" spans="1:18">
      <c r="A1426" s="57" t="s">
        <v>39</v>
      </c>
      <c r="B1426" s="57" t="s">
        <v>40</v>
      </c>
      <c r="C1426" s="56">
        <v>2</v>
      </c>
      <c r="D1426" s="57" t="s">
        <v>41</v>
      </c>
      <c r="E1426" s="57">
        <v>1984</v>
      </c>
      <c r="F1426" s="56">
        <v>1</v>
      </c>
      <c r="G1426" s="57">
        <v>1</v>
      </c>
      <c r="H1426" s="56">
        <v>5</v>
      </c>
      <c r="I1426" s="6">
        <v>17</v>
      </c>
      <c r="J1426">
        <v>5</v>
      </c>
      <c r="K1426" s="57">
        <v>105</v>
      </c>
      <c r="L1426">
        <v>12</v>
      </c>
      <c r="M1426" s="20">
        <v>45967</v>
      </c>
      <c r="N1426" s="3">
        <v>0.35</v>
      </c>
      <c r="O1426" s="3">
        <v>6.11</v>
      </c>
      <c r="R1426" s="119"/>
    </row>
    <row r="1427" spans="1:18">
      <c r="A1427" s="57" t="s">
        <v>39</v>
      </c>
      <c r="B1427" s="57" t="s">
        <v>40</v>
      </c>
      <c r="C1427" s="56">
        <v>2</v>
      </c>
      <c r="D1427" s="57" t="s">
        <v>42</v>
      </c>
      <c r="E1427" s="57">
        <v>1989</v>
      </c>
      <c r="F1427" s="56">
        <v>1</v>
      </c>
      <c r="G1427" s="57">
        <v>2</v>
      </c>
      <c r="H1427" s="56">
        <v>5</v>
      </c>
      <c r="I1427" s="6">
        <v>18</v>
      </c>
      <c r="J1427">
        <v>60</v>
      </c>
      <c r="K1427" s="57">
        <v>205</v>
      </c>
      <c r="L1427">
        <v>12</v>
      </c>
      <c r="M1427" s="20">
        <v>45967</v>
      </c>
      <c r="N1427" s="3">
        <v>0.38</v>
      </c>
      <c r="O1427" s="3">
        <v>5.27</v>
      </c>
      <c r="R1427" s="119"/>
    </row>
    <row r="1428" spans="1:18">
      <c r="A1428" s="57" t="s">
        <v>39</v>
      </c>
      <c r="B1428" s="57" t="s">
        <v>40</v>
      </c>
      <c r="C1428" s="56">
        <v>2</v>
      </c>
      <c r="D1428" s="57" t="s">
        <v>45</v>
      </c>
      <c r="E1428" s="57">
        <v>2004</v>
      </c>
      <c r="F1428" s="56">
        <v>1</v>
      </c>
      <c r="G1428" s="57">
        <v>3</v>
      </c>
      <c r="H1428" s="56">
        <v>5</v>
      </c>
      <c r="I1428" s="6">
        <v>19</v>
      </c>
      <c r="J1428">
        <v>69</v>
      </c>
      <c r="K1428" s="57">
        <v>305</v>
      </c>
      <c r="L1428">
        <v>12</v>
      </c>
      <c r="M1428" s="20">
        <v>45967</v>
      </c>
      <c r="N1428" s="3">
        <v>0.44</v>
      </c>
      <c r="O1428" s="3">
        <v>5.13</v>
      </c>
      <c r="R1428" s="119"/>
    </row>
    <row r="1429" spans="1:18">
      <c r="A1429" s="57" t="s">
        <v>39</v>
      </c>
      <c r="B1429" s="57" t="s">
        <v>40</v>
      </c>
      <c r="C1429" s="56">
        <v>2</v>
      </c>
      <c r="D1429" s="57" t="s">
        <v>43</v>
      </c>
      <c r="E1429" s="57">
        <v>1999</v>
      </c>
      <c r="F1429" s="56">
        <v>1</v>
      </c>
      <c r="G1429" s="57">
        <v>4</v>
      </c>
      <c r="H1429" s="56">
        <v>5</v>
      </c>
      <c r="I1429" s="6">
        <v>20</v>
      </c>
      <c r="J1429">
        <v>124</v>
      </c>
      <c r="K1429" s="57">
        <v>405</v>
      </c>
      <c r="L1429">
        <v>12</v>
      </c>
      <c r="M1429" s="20">
        <v>45967</v>
      </c>
      <c r="N1429" s="3">
        <v>0.43</v>
      </c>
      <c r="O1429" s="3">
        <v>2.39</v>
      </c>
      <c r="R1429" s="119"/>
    </row>
    <row r="1430" spans="1:18">
      <c r="A1430" s="57" t="s">
        <v>39</v>
      </c>
      <c r="B1430" s="57" t="s">
        <v>40</v>
      </c>
      <c r="C1430" s="56">
        <v>2</v>
      </c>
      <c r="D1430" s="57" t="s">
        <v>43</v>
      </c>
      <c r="E1430" s="57">
        <v>1999</v>
      </c>
      <c r="F1430" s="56">
        <v>1</v>
      </c>
      <c r="G1430" s="57">
        <v>4</v>
      </c>
      <c r="H1430" s="56">
        <v>6</v>
      </c>
      <c r="I1430" s="6">
        <v>21</v>
      </c>
      <c r="J1430">
        <v>123</v>
      </c>
      <c r="K1430" s="57">
        <v>406</v>
      </c>
      <c r="L1430">
        <v>12</v>
      </c>
      <c r="M1430" s="20">
        <v>45967</v>
      </c>
      <c r="N1430" s="3">
        <v>0.39</v>
      </c>
      <c r="O1430" s="3">
        <v>7.2</v>
      </c>
      <c r="R1430" s="119"/>
    </row>
    <row r="1431" spans="1:18">
      <c r="A1431" s="57" t="s">
        <v>39</v>
      </c>
      <c r="B1431" s="57" t="s">
        <v>40</v>
      </c>
      <c r="C1431" s="56">
        <v>2</v>
      </c>
      <c r="D1431" s="57" t="s">
        <v>45</v>
      </c>
      <c r="E1431" s="57">
        <v>2004</v>
      </c>
      <c r="F1431" s="56">
        <v>1</v>
      </c>
      <c r="G1431" s="57">
        <v>3</v>
      </c>
      <c r="H1431" s="56">
        <v>6</v>
      </c>
      <c r="I1431" s="6">
        <v>22</v>
      </c>
      <c r="J1431">
        <v>70</v>
      </c>
      <c r="K1431" s="57">
        <v>306</v>
      </c>
      <c r="L1431">
        <v>12</v>
      </c>
      <c r="M1431" s="20">
        <v>45967</v>
      </c>
      <c r="N1431" s="3">
        <v>0.35</v>
      </c>
      <c r="O1431" s="3">
        <v>5.32</v>
      </c>
      <c r="R1431" s="119"/>
    </row>
    <row r="1432" spans="1:18">
      <c r="A1432" s="57" t="s">
        <v>39</v>
      </c>
      <c r="B1432" s="57" t="s">
        <v>40</v>
      </c>
      <c r="C1432" s="56">
        <v>2</v>
      </c>
      <c r="D1432" s="57" t="s">
        <v>42</v>
      </c>
      <c r="E1432" s="57">
        <v>1989</v>
      </c>
      <c r="F1432" s="56">
        <v>1</v>
      </c>
      <c r="G1432" s="57">
        <v>2</v>
      </c>
      <c r="H1432" s="56">
        <v>6</v>
      </c>
      <c r="I1432" s="6">
        <v>23</v>
      </c>
      <c r="J1432">
        <v>59</v>
      </c>
      <c r="K1432" s="57">
        <v>206</v>
      </c>
      <c r="L1432">
        <v>12</v>
      </c>
      <c r="M1432" s="20">
        <v>45967</v>
      </c>
      <c r="N1432" s="3">
        <v>0.33</v>
      </c>
      <c r="O1432" s="3">
        <v>4.12</v>
      </c>
      <c r="R1432" s="119"/>
    </row>
    <row r="1433" spans="1:18">
      <c r="A1433" s="57" t="s">
        <v>39</v>
      </c>
      <c r="B1433" s="57" t="s">
        <v>40</v>
      </c>
      <c r="C1433" s="56">
        <v>2</v>
      </c>
      <c r="D1433" s="57" t="s">
        <v>41</v>
      </c>
      <c r="E1433" s="57">
        <v>1984</v>
      </c>
      <c r="F1433" s="56">
        <v>1</v>
      </c>
      <c r="G1433" s="57">
        <v>1</v>
      </c>
      <c r="H1433" s="56">
        <v>6</v>
      </c>
      <c r="I1433" s="6">
        <v>24</v>
      </c>
      <c r="J1433">
        <v>6</v>
      </c>
      <c r="K1433" s="57">
        <v>106</v>
      </c>
      <c r="L1433">
        <v>12</v>
      </c>
      <c r="M1433" s="20">
        <v>45967</v>
      </c>
      <c r="N1433" s="3">
        <v>0.37</v>
      </c>
      <c r="O1433" s="3">
        <v>4.37</v>
      </c>
      <c r="R1433" s="119"/>
    </row>
    <row r="1434" spans="1:18">
      <c r="A1434" s="57" t="s">
        <v>39</v>
      </c>
      <c r="B1434" s="57" t="s">
        <v>40</v>
      </c>
      <c r="C1434" s="56">
        <v>2</v>
      </c>
      <c r="D1434" s="57" t="s">
        <v>47</v>
      </c>
      <c r="E1434" s="57">
        <v>2016</v>
      </c>
      <c r="F1434" s="56">
        <v>1</v>
      </c>
      <c r="G1434" s="57">
        <v>1</v>
      </c>
      <c r="H1434" s="56">
        <v>7</v>
      </c>
      <c r="I1434" s="6">
        <v>25</v>
      </c>
      <c r="J1434">
        <v>7</v>
      </c>
      <c r="K1434" s="57">
        <v>107</v>
      </c>
      <c r="L1434">
        <v>12</v>
      </c>
      <c r="M1434" s="20">
        <v>45967</v>
      </c>
      <c r="N1434" s="3">
        <v>0.37</v>
      </c>
      <c r="O1434" s="3">
        <v>5.44</v>
      </c>
      <c r="R1434" s="119"/>
    </row>
    <row r="1435" spans="1:18">
      <c r="A1435" s="57" t="s">
        <v>39</v>
      </c>
      <c r="B1435" s="57" t="s">
        <v>40</v>
      </c>
      <c r="C1435" s="56">
        <v>2</v>
      </c>
      <c r="D1435" s="57" t="s">
        <v>44</v>
      </c>
      <c r="E1435" s="57">
        <v>2001</v>
      </c>
      <c r="F1435" s="56">
        <v>1</v>
      </c>
      <c r="G1435" s="57">
        <v>2</v>
      </c>
      <c r="H1435" s="56">
        <v>7</v>
      </c>
      <c r="I1435" s="6">
        <v>26</v>
      </c>
      <c r="J1435">
        <v>58</v>
      </c>
      <c r="K1435" s="57">
        <v>207</v>
      </c>
      <c r="L1435">
        <v>12</v>
      </c>
      <c r="M1435" s="20">
        <v>45967</v>
      </c>
      <c r="N1435" s="3">
        <v>0.35</v>
      </c>
      <c r="O1435" s="3">
        <v>3.46</v>
      </c>
      <c r="R1435" s="119"/>
    </row>
    <row r="1436" spans="1:18">
      <c r="A1436" s="57" t="s">
        <v>39</v>
      </c>
      <c r="B1436" s="57" t="s">
        <v>40</v>
      </c>
      <c r="C1436" s="56">
        <v>2</v>
      </c>
      <c r="D1436" s="57" t="s">
        <v>48</v>
      </c>
      <c r="E1436" s="57">
        <v>2020</v>
      </c>
      <c r="F1436" s="56">
        <v>1</v>
      </c>
      <c r="G1436" s="57">
        <v>3</v>
      </c>
      <c r="H1436" s="56">
        <v>7</v>
      </c>
      <c r="I1436" s="6">
        <v>27</v>
      </c>
      <c r="J1436">
        <v>71</v>
      </c>
      <c r="K1436" s="57">
        <v>307</v>
      </c>
      <c r="L1436">
        <v>12</v>
      </c>
      <c r="M1436" s="20">
        <v>45967</v>
      </c>
      <c r="N1436" s="3">
        <v>0.47</v>
      </c>
      <c r="O1436" s="3">
        <v>5.85</v>
      </c>
      <c r="R1436" s="119"/>
    </row>
    <row r="1437" spans="1:18">
      <c r="A1437" s="57" t="s">
        <v>39</v>
      </c>
      <c r="B1437" s="57" t="s">
        <v>40</v>
      </c>
      <c r="C1437" s="56">
        <v>2</v>
      </c>
      <c r="D1437" s="57" t="s">
        <v>46</v>
      </c>
      <c r="E1437" s="57">
        <v>2008</v>
      </c>
      <c r="F1437" s="56">
        <v>1</v>
      </c>
      <c r="G1437" s="57">
        <v>4</v>
      </c>
      <c r="H1437" s="56">
        <v>7</v>
      </c>
      <c r="I1437" s="6">
        <v>28</v>
      </c>
      <c r="J1437">
        <v>122</v>
      </c>
      <c r="K1437" s="57">
        <v>407</v>
      </c>
      <c r="L1437">
        <v>12</v>
      </c>
      <c r="M1437" s="20">
        <v>45967</v>
      </c>
      <c r="N1437" s="3">
        <v>0.31</v>
      </c>
      <c r="O1437" s="3">
        <v>5.98</v>
      </c>
      <c r="R1437" s="119"/>
    </row>
    <row r="1438" spans="1:18">
      <c r="A1438" s="57" t="s">
        <v>39</v>
      </c>
      <c r="B1438" s="57" t="s">
        <v>40</v>
      </c>
      <c r="C1438" s="56">
        <v>2</v>
      </c>
      <c r="D1438" s="57" t="s">
        <v>46</v>
      </c>
      <c r="E1438" s="57">
        <v>2008</v>
      </c>
      <c r="F1438" s="56">
        <v>1</v>
      </c>
      <c r="G1438" s="57">
        <v>4</v>
      </c>
      <c r="H1438" s="56">
        <v>8</v>
      </c>
      <c r="I1438" s="6">
        <v>29</v>
      </c>
      <c r="J1438">
        <v>121</v>
      </c>
      <c r="K1438" s="57">
        <v>408</v>
      </c>
      <c r="L1438">
        <v>12</v>
      </c>
      <c r="M1438" s="20">
        <v>45967</v>
      </c>
      <c r="N1438" s="3">
        <v>0.31</v>
      </c>
      <c r="O1438" s="3">
        <v>2.99</v>
      </c>
      <c r="R1438" s="119"/>
    </row>
    <row r="1439" spans="1:18">
      <c r="A1439" s="57" t="s">
        <v>39</v>
      </c>
      <c r="B1439" s="57" t="s">
        <v>40</v>
      </c>
      <c r="C1439" s="56">
        <v>2</v>
      </c>
      <c r="D1439" s="57" t="s">
        <v>48</v>
      </c>
      <c r="E1439" s="57">
        <v>2020</v>
      </c>
      <c r="F1439" s="56">
        <v>1</v>
      </c>
      <c r="G1439" s="57">
        <v>3</v>
      </c>
      <c r="H1439" s="56">
        <v>8</v>
      </c>
      <c r="I1439" s="6">
        <v>30</v>
      </c>
      <c r="J1439">
        <v>72</v>
      </c>
      <c r="K1439" s="57">
        <v>308</v>
      </c>
      <c r="L1439">
        <v>12</v>
      </c>
      <c r="M1439" s="20">
        <v>45967</v>
      </c>
      <c r="N1439" s="3">
        <v>0.39</v>
      </c>
      <c r="O1439" s="3">
        <v>3.05</v>
      </c>
      <c r="R1439" s="119"/>
    </row>
    <row r="1440" spans="1:18">
      <c r="A1440" s="57" t="s">
        <v>39</v>
      </c>
      <c r="B1440" s="57" t="s">
        <v>40</v>
      </c>
      <c r="C1440" s="56">
        <v>2</v>
      </c>
      <c r="D1440" s="57" t="s">
        <v>44</v>
      </c>
      <c r="E1440" s="57">
        <v>2001</v>
      </c>
      <c r="F1440" s="56">
        <v>1</v>
      </c>
      <c r="G1440" s="57">
        <v>2</v>
      </c>
      <c r="H1440" s="56">
        <v>8</v>
      </c>
      <c r="I1440" s="6">
        <v>31</v>
      </c>
      <c r="J1440">
        <v>57</v>
      </c>
      <c r="K1440" s="57">
        <v>208</v>
      </c>
      <c r="L1440">
        <v>12</v>
      </c>
      <c r="M1440" s="20">
        <v>45967</v>
      </c>
      <c r="N1440" s="3">
        <v>0.26</v>
      </c>
      <c r="O1440" s="3">
        <v>2.4</v>
      </c>
      <c r="R1440" s="119"/>
    </row>
    <row r="1441" spans="1:18">
      <c r="A1441" s="57" t="s">
        <v>39</v>
      </c>
      <c r="B1441" s="57" t="s">
        <v>40</v>
      </c>
      <c r="C1441" s="56">
        <v>2</v>
      </c>
      <c r="D1441" s="57" t="s">
        <v>47</v>
      </c>
      <c r="E1441" s="57">
        <v>2016</v>
      </c>
      <c r="F1441" s="56">
        <v>1</v>
      </c>
      <c r="G1441" s="57">
        <v>1</v>
      </c>
      <c r="H1441" s="56">
        <v>8</v>
      </c>
      <c r="I1441" s="6">
        <v>32</v>
      </c>
      <c r="J1441">
        <v>8</v>
      </c>
      <c r="K1441" s="57">
        <v>108</v>
      </c>
      <c r="L1441">
        <v>12</v>
      </c>
      <c r="M1441" s="20">
        <v>45967</v>
      </c>
      <c r="N1441" s="3">
        <v>0.3</v>
      </c>
      <c r="O1441" s="3">
        <v>3.03</v>
      </c>
      <c r="R1441" s="119"/>
    </row>
    <row r="1442" spans="1:18">
      <c r="A1442" s="57" t="s">
        <v>29</v>
      </c>
      <c r="B1442" s="57" t="s">
        <v>30</v>
      </c>
      <c r="C1442" s="56">
        <v>3</v>
      </c>
      <c r="D1442" s="57" t="s">
        <v>32</v>
      </c>
      <c r="E1442" s="57">
        <v>1985</v>
      </c>
      <c r="F1442" s="56">
        <v>2</v>
      </c>
      <c r="G1442" s="57">
        <v>1</v>
      </c>
      <c r="H1442" s="56">
        <v>9</v>
      </c>
      <c r="I1442" s="6">
        <v>33</v>
      </c>
      <c r="J1442">
        <v>9</v>
      </c>
      <c r="K1442" s="57">
        <v>109</v>
      </c>
      <c r="L1442">
        <v>12</v>
      </c>
      <c r="M1442" s="20">
        <v>45967</v>
      </c>
      <c r="N1442" s="3">
        <v>0.33</v>
      </c>
      <c r="O1442" s="3">
        <v>2.82</v>
      </c>
      <c r="R1442" s="119"/>
    </row>
    <row r="1443" spans="1:18">
      <c r="A1443" s="57" t="s">
        <v>29</v>
      </c>
      <c r="B1443" s="57" t="s">
        <v>30</v>
      </c>
      <c r="C1443" s="56">
        <v>3</v>
      </c>
      <c r="D1443" s="57" t="s">
        <v>38</v>
      </c>
      <c r="E1443" s="57">
        <v>2023</v>
      </c>
      <c r="F1443" s="56">
        <v>2</v>
      </c>
      <c r="G1443" s="57">
        <v>2</v>
      </c>
      <c r="H1443" s="56">
        <v>9</v>
      </c>
      <c r="I1443" s="6">
        <v>34</v>
      </c>
      <c r="J1443">
        <v>56</v>
      </c>
      <c r="K1443" s="57">
        <v>209</v>
      </c>
      <c r="L1443">
        <v>12</v>
      </c>
      <c r="M1443" s="20">
        <v>45967</v>
      </c>
      <c r="N1443" s="3">
        <v>0.24</v>
      </c>
      <c r="O1443" s="3">
        <v>2.1</v>
      </c>
      <c r="R1443" s="119"/>
    </row>
    <row r="1444" spans="1:18">
      <c r="A1444" s="57" t="s">
        <v>29</v>
      </c>
      <c r="B1444" s="57" t="s">
        <v>30</v>
      </c>
      <c r="C1444" s="56">
        <v>3</v>
      </c>
      <c r="D1444" s="57" t="s">
        <v>36</v>
      </c>
      <c r="E1444" s="57">
        <v>2016</v>
      </c>
      <c r="F1444" s="56">
        <v>2</v>
      </c>
      <c r="G1444" s="57">
        <v>3</v>
      </c>
      <c r="H1444" s="56">
        <v>9</v>
      </c>
      <c r="I1444" s="6">
        <v>35</v>
      </c>
      <c r="J1444">
        <v>73</v>
      </c>
      <c r="K1444" s="57">
        <v>309</v>
      </c>
      <c r="L1444">
        <v>12</v>
      </c>
      <c r="M1444" s="20">
        <v>45967</v>
      </c>
      <c r="N1444" s="3">
        <v>0.31</v>
      </c>
      <c r="O1444" s="3">
        <v>3.36</v>
      </c>
      <c r="R1444" s="119"/>
    </row>
    <row r="1445" spans="1:18">
      <c r="A1445" s="57" t="s">
        <v>29</v>
      </c>
      <c r="B1445" s="57" t="s">
        <v>30</v>
      </c>
      <c r="C1445" s="56">
        <v>3</v>
      </c>
      <c r="D1445" s="57" t="s">
        <v>33</v>
      </c>
      <c r="E1445" s="57">
        <v>1998</v>
      </c>
      <c r="F1445" s="56">
        <v>2</v>
      </c>
      <c r="G1445" s="57">
        <v>4</v>
      </c>
      <c r="H1445" s="56">
        <v>9</v>
      </c>
      <c r="I1445" s="6">
        <v>36</v>
      </c>
      <c r="J1445">
        <v>120</v>
      </c>
      <c r="K1445" s="57">
        <v>409</v>
      </c>
      <c r="L1445">
        <v>12</v>
      </c>
      <c r="M1445" s="20">
        <v>45967</v>
      </c>
      <c r="N1445" s="3">
        <v>0.28000000000000003</v>
      </c>
      <c r="O1445" s="3">
        <v>2.31</v>
      </c>
      <c r="R1445" s="119"/>
    </row>
    <row r="1446" spans="1:18">
      <c r="A1446" s="57" t="s">
        <v>29</v>
      </c>
      <c r="B1446" s="57" t="s">
        <v>30</v>
      </c>
      <c r="C1446" s="56">
        <v>3</v>
      </c>
      <c r="D1446" s="57" t="s">
        <v>33</v>
      </c>
      <c r="E1446" s="57">
        <v>1998</v>
      </c>
      <c r="F1446" s="56">
        <v>2</v>
      </c>
      <c r="G1446" s="57">
        <v>4</v>
      </c>
      <c r="H1446" s="56">
        <v>10</v>
      </c>
      <c r="I1446" s="6">
        <v>37</v>
      </c>
      <c r="J1446">
        <v>119</v>
      </c>
      <c r="K1446" s="57">
        <v>410</v>
      </c>
      <c r="L1446">
        <v>12</v>
      </c>
      <c r="M1446" s="20">
        <v>45967</v>
      </c>
      <c r="N1446" s="3">
        <v>0.25</v>
      </c>
      <c r="O1446" s="3">
        <v>2.2400000000000002</v>
      </c>
      <c r="R1446" s="119"/>
    </row>
    <row r="1447" spans="1:18">
      <c r="A1447" s="57" t="s">
        <v>29</v>
      </c>
      <c r="B1447" s="57" t="s">
        <v>30</v>
      </c>
      <c r="C1447" s="56">
        <v>3</v>
      </c>
      <c r="D1447" s="57" t="s">
        <v>36</v>
      </c>
      <c r="E1447" s="57">
        <v>2016</v>
      </c>
      <c r="F1447" s="56">
        <v>2</v>
      </c>
      <c r="G1447" s="57">
        <v>3</v>
      </c>
      <c r="H1447" s="56">
        <v>10</v>
      </c>
      <c r="I1447" s="6">
        <v>38</v>
      </c>
      <c r="J1447">
        <v>74</v>
      </c>
      <c r="K1447" s="57">
        <v>310</v>
      </c>
      <c r="L1447">
        <v>12</v>
      </c>
      <c r="M1447" s="20">
        <v>45967</v>
      </c>
      <c r="N1447" s="3">
        <v>0.36</v>
      </c>
      <c r="O1447" s="3">
        <v>9</v>
      </c>
      <c r="R1447" s="119"/>
    </row>
    <row r="1448" spans="1:18">
      <c r="A1448" s="57" t="s">
        <v>29</v>
      </c>
      <c r="B1448" s="57" t="s">
        <v>30</v>
      </c>
      <c r="C1448" s="56">
        <v>3</v>
      </c>
      <c r="D1448" s="57" t="s">
        <v>38</v>
      </c>
      <c r="E1448" s="57">
        <v>2023</v>
      </c>
      <c r="F1448" s="56">
        <v>2</v>
      </c>
      <c r="G1448" s="57">
        <v>2</v>
      </c>
      <c r="H1448" s="56">
        <v>10</v>
      </c>
      <c r="I1448" s="6">
        <v>39</v>
      </c>
      <c r="J1448">
        <v>55</v>
      </c>
      <c r="K1448" s="57">
        <v>210</v>
      </c>
      <c r="L1448">
        <v>12</v>
      </c>
      <c r="M1448" s="20">
        <v>45967</v>
      </c>
      <c r="N1448" s="3">
        <v>0.2</v>
      </c>
      <c r="O1448" s="3">
        <v>2.92</v>
      </c>
      <c r="R1448" s="119"/>
    </row>
    <row r="1449" spans="1:18">
      <c r="A1449" s="57" t="s">
        <v>29</v>
      </c>
      <c r="B1449" s="57" t="s">
        <v>30</v>
      </c>
      <c r="C1449" s="56">
        <v>3</v>
      </c>
      <c r="D1449" s="57" t="s">
        <v>32</v>
      </c>
      <c r="E1449" s="57">
        <v>1985</v>
      </c>
      <c r="F1449" s="56">
        <v>2</v>
      </c>
      <c r="G1449" s="57">
        <v>1</v>
      </c>
      <c r="H1449" s="56">
        <v>10</v>
      </c>
      <c r="I1449" s="6">
        <v>40</v>
      </c>
      <c r="J1449">
        <v>10</v>
      </c>
      <c r="K1449" s="57">
        <v>110</v>
      </c>
      <c r="L1449">
        <v>12</v>
      </c>
      <c r="M1449" s="20">
        <v>45967</v>
      </c>
      <c r="N1449" s="3">
        <v>0.35</v>
      </c>
      <c r="O1449" s="3">
        <v>4.2699999999999996</v>
      </c>
      <c r="R1449" s="119"/>
    </row>
    <row r="1450" spans="1:18">
      <c r="A1450" s="57" t="s">
        <v>29</v>
      </c>
      <c r="B1450" s="57" t="s">
        <v>30</v>
      </c>
      <c r="C1450" s="56">
        <v>3</v>
      </c>
      <c r="D1450" s="57" t="s">
        <v>35</v>
      </c>
      <c r="E1450" s="57">
        <v>2002</v>
      </c>
      <c r="F1450" s="56">
        <v>2</v>
      </c>
      <c r="G1450" s="57">
        <v>1</v>
      </c>
      <c r="H1450" s="56">
        <v>11</v>
      </c>
      <c r="I1450" s="6">
        <v>41</v>
      </c>
      <c r="J1450">
        <v>11</v>
      </c>
      <c r="K1450" s="57">
        <v>111</v>
      </c>
      <c r="L1450">
        <v>12</v>
      </c>
      <c r="M1450" s="20">
        <v>45967</v>
      </c>
      <c r="N1450" s="3">
        <v>0.3</v>
      </c>
      <c r="O1450" s="3">
        <v>3.74</v>
      </c>
      <c r="R1450" s="119"/>
    </row>
    <row r="1451" spans="1:18">
      <c r="A1451" s="57" t="s">
        <v>29</v>
      </c>
      <c r="B1451" s="57" t="s">
        <v>30</v>
      </c>
      <c r="C1451" s="56">
        <v>3</v>
      </c>
      <c r="D1451" s="57" t="s">
        <v>34</v>
      </c>
      <c r="E1451" s="57">
        <v>1999</v>
      </c>
      <c r="F1451" s="56">
        <v>2</v>
      </c>
      <c r="G1451" s="57">
        <v>2</v>
      </c>
      <c r="H1451" s="56">
        <v>11</v>
      </c>
      <c r="I1451" s="6">
        <v>42</v>
      </c>
      <c r="J1451">
        <v>54</v>
      </c>
      <c r="K1451" s="57">
        <v>211</v>
      </c>
      <c r="L1451">
        <v>12</v>
      </c>
      <c r="M1451" s="20">
        <v>45967</v>
      </c>
      <c r="N1451" s="3">
        <v>0.3</v>
      </c>
      <c r="O1451" s="3">
        <v>2.5099999999999998</v>
      </c>
      <c r="R1451" s="119"/>
    </row>
    <row r="1452" spans="1:18">
      <c r="A1452" s="57" t="s">
        <v>29</v>
      </c>
      <c r="B1452" s="57" t="s">
        <v>30</v>
      </c>
      <c r="C1452" s="56">
        <v>3</v>
      </c>
      <c r="D1452" s="57" t="s">
        <v>37</v>
      </c>
      <c r="E1452" s="57">
        <v>2018</v>
      </c>
      <c r="F1452" s="56">
        <v>2</v>
      </c>
      <c r="G1452" s="57">
        <v>3</v>
      </c>
      <c r="H1452" s="56">
        <v>11</v>
      </c>
      <c r="I1452" s="6">
        <v>43</v>
      </c>
      <c r="J1452">
        <v>75</v>
      </c>
      <c r="K1452" s="57">
        <v>311</v>
      </c>
      <c r="L1452">
        <v>12</v>
      </c>
      <c r="M1452" s="20">
        <v>45967</v>
      </c>
      <c r="N1452" s="3">
        <v>0.25</v>
      </c>
      <c r="O1452" s="3">
        <v>3.68</v>
      </c>
      <c r="R1452" s="119"/>
    </row>
    <row r="1453" spans="1:18">
      <c r="A1453" s="57" t="s">
        <v>29</v>
      </c>
      <c r="B1453" s="57" t="s">
        <v>30</v>
      </c>
      <c r="C1453" s="56">
        <v>3</v>
      </c>
      <c r="D1453" s="57" t="s">
        <v>31</v>
      </c>
      <c r="E1453" s="57">
        <v>1983</v>
      </c>
      <c r="F1453" s="56">
        <v>2</v>
      </c>
      <c r="G1453" s="57">
        <v>4</v>
      </c>
      <c r="H1453" s="56">
        <v>11</v>
      </c>
      <c r="I1453" s="6">
        <v>44</v>
      </c>
      <c r="J1453">
        <v>118</v>
      </c>
      <c r="K1453" s="57">
        <v>411</v>
      </c>
      <c r="L1453">
        <v>12</v>
      </c>
      <c r="M1453" s="20">
        <v>45967</v>
      </c>
      <c r="N1453" s="3">
        <v>0.31</v>
      </c>
      <c r="O1453" s="3">
        <v>2.33</v>
      </c>
      <c r="R1453" s="119"/>
    </row>
    <row r="1454" spans="1:18">
      <c r="A1454" s="57" t="s">
        <v>29</v>
      </c>
      <c r="B1454" s="57" t="s">
        <v>30</v>
      </c>
      <c r="C1454" s="56">
        <v>3</v>
      </c>
      <c r="D1454" s="57" t="s">
        <v>31</v>
      </c>
      <c r="E1454" s="57">
        <v>1983</v>
      </c>
      <c r="F1454" s="56">
        <v>2</v>
      </c>
      <c r="G1454" s="57">
        <v>4</v>
      </c>
      <c r="H1454" s="56">
        <v>12</v>
      </c>
      <c r="I1454" s="6">
        <v>45</v>
      </c>
      <c r="J1454">
        <v>117</v>
      </c>
      <c r="K1454" s="57">
        <v>412</v>
      </c>
      <c r="L1454">
        <v>12</v>
      </c>
      <c r="M1454" s="20">
        <v>45967</v>
      </c>
      <c r="N1454" s="3">
        <v>0.33</v>
      </c>
      <c r="O1454" s="3">
        <v>3.46</v>
      </c>
      <c r="R1454" s="119"/>
    </row>
    <row r="1455" spans="1:18">
      <c r="A1455" s="57" t="s">
        <v>29</v>
      </c>
      <c r="B1455" s="57" t="s">
        <v>30</v>
      </c>
      <c r="C1455" s="56">
        <v>3</v>
      </c>
      <c r="D1455" s="57" t="s">
        <v>37</v>
      </c>
      <c r="E1455" s="57">
        <v>2018</v>
      </c>
      <c r="F1455" s="56">
        <v>2</v>
      </c>
      <c r="G1455" s="57">
        <v>3</v>
      </c>
      <c r="H1455" s="56">
        <v>12</v>
      </c>
      <c r="I1455" s="6">
        <v>46</v>
      </c>
      <c r="J1455">
        <v>76</v>
      </c>
      <c r="K1455" s="57">
        <v>312</v>
      </c>
      <c r="L1455">
        <v>12</v>
      </c>
      <c r="M1455" s="20">
        <v>45967</v>
      </c>
      <c r="N1455" s="3">
        <v>0.28999999999999998</v>
      </c>
      <c r="O1455" s="3">
        <v>2.17</v>
      </c>
      <c r="R1455" s="119"/>
    </row>
    <row r="1456" spans="1:18">
      <c r="A1456" s="57" t="s">
        <v>29</v>
      </c>
      <c r="B1456" s="57" t="s">
        <v>30</v>
      </c>
      <c r="C1456" s="56">
        <v>3</v>
      </c>
      <c r="D1456" s="57" t="s">
        <v>34</v>
      </c>
      <c r="E1456" s="57">
        <v>1999</v>
      </c>
      <c r="F1456" s="56">
        <v>2</v>
      </c>
      <c r="G1456" s="57">
        <v>2</v>
      </c>
      <c r="H1456" s="56">
        <v>12</v>
      </c>
      <c r="I1456" s="6">
        <v>47</v>
      </c>
      <c r="J1456">
        <v>53</v>
      </c>
      <c r="K1456" s="57">
        <v>212</v>
      </c>
      <c r="L1456">
        <v>12</v>
      </c>
      <c r="M1456" s="20">
        <v>45967</v>
      </c>
      <c r="N1456" s="3">
        <v>0.3</v>
      </c>
      <c r="O1456" s="3">
        <v>3.71</v>
      </c>
      <c r="R1456" s="119"/>
    </row>
    <row r="1457" spans="1:18">
      <c r="A1457" s="57" t="s">
        <v>29</v>
      </c>
      <c r="B1457" s="57" t="s">
        <v>30</v>
      </c>
      <c r="C1457" s="56">
        <v>3</v>
      </c>
      <c r="D1457" s="57" t="s">
        <v>35</v>
      </c>
      <c r="E1457" s="57">
        <v>2002</v>
      </c>
      <c r="F1457" s="56">
        <v>2</v>
      </c>
      <c r="G1457" s="57">
        <v>1</v>
      </c>
      <c r="H1457" s="56">
        <v>12</v>
      </c>
      <c r="I1457" s="6">
        <v>48</v>
      </c>
      <c r="J1457">
        <v>12</v>
      </c>
      <c r="K1457" s="57">
        <v>112</v>
      </c>
      <c r="L1457">
        <v>12</v>
      </c>
      <c r="M1457" s="20">
        <v>45967</v>
      </c>
      <c r="N1457" s="3">
        <v>0.27</v>
      </c>
      <c r="O1457" s="3">
        <v>1.5</v>
      </c>
      <c r="R1457" s="119"/>
    </row>
    <row r="1458" spans="1:18">
      <c r="A1458" s="57" t="s">
        <v>39</v>
      </c>
      <c r="B1458" s="57" t="s">
        <v>40</v>
      </c>
      <c r="C1458" s="56">
        <v>4</v>
      </c>
      <c r="D1458" s="57" t="s">
        <v>42</v>
      </c>
      <c r="E1458" s="57">
        <v>1989</v>
      </c>
      <c r="F1458" s="56">
        <v>2</v>
      </c>
      <c r="G1458" s="57">
        <v>1</v>
      </c>
      <c r="H1458" s="56">
        <v>13</v>
      </c>
      <c r="I1458" s="6">
        <v>49</v>
      </c>
      <c r="J1458">
        <v>13</v>
      </c>
      <c r="K1458" s="57">
        <v>113</v>
      </c>
      <c r="L1458">
        <v>12</v>
      </c>
      <c r="M1458" s="20">
        <v>45967</v>
      </c>
      <c r="N1458" s="3">
        <v>0.34</v>
      </c>
      <c r="O1458" s="3">
        <v>3.55</v>
      </c>
      <c r="R1458" s="119"/>
    </row>
    <row r="1459" spans="1:18">
      <c r="A1459" s="57" t="s">
        <v>39</v>
      </c>
      <c r="B1459" s="57" t="s">
        <v>40</v>
      </c>
      <c r="C1459" s="56">
        <v>4</v>
      </c>
      <c r="D1459" s="57" t="s">
        <v>45</v>
      </c>
      <c r="E1459" s="57">
        <v>2004</v>
      </c>
      <c r="F1459" s="56">
        <v>2</v>
      </c>
      <c r="G1459" s="57">
        <v>2</v>
      </c>
      <c r="H1459" s="56">
        <v>13</v>
      </c>
      <c r="I1459" s="6">
        <v>50</v>
      </c>
      <c r="J1459">
        <v>52</v>
      </c>
      <c r="K1459" s="57">
        <v>213</v>
      </c>
      <c r="L1459">
        <v>12</v>
      </c>
      <c r="M1459" s="20">
        <v>45967</v>
      </c>
      <c r="N1459" s="3">
        <v>0.3</v>
      </c>
      <c r="O1459" s="3">
        <v>3.7</v>
      </c>
      <c r="R1459" s="119"/>
    </row>
    <row r="1460" spans="1:18">
      <c r="A1460" s="57" t="s">
        <v>39</v>
      </c>
      <c r="B1460" s="57" t="s">
        <v>40</v>
      </c>
      <c r="C1460" s="56">
        <v>4</v>
      </c>
      <c r="D1460" s="57" t="s">
        <v>41</v>
      </c>
      <c r="E1460" s="57">
        <v>1984</v>
      </c>
      <c r="F1460" s="56">
        <v>2</v>
      </c>
      <c r="G1460" s="57">
        <v>3</v>
      </c>
      <c r="H1460" s="56">
        <v>13</v>
      </c>
      <c r="I1460" s="6">
        <v>51</v>
      </c>
      <c r="J1460">
        <v>77</v>
      </c>
      <c r="K1460" s="57">
        <v>313</v>
      </c>
      <c r="L1460">
        <v>12</v>
      </c>
      <c r="M1460" s="20">
        <v>45967</v>
      </c>
      <c r="N1460" s="3">
        <v>0.31</v>
      </c>
      <c r="O1460" s="3">
        <v>2.2999999999999998</v>
      </c>
      <c r="R1460" s="119"/>
    </row>
    <row r="1461" spans="1:18">
      <c r="A1461" s="57" t="s">
        <v>39</v>
      </c>
      <c r="B1461" s="57" t="s">
        <v>40</v>
      </c>
      <c r="C1461" s="56">
        <v>4</v>
      </c>
      <c r="D1461" s="57" t="s">
        <v>47</v>
      </c>
      <c r="E1461" s="57">
        <v>2016</v>
      </c>
      <c r="F1461" s="56">
        <v>2</v>
      </c>
      <c r="G1461" s="57">
        <v>4</v>
      </c>
      <c r="H1461" s="56">
        <v>13</v>
      </c>
      <c r="I1461" s="6">
        <v>52</v>
      </c>
      <c r="J1461">
        <v>116</v>
      </c>
      <c r="K1461" s="57">
        <v>413</v>
      </c>
      <c r="L1461">
        <v>12</v>
      </c>
      <c r="M1461" s="20">
        <v>45967</v>
      </c>
      <c r="N1461" s="3">
        <v>0.36</v>
      </c>
      <c r="O1461" s="3">
        <v>2.68</v>
      </c>
      <c r="R1461" s="119"/>
    </row>
    <row r="1462" spans="1:18">
      <c r="A1462" s="57" t="s">
        <v>39</v>
      </c>
      <c r="B1462" s="57" t="s">
        <v>40</v>
      </c>
      <c r="C1462" s="56">
        <v>4</v>
      </c>
      <c r="D1462" s="57" t="s">
        <v>47</v>
      </c>
      <c r="E1462" s="57">
        <v>2016</v>
      </c>
      <c r="F1462" s="56">
        <v>2</v>
      </c>
      <c r="G1462" s="57">
        <v>4</v>
      </c>
      <c r="H1462" s="56">
        <v>14</v>
      </c>
      <c r="I1462" s="6">
        <v>53</v>
      </c>
      <c r="J1462">
        <v>115</v>
      </c>
      <c r="K1462" s="57">
        <v>414</v>
      </c>
      <c r="L1462">
        <v>12</v>
      </c>
      <c r="M1462" s="20">
        <v>45967</v>
      </c>
      <c r="N1462" s="3">
        <v>0.32</v>
      </c>
      <c r="O1462" s="3">
        <v>2.2999999999999998</v>
      </c>
      <c r="R1462" s="119"/>
    </row>
    <row r="1463" spans="1:18">
      <c r="A1463" s="57" t="s">
        <v>39</v>
      </c>
      <c r="B1463" s="57" t="s">
        <v>40</v>
      </c>
      <c r="C1463" s="56">
        <v>4</v>
      </c>
      <c r="D1463" s="57" t="s">
        <v>41</v>
      </c>
      <c r="E1463" s="57">
        <v>1984</v>
      </c>
      <c r="F1463" s="56">
        <v>2</v>
      </c>
      <c r="G1463" s="57">
        <v>3</v>
      </c>
      <c r="H1463" s="56">
        <v>14</v>
      </c>
      <c r="I1463" s="6">
        <v>54</v>
      </c>
      <c r="J1463">
        <v>78</v>
      </c>
      <c r="K1463" s="57">
        <v>314</v>
      </c>
      <c r="L1463">
        <v>12</v>
      </c>
      <c r="M1463" s="20">
        <v>45967</v>
      </c>
      <c r="N1463" s="3">
        <v>0.31</v>
      </c>
      <c r="O1463" s="3">
        <v>2.7</v>
      </c>
      <c r="R1463" s="119"/>
    </row>
    <row r="1464" spans="1:18">
      <c r="A1464" s="57" t="s">
        <v>39</v>
      </c>
      <c r="B1464" s="57" t="s">
        <v>40</v>
      </c>
      <c r="C1464" s="56">
        <v>4</v>
      </c>
      <c r="D1464" s="57" t="s">
        <v>45</v>
      </c>
      <c r="E1464" s="57">
        <v>2004</v>
      </c>
      <c r="F1464" s="56">
        <v>2</v>
      </c>
      <c r="G1464" s="57">
        <v>2</v>
      </c>
      <c r="H1464" s="56">
        <v>14</v>
      </c>
      <c r="I1464" s="6">
        <v>55</v>
      </c>
      <c r="J1464">
        <v>51</v>
      </c>
      <c r="K1464" s="57">
        <v>214</v>
      </c>
      <c r="L1464">
        <v>12</v>
      </c>
      <c r="M1464" s="20">
        <v>45967</v>
      </c>
      <c r="N1464" s="3">
        <v>0.32</v>
      </c>
      <c r="O1464" s="3">
        <v>3.27</v>
      </c>
      <c r="R1464" s="119"/>
    </row>
    <row r="1465" spans="1:18">
      <c r="A1465" s="57" t="s">
        <v>39</v>
      </c>
      <c r="B1465" s="57" t="s">
        <v>40</v>
      </c>
      <c r="C1465" s="56">
        <v>4</v>
      </c>
      <c r="D1465" s="57" t="s">
        <v>42</v>
      </c>
      <c r="E1465" s="57">
        <v>1989</v>
      </c>
      <c r="F1465" s="56">
        <v>2</v>
      </c>
      <c r="G1465" s="57">
        <v>1</v>
      </c>
      <c r="H1465" s="56">
        <v>14</v>
      </c>
      <c r="I1465" s="6">
        <v>56</v>
      </c>
      <c r="J1465">
        <v>14</v>
      </c>
      <c r="K1465" s="57">
        <v>114</v>
      </c>
      <c r="L1465">
        <v>12</v>
      </c>
      <c r="M1465" s="20">
        <v>45967</v>
      </c>
      <c r="N1465" s="3">
        <v>0.32</v>
      </c>
      <c r="O1465" s="3">
        <v>3.36</v>
      </c>
      <c r="R1465" s="119"/>
    </row>
    <row r="1466" spans="1:18">
      <c r="A1466" s="57" t="s">
        <v>39</v>
      </c>
      <c r="B1466" s="57" t="s">
        <v>40</v>
      </c>
      <c r="C1466" s="56">
        <v>4</v>
      </c>
      <c r="D1466" s="57" t="s">
        <v>48</v>
      </c>
      <c r="E1466" s="57">
        <v>2020</v>
      </c>
      <c r="F1466" s="56">
        <v>2</v>
      </c>
      <c r="G1466" s="57">
        <v>1</v>
      </c>
      <c r="H1466" s="56">
        <v>15</v>
      </c>
      <c r="I1466" s="6">
        <v>57</v>
      </c>
      <c r="J1466">
        <v>15</v>
      </c>
      <c r="K1466" s="57">
        <v>115</v>
      </c>
      <c r="L1466">
        <v>12</v>
      </c>
      <c r="M1466" s="20">
        <v>45967</v>
      </c>
      <c r="N1466" s="3">
        <v>0.37</v>
      </c>
      <c r="O1466" s="3">
        <v>4.6399999999999997</v>
      </c>
      <c r="R1466" s="119"/>
    </row>
    <row r="1467" spans="1:18">
      <c r="A1467" s="57" t="s">
        <v>39</v>
      </c>
      <c r="B1467" s="57" t="s">
        <v>40</v>
      </c>
      <c r="C1467" s="56">
        <v>4</v>
      </c>
      <c r="D1467" s="57" t="s">
        <v>46</v>
      </c>
      <c r="E1467" s="57">
        <v>2008</v>
      </c>
      <c r="F1467" s="56">
        <v>2</v>
      </c>
      <c r="G1467" s="57">
        <v>2</v>
      </c>
      <c r="H1467" s="56">
        <v>15</v>
      </c>
      <c r="I1467" s="6">
        <v>58</v>
      </c>
      <c r="J1467">
        <v>50</v>
      </c>
      <c r="K1467" s="57">
        <v>215</v>
      </c>
      <c r="L1467">
        <v>12</v>
      </c>
      <c r="M1467" s="20">
        <v>45967</v>
      </c>
      <c r="N1467" s="3">
        <v>0.27</v>
      </c>
      <c r="O1467" s="3">
        <v>3.11</v>
      </c>
      <c r="R1467" s="119"/>
    </row>
    <row r="1468" spans="1:18">
      <c r="A1468" s="57" t="s">
        <v>39</v>
      </c>
      <c r="B1468" s="57" t="s">
        <v>40</v>
      </c>
      <c r="C1468" s="56">
        <v>4</v>
      </c>
      <c r="D1468" s="57" t="s">
        <v>43</v>
      </c>
      <c r="E1468" s="57">
        <v>1999</v>
      </c>
      <c r="F1468" s="56">
        <v>2</v>
      </c>
      <c r="G1468" s="57">
        <v>3</v>
      </c>
      <c r="H1468" s="56">
        <v>15</v>
      </c>
      <c r="I1468" s="6">
        <v>59</v>
      </c>
      <c r="J1468">
        <v>79</v>
      </c>
      <c r="K1468" s="57">
        <v>315</v>
      </c>
      <c r="L1468">
        <v>12</v>
      </c>
      <c r="M1468" s="20">
        <v>45967</v>
      </c>
      <c r="N1468" s="3">
        <v>0.36</v>
      </c>
      <c r="O1468" s="3">
        <v>4.93</v>
      </c>
      <c r="R1468" s="119"/>
    </row>
    <row r="1469" spans="1:18">
      <c r="A1469" s="57" t="s">
        <v>39</v>
      </c>
      <c r="B1469" s="57" t="s">
        <v>40</v>
      </c>
      <c r="C1469" s="56">
        <v>4</v>
      </c>
      <c r="D1469" s="57" t="s">
        <v>44</v>
      </c>
      <c r="E1469" s="57">
        <v>2001</v>
      </c>
      <c r="F1469" s="56">
        <v>2</v>
      </c>
      <c r="G1469" s="57">
        <v>4</v>
      </c>
      <c r="H1469" s="56">
        <v>15</v>
      </c>
      <c r="I1469" s="6">
        <v>60</v>
      </c>
      <c r="J1469">
        <v>114</v>
      </c>
      <c r="K1469" s="57">
        <v>415</v>
      </c>
      <c r="L1469">
        <v>12</v>
      </c>
      <c r="M1469" s="20">
        <v>45967</v>
      </c>
      <c r="N1469" s="3">
        <v>0.35</v>
      </c>
      <c r="O1469" s="3">
        <v>3.04</v>
      </c>
      <c r="R1469" s="119"/>
    </row>
    <row r="1470" spans="1:18">
      <c r="A1470" s="57" t="s">
        <v>39</v>
      </c>
      <c r="B1470" s="57" t="s">
        <v>40</v>
      </c>
      <c r="C1470" s="56">
        <v>4</v>
      </c>
      <c r="D1470" s="57" t="s">
        <v>44</v>
      </c>
      <c r="E1470" s="57">
        <v>2001</v>
      </c>
      <c r="F1470" s="56">
        <v>2</v>
      </c>
      <c r="G1470" s="57">
        <v>4</v>
      </c>
      <c r="H1470" s="56">
        <v>16</v>
      </c>
      <c r="I1470" s="6">
        <v>61</v>
      </c>
      <c r="J1470">
        <v>113</v>
      </c>
      <c r="K1470" s="57">
        <v>416</v>
      </c>
      <c r="L1470">
        <v>12</v>
      </c>
      <c r="M1470" s="20">
        <v>45967</v>
      </c>
      <c r="N1470" s="3">
        <v>0.27</v>
      </c>
      <c r="O1470" s="3">
        <v>1.67</v>
      </c>
      <c r="R1470" s="119"/>
    </row>
    <row r="1471" spans="1:18">
      <c r="A1471" s="57" t="s">
        <v>39</v>
      </c>
      <c r="B1471" s="57" t="s">
        <v>40</v>
      </c>
      <c r="C1471" s="56">
        <v>4</v>
      </c>
      <c r="D1471" s="57" t="s">
        <v>43</v>
      </c>
      <c r="E1471" s="57">
        <v>1999</v>
      </c>
      <c r="F1471" s="56">
        <v>2</v>
      </c>
      <c r="G1471" s="57">
        <v>3</v>
      </c>
      <c r="H1471" s="56">
        <v>16</v>
      </c>
      <c r="I1471" s="6">
        <v>62</v>
      </c>
      <c r="J1471">
        <v>80</v>
      </c>
      <c r="K1471" s="57">
        <v>316</v>
      </c>
      <c r="L1471">
        <v>12</v>
      </c>
      <c r="M1471" s="20">
        <v>45967</v>
      </c>
      <c r="N1471" s="3">
        <v>0.3</v>
      </c>
      <c r="O1471" s="3">
        <v>2.5299999999999998</v>
      </c>
      <c r="R1471" s="119"/>
    </row>
    <row r="1472" spans="1:18">
      <c r="A1472" s="57" t="s">
        <v>39</v>
      </c>
      <c r="B1472" s="57" t="s">
        <v>40</v>
      </c>
      <c r="C1472" s="56">
        <v>4</v>
      </c>
      <c r="D1472" s="57" t="s">
        <v>46</v>
      </c>
      <c r="E1472" s="57">
        <v>2008</v>
      </c>
      <c r="F1472" s="56">
        <v>2</v>
      </c>
      <c r="G1472" s="57">
        <v>2</v>
      </c>
      <c r="H1472" s="56">
        <v>16</v>
      </c>
      <c r="I1472" s="6">
        <v>63</v>
      </c>
      <c r="J1472">
        <v>49</v>
      </c>
      <c r="K1472" s="57">
        <v>216</v>
      </c>
      <c r="L1472">
        <v>12</v>
      </c>
      <c r="M1472" s="20">
        <v>45967</v>
      </c>
      <c r="N1472" s="3">
        <v>0.2</v>
      </c>
      <c r="O1472" s="3">
        <v>1.87</v>
      </c>
      <c r="R1472" s="119"/>
    </row>
    <row r="1473" spans="1:18">
      <c r="A1473" s="57" t="s">
        <v>39</v>
      </c>
      <c r="B1473" s="57" t="s">
        <v>40</v>
      </c>
      <c r="C1473" s="56">
        <v>4</v>
      </c>
      <c r="D1473" s="57" t="s">
        <v>48</v>
      </c>
      <c r="E1473" s="57">
        <v>2020</v>
      </c>
      <c r="F1473" s="56">
        <v>2</v>
      </c>
      <c r="G1473" s="57">
        <v>1</v>
      </c>
      <c r="H1473" s="56">
        <v>16</v>
      </c>
      <c r="I1473" s="6">
        <v>64</v>
      </c>
      <c r="J1473">
        <v>16</v>
      </c>
      <c r="K1473" s="57">
        <v>116</v>
      </c>
      <c r="L1473">
        <v>12</v>
      </c>
      <c r="M1473" s="20">
        <v>45967</v>
      </c>
      <c r="N1473" s="3">
        <v>0.42</v>
      </c>
      <c r="O1473" s="3">
        <v>2.59</v>
      </c>
      <c r="R1473" s="119"/>
    </row>
    <row r="1474" spans="1:18">
      <c r="A1474" s="57" t="s">
        <v>29</v>
      </c>
      <c r="B1474" s="57" t="s">
        <v>30</v>
      </c>
      <c r="C1474" s="56">
        <v>5</v>
      </c>
      <c r="D1474" s="57" t="s">
        <v>33</v>
      </c>
      <c r="E1474" s="57">
        <v>1998</v>
      </c>
      <c r="F1474" s="56">
        <v>3</v>
      </c>
      <c r="G1474" s="57">
        <v>1</v>
      </c>
      <c r="H1474" s="56">
        <v>17</v>
      </c>
      <c r="I1474" s="6">
        <v>65</v>
      </c>
      <c r="J1474">
        <v>17</v>
      </c>
      <c r="K1474" s="57">
        <v>117</v>
      </c>
      <c r="L1474">
        <v>12</v>
      </c>
      <c r="M1474" s="20">
        <v>45967</v>
      </c>
      <c r="N1474" s="3">
        <v>0.25</v>
      </c>
      <c r="O1474" s="3">
        <v>3.34</v>
      </c>
      <c r="R1474" s="119"/>
    </row>
    <row r="1475" spans="1:18">
      <c r="A1475" s="57" t="s">
        <v>29</v>
      </c>
      <c r="B1475" s="57" t="s">
        <v>30</v>
      </c>
      <c r="C1475" s="56">
        <v>5</v>
      </c>
      <c r="D1475" s="57" t="s">
        <v>31</v>
      </c>
      <c r="E1475" s="57">
        <v>1983</v>
      </c>
      <c r="F1475" s="56">
        <v>3</v>
      </c>
      <c r="G1475" s="57">
        <v>2</v>
      </c>
      <c r="H1475" s="56">
        <v>17</v>
      </c>
      <c r="I1475" s="6">
        <v>66</v>
      </c>
      <c r="J1475">
        <v>48</v>
      </c>
      <c r="K1475" s="57">
        <v>217</v>
      </c>
      <c r="L1475">
        <v>12</v>
      </c>
      <c r="M1475" s="20">
        <v>45967</v>
      </c>
      <c r="N1475" s="3">
        <v>0.23</v>
      </c>
      <c r="O1475" s="3">
        <v>2.0699999999999998</v>
      </c>
      <c r="R1475" s="119"/>
    </row>
    <row r="1476" spans="1:18">
      <c r="A1476" s="57" t="s">
        <v>29</v>
      </c>
      <c r="B1476" s="57" t="s">
        <v>30</v>
      </c>
      <c r="C1476" s="56">
        <v>5</v>
      </c>
      <c r="D1476" s="57" t="s">
        <v>34</v>
      </c>
      <c r="E1476" s="57">
        <v>1999</v>
      </c>
      <c r="F1476" s="56">
        <v>3</v>
      </c>
      <c r="G1476" s="57">
        <v>3</v>
      </c>
      <c r="H1476" s="56">
        <v>17</v>
      </c>
      <c r="I1476" s="6">
        <v>67</v>
      </c>
      <c r="J1476">
        <v>81</v>
      </c>
      <c r="K1476" s="57">
        <v>317</v>
      </c>
      <c r="L1476">
        <v>12</v>
      </c>
      <c r="M1476" s="20">
        <v>45967</v>
      </c>
      <c r="N1476" s="3">
        <v>0.35</v>
      </c>
      <c r="O1476" s="3">
        <v>6.17</v>
      </c>
      <c r="R1476" s="119"/>
    </row>
    <row r="1477" spans="1:18">
      <c r="A1477" s="57" t="s">
        <v>29</v>
      </c>
      <c r="B1477" s="57" t="s">
        <v>30</v>
      </c>
      <c r="C1477" s="56">
        <v>5</v>
      </c>
      <c r="D1477" s="57" t="s">
        <v>37</v>
      </c>
      <c r="E1477" s="57">
        <v>2018</v>
      </c>
      <c r="F1477" s="56">
        <v>3</v>
      </c>
      <c r="G1477" s="57">
        <v>4</v>
      </c>
      <c r="H1477" s="56">
        <v>17</v>
      </c>
      <c r="I1477" s="6">
        <v>68</v>
      </c>
      <c r="J1477">
        <v>112</v>
      </c>
      <c r="K1477" s="57">
        <v>417</v>
      </c>
      <c r="L1477">
        <v>12</v>
      </c>
      <c r="M1477" s="20">
        <v>45967</v>
      </c>
      <c r="N1477" s="3">
        <v>0.31</v>
      </c>
      <c r="O1477" s="3">
        <v>4.6500000000000004</v>
      </c>
      <c r="R1477" s="119"/>
    </row>
    <row r="1478" spans="1:18">
      <c r="A1478" s="57" t="s">
        <v>29</v>
      </c>
      <c r="B1478" s="57" t="s">
        <v>30</v>
      </c>
      <c r="C1478" s="56">
        <v>5</v>
      </c>
      <c r="D1478" s="57" t="s">
        <v>37</v>
      </c>
      <c r="E1478" s="57">
        <v>2018</v>
      </c>
      <c r="F1478" s="56">
        <v>3</v>
      </c>
      <c r="G1478" s="57">
        <v>4</v>
      </c>
      <c r="H1478" s="56">
        <v>18</v>
      </c>
      <c r="I1478" s="6">
        <v>69</v>
      </c>
      <c r="J1478">
        <v>111</v>
      </c>
      <c r="K1478" s="57">
        <v>418</v>
      </c>
      <c r="L1478">
        <v>12</v>
      </c>
      <c r="M1478" s="20">
        <v>45967</v>
      </c>
      <c r="N1478" s="3">
        <v>0.28000000000000003</v>
      </c>
      <c r="O1478" s="3">
        <v>2.2799999999999998</v>
      </c>
      <c r="R1478" s="119"/>
    </row>
    <row r="1479" spans="1:18">
      <c r="A1479" s="57" t="s">
        <v>29</v>
      </c>
      <c r="B1479" s="57" t="s">
        <v>30</v>
      </c>
      <c r="C1479" s="56">
        <v>5</v>
      </c>
      <c r="D1479" s="57" t="s">
        <v>34</v>
      </c>
      <c r="E1479" s="57">
        <v>1999</v>
      </c>
      <c r="F1479" s="56">
        <v>3</v>
      </c>
      <c r="G1479" s="57">
        <v>3</v>
      </c>
      <c r="H1479" s="56">
        <v>18</v>
      </c>
      <c r="I1479" s="6">
        <v>70</v>
      </c>
      <c r="J1479">
        <v>82</v>
      </c>
      <c r="K1479" s="57">
        <v>318</v>
      </c>
      <c r="L1479">
        <v>12</v>
      </c>
      <c r="M1479" s="20">
        <v>45967</v>
      </c>
      <c r="N1479" s="3">
        <v>0.28000000000000003</v>
      </c>
      <c r="O1479" s="3">
        <v>2.4900000000000002</v>
      </c>
      <c r="R1479" s="119"/>
    </row>
    <row r="1480" spans="1:18">
      <c r="A1480" s="57" t="s">
        <v>29</v>
      </c>
      <c r="B1480" s="57" t="s">
        <v>30</v>
      </c>
      <c r="C1480" s="56">
        <v>5</v>
      </c>
      <c r="D1480" s="57" t="s">
        <v>31</v>
      </c>
      <c r="E1480" s="57">
        <v>1983</v>
      </c>
      <c r="F1480" s="56">
        <v>3</v>
      </c>
      <c r="G1480" s="57">
        <v>2</v>
      </c>
      <c r="H1480" s="56">
        <v>18</v>
      </c>
      <c r="I1480" s="6">
        <v>71</v>
      </c>
      <c r="J1480">
        <v>47</v>
      </c>
      <c r="K1480" s="57">
        <v>218</v>
      </c>
      <c r="L1480">
        <v>12</v>
      </c>
      <c r="M1480" s="20">
        <v>45967</v>
      </c>
      <c r="N1480" s="3">
        <v>0.24</v>
      </c>
      <c r="O1480" s="3">
        <v>2.4500000000000002</v>
      </c>
      <c r="R1480" s="119"/>
    </row>
    <row r="1481" spans="1:18">
      <c r="A1481" s="57" t="s">
        <v>29</v>
      </c>
      <c r="B1481" s="57" t="s">
        <v>30</v>
      </c>
      <c r="C1481" s="56">
        <v>5</v>
      </c>
      <c r="D1481" s="57" t="s">
        <v>33</v>
      </c>
      <c r="E1481" s="57">
        <v>1998</v>
      </c>
      <c r="F1481" s="56">
        <v>3</v>
      </c>
      <c r="G1481" s="57">
        <v>1</v>
      </c>
      <c r="H1481" s="56">
        <v>18</v>
      </c>
      <c r="I1481" s="6">
        <v>72</v>
      </c>
      <c r="J1481">
        <v>18</v>
      </c>
      <c r="K1481" s="57">
        <v>118</v>
      </c>
      <c r="L1481">
        <v>12</v>
      </c>
      <c r="M1481" s="20">
        <v>45967</v>
      </c>
      <c r="N1481" s="3">
        <v>0.24</v>
      </c>
      <c r="O1481" s="3">
        <v>1.1000000000000001</v>
      </c>
      <c r="R1481" s="119"/>
    </row>
    <row r="1482" spans="1:18">
      <c r="A1482" s="57" t="s">
        <v>29</v>
      </c>
      <c r="B1482" s="57" t="s">
        <v>30</v>
      </c>
      <c r="C1482" s="56">
        <v>5</v>
      </c>
      <c r="D1482" s="57" t="s">
        <v>38</v>
      </c>
      <c r="E1482" s="57">
        <v>2023</v>
      </c>
      <c r="F1482" s="56">
        <v>3</v>
      </c>
      <c r="G1482" s="57">
        <v>1</v>
      </c>
      <c r="H1482" s="56">
        <v>19</v>
      </c>
      <c r="I1482" s="6">
        <v>73</v>
      </c>
      <c r="J1482">
        <v>19</v>
      </c>
      <c r="K1482" s="57">
        <v>119</v>
      </c>
      <c r="L1482">
        <v>12</v>
      </c>
      <c r="M1482" s="20">
        <v>45967</v>
      </c>
      <c r="N1482" s="3">
        <v>0.25</v>
      </c>
      <c r="O1482" s="3">
        <v>1.1599999999999999</v>
      </c>
      <c r="R1482" s="119"/>
    </row>
    <row r="1483" spans="1:18">
      <c r="A1483" s="57" t="s">
        <v>29</v>
      </c>
      <c r="B1483" s="57" t="s">
        <v>30</v>
      </c>
      <c r="C1483" s="56">
        <v>5</v>
      </c>
      <c r="D1483" s="57" t="s">
        <v>36</v>
      </c>
      <c r="E1483" s="57">
        <v>2016</v>
      </c>
      <c r="F1483" s="56">
        <v>3</v>
      </c>
      <c r="G1483" s="57">
        <v>2</v>
      </c>
      <c r="H1483" s="56">
        <v>19</v>
      </c>
      <c r="I1483" s="6">
        <v>74</v>
      </c>
      <c r="J1483">
        <v>46</v>
      </c>
      <c r="K1483" s="57">
        <v>219</v>
      </c>
      <c r="L1483">
        <v>12</v>
      </c>
      <c r="M1483" s="20">
        <v>45967</v>
      </c>
      <c r="N1483" s="3">
        <v>0.27</v>
      </c>
      <c r="O1483" s="3">
        <v>1.75</v>
      </c>
      <c r="R1483" s="119"/>
    </row>
    <row r="1484" spans="1:18">
      <c r="A1484" s="57" t="s">
        <v>29</v>
      </c>
      <c r="B1484" s="57" t="s">
        <v>30</v>
      </c>
      <c r="C1484" s="56">
        <v>5</v>
      </c>
      <c r="D1484" s="57" t="s">
        <v>35</v>
      </c>
      <c r="E1484" s="57">
        <v>2002</v>
      </c>
      <c r="F1484" s="56">
        <v>3</v>
      </c>
      <c r="G1484" s="57">
        <v>3</v>
      </c>
      <c r="H1484" s="56">
        <v>19</v>
      </c>
      <c r="I1484" s="6">
        <v>75</v>
      </c>
      <c r="J1484">
        <v>83</v>
      </c>
      <c r="K1484" s="57">
        <v>319</v>
      </c>
      <c r="L1484">
        <v>12</v>
      </c>
      <c r="M1484" s="20">
        <v>45967</v>
      </c>
      <c r="N1484" s="3">
        <v>0.25</v>
      </c>
      <c r="O1484" s="3">
        <v>2.38</v>
      </c>
      <c r="R1484" s="119"/>
    </row>
    <row r="1485" spans="1:18">
      <c r="A1485" s="57" t="s">
        <v>29</v>
      </c>
      <c r="B1485" s="57" t="s">
        <v>30</v>
      </c>
      <c r="C1485" s="56">
        <v>5</v>
      </c>
      <c r="D1485" s="57" t="s">
        <v>32</v>
      </c>
      <c r="E1485" s="57">
        <v>1985</v>
      </c>
      <c r="F1485" s="56">
        <v>3</v>
      </c>
      <c r="G1485" s="57">
        <v>4</v>
      </c>
      <c r="H1485" s="56">
        <v>19</v>
      </c>
      <c r="I1485" s="6">
        <v>76</v>
      </c>
      <c r="J1485">
        <v>110</v>
      </c>
      <c r="K1485" s="57">
        <v>419</v>
      </c>
      <c r="L1485">
        <v>12</v>
      </c>
      <c r="M1485" s="20">
        <v>45967</v>
      </c>
      <c r="N1485" s="3">
        <v>0.36</v>
      </c>
      <c r="O1485" s="3">
        <v>2.75</v>
      </c>
      <c r="R1485" s="119"/>
    </row>
    <row r="1486" spans="1:18">
      <c r="A1486" s="57" t="s">
        <v>29</v>
      </c>
      <c r="B1486" s="57" t="s">
        <v>30</v>
      </c>
      <c r="C1486" s="56">
        <v>5</v>
      </c>
      <c r="D1486" s="57" t="s">
        <v>32</v>
      </c>
      <c r="E1486" s="57">
        <v>1985</v>
      </c>
      <c r="F1486" s="56">
        <v>3</v>
      </c>
      <c r="G1486" s="57">
        <v>4</v>
      </c>
      <c r="H1486" s="56">
        <v>20</v>
      </c>
      <c r="I1486" s="6">
        <v>77</v>
      </c>
      <c r="J1486">
        <v>109</v>
      </c>
      <c r="K1486" s="57">
        <v>420</v>
      </c>
      <c r="L1486">
        <v>12</v>
      </c>
      <c r="M1486" s="20">
        <v>45967</v>
      </c>
      <c r="N1486" s="3">
        <v>0.32</v>
      </c>
      <c r="O1486" s="3">
        <v>5.73</v>
      </c>
      <c r="R1486" s="119"/>
    </row>
    <row r="1487" spans="1:18">
      <c r="A1487" s="57" t="s">
        <v>29</v>
      </c>
      <c r="B1487" s="57" t="s">
        <v>30</v>
      </c>
      <c r="C1487" s="56">
        <v>5</v>
      </c>
      <c r="D1487" s="57" t="s">
        <v>35</v>
      </c>
      <c r="E1487" s="57">
        <v>2002</v>
      </c>
      <c r="F1487" s="56">
        <v>3</v>
      </c>
      <c r="G1487" s="57">
        <v>3</v>
      </c>
      <c r="H1487" s="56">
        <v>20</v>
      </c>
      <c r="I1487" s="6">
        <v>78</v>
      </c>
      <c r="J1487">
        <v>84</v>
      </c>
      <c r="K1487" s="57">
        <v>320</v>
      </c>
      <c r="L1487">
        <v>12</v>
      </c>
      <c r="M1487" s="20">
        <v>45967</v>
      </c>
      <c r="N1487" s="3">
        <v>0.21</v>
      </c>
      <c r="O1487" s="3">
        <v>2.48</v>
      </c>
      <c r="R1487" s="119"/>
    </row>
    <row r="1488" spans="1:18">
      <c r="A1488" s="57" t="s">
        <v>29</v>
      </c>
      <c r="B1488" s="57" t="s">
        <v>30</v>
      </c>
      <c r="C1488" s="56">
        <v>5</v>
      </c>
      <c r="D1488" s="57" t="s">
        <v>36</v>
      </c>
      <c r="E1488" s="57">
        <v>2016</v>
      </c>
      <c r="F1488" s="56">
        <v>3</v>
      </c>
      <c r="G1488" s="57">
        <v>2</v>
      </c>
      <c r="H1488" s="56">
        <v>20</v>
      </c>
      <c r="I1488" s="6">
        <v>79</v>
      </c>
      <c r="J1488">
        <v>45</v>
      </c>
      <c r="K1488" s="57">
        <v>220</v>
      </c>
      <c r="L1488">
        <v>12</v>
      </c>
      <c r="M1488" s="20">
        <v>45967</v>
      </c>
      <c r="N1488" s="3">
        <v>0.26</v>
      </c>
      <c r="O1488" s="3">
        <v>3.44</v>
      </c>
      <c r="R1488" s="119"/>
    </row>
    <row r="1489" spans="1:18">
      <c r="A1489" s="57" t="s">
        <v>29</v>
      </c>
      <c r="B1489" s="57" t="s">
        <v>30</v>
      </c>
      <c r="C1489" s="56">
        <v>5</v>
      </c>
      <c r="D1489" s="57" t="s">
        <v>38</v>
      </c>
      <c r="E1489" s="57">
        <v>2023</v>
      </c>
      <c r="F1489" s="56">
        <v>3</v>
      </c>
      <c r="G1489" s="57">
        <v>1</v>
      </c>
      <c r="H1489" s="56">
        <v>20</v>
      </c>
      <c r="I1489" s="6">
        <v>80</v>
      </c>
      <c r="J1489">
        <v>20</v>
      </c>
      <c r="K1489" s="57">
        <v>120</v>
      </c>
      <c r="L1489">
        <v>12</v>
      </c>
      <c r="M1489" s="20">
        <v>45967</v>
      </c>
      <c r="N1489" s="3">
        <v>0.21</v>
      </c>
      <c r="O1489" s="3">
        <v>3.6</v>
      </c>
      <c r="R1489" s="119"/>
    </row>
    <row r="1490" spans="1:18">
      <c r="A1490" s="57" t="s">
        <v>39</v>
      </c>
      <c r="B1490" s="57" t="s">
        <v>40</v>
      </c>
      <c r="C1490" s="56">
        <v>6</v>
      </c>
      <c r="D1490" s="57" t="s">
        <v>44</v>
      </c>
      <c r="E1490" s="57">
        <v>2001</v>
      </c>
      <c r="F1490" s="56">
        <v>3</v>
      </c>
      <c r="G1490" s="57">
        <v>1</v>
      </c>
      <c r="H1490" s="56">
        <v>21</v>
      </c>
      <c r="I1490" s="6">
        <v>81</v>
      </c>
      <c r="J1490">
        <v>21</v>
      </c>
      <c r="K1490" s="57">
        <v>121</v>
      </c>
      <c r="L1490">
        <v>12</v>
      </c>
      <c r="M1490" s="20">
        <v>45967</v>
      </c>
      <c r="N1490" s="3">
        <v>0.28999999999999998</v>
      </c>
      <c r="O1490" s="3">
        <v>3.01</v>
      </c>
      <c r="R1490" s="119"/>
    </row>
    <row r="1491" spans="1:18">
      <c r="A1491" s="57" t="s">
        <v>39</v>
      </c>
      <c r="B1491" s="57" t="s">
        <v>40</v>
      </c>
      <c r="C1491" s="56">
        <v>6</v>
      </c>
      <c r="D1491" s="57" t="s">
        <v>47</v>
      </c>
      <c r="E1491" s="57">
        <v>2016</v>
      </c>
      <c r="F1491" s="56">
        <v>3</v>
      </c>
      <c r="G1491" s="57">
        <v>2</v>
      </c>
      <c r="H1491" s="56">
        <v>21</v>
      </c>
      <c r="I1491" s="6">
        <v>82</v>
      </c>
      <c r="J1491">
        <v>44</v>
      </c>
      <c r="K1491" s="57">
        <v>221</v>
      </c>
      <c r="L1491">
        <v>12</v>
      </c>
      <c r="M1491" s="20">
        <v>45967</v>
      </c>
      <c r="N1491" s="3">
        <v>0.28000000000000003</v>
      </c>
      <c r="O1491" s="3">
        <v>2.2000000000000002</v>
      </c>
      <c r="R1491" s="119"/>
    </row>
    <row r="1492" spans="1:18">
      <c r="A1492" s="57" t="s">
        <v>39</v>
      </c>
      <c r="B1492" s="57" t="s">
        <v>40</v>
      </c>
      <c r="C1492" s="56">
        <v>6</v>
      </c>
      <c r="D1492" s="57" t="s">
        <v>42</v>
      </c>
      <c r="E1492" s="57">
        <v>1989</v>
      </c>
      <c r="F1492" s="56">
        <v>3</v>
      </c>
      <c r="G1492" s="57">
        <v>3</v>
      </c>
      <c r="H1492" s="56">
        <v>21</v>
      </c>
      <c r="I1492" s="6">
        <v>83</v>
      </c>
      <c r="J1492">
        <v>85</v>
      </c>
      <c r="K1492" s="57">
        <v>321</v>
      </c>
      <c r="L1492">
        <v>12</v>
      </c>
      <c r="M1492" s="20">
        <v>45967</v>
      </c>
      <c r="N1492" s="3">
        <v>0.26</v>
      </c>
      <c r="O1492" s="3">
        <v>2.37</v>
      </c>
      <c r="R1492" s="119"/>
    </row>
    <row r="1493" spans="1:18">
      <c r="A1493" s="57" t="s">
        <v>39</v>
      </c>
      <c r="B1493" s="57" t="s">
        <v>40</v>
      </c>
      <c r="C1493" s="56">
        <v>6</v>
      </c>
      <c r="D1493" s="57" t="s">
        <v>48</v>
      </c>
      <c r="E1493" s="57">
        <v>2020</v>
      </c>
      <c r="F1493" s="56">
        <v>3</v>
      </c>
      <c r="G1493" s="57">
        <v>4</v>
      </c>
      <c r="H1493" s="56">
        <v>21</v>
      </c>
      <c r="I1493" s="6">
        <v>84</v>
      </c>
      <c r="J1493">
        <v>108</v>
      </c>
      <c r="K1493" s="57">
        <v>421</v>
      </c>
      <c r="L1493">
        <v>12</v>
      </c>
      <c r="M1493" s="20">
        <v>45967</v>
      </c>
      <c r="N1493" s="3">
        <v>0.46</v>
      </c>
      <c r="O1493" s="3">
        <v>3.71</v>
      </c>
      <c r="R1493" s="119"/>
    </row>
    <row r="1494" spans="1:18">
      <c r="A1494" s="57" t="s">
        <v>39</v>
      </c>
      <c r="B1494" s="57" t="s">
        <v>40</v>
      </c>
      <c r="C1494" s="56">
        <v>6</v>
      </c>
      <c r="D1494" s="57" t="s">
        <v>48</v>
      </c>
      <c r="E1494" s="57">
        <v>2020</v>
      </c>
      <c r="F1494" s="56">
        <v>3</v>
      </c>
      <c r="G1494" s="57">
        <v>4</v>
      </c>
      <c r="H1494" s="56">
        <v>22</v>
      </c>
      <c r="I1494" s="6">
        <v>85</v>
      </c>
      <c r="J1494">
        <v>107</v>
      </c>
      <c r="K1494" s="57">
        <v>422</v>
      </c>
      <c r="L1494">
        <v>12</v>
      </c>
      <c r="M1494" s="20">
        <v>45967</v>
      </c>
      <c r="N1494" s="3">
        <v>0.42</v>
      </c>
      <c r="O1494" s="3">
        <v>2.88</v>
      </c>
      <c r="R1494" s="119"/>
    </row>
    <row r="1495" spans="1:18">
      <c r="A1495" s="57" t="s">
        <v>39</v>
      </c>
      <c r="B1495" s="57" t="s">
        <v>40</v>
      </c>
      <c r="C1495" s="56">
        <v>6</v>
      </c>
      <c r="D1495" s="57" t="s">
        <v>42</v>
      </c>
      <c r="E1495" s="57">
        <v>1989</v>
      </c>
      <c r="F1495" s="56">
        <v>3</v>
      </c>
      <c r="G1495" s="57">
        <v>3</v>
      </c>
      <c r="H1495" s="56">
        <v>22</v>
      </c>
      <c r="I1495" s="6">
        <v>86</v>
      </c>
      <c r="J1495">
        <v>86</v>
      </c>
      <c r="K1495" s="57">
        <v>322</v>
      </c>
      <c r="L1495">
        <v>12</v>
      </c>
      <c r="M1495" s="20">
        <v>45967</v>
      </c>
      <c r="N1495" s="3">
        <v>0.22</v>
      </c>
      <c r="O1495" s="3">
        <v>2.3199999999999998</v>
      </c>
      <c r="R1495" s="119"/>
    </row>
    <row r="1496" spans="1:18">
      <c r="A1496" s="57" t="s">
        <v>39</v>
      </c>
      <c r="B1496" s="57" t="s">
        <v>40</v>
      </c>
      <c r="C1496" s="56">
        <v>6</v>
      </c>
      <c r="D1496" s="57" t="s">
        <v>47</v>
      </c>
      <c r="E1496" s="57">
        <v>2016</v>
      </c>
      <c r="F1496" s="56">
        <v>3</v>
      </c>
      <c r="G1496" s="57">
        <v>2</v>
      </c>
      <c r="H1496" s="56">
        <v>22</v>
      </c>
      <c r="I1496" s="6">
        <v>87</v>
      </c>
      <c r="J1496">
        <v>43</v>
      </c>
      <c r="K1496" s="57">
        <v>222</v>
      </c>
      <c r="L1496">
        <v>12</v>
      </c>
      <c r="M1496" s="20">
        <v>45967</v>
      </c>
      <c r="N1496" s="3">
        <v>0.24</v>
      </c>
      <c r="O1496" s="3">
        <v>2.5099999999999998</v>
      </c>
      <c r="R1496" s="119"/>
    </row>
    <row r="1497" spans="1:18">
      <c r="A1497" s="57" t="s">
        <v>39</v>
      </c>
      <c r="B1497" s="57" t="s">
        <v>40</v>
      </c>
      <c r="C1497" s="56">
        <v>6</v>
      </c>
      <c r="D1497" s="57" t="s">
        <v>44</v>
      </c>
      <c r="E1497" s="57">
        <v>2001</v>
      </c>
      <c r="F1497" s="56">
        <v>3</v>
      </c>
      <c r="G1497" s="57">
        <v>1</v>
      </c>
      <c r="H1497" s="56">
        <v>22</v>
      </c>
      <c r="I1497" s="6">
        <v>88</v>
      </c>
      <c r="J1497">
        <v>22</v>
      </c>
      <c r="K1497" s="57">
        <v>122</v>
      </c>
      <c r="L1497">
        <v>12</v>
      </c>
      <c r="M1497" s="20">
        <v>45967</v>
      </c>
      <c r="N1497" s="3">
        <v>0.25</v>
      </c>
      <c r="O1497" s="3">
        <v>2.4500000000000002</v>
      </c>
      <c r="R1497" s="119"/>
    </row>
    <row r="1498" spans="1:18">
      <c r="A1498" s="57" t="s">
        <v>39</v>
      </c>
      <c r="B1498" s="57" t="s">
        <v>40</v>
      </c>
      <c r="C1498" s="56">
        <v>6</v>
      </c>
      <c r="D1498" s="57" t="s">
        <v>45</v>
      </c>
      <c r="E1498" s="57">
        <v>2004</v>
      </c>
      <c r="F1498" s="56">
        <v>3</v>
      </c>
      <c r="G1498" s="57">
        <v>1</v>
      </c>
      <c r="H1498" s="56">
        <v>23</v>
      </c>
      <c r="I1498" s="6">
        <v>89</v>
      </c>
      <c r="J1498">
        <v>23</v>
      </c>
      <c r="K1498" s="57">
        <v>123</v>
      </c>
      <c r="L1498">
        <v>12</v>
      </c>
      <c r="M1498" s="20">
        <v>45967</v>
      </c>
      <c r="N1498" s="3">
        <v>0.4</v>
      </c>
      <c r="O1498" s="3">
        <v>5.0999999999999996</v>
      </c>
      <c r="R1498" s="119"/>
    </row>
    <row r="1499" spans="1:18">
      <c r="A1499" s="57" t="s">
        <v>39</v>
      </c>
      <c r="B1499" s="57" t="s">
        <v>40</v>
      </c>
      <c r="C1499" s="56">
        <v>6</v>
      </c>
      <c r="D1499" s="57" t="s">
        <v>43</v>
      </c>
      <c r="E1499" s="57">
        <v>1999</v>
      </c>
      <c r="F1499" s="56">
        <v>3</v>
      </c>
      <c r="G1499" s="57">
        <v>2</v>
      </c>
      <c r="H1499" s="56">
        <v>23</v>
      </c>
      <c r="I1499" s="6">
        <v>90</v>
      </c>
      <c r="J1499">
        <v>42</v>
      </c>
      <c r="K1499" s="57">
        <v>223</v>
      </c>
      <c r="L1499">
        <v>12</v>
      </c>
      <c r="M1499" s="20">
        <v>45967</v>
      </c>
      <c r="N1499" s="3">
        <v>0.28999999999999998</v>
      </c>
      <c r="O1499" s="3">
        <v>3.6</v>
      </c>
      <c r="R1499" s="119"/>
    </row>
    <row r="1500" spans="1:18">
      <c r="A1500" s="57" t="s">
        <v>39</v>
      </c>
      <c r="B1500" s="57" t="s">
        <v>40</v>
      </c>
      <c r="C1500" s="56">
        <v>6</v>
      </c>
      <c r="D1500" s="57" t="s">
        <v>46</v>
      </c>
      <c r="E1500" s="57">
        <v>2008</v>
      </c>
      <c r="F1500" s="56">
        <v>3</v>
      </c>
      <c r="G1500" s="57">
        <v>3</v>
      </c>
      <c r="H1500" s="56">
        <v>23</v>
      </c>
      <c r="I1500" s="6">
        <v>91</v>
      </c>
      <c r="J1500">
        <v>87</v>
      </c>
      <c r="K1500" s="57">
        <v>323</v>
      </c>
      <c r="L1500">
        <v>12</v>
      </c>
      <c r="M1500" s="20">
        <v>45967</v>
      </c>
      <c r="N1500" s="3">
        <v>0.22</v>
      </c>
      <c r="O1500" s="3">
        <v>1.81</v>
      </c>
      <c r="R1500" s="119"/>
    </row>
    <row r="1501" spans="1:18">
      <c r="A1501" s="57" t="s">
        <v>39</v>
      </c>
      <c r="B1501" s="57" t="s">
        <v>40</v>
      </c>
      <c r="C1501" s="56">
        <v>6</v>
      </c>
      <c r="D1501" s="57" t="s">
        <v>41</v>
      </c>
      <c r="E1501" s="57">
        <v>1984</v>
      </c>
      <c r="F1501" s="56">
        <v>3</v>
      </c>
      <c r="G1501" s="57">
        <v>4</v>
      </c>
      <c r="H1501" s="56">
        <v>23</v>
      </c>
      <c r="I1501" s="6">
        <v>92</v>
      </c>
      <c r="J1501">
        <v>106</v>
      </c>
      <c r="K1501" s="57">
        <v>423</v>
      </c>
      <c r="L1501">
        <v>12</v>
      </c>
      <c r="M1501" s="20">
        <v>45967</v>
      </c>
      <c r="N1501" s="3">
        <v>0.37</v>
      </c>
      <c r="O1501" s="3">
        <v>2.73</v>
      </c>
      <c r="R1501" s="119"/>
    </row>
    <row r="1502" spans="1:18">
      <c r="A1502" s="57" t="s">
        <v>39</v>
      </c>
      <c r="B1502" s="57" t="s">
        <v>40</v>
      </c>
      <c r="C1502" s="56">
        <v>6</v>
      </c>
      <c r="D1502" s="57" t="s">
        <v>41</v>
      </c>
      <c r="E1502" s="57">
        <v>1984</v>
      </c>
      <c r="F1502" s="56">
        <v>3</v>
      </c>
      <c r="G1502" s="57">
        <v>4</v>
      </c>
      <c r="H1502" s="56">
        <v>24</v>
      </c>
      <c r="I1502" s="6">
        <v>93</v>
      </c>
      <c r="J1502">
        <v>105</v>
      </c>
      <c r="K1502" s="57">
        <v>424</v>
      </c>
      <c r="L1502">
        <v>12</v>
      </c>
      <c r="M1502" s="20">
        <v>45967</v>
      </c>
      <c r="N1502" s="3">
        <v>0.34</v>
      </c>
      <c r="O1502" s="3">
        <v>5.6</v>
      </c>
      <c r="R1502" s="119"/>
    </row>
    <row r="1503" spans="1:18">
      <c r="A1503" s="57" t="s">
        <v>39</v>
      </c>
      <c r="B1503" s="57" t="s">
        <v>40</v>
      </c>
      <c r="C1503" s="56">
        <v>6</v>
      </c>
      <c r="D1503" s="57" t="s">
        <v>46</v>
      </c>
      <c r="E1503" s="57">
        <v>2008</v>
      </c>
      <c r="F1503" s="56">
        <v>3</v>
      </c>
      <c r="G1503" s="57">
        <v>3</v>
      </c>
      <c r="H1503" s="56">
        <v>24</v>
      </c>
      <c r="I1503" s="6">
        <v>94</v>
      </c>
      <c r="J1503">
        <v>88</v>
      </c>
      <c r="K1503" s="57">
        <v>324</v>
      </c>
      <c r="L1503">
        <v>12</v>
      </c>
      <c r="M1503" s="20">
        <v>45967</v>
      </c>
      <c r="N1503" s="3">
        <v>0.24</v>
      </c>
      <c r="O1503" s="3">
        <v>3.08</v>
      </c>
      <c r="R1503" s="119"/>
    </row>
    <row r="1504" spans="1:18">
      <c r="A1504" s="57" t="s">
        <v>39</v>
      </c>
      <c r="B1504" s="57" t="s">
        <v>40</v>
      </c>
      <c r="C1504" s="56">
        <v>6</v>
      </c>
      <c r="D1504" s="57" t="s">
        <v>43</v>
      </c>
      <c r="E1504" s="57">
        <v>1999</v>
      </c>
      <c r="F1504" s="56">
        <v>3</v>
      </c>
      <c r="G1504" s="57">
        <v>2</v>
      </c>
      <c r="H1504" s="56">
        <v>24</v>
      </c>
      <c r="I1504" s="6">
        <v>95</v>
      </c>
      <c r="J1504">
        <v>41</v>
      </c>
      <c r="K1504" s="57">
        <v>224</v>
      </c>
      <c r="L1504">
        <v>12</v>
      </c>
      <c r="M1504" s="20">
        <v>45967</v>
      </c>
      <c r="N1504" s="3">
        <v>0.27</v>
      </c>
      <c r="O1504" s="3">
        <v>2.15</v>
      </c>
      <c r="R1504" s="119"/>
    </row>
    <row r="1505" spans="1:18">
      <c r="A1505" s="57" t="s">
        <v>39</v>
      </c>
      <c r="B1505" s="57" t="s">
        <v>40</v>
      </c>
      <c r="C1505" s="56">
        <v>6</v>
      </c>
      <c r="D1505" s="57" t="s">
        <v>45</v>
      </c>
      <c r="E1505" s="57">
        <v>2004</v>
      </c>
      <c r="F1505" s="56">
        <v>3</v>
      </c>
      <c r="G1505" s="57">
        <v>1</v>
      </c>
      <c r="H1505" s="56">
        <v>24</v>
      </c>
      <c r="I1505" s="6">
        <v>96</v>
      </c>
      <c r="J1505">
        <v>24</v>
      </c>
      <c r="K1505" s="57">
        <v>124</v>
      </c>
      <c r="L1505">
        <v>12</v>
      </c>
      <c r="M1505" s="20">
        <v>45967</v>
      </c>
      <c r="N1505" s="3">
        <v>0.37</v>
      </c>
      <c r="O1505" s="3">
        <v>4.46</v>
      </c>
      <c r="R1505" s="119"/>
    </row>
    <row r="1506" spans="1:18">
      <c r="A1506" s="57" t="s">
        <v>29</v>
      </c>
      <c r="B1506" s="57" t="s">
        <v>30</v>
      </c>
      <c r="C1506" s="56">
        <v>7</v>
      </c>
      <c r="D1506" s="57" t="s">
        <v>34</v>
      </c>
      <c r="E1506" s="57">
        <v>1999</v>
      </c>
      <c r="F1506" s="56">
        <v>4</v>
      </c>
      <c r="G1506" s="57">
        <v>1</v>
      </c>
      <c r="H1506" s="56">
        <v>25</v>
      </c>
      <c r="I1506" s="6">
        <v>97</v>
      </c>
      <c r="J1506">
        <v>25</v>
      </c>
      <c r="K1506" s="57">
        <v>125</v>
      </c>
      <c r="L1506">
        <v>12</v>
      </c>
      <c r="M1506" s="20">
        <v>45967</v>
      </c>
      <c r="N1506" s="3">
        <v>0.33</v>
      </c>
      <c r="O1506" s="3">
        <v>2.25</v>
      </c>
      <c r="R1506" s="119"/>
    </row>
    <row r="1507" spans="1:18">
      <c r="A1507" s="57" t="s">
        <v>29</v>
      </c>
      <c r="B1507" s="57" t="s">
        <v>30</v>
      </c>
      <c r="C1507" s="56">
        <v>7</v>
      </c>
      <c r="D1507" s="57" t="s">
        <v>35</v>
      </c>
      <c r="E1507" s="57">
        <v>2002</v>
      </c>
      <c r="F1507" s="56">
        <v>4</v>
      </c>
      <c r="G1507" s="57">
        <v>2</v>
      </c>
      <c r="H1507" s="56">
        <v>25</v>
      </c>
      <c r="I1507" s="6">
        <v>98</v>
      </c>
      <c r="J1507">
        <v>40</v>
      </c>
      <c r="K1507" s="57">
        <v>225</v>
      </c>
      <c r="L1507">
        <v>12</v>
      </c>
      <c r="M1507" s="20">
        <v>45967</v>
      </c>
      <c r="N1507" s="3">
        <v>0.24</v>
      </c>
      <c r="O1507" s="3">
        <v>3.87</v>
      </c>
      <c r="R1507" s="119"/>
    </row>
    <row r="1508" spans="1:18">
      <c r="A1508" s="57" t="s">
        <v>29</v>
      </c>
      <c r="B1508" s="57" t="s">
        <v>30</v>
      </c>
      <c r="C1508" s="56">
        <v>7</v>
      </c>
      <c r="D1508" s="57" t="s">
        <v>32</v>
      </c>
      <c r="E1508" s="57">
        <v>1985</v>
      </c>
      <c r="F1508" s="56">
        <v>4</v>
      </c>
      <c r="G1508" s="57">
        <v>3</v>
      </c>
      <c r="H1508" s="56">
        <v>25</v>
      </c>
      <c r="I1508" s="6">
        <v>99</v>
      </c>
      <c r="J1508">
        <v>89</v>
      </c>
      <c r="K1508" s="57">
        <v>325</v>
      </c>
      <c r="L1508">
        <v>12</v>
      </c>
      <c r="M1508" s="20">
        <v>45967</v>
      </c>
      <c r="N1508" s="3">
        <v>0.26</v>
      </c>
      <c r="O1508" s="3">
        <v>3.51</v>
      </c>
      <c r="R1508" s="119"/>
    </row>
    <row r="1509" spans="1:18">
      <c r="A1509" s="57" t="s">
        <v>29</v>
      </c>
      <c r="B1509" s="57" t="s">
        <v>30</v>
      </c>
      <c r="C1509" s="56">
        <v>7</v>
      </c>
      <c r="D1509" s="57" t="s">
        <v>38</v>
      </c>
      <c r="E1509" s="57">
        <v>2023</v>
      </c>
      <c r="F1509" s="56">
        <v>4</v>
      </c>
      <c r="G1509" s="57">
        <v>4</v>
      </c>
      <c r="H1509" s="56">
        <v>25</v>
      </c>
      <c r="I1509" s="6">
        <v>100</v>
      </c>
      <c r="J1509">
        <v>104</v>
      </c>
      <c r="K1509" s="57">
        <v>425</v>
      </c>
      <c r="L1509">
        <v>12</v>
      </c>
      <c r="M1509" s="20">
        <v>45967</v>
      </c>
      <c r="N1509" s="3">
        <v>0.2</v>
      </c>
      <c r="O1509" s="3">
        <v>1.46</v>
      </c>
      <c r="R1509" s="119"/>
    </row>
    <row r="1510" spans="1:18">
      <c r="A1510" s="57" t="s">
        <v>29</v>
      </c>
      <c r="B1510" s="57" t="s">
        <v>30</v>
      </c>
      <c r="C1510" s="56">
        <v>7</v>
      </c>
      <c r="D1510" s="57" t="s">
        <v>38</v>
      </c>
      <c r="E1510" s="57">
        <v>2023</v>
      </c>
      <c r="F1510" s="56">
        <v>4</v>
      </c>
      <c r="G1510" s="57">
        <v>4</v>
      </c>
      <c r="H1510" s="56">
        <v>26</v>
      </c>
      <c r="I1510" s="6">
        <v>101</v>
      </c>
      <c r="J1510">
        <v>103</v>
      </c>
      <c r="K1510" s="57">
        <v>426</v>
      </c>
      <c r="L1510">
        <v>12</v>
      </c>
      <c r="M1510" s="20">
        <v>45967</v>
      </c>
      <c r="N1510" s="3">
        <v>0.18</v>
      </c>
      <c r="O1510" s="3">
        <v>2.56</v>
      </c>
      <c r="R1510" s="119"/>
    </row>
    <row r="1511" spans="1:18">
      <c r="A1511" s="57" t="s">
        <v>29</v>
      </c>
      <c r="B1511" s="57" t="s">
        <v>30</v>
      </c>
      <c r="C1511" s="56">
        <v>7</v>
      </c>
      <c r="D1511" s="57" t="s">
        <v>32</v>
      </c>
      <c r="E1511" s="57">
        <v>1985</v>
      </c>
      <c r="F1511" s="56">
        <v>4</v>
      </c>
      <c r="G1511" s="57">
        <v>3</v>
      </c>
      <c r="H1511" s="56">
        <v>26</v>
      </c>
      <c r="I1511" s="6">
        <v>102</v>
      </c>
      <c r="J1511">
        <v>90</v>
      </c>
      <c r="K1511" s="57">
        <v>326</v>
      </c>
      <c r="L1511">
        <v>12</v>
      </c>
      <c r="M1511" s="20">
        <v>45967</v>
      </c>
      <c r="N1511" s="3">
        <v>0.25</v>
      </c>
      <c r="O1511" s="3">
        <v>2.1800000000000002</v>
      </c>
      <c r="R1511" s="119"/>
    </row>
    <row r="1512" spans="1:18">
      <c r="A1512" s="57" t="s">
        <v>29</v>
      </c>
      <c r="B1512" s="57" t="s">
        <v>30</v>
      </c>
      <c r="C1512" s="56">
        <v>7</v>
      </c>
      <c r="D1512" s="57" t="s">
        <v>35</v>
      </c>
      <c r="E1512" s="57">
        <v>2002</v>
      </c>
      <c r="F1512" s="56">
        <v>4</v>
      </c>
      <c r="G1512" s="57">
        <v>2</v>
      </c>
      <c r="H1512" s="56">
        <v>26</v>
      </c>
      <c r="I1512" s="6">
        <v>103</v>
      </c>
      <c r="J1512">
        <v>39</v>
      </c>
      <c r="K1512" s="57">
        <v>226</v>
      </c>
      <c r="L1512">
        <v>12</v>
      </c>
      <c r="M1512" s="20">
        <v>45967</v>
      </c>
      <c r="N1512" s="3">
        <v>0.22</v>
      </c>
      <c r="O1512" s="3">
        <v>3.54</v>
      </c>
      <c r="R1512" s="119"/>
    </row>
    <row r="1513" spans="1:18">
      <c r="A1513" s="57" t="s">
        <v>29</v>
      </c>
      <c r="B1513" s="57" t="s">
        <v>30</v>
      </c>
      <c r="C1513" s="56">
        <v>7</v>
      </c>
      <c r="D1513" s="57" t="s">
        <v>34</v>
      </c>
      <c r="E1513" s="57">
        <v>1999</v>
      </c>
      <c r="F1513" s="56">
        <v>4</v>
      </c>
      <c r="G1513" s="57">
        <v>1</v>
      </c>
      <c r="H1513" s="56">
        <v>26</v>
      </c>
      <c r="I1513" s="6">
        <v>104</v>
      </c>
      <c r="J1513">
        <v>26</v>
      </c>
      <c r="K1513" s="57">
        <v>126</v>
      </c>
      <c r="L1513">
        <v>12</v>
      </c>
      <c r="M1513" s="20">
        <v>45967</v>
      </c>
      <c r="N1513" s="3">
        <v>0.3</v>
      </c>
      <c r="O1513" s="3">
        <v>2.4300000000000002</v>
      </c>
      <c r="R1513" s="119"/>
    </row>
    <row r="1514" spans="1:18">
      <c r="A1514" s="57" t="s">
        <v>29</v>
      </c>
      <c r="B1514" s="57" t="s">
        <v>30</v>
      </c>
      <c r="C1514" s="56">
        <v>7</v>
      </c>
      <c r="D1514" s="57" t="s">
        <v>31</v>
      </c>
      <c r="E1514" s="57">
        <v>1983</v>
      </c>
      <c r="F1514" s="56">
        <v>4</v>
      </c>
      <c r="G1514" s="57">
        <v>1</v>
      </c>
      <c r="H1514" s="56">
        <v>27</v>
      </c>
      <c r="I1514" s="6">
        <v>105</v>
      </c>
      <c r="J1514">
        <v>27</v>
      </c>
      <c r="K1514" s="57">
        <v>127</v>
      </c>
      <c r="L1514">
        <v>12</v>
      </c>
      <c r="M1514" s="20">
        <v>45967</v>
      </c>
      <c r="N1514" s="3">
        <v>0.27</v>
      </c>
      <c r="O1514" s="3">
        <v>1.69</v>
      </c>
      <c r="R1514" s="119"/>
    </row>
    <row r="1515" spans="1:18">
      <c r="A1515" s="57" t="s">
        <v>29</v>
      </c>
      <c r="B1515" s="57" t="s">
        <v>30</v>
      </c>
      <c r="C1515" s="56">
        <v>7</v>
      </c>
      <c r="D1515" s="57" t="s">
        <v>37</v>
      </c>
      <c r="E1515" s="57">
        <v>2018</v>
      </c>
      <c r="F1515" s="56">
        <v>4</v>
      </c>
      <c r="G1515" s="57">
        <v>2</v>
      </c>
      <c r="H1515" s="56">
        <v>27</v>
      </c>
      <c r="I1515" s="6">
        <v>106</v>
      </c>
      <c r="J1515">
        <v>38</v>
      </c>
      <c r="K1515" s="57">
        <v>227</v>
      </c>
      <c r="L1515">
        <v>12</v>
      </c>
      <c r="M1515" s="20">
        <v>45967</v>
      </c>
      <c r="N1515" s="3">
        <v>0.24</v>
      </c>
      <c r="O1515" s="3">
        <v>1.58</v>
      </c>
      <c r="R1515" s="119"/>
    </row>
    <row r="1516" spans="1:18">
      <c r="A1516" s="57" t="s">
        <v>29</v>
      </c>
      <c r="B1516" s="57" t="s">
        <v>30</v>
      </c>
      <c r="C1516" s="56">
        <v>7</v>
      </c>
      <c r="D1516" s="57" t="s">
        <v>33</v>
      </c>
      <c r="E1516" s="57">
        <v>1998</v>
      </c>
      <c r="F1516" s="56">
        <v>4</v>
      </c>
      <c r="G1516" s="57">
        <v>3</v>
      </c>
      <c r="H1516" s="56">
        <v>27</v>
      </c>
      <c r="I1516" s="6">
        <v>107</v>
      </c>
      <c r="J1516">
        <v>91</v>
      </c>
      <c r="K1516" s="57">
        <v>327</v>
      </c>
      <c r="L1516">
        <v>12</v>
      </c>
      <c r="M1516" s="20">
        <v>45967</v>
      </c>
      <c r="N1516" s="3">
        <v>0.31</v>
      </c>
      <c r="O1516" s="3">
        <v>2.73</v>
      </c>
      <c r="R1516" s="119"/>
    </row>
    <row r="1517" spans="1:18">
      <c r="A1517" s="57" t="s">
        <v>29</v>
      </c>
      <c r="B1517" s="57" t="s">
        <v>30</v>
      </c>
      <c r="C1517" s="56">
        <v>7</v>
      </c>
      <c r="D1517" s="57" t="s">
        <v>36</v>
      </c>
      <c r="E1517" s="57">
        <v>2016</v>
      </c>
      <c r="F1517" s="56">
        <v>4</v>
      </c>
      <c r="G1517" s="57">
        <v>4</v>
      </c>
      <c r="H1517" s="56">
        <v>27</v>
      </c>
      <c r="I1517" s="6">
        <v>108</v>
      </c>
      <c r="J1517">
        <v>102</v>
      </c>
      <c r="K1517" s="57">
        <v>427</v>
      </c>
      <c r="L1517">
        <v>12</v>
      </c>
      <c r="M1517" s="20">
        <v>45967</v>
      </c>
      <c r="N1517" s="3">
        <v>0.38</v>
      </c>
      <c r="O1517" s="3">
        <v>6.91</v>
      </c>
      <c r="R1517" s="119"/>
    </row>
    <row r="1518" spans="1:18">
      <c r="A1518" s="57" t="s">
        <v>29</v>
      </c>
      <c r="B1518" s="57" t="s">
        <v>30</v>
      </c>
      <c r="C1518" s="56">
        <v>7</v>
      </c>
      <c r="D1518" s="57" t="s">
        <v>36</v>
      </c>
      <c r="E1518" s="57">
        <v>2016</v>
      </c>
      <c r="F1518" s="56">
        <v>4</v>
      </c>
      <c r="G1518" s="57">
        <v>4</v>
      </c>
      <c r="H1518" s="56">
        <v>28</v>
      </c>
      <c r="I1518" s="6">
        <v>109</v>
      </c>
      <c r="J1518">
        <v>101</v>
      </c>
      <c r="K1518" s="57">
        <v>428</v>
      </c>
      <c r="L1518">
        <v>12</v>
      </c>
      <c r="M1518" s="20">
        <v>45967</v>
      </c>
      <c r="N1518" s="3">
        <v>0.54</v>
      </c>
      <c r="O1518" s="3">
        <v>5.78</v>
      </c>
      <c r="R1518" s="119"/>
    </row>
    <row r="1519" spans="1:18">
      <c r="A1519" s="57" t="s">
        <v>29</v>
      </c>
      <c r="B1519" s="57" t="s">
        <v>30</v>
      </c>
      <c r="C1519" s="56">
        <v>7</v>
      </c>
      <c r="D1519" s="57" t="s">
        <v>33</v>
      </c>
      <c r="E1519" s="57">
        <v>1998</v>
      </c>
      <c r="F1519" s="56">
        <v>4</v>
      </c>
      <c r="G1519" s="57">
        <v>3</v>
      </c>
      <c r="H1519" s="56">
        <v>28</v>
      </c>
      <c r="I1519" s="6">
        <v>110</v>
      </c>
      <c r="J1519">
        <v>92</v>
      </c>
      <c r="K1519" s="57">
        <v>328</v>
      </c>
      <c r="L1519">
        <v>12</v>
      </c>
      <c r="M1519" s="20">
        <v>45967</v>
      </c>
      <c r="N1519" s="3">
        <v>0.33</v>
      </c>
      <c r="O1519" s="3">
        <v>3.82</v>
      </c>
      <c r="R1519" s="119"/>
    </row>
    <row r="1520" spans="1:18">
      <c r="A1520" s="57" t="s">
        <v>29</v>
      </c>
      <c r="B1520" s="57" t="s">
        <v>30</v>
      </c>
      <c r="C1520" s="56">
        <v>7</v>
      </c>
      <c r="D1520" s="57" t="s">
        <v>37</v>
      </c>
      <c r="E1520" s="57">
        <v>2018</v>
      </c>
      <c r="F1520" s="56">
        <v>4</v>
      </c>
      <c r="G1520" s="57">
        <v>2</v>
      </c>
      <c r="H1520" s="56">
        <v>28</v>
      </c>
      <c r="I1520" s="6">
        <v>111</v>
      </c>
      <c r="J1520">
        <v>37</v>
      </c>
      <c r="K1520" s="57">
        <v>228</v>
      </c>
      <c r="L1520">
        <v>12</v>
      </c>
      <c r="M1520" s="20">
        <v>45967</v>
      </c>
      <c r="N1520" s="3">
        <v>0.23</v>
      </c>
      <c r="O1520" s="3">
        <v>1.86</v>
      </c>
      <c r="R1520" s="119"/>
    </row>
    <row r="1521" spans="1:18">
      <c r="A1521" s="57" t="s">
        <v>29</v>
      </c>
      <c r="B1521" s="57" t="s">
        <v>30</v>
      </c>
      <c r="C1521" s="56">
        <v>7</v>
      </c>
      <c r="D1521" s="57" t="s">
        <v>31</v>
      </c>
      <c r="E1521" s="57">
        <v>1983</v>
      </c>
      <c r="F1521" s="56">
        <v>4</v>
      </c>
      <c r="G1521" s="57">
        <v>1</v>
      </c>
      <c r="H1521" s="56">
        <v>28</v>
      </c>
      <c r="I1521" s="6">
        <v>112</v>
      </c>
      <c r="J1521">
        <v>28</v>
      </c>
      <c r="K1521" s="57">
        <v>128</v>
      </c>
      <c r="L1521">
        <v>12</v>
      </c>
      <c r="M1521" s="20">
        <v>45967</v>
      </c>
      <c r="N1521" s="3">
        <v>0.24</v>
      </c>
      <c r="O1521" s="3">
        <v>2.0699999999999998</v>
      </c>
      <c r="R1521" s="119"/>
    </row>
    <row r="1522" spans="1:18">
      <c r="A1522" s="57" t="s">
        <v>39</v>
      </c>
      <c r="B1522" s="57" t="s">
        <v>40</v>
      </c>
      <c r="C1522" s="56">
        <v>8</v>
      </c>
      <c r="D1522" s="57" t="s">
        <v>43</v>
      </c>
      <c r="E1522" s="57">
        <v>1999</v>
      </c>
      <c r="F1522" s="56">
        <v>4</v>
      </c>
      <c r="G1522" s="57">
        <v>1</v>
      </c>
      <c r="H1522" s="56">
        <v>29</v>
      </c>
      <c r="I1522" s="6">
        <v>113</v>
      </c>
      <c r="J1522">
        <v>29</v>
      </c>
      <c r="K1522" s="57">
        <v>129</v>
      </c>
      <c r="L1522">
        <v>12</v>
      </c>
      <c r="M1522" s="20">
        <v>45967</v>
      </c>
      <c r="N1522" s="3">
        <v>0.32</v>
      </c>
      <c r="O1522" s="3">
        <v>4.46</v>
      </c>
      <c r="R1522" s="119"/>
    </row>
    <row r="1523" spans="1:18">
      <c r="A1523" s="57" t="s">
        <v>39</v>
      </c>
      <c r="B1523" s="57" t="s">
        <v>40</v>
      </c>
      <c r="C1523" s="56">
        <v>8</v>
      </c>
      <c r="D1523" s="57" t="s">
        <v>48</v>
      </c>
      <c r="E1523" s="57">
        <v>2020</v>
      </c>
      <c r="F1523" s="56">
        <v>4</v>
      </c>
      <c r="G1523" s="57">
        <v>2</v>
      </c>
      <c r="H1523" s="56">
        <v>29</v>
      </c>
      <c r="I1523" s="6">
        <v>114</v>
      </c>
      <c r="J1523">
        <v>36</v>
      </c>
      <c r="K1523" s="57">
        <v>229</v>
      </c>
      <c r="L1523">
        <v>12</v>
      </c>
      <c r="M1523" s="20">
        <v>45967</v>
      </c>
      <c r="N1523" s="3">
        <v>0.35</v>
      </c>
      <c r="O1523" s="3">
        <v>5.21</v>
      </c>
      <c r="R1523" s="119"/>
    </row>
    <row r="1524" spans="1:18">
      <c r="A1524" s="57" t="s">
        <v>39</v>
      </c>
      <c r="B1524" s="57" t="s">
        <v>40</v>
      </c>
      <c r="C1524" s="56">
        <v>8</v>
      </c>
      <c r="D1524" s="57" t="s">
        <v>44</v>
      </c>
      <c r="E1524" s="57">
        <v>2001</v>
      </c>
      <c r="F1524" s="56">
        <v>4</v>
      </c>
      <c r="G1524" s="57">
        <v>3</v>
      </c>
      <c r="H1524" s="56">
        <v>29</v>
      </c>
      <c r="I1524" s="6">
        <v>115</v>
      </c>
      <c r="J1524">
        <v>93</v>
      </c>
      <c r="K1524" s="57">
        <v>329</v>
      </c>
      <c r="L1524">
        <v>12</v>
      </c>
      <c r="M1524" s="20">
        <v>45967</v>
      </c>
      <c r="N1524" s="3">
        <v>0.35</v>
      </c>
      <c r="O1524" s="3">
        <v>1.85</v>
      </c>
      <c r="R1524" s="119"/>
    </row>
    <row r="1525" spans="1:18">
      <c r="A1525" s="57" t="s">
        <v>39</v>
      </c>
      <c r="B1525" s="57" t="s">
        <v>40</v>
      </c>
      <c r="C1525" s="56">
        <v>8</v>
      </c>
      <c r="D1525" s="57" t="s">
        <v>45</v>
      </c>
      <c r="E1525" s="57">
        <v>2004</v>
      </c>
      <c r="F1525" s="56">
        <v>4</v>
      </c>
      <c r="G1525" s="57">
        <v>4</v>
      </c>
      <c r="H1525" s="56">
        <v>29</v>
      </c>
      <c r="I1525" s="6">
        <v>116</v>
      </c>
      <c r="J1525">
        <v>100</v>
      </c>
      <c r="K1525" s="57">
        <v>429</v>
      </c>
      <c r="L1525">
        <v>12</v>
      </c>
      <c r="M1525" s="20">
        <v>45967</v>
      </c>
      <c r="N1525" s="3">
        <v>0.51</v>
      </c>
      <c r="O1525" s="3">
        <v>3.95</v>
      </c>
      <c r="R1525" s="119"/>
    </row>
    <row r="1526" spans="1:18">
      <c r="A1526" s="57" t="s">
        <v>39</v>
      </c>
      <c r="B1526" s="57" t="s">
        <v>40</v>
      </c>
      <c r="C1526" s="56">
        <v>8</v>
      </c>
      <c r="D1526" s="57" t="s">
        <v>45</v>
      </c>
      <c r="E1526" s="57">
        <v>2004</v>
      </c>
      <c r="F1526" s="56">
        <v>4</v>
      </c>
      <c r="G1526" s="57">
        <v>4</v>
      </c>
      <c r="H1526" s="56">
        <v>30</v>
      </c>
      <c r="I1526" s="6">
        <v>117</v>
      </c>
      <c r="J1526">
        <v>99</v>
      </c>
      <c r="K1526" s="57">
        <v>430</v>
      </c>
      <c r="L1526">
        <v>12</v>
      </c>
      <c r="M1526" s="20">
        <v>45967</v>
      </c>
      <c r="N1526" s="3">
        <v>0.47</v>
      </c>
      <c r="O1526" s="3">
        <v>3.53</v>
      </c>
      <c r="R1526" s="119"/>
    </row>
    <row r="1527" spans="1:18">
      <c r="A1527" s="57" t="s">
        <v>39</v>
      </c>
      <c r="B1527" s="57" t="s">
        <v>40</v>
      </c>
      <c r="C1527" s="56">
        <v>8</v>
      </c>
      <c r="D1527" s="57" t="s">
        <v>44</v>
      </c>
      <c r="E1527" s="57">
        <v>2001</v>
      </c>
      <c r="F1527" s="56">
        <v>4</v>
      </c>
      <c r="G1527" s="57">
        <v>3</v>
      </c>
      <c r="H1527" s="56">
        <v>30</v>
      </c>
      <c r="I1527" s="6">
        <v>118</v>
      </c>
      <c r="J1527">
        <v>94</v>
      </c>
      <c r="K1527" s="57">
        <v>330</v>
      </c>
      <c r="L1527">
        <v>12</v>
      </c>
      <c r="M1527" s="20">
        <v>45967</v>
      </c>
      <c r="N1527" s="3">
        <v>0.31</v>
      </c>
      <c r="O1527" s="3">
        <v>2.4300000000000002</v>
      </c>
      <c r="R1527" s="119"/>
    </row>
    <row r="1528" spans="1:18">
      <c r="A1528" s="57" t="s">
        <v>39</v>
      </c>
      <c r="B1528" s="57" t="s">
        <v>40</v>
      </c>
      <c r="C1528" s="56">
        <v>8</v>
      </c>
      <c r="D1528" s="57" t="s">
        <v>48</v>
      </c>
      <c r="E1528" s="57">
        <v>2020</v>
      </c>
      <c r="F1528" s="56">
        <v>4</v>
      </c>
      <c r="G1528" s="57">
        <v>2</v>
      </c>
      <c r="H1528" s="56">
        <v>30</v>
      </c>
      <c r="I1528" s="6">
        <v>119</v>
      </c>
      <c r="J1528">
        <v>35</v>
      </c>
      <c r="K1528" s="57">
        <v>230</v>
      </c>
      <c r="L1528">
        <v>12</v>
      </c>
      <c r="M1528" s="20">
        <v>45967</v>
      </c>
      <c r="N1528" s="3">
        <v>0.32</v>
      </c>
      <c r="O1528" s="3">
        <v>2.42</v>
      </c>
      <c r="R1528" s="119"/>
    </row>
    <row r="1529" spans="1:18">
      <c r="A1529" s="57" t="s">
        <v>39</v>
      </c>
      <c r="B1529" s="57" t="s">
        <v>40</v>
      </c>
      <c r="C1529" s="56">
        <v>8</v>
      </c>
      <c r="D1529" s="57" t="s">
        <v>43</v>
      </c>
      <c r="E1529" s="57">
        <v>1999</v>
      </c>
      <c r="F1529" s="56">
        <v>4</v>
      </c>
      <c r="G1529" s="57">
        <v>1</v>
      </c>
      <c r="H1529" s="56">
        <v>30</v>
      </c>
      <c r="I1529" s="6">
        <v>120</v>
      </c>
      <c r="J1529">
        <v>30</v>
      </c>
      <c r="K1529" s="57">
        <v>130</v>
      </c>
      <c r="L1529">
        <v>12</v>
      </c>
      <c r="M1529" s="20">
        <v>45967</v>
      </c>
      <c r="N1529" s="3">
        <v>0.27</v>
      </c>
      <c r="O1529" s="3">
        <v>1.91</v>
      </c>
      <c r="R1529" s="119"/>
    </row>
    <row r="1530" spans="1:18">
      <c r="A1530" s="57" t="s">
        <v>39</v>
      </c>
      <c r="B1530" s="57" t="s">
        <v>40</v>
      </c>
      <c r="C1530" s="56">
        <v>8</v>
      </c>
      <c r="D1530" s="57" t="s">
        <v>46</v>
      </c>
      <c r="E1530" s="57">
        <v>2008</v>
      </c>
      <c r="F1530" s="56">
        <v>4</v>
      </c>
      <c r="G1530" s="57">
        <v>1</v>
      </c>
      <c r="H1530" s="56">
        <v>31</v>
      </c>
      <c r="I1530" s="6">
        <v>121</v>
      </c>
      <c r="J1530">
        <v>31</v>
      </c>
      <c r="K1530" s="57">
        <v>131</v>
      </c>
      <c r="L1530">
        <v>12</v>
      </c>
      <c r="M1530" s="20">
        <v>45967</v>
      </c>
      <c r="N1530" s="3">
        <v>0.25</v>
      </c>
      <c r="O1530" s="3">
        <v>3.85</v>
      </c>
      <c r="R1530" s="119"/>
    </row>
    <row r="1531" spans="1:18">
      <c r="A1531" s="57" t="s">
        <v>39</v>
      </c>
      <c r="B1531" s="57" t="s">
        <v>40</v>
      </c>
      <c r="C1531" s="56">
        <v>8</v>
      </c>
      <c r="D1531" s="57" t="s">
        <v>41</v>
      </c>
      <c r="E1531" s="57">
        <v>1984</v>
      </c>
      <c r="F1531" s="56">
        <v>4</v>
      </c>
      <c r="G1531" s="57">
        <v>2</v>
      </c>
      <c r="H1531" s="56">
        <v>31</v>
      </c>
      <c r="I1531" s="6">
        <v>122</v>
      </c>
      <c r="J1531">
        <v>34</v>
      </c>
      <c r="K1531" s="57">
        <v>231</v>
      </c>
      <c r="L1531">
        <v>12</v>
      </c>
      <c r="M1531" s="20">
        <v>45967</v>
      </c>
      <c r="N1531" s="3">
        <v>0.32</v>
      </c>
      <c r="O1531" s="3">
        <v>3.94</v>
      </c>
      <c r="R1531" s="119"/>
    </row>
    <row r="1532" spans="1:18">
      <c r="A1532" s="57" t="s">
        <v>39</v>
      </c>
      <c r="B1532" s="57" t="s">
        <v>40</v>
      </c>
      <c r="C1532" s="56">
        <v>8</v>
      </c>
      <c r="D1532" s="57" t="s">
        <v>47</v>
      </c>
      <c r="E1532" s="57">
        <v>2016</v>
      </c>
      <c r="F1532" s="56">
        <v>4</v>
      </c>
      <c r="G1532" s="57">
        <v>3</v>
      </c>
      <c r="H1532" s="56">
        <v>31</v>
      </c>
      <c r="I1532" s="6">
        <v>123</v>
      </c>
      <c r="J1532">
        <v>95</v>
      </c>
      <c r="K1532" s="57">
        <v>331</v>
      </c>
      <c r="L1532">
        <v>12</v>
      </c>
      <c r="M1532" s="20">
        <v>45967</v>
      </c>
      <c r="N1532" s="3">
        <v>0.36</v>
      </c>
      <c r="O1532" s="3">
        <v>2.19</v>
      </c>
      <c r="R1532" s="119"/>
    </row>
    <row r="1533" spans="1:18">
      <c r="A1533" s="57" t="s">
        <v>39</v>
      </c>
      <c r="B1533" s="57" t="s">
        <v>40</v>
      </c>
      <c r="C1533" s="56">
        <v>8</v>
      </c>
      <c r="D1533" s="57" t="s">
        <v>42</v>
      </c>
      <c r="E1533" s="57">
        <v>1989</v>
      </c>
      <c r="F1533" s="56">
        <v>4</v>
      </c>
      <c r="G1533" s="57">
        <v>4</v>
      </c>
      <c r="H1533" s="56">
        <v>31</v>
      </c>
      <c r="I1533" s="6">
        <v>124</v>
      </c>
      <c r="J1533">
        <v>98</v>
      </c>
      <c r="K1533" s="57">
        <v>431</v>
      </c>
      <c r="L1533">
        <v>12</v>
      </c>
      <c r="M1533" s="20">
        <v>45967</v>
      </c>
      <c r="N1533" s="3">
        <v>0.45</v>
      </c>
      <c r="O1533" s="3">
        <v>2.7</v>
      </c>
      <c r="R1533" s="119"/>
    </row>
    <row r="1534" spans="1:18">
      <c r="A1534" s="57" t="s">
        <v>39</v>
      </c>
      <c r="B1534" s="57" t="s">
        <v>40</v>
      </c>
      <c r="C1534" s="56">
        <v>8</v>
      </c>
      <c r="D1534" s="57" t="s">
        <v>42</v>
      </c>
      <c r="E1534" s="57">
        <v>1989</v>
      </c>
      <c r="F1534" s="56">
        <v>4</v>
      </c>
      <c r="G1534" s="57">
        <v>4</v>
      </c>
      <c r="H1534" s="56">
        <v>32</v>
      </c>
      <c r="I1534" s="6">
        <v>125</v>
      </c>
      <c r="J1534">
        <v>97</v>
      </c>
      <c r="K1534" s="57">
        <v>432</v>
      </c>
      <c r="L1534">
        <v>12</v>
      </c>
      <c r="M1534" s="20">
        <v>45967</v>
      </c>
      <c r="N1534" s="3">
        <v>0.43</v>
      </c>
      <c r="O1534" s="3">
        <v>3.1</v>
      </c>
      <c r="R1534" s="119"/>
    </row>
    <row r="1535" spans="1:18">
      <c r="A1535" s="57" t="s">
        <v>39</v>
      </c>
      <c r="B1535" s="57" t="s">
        <v>40</v>
      </c>
      <c r="C1535" s="56">
        <v>8</v>
      </c>
      <c r="D1535" s="57" t="s">
        <v>47</v>
      </c>
      <c r="E1535" s="57">
        <v>2016</v>
      </c>
      <c r="F1535" s="56">
        <v>4</v>
      </c>
      <c r="G1535" s="57">
        <v>3</v>
      </c>
      <c r="H1535" s="56">
        <v>32</v>
      </c>
      <c r="I1535" s="6">
        <v>126</v>
      </c>
      <c r="J1535">
        <v>96</v>
      </c>
      <c r="K1535" s="57">
        <v>332</v>
      </c>
      <c r="L1535">
        <v>12</v>
      </c>
      <c r="M1535" s="20">
        <v>45967</v>
      </c>
      <c r="N1535" s="3">
        <v>0.28999999999999998</v>
      </c>
      <c r="O1535" s="3">
        <v>2.2999999999999998</v>
      </c>
      <c r="R1535" s="119"/>
    </row>
    <row r="1536" spans="1:18">
      <c r="A1536" s="57" t="s">
        <v>39</v>
      </c>
      <c r="B1536" s="57" t="s">
        <v>40</v>
      </c>
      <c r="C1536" s="56">
        <v>8</v>
      </c>
      <c r="D1536" s="57" t="s">
        <v>41</v>
      </c>
      <c r="E1536" s="57">
        <v>1984</v>
      </c>
      <c r="F1536" s="56">
        <v>4</v>
      </c>
      <c r="G1536" s="57">
        <v>2</v>
      </c>
      <c r="H1536" s="56">
        <v>32</v>
      </c>
      <c r="I1536" s="6">
        <v>127</v>
      </c>
      <c r="J1536">
        <v>33</v>
      </c>
      <c r="K1536" s="57">
        <v>232</v>
      </c>
      <c r="L1536">
        <v>12</v>
      </c>
      <c r="M1536" s="20">
        <v>45967</v>
      </c>
      <c r="N1536" s="3">
        <v>0.27</v>
      </c>
      <c r="O1536" s="3">
        <v>2.88</v>
      </c>
      <c r="R1536" s="119"/>
    </row>
    <row r="1537" spans="1:18">
      <c r="A1537" s="57" t="s">
        <v>39</v>
      </c>
      <c r="B1537" s="57" t="s">
        <v>40</v>
      </c>
      <c r="C1537" s="56">
        <v>8</v>
      </c>
      <c r="D1537" s="57" t="s">
        <v>46</v>
      </c>
      <c r="E1537" s="57">
        <v>2008</v>
      </c>
      <c r="F1537" s="56">
        <v>4</v>
      </c>
      <c r="G1537" s="57">
        <v>1</v>
      </c>
      <c r="H1537" s="56">
        <v>32</v>
      </c>
      <c r="I1537" s="6">
        <v>128</v>
      </c>
      <c r="J1537">
        <v>32</v>
      </c>
      <c r="K1537" s="57">
        <v>132</v>
      </c>
      <c r="L1537">
        <v>12</v>
      </c>
      <c r="M1537" s="20">
        <v>45967</v>
      </c>
      <c r="N1537" s="3">
        <v>0.24</v>
      </c>
      <c r="O1537" s="3">
        <v>1.83</v>
      </c>
      <c r="R1537" s="119"/>
    </row>
    <row r="1538" spans="1:18">
      <c r="A1538" s="57" t="s">
        <v>29</v>
      </c>
      <c r="B1538" s="57" t="s">
        <v>30</v>
      </c>
      <c r="C1538" s="56">
        <v>1</v>
      </c>
      <c r="D1538" s="57" t="s">
        <v>37</v>
      </c>
      <c r="E1538" s="57">
        <v>2018</v>
      </c>
      <c r="F1538" s="56">
        <v>1</v>
      </c>
      <c r="G1538" s="57">
        <v>1</v>
      </c>
      <c r="H1538" s="56">
        <v>1</v>
      </c>
      <c r="I1538" s="6">
        <v>1</v>
      </c>
      <c r="J1538">
        <v>1</v>
      </c>
      <c r="K1538" s="57">
        <v>101</v>
      </c>
      <c r="L1538">
        <v>13</v>
      </c>
      <c r="M1538" s="20">
        <v>45975</v>
      </c>
      <c r="N1538" s="3">
        <v>0.17</v>
      </c>
      <c r="O1538" s="3">
        <v>2.3199999999999998</v>
      </c>
      <c r="R1538" s="119"/>
    </row>
    <row r="1539" spans="1:18">
      <c r="A1539" s="57" t="s">
        <v>29</v>
      </c>
      <c r="B1539" s="57" t="s">
        <v>30</v>
      </c>
      <c r="C1539" s="56">
        <v>1</v>
      </c>
      <c r="D1539" s="57" t="s">
        <v>32</v>
      </c>
      <c r="E1539" s="57">
        <v>1985</v>
      </c>
      <c r="F1539" s="56">
        <v>1</v>
      </c>
      <c r="G1539" s="57">
        <v>2</v>
      </c>
      <c r="H1539" s="56">
        <v>1</v>
      </c>
      <c r="I1539" s="6">
        <v>2</v>
      </c>
      <c r="J1539">
        <v>64</v>
      </c>
      <c r="K1539" s="57">
        <v>201</v>
      </c>
      <c r="L1539">
        <v>13</v>
      </c>
      <c r="M1539" s="20">
        <v>45975</v>
      </c>
      <c r="N1539" s="3">
        <v>0.16</v>
      </c>
      <c r="O1539" s="3">
        <v>3.01</v>
      </c>
      <c r="R1539" s="119"/>
    </row>
    <row r="1540" spans="1:18">
      <c r="A1540" s="57" t="s">
        <v>29</v>
      </c>
      <c r="B1540" s="57" t="s">
        <v>30</v>
      </c>
      <c r="C1540" s="56">
        <v>1</v>
      </c>
      <c r="D1540" s="57" t="s">
        <v>31</v>
      </c>
      <c r="E1540" s="57">
        <v>1983</v>
      </c>
      <c r="F1540" s="56">
        <v>1</v>
      </c>
      <c r="G1540" s="57">
        <v>3</v>
      </c>
      <c r="H1540" s="56">
        <v>1</v>
      </c>
      <c r="I1540" s="6">
        <v>3</v>
      </c>
      <c r="J1540">
        <v>65</v>
      </c>
      <c r="K1540" s="57">
        <v>301</v>
      </c>
      <c r="L1540">
        <v>13</v>
      </c>
      <c r="M1540" s="20">
        <v>45975</v>
      </c>
      <c r="N1540" s="3">
        <v>0.17</v>
      </c>
      <c r="O1540" s="3">
        <v>3.3</v>
      </c>
      <c r="R1540" s="119"/>
    </row>
    <row r="1541" spans="1:18">
      <c r="A1541" s="57" t="s">
        <v>29</v>
      </c>
      <c r="B1541" s="57" t="s">
        <v>30</v>
      </c>
      <c r="C1541" s="56">
        <v>1</v>
      </c>
      <c r="D1541" s="57" t="s">
        <v>34</v>
      </c>
      <c r="E1541" s="57">
        <v>1999</v>
      </c>
      <c r="F1541" s="56">
        <v>1</v>
      </c>
      <c r="G1541" s="57">
        <v>4</v>
      </c>
      <c r="H1541" s="56">
        <v>1</v>
      </c>
      <c r="I1541" s="6">
        <v>4</v>
      </c>
      <c r="J1541">
        <v>128</v>
      </c>
      <c r="K1541" s="57">
        <v>401</v>
      </c>
      <c r="L1541">
        <v>13</v>
      </c>
      <c r="M1541" s="20">
        <v>45975</v>
      </c>
      <c r="N1541" s="3">
        <v>0.19</v>
      </c>
      <c r="O1541" s="3">
        <v>3.02</v>
      </c>
      <c r="R1541" s="119"/>
    </row>
    <row r="1542" spans="1:18">
      <c r="A1542" s="57" t="s">
        <v>29</v>
      </c>
      <c r="B1542" s="57" t="s">
        <v>30</v>
      </c>
      <c r="C1542" s="56">
        <v>1</v>
      </c>
      <c r="D1542" s="57" t="s">
        <v>34</v>
      </c>
      <c r="E1542" s="57">
        <v>1999</v>
      </c>
      <c r="F1542" s="56">
        <v>1</v>
      </c>
      <c r="G1542" s="57">
        <v>4</v>
      </c>
      <c r="H1542" s="56">
        <v>2</v>
      </c>
      <c r="I1542" s="6">
        <v>5</v>
      </c>
      <c r="J1542">
        <v>127</v>
      </c>
      <c r="K1542" s="57">
        <v>402</v>
      </c>
      <c r="L1542">
        <v>13</v>
      </c>
      <c r="M1542" s="20">
        <v>45975</v>
      </c>
      <c r="N1542" s="3">
        <v>0.18</v>
      </c>
      <c r="O1542" s="3">
        <v>2.79</v>
      </c>
      <c r="R1542" s="119"/>
    </row>
    <row r="1543" spans="1:18">
      <c r="A1543" s="57" t="s">
        <v>29</v>
      </c>
      <c r="B1543" s="57" t="s">
        <v>30</v>
      </c>
      <c r="C1543" s="56">
        <v>1</v>
      </c>
      <c r="D1543" s="57" t="s">
        <v>31</v>
      </c>
      <c r="E1543" s="57">
        <v>1983</v>
      </c>
      <c r="F1543" s="56">
        <v>1</v>
      </c>
      <c r="G1543" s="57">
        <v>3</v>
      </c>
      <c r="H1543" s="56">
        <v>2</v>
      </c>
      <c r="I1543" s="6">
        <v>6</v>
      </c>
      <c r="J1543">
        <v>66</v>
      </c>
      <c r="K1543" s="57">
        <v>302</v>
      </c>
      <c r="L1543">
        <v>13</v>
      </c>
      <c r="M1543" s="20">
        <v>45975</v>
      </c>
      <c r="N1543" s="3">
        <v>0.16</v>
      </c>
      <c r="O1543" s="3">
        <v>2.29</v>
      </c>
      <c r="R1543" s="119"/>
    </row>
    <row r="1544" spans="1:18">
      <c r="A1544" s="57" t="s">
        <v>29</v>
      </c>
      <c r="B1544" s="57" t="s">
        <v>30</v>
      </c>
      <c r="C1544" s="56">
        <v>1</v>
      </c>
      <c r="D1544" s="57" t="s">
        <v>32</v>
      </c>
      <c r="E1544" s="57">
        <v>1985</v>
      </c>
      <c r="F1544" s="56">
        <v>1</v>
      </c>
      <c r="G1544" s="57">
        <v>2</v>
      </c>
      <c r="H1544" s="56">
        <v>2</v>
      </c>
      <c r="I1544" s="6">
        <v>7</v>
      </c>
      <c r="J1544">
        <v>63</v>
      </c>
      <c r="K1544" s="57">
        <v>202</v>
      </c>
      <c r="L1544">
        <v>13</v>
      </c>
      <c r="M1544" s="20">
        <v>45975</v>
      </c>
      <c r="N1544" s="3">
        <v>0.15</v>
      </c>
      <c r="O1544" s="3">
        <v>0.98</v>
      </c>
      <c r="R1544" s="119"/>
    </row>
    <row r="1545" spans="1:18">
      <c r="A1545" s="57" t="s">
        <v>29</v>
      </c>
      <c r="B1545" s="57" t="s">
        <v>30</v>
      </c>
      <c r="C1545" s="56">
        <v>1</v>
      </c>
      <c r="D1545" s="57" t="s">
        <v>37</v>
      </c>
      <c r="E1545" s="57">
        <v>2018</v>
      </c>
      <c r="F1545" s="56">
        <v>1</v>
      </c>
      <c r="G1545" s="57">
        <v>1</v>
      </c>
      <c r="H1545" s="56">
        <v>2</v>
      </c>
      <c r="I1545" s="6">
        <v>8</v>
      </c>
      <c r="J1545">
        <v>2</v>
      </c>
      <c r="K1545" s="57">
        <v>102</v>
      </c>
      <c r="L1545">
        <v>13</v>
      </c>
      <c r="M1545" s="20">
        <v>45975</v>
      </c>
      <c r="N1545" s="3">
        <v>0.16</v>
      </c>
      <c r="O1545" s="3">
        <v>2.38</v>
      </c>
      <c r="R1545" s="119"/>
    </row>
    <row r="1546" spans="1:18">
      <c r="A1546" s="57" t="s">
        <v>29</v>
      </c>
      <c r="B1546" s="57" t="s">
        <v>30</v>
      </c>
      <c r="C1546" s="56">
        <v>1</v>
      </c>
      <c r="D1546" s="57" t="s">
        <v>36</v>
      </c>
      <c r="E1546" s="57">
        <v>2016</v>
      </c>
      <c r="F1546" s="56">
        <v>1</v>
      </c>
      <c r="G1546" s="57">
        <v>1</v>
      </c>
      <c r="H1546" s="56">
        <v>3</v>
      </c>
      <c r="I1546" s="6">
        <v>9</v>
      </c>
      <c r="J1546">
        <v>3</v>
      </c>
      <c r="K1546" s="57">
        <v>103</v>
      </c>
      <c r="L1546">
        <v>13</v>
      </c>
      <c r="M1546" s="20">
        <v>45975</v>
      </c>
      <c r="N1546" s="3">
        <v>0.2</v>
      </c>
      <c r="O1546" s="3">
        <v>4.0599999999999996</v>
      </c>
      <c r="R1546" s="119"/>
    </row>
    <row r="1547" spans="1:18">
      <c r="A1547" s="57" t="s">
        <v>29</v>
      </c>
      <c r="B1547" s="57" t="s">
        <v>30</v>
      </c>
      <c r="C1547" s="56">
        <v>1</v>
      </c>
      <c r="D1547" s="57" t="s">
        <v>33</v>
      </c>
      <c r="E1547" s="57">
        <v>1998</v>
      </c>
      <c r="F1547" s="56">
        <v>1</v>
      </c>
      <c r="G1547" s="57">
        <v>2</v>
      </c>
      <c r="H1547" s="56">
        <v>3</v>
      </c>
      <c r="I1547" s="6">
        <v>10</v>
      </c>
      <c r="J1547">
        <v>62</v>
      </c>
      <c r="K1547" s="57">
        <v>203</v>
      </c>
      <c r="L1547">
        <v>13</v>
      </c>
      <c r="M1547" s="20">
        <v>45975</v>
      </c>
      <c r="N1547" s="3">
        <v>0.17</v>
      </c>
      <c r="O1547" s="3">
        <v>1.58</v>
      </c>
      <c r="R1547" s="119"/>
    </row>
    <row r="1548" spans="1:18">
      <c r="A1548" s="57" t="s">
        <v>29</v>
      </c>
      <c r="B1548" s="57" t="s">
        <v>30</v>
      </c>
      <c r="C1548" s="56">
        <v>1</v>
      </c>
      <c r="D1548" s="57" t="s">
        <v>38</v>
      </c>
      <c r="E1548" s="57">
        <v>2023</v>
      </c>
      <c r="F1548" s="56">
        <v>1</v>
      </c>
      <c r="G1548" s="57">
        <v>3</v>
      </c>
      <c r="H1548" s="56">
        <v>3</v>
      </c>
      <c r="I1548" s="6">
        <v>11</v>
      </c>
      <c r="J1548">
        <v>67</v>
      </c>
      <c r="K1548" s="57">
        <v>303</v>
      </c>
      <c r="L1548">
        <v>13</v>
      </c>
      <c r="M1548" s="20">
        <v>45975</v>
      </c>
      <c r="N1548" s="3">
        <v>0.15</v>
      </c>
      <c r="O1548" s="3">
        <v>2.2799999999999998</v>
      </c>
      <c r="R1548" s="119"/>
    </row>
    <row r="1549" spans="1:18">
      <c r="A1549" s="57" t="s">
        <v>29</v>
      </c>
      <c r="B1549" s="57" t="s">
        <v>30</v>
      </c>
      <c r="C1549" s="56">
        <v>1</v>
      </c>
      <c r="D1549" s="57" t="s">
        <v>35</v>
      </c>
      <c r="E1549" s="57">
        <v>2002</v>
      </c>
      <c r="F1549" s="56">
        <v>1</v>
      </c>
      <c r="G1549" s="57">
        <v>4</v>
      </c>
      <c r="H1549" s="56">
        <v>3</v>
      </c>
      <c r="I1549" s="6">
        <v>12</v>
      </c>
      <c r="J1549">
        <v>126</v>
      </c>
      <c r="K1549" s="57">
        <v>403</v>
      </c>
      <c r="L1549">
        <v>13</v>
      </c>
      <c r="M1549" s="20">
        <v>45975</v>
      </c>
      <c r="N1549" s="3">
        <v>0.2</v>
      </c>
      <c r="O1549" s="3">
        <v>2.2599999999999998</v>
      </c>
      <c r="R1549" s="119"/>
    </row>
    <row r="1550" spans="1:18">
      <c r="A1550" s="57" t="s">
        <v>29</v>
      </c>
      <c r="B1550" s="57" t="s">
        <v>30</v>
      </c>
      <c r="C1550" s="56">
        <v>1</v>
      </c>
      <c r="D1550" s="57" t="s">
        <v>35</v>
      </c>
      <c r="E1550" s="57">
        <v>2002</v>
      </c>
      <c r="F1550" s="56">
        <v>1</v>
      </c>
      <c r="G1550" s="57">
        <v>4</v>
      </c>
      <c r="H1550" s="56">
        <v>4</v>
      </c>
      <c r="I1550" s="6">
        <v>13</v>
      </c>
      <c r="J1550">
        <v>125</v>
      </c>
      <c r="K1550" s="57">
        <v>404</v>
      </c>
      <c r="L1550">
        <v>13</v>
      </c>
      <c r="M1550" s="20">
        <v>45975</v>
      </c>
      <c r="N1550" s="3">
        <v>0.22</v>
      </c>
      <c r="O1550" s="3">
        <v>1.83</v>
      </c>
      <c r="R1550" s="119"/>
    </row>
    <row r="1551" spans="1:18">
      <c r="A1551" s="57" t="s">
        <v>29</v>
      </c>
      <c r="B1551" s="57" t="s">
        <v>30</v>
      </c>
      <c r="C1551" s="56">
        <v>1</v>
      </c>
      <c r="D1551" s="57" t="s">
        <v>38</v>
      </c>
      <c r="E1551" s="57">
        <v>2023</v>
      </c>
      <c r="F1551" s="56">
        <v>1</v>
      </c>
      <c r="G1551" s="57">
        <v>3</v>
      </c>
      <c r="H1551" s="56">
        <v>4</v>
      </c>
      <c r="I1551" s="6">
        <v>14</v>
      </c>
      <c r="J1551">
        <v>68</v>
      </c>
      <c r="K1551" s="57">
        <v>304</v>
      </c>
      <c r="L1551">
        <v>13</v>
      </c>
      <c r="M1551" s="20">
        <v>45975</v>
      </c>
      <c r="N1551" s="3">
        <v>0.16</v>
      </c>
      <c r="O1551" s="3">
        <v>1.1399999999999999</v>
      </c>
      <c r="R1551" s="119"/>
    </row>
    <row r="1552" spans="1:18">
      <c r="A1552" s="57" t="s">
        <v>29</v>
      </c>
      <c r="B1552" s="57" t="s">
        <v>30</v>
      </c>
      <c r="C1552" s="56">
        <v>1</v>
      </c>
      <c r="D1552" s="57" t="s">
        <v>33</v>
      </c>
      <c r="E1552" s="57">
        <v>1998</v>
      </c>
      <c r="F1552" s="56">
        <v>1</v>
      </c>
      <c r="G1552" s="57">
        <v>2</v>
      </c>
      <c r="H1552" s="56">
        <v>4</v>
      </c>
      <c r="I1552" s="6">
        <v>15</v>
      </c>
      <c r="J1552">
        <v>61</v>
      </c>
      <c r="K1552" s="57">
        <v>204</v>
      </c>
      <c r="L1552">
        <v>13</v>
      </c>
      <c r="M1552" s="20">
        <v>45975</v>
      </c>
      <c r="N1552" s="3">
        <v>0.15</v>
      </c>
      <c r="O1552" s="3">
        <v>1.9</v>
      </c>
      <c r="R1552" s="119"/>
    </row>
    <row r="1553" spans="1:18">
      <c r="A1553" s="57" t="s">
        <v>29</v>
      </c>
      <c r="B1553" s="57" t="s">
        <v>30</v>
      </c>
      <c r="C1553" s="56">
        <v>1</v>
      </c>
      <c r="D1553" s="57" t="s">
        <v>36</v>
      </c>
      <c r="E1553" s="57">
        <v>2016</v>
      </c>
      <c r="F1553" s="56">
        <v>1</v>
      </c>
      <c r="G1553" s="57">
        <v>1</v>
      </c>
      <c r="H1553" s="56">
        <v>4</v>
      </c>
      <c r="I1553" s="6">
        <v>16</v>
      </c>
      <c r="J1553">
        <v>4</v>
      </c>
      <c r="K1553" s="57">
        <v>104</v>
      </c>
      <c r="L1553">
        <v>13</v>
      </c>
      <c r="M1553" s="20">
        <v>45975</v>
      </c>
      <c r="N1553" s="3">
        <v>0.2</v>
      </c>
      <c r="O1553" s="3">
        <v>2.41</v>
      </c>
      <c r="R1553" s="119"/>
    </row>
    <row r="1554" spans="1:18">
      <c r="A1554" s="57" t="s">
        <v>39</v>
      </c>
      <c r="B1554" s="57" t="s">
        <v>40</v>
      </c>
      <c r="C1554" s="56">
        <v>2</v>
      </c>
      <c r="D1554" s="57" t="s">
        <v>41</v>
      </c>
      <c r="E1554" s="57">
        <v>1984</v>
      </c>
      <c r="F1554" s="56">
        <v>1</v>
      </c>
      <c r="G1554" s="57">
        <v>1</v>
      </c>
      <c r="H1554" s="56">
        <v>5</v>
      </c>
      <c r="I1554" s="6">
        <v>17</v>
      </c>
      <c r="J1554">
        <v>5</v>
      </c>
      <c r="K1554" s="57">
        <v>105</v>
      </c>
      <c r="L1554">
        <v>13</v>
      </c>
      <c r="M1554" s="20">
        <v>45975</v>
      </c>
      <c r="N1554" s="3">
        <v>0.25</v>
      </c>
      <c r="O1554" s="3">
        <v>3.22</v>
      </c>
      <c r="R1554" s="119"/>
    </row>
    <row r="1555" spans="1:18">
      <c r="A1555" s="57" t="s">
        <v>39</v>
      </c>
      <c r="B1555" s="57" t="s">
        <v>40</v>
      </c>
      <c r="C1555" s="56">
        <v>2</v>
      </c>
      <c r="D1555" s="57" t="s">
        <v>42</v>
      </c>
      <c r="E1555" s="57">
        <v>1989</v>
      </c>
      <c r="F1555" s="56">
        <v>1</v>
      </c>
      <c r="G1555" s="57">
        <v>2</v>
      </c>
      <c r="H1555" s="56">
        <v>5</v>
      </c>
      <c r="I1555" s="6">
        <v>18</v>
      </c>
      <c r="J1555">
        <v>60</v>
      </c>
      <c r="K1555" s="57">
        <v>205</v>
      </c>
      <c r="L1555">
        <v>13</v>
      </c>
      <c r="M1555" s="20">
        <v>45975</v>
      </c>
      <c r="N1555" s="3">
        <v>0.21</v>
      </c>
      <c r="O1555" s="3">
        <v>3.09</v>
      </c>
      <c r="R1555" s="119"/>
    </row>
    <row r="1556" spans="1:18">
      <c r="A1556" s="57" t="s">
        <v>39</v>
      </c>
      <c r="B1556" s="57" t="s">
        <v>40</v>
      </c>
      <c r="C1556" s="56">
        <v>2</v>
      </c>
      <c r="D1556" s="57" t="s">
        <v>45</v>
      </c>
      <c r="E1556" s="57">
        <v>2004</v>
      </c>
      <c r="F1556" s="56">
        <v>1</v>
      </c>
      <c r="G1556" s="57">
        <v>3</v>
      </c>
      <c r="H1556" s="56">
        <v>5</v>
      </c>
      <c r="I1556" s="6">
        <v>19</v>
      </c>
      <c r="J1556">
        <v>69</v>
      </c>
      <c r="K1556" s="57">
        <v>305</v>
      </c>
      <c r="L1556">
        <v>13</v>
      </c>
      <c r="M1556" s="20">
        <v>45975</v>
      </c>
      <c r="N1556" s="3">
        <v>0.25</v>
      </c>
      <c r="O1556" s="3">
        <v>1.41</v>
      </c>
      <c r="R1556" s="119"/>
    </row>
    <row r="1557" spans="1:18">
      <c r="A1557" s="57" t="s">
        <v>39</v>
      </c>
      <c r="B1557" s="57" t="s">
        <v>40</v>
      </c>
      <c r="C1557" s="56">
        <v>2</v>
      </c>
      <c r="D1557" s="57" t="s">
        <v>43</v>
      </c>
      <c r="E1557" s="57">
        <v>1999</v>
      </c>
      <c r="F1557" s="56">
        <v>1</v>
      </c>
      <c r="G1557" s="57">
        <v>4</v>
      </c>
      <c r="H1557" s="56">
        <v>5</v>
      </c>
      <c r="I1557" s="6">
        <v>20</v>
      </c>
      <c r="J1557">
        <v>124</v>
      </c>
      <c r="K1557" s="57">
        <v>405</v>
      </c>
      <c r="L1557">
        <v>13</v>
      </c>
      <c r="M1557" s="20">
        <v>45975</v>
      </c>
      <c r="N1557" s="3">
        <v>0.26</v>
      </c>
      <c r="O1557" s="3">
        <v>2.67</v>
      </c>
      <c r="R1557" s="119"/>
    </row>
    <row r="1558" spans="1:18">
      <c r="A1558" s="57" t="s">
        <v>39</v>
      </c>
      <c r="B1558" s="57" t="s">
        <v>40</v>
      </c>
      <c r="C1558" s="56">
        <v>2</v>
      </c>
      <c r="D1558" s="57" t="s">
        <v>43</v>
      </c>
      <c r="E1558" s="57">
        <v>1999</v>
      </c>
      <c r="F1558" s="56">
        <v>1</v>
      </c>
      <c r="G1558" s="57">
        <v>4</v>
      </c>
      <c r="H1558" s="56">
        <v>6</v>
      </c>
      <c r="I1558" s="6">
        <v>21</v>
      </c>
      <c r="J1558">
        <v>123</v>
      </c>
      <c r="K1558" s="57">
        <v>406</v>
      </c>
      <c r="L1558">
        <v>13</v>
      </c>
      <c r="M1558" s="20">
        <v>45975</v>
      </c>
      <c r="N1558" s="3">
        <v>0.26</v>
      </c>
      <c r="O1558" s="3">
        <v>5.66</v>
      </c>
      <c r="R1558" s="119"/>
    </row>
    <row r="1559" spans="1:18">
      <c r="A1559" s="57" t="s">
        <v>39</v>
      </c>
      <c r="B1559" s="57" t="s">
        <v>40</v>
      </c>
      <c r="C1559" s="56">
        <v>2</v>
      </c>
      <c r="D1559" s="57" t="s">
        <v>45</v>
      </c>
      <c r="E1559" s="57">
        <v>2004</v>
      </c>
      <c r="F1559" s="56">
        <v>1</v>
      </c>
      <c r="G1559" s="57">
        <v>3</v>
      </c>
      <c r="H1559" s="56">
        <v>6</v>
      </c>
      <c r="I1559" s="6">
        <v>22</v>
      </c>
      <c r="J1559">
        <v>70</v>
      </c>
      <c r="K1559" s="57">
        <v>306</v>
      </c>
      <c r="L1559">
        <v>13</v>
      </c>
      <c r="M1559" s="20">
        <v>45975</v>
      </c>
      <c r="N1559" s="3">
        <v>0.22</v>
      </c>
      <c r="O1559" s="3">
        <v>1.3</v>
      </c>
      <c r="R1559" s="119"/>
    </row>
    <row r="1560" spans="1:18">
      <c r="A1560" s="57" t="s">
        <v>39</v>
      </c>
      <c r="B1560" s="57" t="s">
        <v>40</v>
      </c>
      <c r="C1560" s="56">
        <v>2</v>
      </c>
      <c r="D1560" s="57" t="s">
        <v>42</v>
      </c>
      <c r="E1560" s="57">
        <v>1989</v>
      </c>
      <c r="F1560" s="56">
        <v>1</v>
      </c>
      <c r="G1560" s="57">
        <v>2</v>
      </c>
      <c r="H1560" s="56">
        <v>6</v>
      </c>
      <c r="I1560" s="6">
        <v>23</v>
      </c>
      <c r="J1560">
        <v>59</v>
      </c>
      <c r="K1560" s="57">
        <v>206</v>
      </c>
      <c r="L1560">
        <v>13</v>
      </c>
      <c r="M1560" s="20">
        <v>45975</v>
      </c>
      <c r="N1560" s="3">
        <v>0.21</v>
      </c>
      <c r="O1560" s="3">
        <v>1.95</v>
      </c>
      <c r="R1560" s="119"/>
    </row>
    <row r="1561" spans="1:18">
      <c r="A1561" s="57" t="s">
        <v>39</v>
      </c>
      <c r="B1561" s="57" t="s">
        <v>40</v>
      </c>
      <c r="C1561" s="56">
        <v>2</v>
      </c>
      <c r="D1561" s="57" t="s">
        <v>41</v>
      </c>
      <c r="E1561" s="57">
        <v>1984</v>
      </c>
      <c r="F1561" s="56">
        <v>1</v>
      </c>
      <c r="G1561" s="57">
        <v>1</v>
      </c>
      <c r="H1561" s="56">
        <v>6</v>
      </c>
      <c r="I1561" s="6">
        <v>24</v>
      </c>
      <c r="J1561">
        <v>6</v>
      </c>
      <c r="K1561" s="57">
        <v>106</v>
      </c>
      <c r="L1561">
        <v>13</v>
      </c>
      <c r="M1561" s="20">
        <v>45975</v>
      </c>
      <c r="N1561" s="3">
        <v>0.23</v>
      </c>
      <c r="O1561" s="3">
        <v>3.39</v>
      </c>
      <c r="R1561" s="119"/>
    </row>
    <row r="1562" spans="1:18">
      <c r="A1562" s="57" t="s">
        <v>39</v>
      </c>
      <c r="B1562" s="57" t="s">
        <v>40</v>
      </c>
      <c r="C1562" s="56">
        <v>2</v>
      </c>
      <c r="D1562" s="57" t="s">
        <v>47</v>
      </c>
      <c r="E1562" s="57">
        <v>2016</v>
      </c>
      <c r="F1562" s="56">
        <v>1</v>
      </c>
      <c r="G1562" s="57">
        <v>1</v>
      </c>
      <c r="H1562" s="56">
        <v>7</v>
      </c>
      <c r="I1562" s="6">
        <v>25</v>
      </c>
      <c r="J1562">
        <v>7</v>
      </c>
      <c r="K1562" s="57">
        <v>107</v>
      </c>
      <c r="L1562">
        <v>13</v>
      </c>
      <c r="M1562" s="20">
        <v>45975</v>
      </c>
      <c r="N1562" s="3">
        <v>0.22</v>
      </c>
      <c r="O1562" s="3">
        <v>2.99</v>
      </c>
      <c r="R1562" s="119"/>
    </row>
    <row r="1563" spans="1:18">
      <c r="A1563" s="57" t="s">
        <v>39</v>
      </c>
      <c r="B1563" s="57" t="s">
        <v>40</v>
      </c>
      <c r="C1563" s="56">
        <v>2</v>
      </c>
      <c r="D1563" s="57" t="s">
        <v>44</v>
      </c>
      <c r="E1563" s="57">
        <v>2001</v>
      </c>
      <c r="F1563" s="56">
        <v>1</v>
      </c>
      <c r="G1563" s="57">
        <v>2</v>
      </c>
      <c r="H1563" s="56">
        <v>7</v>
      </c>
      <c r="I1563" s="6">
        <v>26</v>
      </c>
      <c r="J1563">
        <v>58</v>
      </c>
      <c r="K1563" s="57">
        <v>207</v>
      </c>
      <c r="L1563">
        <v>13</v>
      </c>
      <c r="M1563" s="20">
        <v>45975</v>
      </c>
      <c r="N1563" s="3">
        <v>0.16</v>
      </c>
      <c r="O1563" s="3">
        <v>2.38</v>
      </c>
      <c r="R1563" s="119"/>
    </row>
    <row r="1564" spans="1:18">
      <c r="A1564" s="57" t="s">
        <v>39</v>
      </c>
      <c r="B1564" s="57" t="s">
        <v>40</v>
      </c>
      <c r="C1564" s="56">
        <v>2</v>
      </c>
      <c r="D1564" s="57" t="s">
        <v>48</v>
      </c>
      <c r="E1564" s="57">
        <v>2020</v>
      </c>
      <c r="F1564" s="56">
        <v>1</v>
      </c>
      <c r="G1564" s="57">
        <v>3</v>
      </c>
      <c r="H1564" s="56">
        <v>7</v>
      </c>
      <c r="I1564" s="6">
        <v>27</v>
      </c>
      <c r="J1564">
        <v>71</v>
      </c>
      <c r="K1564" s="57">
        <v>307</v>
      </c>
      <c r="L1564">
        <v>13</v>
      </c>
      <c r="M1564" s="20">
        <v>45975</v>
      </c>
      <c r="N1564" s="3">
        <v>0.26</v>
      </c>
      <c r="O1564" s="3">
        <v>3.75</v>
      </c>
      <c r="R1564" s="119"/>
    </row>
    <row r="1565" spans="1:18">
      <c r="A1565" s="57" t="s">
        <v>39</v>
      </c>
      <c r="B1565" s="57" t="s">
        <v>40</v>
      </c>
      <c r="C1565" s="56">
        <v>2</v>
      </c>
      <c r="D1565" s="57" t="s">
        <v>46</v>
      </c>
      <c r="E1565" s="57">
        <v>2008</v>
      </c>
      <c r="F1565" s="56">
        <v>1</v>
      </c>
      <c r="G1565" s="57">
        <v>4</v>
      </c>
      <c r="H1565" s="56">
        <v>7</v>
      </c>
      <c r="I1565" s="6">
        <v>28</v>
      </c>
      <c r="J1565">
        <v>122</v>
      </c>
      <c r="K1565" s="57">
        <v>407</v>
      </c>
      <c r="L1565">
        <v>13</v>
      </c>
      <c r="M1565" s="20">
        <v>45975</v>
      </c>
      <c r="N1565" s="3">
        <v>0.17</v>
      </c>
      <c r="O1565" s="3">
        <v>2.25</v>
      </c>
      <c r="R1565" s="119"/>
    </row>
    <row r="1566" spans="1:18">
      <c r="A1566" s="57" t="s">
        <v>39</v>
      </c>
      <c r="B1566" s="57" t="s">
        <v>40</v>
      </c>
      <c r="C1566" s="56">
        <v>2</v>
      </c>
      <c r="D1566" s="57" t="s">
        <v>46</v>
      </c>
      <c r="E1566" s="57">
        <v>2008</v>
      </c>
      <c r="F1566" s="56">
        <v>1</v>
      </c>
      <c r="G1566" s="57">
        <v>4</v>
      </c>
      <c r="H1566" s="56">
        <v>8</v>
      </c>
      <c r="I1566" s="6">
        <v>29</v>
      </c>
      <c r="J1566">
        <v>121</v>
      </c>
      <c r="K1566" s="57">
        <v>408</v>
      </c>
      <c r="L1566">
        <v>13</v>
      </c>
      <c r="M1566" s="20">
        <v>45975</v>
      </c>
      <c r="N1566" s="3">
        <v>0.18</v>
      </c>
      <c r="O1566" s="3">
        <v>1.6</v>
      </c>
      <c r="R1566" s="119"/>
    </row>
    <row r="1567" spans="1:18">
      <c r="A1567" s="57" t="s">
        <v>39</v>
      </c>
      <c r="B1567" s="57" t="s">
        <v>40</v>
      </c>
      <c r="C1567" s="56">
        <v>2</v>
      </c>
      <c r="D1567" s="57" t="s">
        <v>48</v>
      </c>
      <c r="E1567" s="57">
        <v>2020</v>
      </c>
      <c r="F1567" s="56">
        <v>1</v>
      </c>
      <c r="G1567" s="57">
        <v>3</v>
      </c>
      <c r="H1567" s="56">
        <v>8</v>
      </c>
      <c r="I1567" s="6">
        <v>30</v>
      </c>
      <c r="J1567">
        <v>72</v>
      </c>
      <c r="K1567" s="57">
        <v>308</v>
      </c>
      <c r="L1567">
        <v>13</v>
      </c>
      <c r="M1567" s="20">
        <v>45975</v>
      </c>
      <c r="N1567" s="3">
        <v>0.22</v>
      </c>
      <c r="O1567" s="3">
        <v>3.52</v>
      </c>
      <c r="R1567" s="119"/>
    </row>
    <row r="1568" spans="1:18">
      <c r="A1568" s="57" t="s">
        <v>39</v>
      </c>
      <c r="B1568" s="57" t="s">
        <v>40</v>
      </c>
      <c r="C1568" s="56">
        <v>2</v>
      </c>
      <c r="D1568" s="57" t="s">
        <v>44</v>
      </c>
      <c r="E1568" s="57">
        <v>2001</v>
      </c>
      <c r="F1568" s="56">
        <v>1</v>
      </c>
      <c r="G1568" s="57">
        <v>2</v>
      </c>
      <c r="H1568" s="56">
        <v>8</v>
      </c>
      <c r="I1568" s="6">
        <v>31</v>
      </c>
      <c r="J1568">
        <v>57</v>
      </c>
      <c r="K1568" s="57">
        <v>208</v>
      </c>
      <c r="L1568">
        <v>13</v>
      </c>
      <c r="M1568" s="20">
        <v>45975</v>
      </c>
      <c r="N1568" s="3">
        <v>0.15</v>
      </c>
      <c r="O1568" s="3">
        <v>2.19</v>
      </c>
      <c r="R1568" s="119"/>
    </row>
    <row r="1569" spans="1:18">
      <c r="A1569" s="57" t="s">
        <v>39</v>
      </c>
      <c r="B1569" s="57" t="s">
        <v>40</v>
      </c>
      <c r="C1569" s="56">
        <v>2</v>
      </c>
      <c r="D1569" s="57" t="s">
        <v>47</v>
      </c>
      <c r="E1569" s="57">
        <v>2016</v>
      </c>
      <c r="F1569" s="56">
        <v>1</v>
      </c>
      <c r="G1569" s="57">
        <v>1</v>
      </c>
      <c r="H1569" s="56">
        <v>8</v>
      </c>
      <c r="I1569" s="6">
        <v>32</v>
      </c>
      <c r="J1569">
        <v>8</v>
      </c>
      <c r="K1569" s="57">
        <v>108</v>
      </c>
      <c r="L1569">
        <v>13</v>
      </c>
      <c r="M1569" s="20">
        <v>45975</v>
      </c>
      <c r="N1569" s="3">
        <v>0.2</v>
      </c>
      <c r="O1569" s="3">
        <v>1.47</v>
      </c>
      <c r="R1569" s="119"/>
    </row>
    <row r="1570" spans="1:18">
      <c r="A1570" s="57" t="s">
        <v>29</v>
      </c>
      <c r="B1570" s="57" t="s">
        <v>30</v>
      </c>
      <c r="C1570" s="56">
        <v>3</v>
      </c>
      <c r="D1570" s="57" t="s">
        <v>32</v>
      </c>
      <c r="E1570" s="57">
        <v>1985</v>
      </c>
      <c r="F1570" s="56">
        <v>2</v>
      </c>
      <c r="G1570" s="57">
        <v>1</v>
      </c>
      <c r="H1570" s="56">
        <v>9</v>
      </c>
      <c r="I1570" s="6">
        <v>33</v>
      </c>
      <c r="J1570">
        <v>9</v>
      </c>
      <c r="K1570" s="57">
        <v>109</v>
      </c>
      <c r="L1570">
        <v>13</v>
      </c>
      <c r="M1570" s="20">
        <v>45975</v>
      </c>
      <c r="N1570" s="3">
        <v>0.17</v>
      </c>
      <c r="O1570" s="3">
        <v>2.5499999999999998</v>
      </c>
      <c r="R1570" s="119"/>
    </row>
    <row r="1571" spans="1:18">
      <c r="A1571" s="57" t="s">
        <v>29</v>
      </c>
      <c r="B1571" s="57" t="s">
        <v>30</v>
      </c>
      <c r="C1571" s="56">
        <v>3</v>
      </c>
      <c r="D1571" s="57" t="s">
        <v>38</v>
      </c>
      <c r="E1571" s="57">
        <v>2023</v>
      </c>
      <c r="F1571" s="56">
        <v>2</v>
      </c>
      <c r="G1571" s="57">
        <v>2</v>
      </c>
      <c r="H1571" s="56">
        <v>9</v>
      </c>
      <c r="I1571" s="6">
        <v>34</v>
      </c>
      <c r="J1571">
        <v>56</v>
      </c>
      <c r="K1571" s="57">
        <v>209</v>
      </c>
      <c r="L1571">
        <v>13</v>
      </c>
      <c r="M1571" s="20">
        <v>45975</v>
      </c>
      <c r="N1571" s="3">
        <v>0.13</v>
      </c>
      <c r="O1571" s="3">
        <v>1.77</v>
      </c>
      <c r="R1571" s="119"/>
    </row>
    <row r="1572" spans="1:18">
      <c r="A1572" s="57" t="s">
        <v>29</v>
      </c>
      <c r="B1572" s="57" t="s">
        <v>30</v>
      </c>
      <c r="C1572" s="56">
        <v>3</v>
      </c>
      <c r="D1572" s="57" t="s">
        <v>36</v>
      </c>
      <c r="E1572" s="57">
        <v>2016</v>
      </c>
      <c r="F1572" s="56">
        <v>2</v>
      </c>
      <c r="G1572" s="57">
        <v>3</v>
      </c>
      <c r="H1572" s="56">
        <v>9</v>
      </c>
      <c r="I1572" s="6">
        <v>35</v>
      </c>
      <c r="J1572">
        <v>73</v>
      </c>
      <c r="K1572" s="57">
        <v>309</v>
      </c>
      <c r="L1572">
        <v>13</v>
      </c>
      <c r="M1572" s="20">
        <v>45975</v>
      </c>
      <c r="N1572" s="3">
        <v>0.2</v>
      </c>
      <c r="O1572" s="3">
        <v>1.1200000000000001</v>
      </c>
      <c r="R1572" s="119"/>
    </row>
    <row r="1573" spans="1:18">
      <c r="A1573" s="57" t="s">
        <v>29</v>
      </c>
      <c r="B1573" s="57" t="s">
        <v>30</v>
      </c>
      <c r="C1573" s="56">
        <v>3</v>
      </c>
      <c r="D1573" s="57" t="s">
        <v>33</v>
      </c>
      <c r="E1573" s="57">
        <v>1998</v>
      </c>
      <c r="F1573" s="56">
        <v>2</v>
      </c>
      <c r="G1573" s="57">
        <v>4</v>
      </c>
      <c r="H1573" s="56">
        <v>9</v>
      </c>
      <c r="I1573" s="6">
        <v>36</v>
      </c>
      <c r="J1573">
        <v>120</v>
      </c>
      <c r="K1573" s="57">
        <v>409</v>
      </c>
      <c r="L1573">
        <v>13</v>
      </c>
      <c r="M1573" s="20">
        <v>45975</v>
      </c>
      <c r="N1573" s="3">
        <v>0.15</v>
      </c>
      <c r="O1573" s="3">
        <v>2.35</v>
      </c>
      <c r="R1573" s="119"/>
    </row>
    <row r="1574" spans="1:18">
      <c r="A1574" s="57" t="s">
        <v>29</v>
      </c>
      <c r="B1574" s="57" t="s">
        <v>30</v>
      </c>
      <c r="C1574" s="56">
        <v>3</v>
      </c>
      <c r="D1574" s="57" t="s">
        <v>33</v>
      </c>
      <c r="E1574" s="57">
        <v>1998</v>
      </c>
      <c r="F1574" s="56">
        <v>2</v>
      </c>
      <c r="G1574" s="57">
        <v>4</v>
      </c>
      <c r="H1574" s="56">
        <v>10</v>
      </c>
      <c r="I1574" s="6">
        <v>37</v>
      </c>
      <c r="J1574">
        <v>119</v>
      </c>
      <c r="K1574" s="57">
        <v>410</v>
      </c>
      <c r="L1574">
        <v>13</v>
      </c>
      <c r="M1574" s="20">
        <v>45975</v>
      </c>
      <c r="N1574" s="3">
        <v>0.15</v>
      </c>
      <c r="O1574" s="3">
        <v>1.38</v>
      </c>
      <c r="R1574" s="119"/>
    </row>
    <row r="1575" spans="1:18">
      <c r="A1575" s="57" t="s">
        <v>29</v>
      </c>
      <c r="B1575" s="57" t="s">
        <v>30</v>
      </c>
      <c r="C1575" s="56">
        <v>3</v>
      </c>
      <c r="D1575" s="57" t="s">
        <v>36</v>
      </c>
      <c r="E1575" s="57">
        <v>2016</v>
      </c>
      <c r="F1575" s="56">
        <v>2</v>
      </c>
      <c r="G1575" s="57">
        <v>3</v>
      </c>
      <c r="H1575" s="56">
        <v>10</v>
      </c>
      <c r="I1575" s="6">
        <v>38</v>
      </c>
      <c r="J1575">
        <v>74</v>
      </c>
      <c r="K1575" s="57">
        <v>310</v>
      </c>
      <c r="L1575">
        <v>13</v>
      </c>
      <c r="M1575" s="20">
        <v>45975</v>
      </c>
      <c r="N1575" s="3">
        <v>0.22</v>
      </c>
      <c r="O1575" s="3">
        <v>2.97</v>
      </c>
      <c r="R1575" s="119"/>
    </row>
    <row r="1576" spans="1:18">
      <c r="A1576" s="57" t="s">
        <v>29</v>
      </c>
      <c r="B1576" s="57" t="s">
        <v>30</v>
      </c>
      <c r="C1576" s="56">
        <v>3</v>
      </c>
      <c r="D1576" s="57" t="s">
        <v>38</v>
      </c>
      <c r="E1576" s="57">
        <v>2023</v>
      </c>
      <c r="F1576" s="56">
        <v>2</v>
      </c>
      <c r="G1576" s="57">
        <v>2</v>
      </c>
      <c r="H1576" s="56">
        <v>10</v>
      </c>
      <c r="I1576" s="6">
        <v>39</v>
      </c>
      <c r="J1576">
        <v>55</v>
      </c>
      <c r="K1576" s="57">
        <v>210</v>
      </c>
      <c r="L1576">
        <v>13</v>
      </c>
      <c r="M1576" s="20">
        <v>45975</v>
      </c>
      <c r="N1576" s="3">
        <v>0.13</v>
      </c>
      <c r="O1576" s="3">
        <v>2.14</v>
      </c>
      <c r="R1576" s="119"/>
    </row>
    <row r="1577" spans="1:18">
      <c r="A1577" s="57" t="s">
        <v>29</v>
      </c>
      <c r="B1577" s="57" t="s">
        <v>30</v>
      </c>
      <c r="C1577" s="56">
        <v>3</v>
      </c>
      <c r="D1577" s="57" t="s">
        <v>32</v>
      </c>
      <c r="E1577" s="57">
        <v>1985</v>
      </c>
      <c r="F1577" s="56">
        <v>2</v>
      </c>
      <c r="G1577" s="57">
        <v>1</v>
      </c>
      <c r="H1577" s="56">
        <v>10</v>
      </c>
      <c r="I1577" s="6">
        <v>40</v>
      </c>
      <c r="J1577">
        <v>10</v>
      </c>
      <c r="K1577" s="57">
        <v>110</v>
      </c>
      <c r="L1577">
        <v>13</v>
      </c>
      <c r="M1577" s="20">
        <v>45975</v>
      </c>
      <c r="N1577" s="3">
        <v>0.18</v>
      </c>
      <c r="O1577" s="3">
        <v>3.37</v>
      </c>
      <c r="R1577" s="119"/>
    </row>
    <row r="1578" spans="1:18">
      <c r="A1578" s="57" t="s">
        <v>29</v>
      </c>
      <c r="B1578" s="57" t="s">
        <v>30</v>
      </c>
      <c r="C1578" s="56">
        <v>3</v>
      </c>
      <c r="D1578" s="57" t="s">
        <v>35</v>
      </c>
      <c r="E1578" s="57">
        <v>2002</v>
      </c>
      <c r="F1578" s="56">
        <v>2</v>
      </c>
      <c r="G1578" s="57">
        <v>1</v>
      </c>
      <c r="H1578" s="56">
        <v>11</v>
      </c>
      <c r="I1578" s="6">
        <v>41</v>
      </c>
      <c r="J1578">
        <v>11</v>
      </c>
      <c r="K1578" s="57">
        <v>111</v>
      </c>
      <c r="L1578">
        <v>13</v>
      </c>
      <c r="M1578" s="20">
        <v>45975</v>
      </c>
      <c r="N1578" s="3">
        <v>0.18</v>
      </c>
      <c r="O1578" s="3">
        <v>1.51</v>
      </c>
      <c r="R1578" s="119"/>
    </row>
    <row r="1579" spans="1:18">
      <c r="A1579" s="57" t="s">
        <v>29</v>
      </c>
      <c r="B1579" s="57" t="s">
        <v>30</v>
      </c>
      <c r="C1579" s="56">
        <v>3</v>
      </c>
      <c r="D1579" s="57" t="s">
        <v>34</v>
      </c>
      <c r="E1579" s="57">
        <v>1999</v>
      </c>
      <c r="F1579" s="56">
        <v>2</v>
      </c>
      <c r="G1579" s="57">
        <v>2</v>
      </c>
      <c r="H1579" s="56">
        <v>11</v>
      </c>
      <c r="I1579" s="6">
        <v>42</v>
      </c>
      <c r="J1579">
        <v>54</v>
      </c>
      <c r="K1579" s="57">
        <v>211</v>
      </c>
      <c r="L1579">
        <v>13</v>
      </c>
      <c r="M1579" s="20">
        <v>45975</v>
      </c>
      <c r="N1579" s="3">
        <v>0.17</v>
      </c>
      <c r="O1579" s="3">
        <v>2.16</v>
      </c>
      <c r="R1579" s="119"/>
    </row>
    <row r="1580" spans="1:18">
      <c r="A1580" s="57" t="s">
        <v>29</v>
      </c>
      <c r="B1580" s="57" t="s">
        <v>30</v>
      </c>
      <c r="C1580" s="56">
        <v>3</v>
      </c>
      <c r="D1580" s="57" t="s">
        <v>37</v>
      </c>
      <c r="E1580" s="57">
        <v>2018</v>
      </c>
      <c r="F1580" s="56">
        <v>2</v>
      </c>
      <c r="G1580" s="57">
        <v>3</v>
      </c>
      <c r="H1580" s="56">
        <v>11</v>
      </c>
      <c r="I1580" s="6">
        <v>43</v>
      </c>
      <c r="J1580">
        <v>75</v>
      </c>
      <c r="K1580" s="57">
        <v>311</v>
      </c>
      <c r="L1580">
        <v>13</v>
      </c>
      <c r="M1580" s="20">
        <v>45975</v>
      </c>
      <c r="N1580" s="3">
        <v>0.18</v>
      </c>
      <c r="O1580" s="3">
        <v>2.4700000000000002</v>
      </c>
      <c r="R1580" s="119"/>
    </row>
    <row r="1581" spans="1:18">
      <c r="A1581" s="57" t="s">
        <v>29</v>
      </c>
      <c r="B1581" s="57" t="s">
        <v>30</v>
      </c>
      <c r="C1581" s="56">
        <v>3</v>
      </c>
      <c r="D1581" s="57" t="s">
        <v>31</v>
      </c>
      <c r="E1581" s="57">
        <v>1983</v>
      </c>
      <c r="F1581" s="56">
        <v>2</v>
      </c>
      <c r="G1581" s="57">
        <v>4</v>
      </c>
      <c r="H1581" s="56">
        <v>11</v>
      </c>
      <c r="I1581" s="6">
        <v>44</v>
      </c>
      <c r="J1581">
        <v>118</v>
      </c>
      <c r="K1581" s="57">
        <v>411</v>
      </c>
      <c r="L1581">
        <v>13</v>
      </c>
      <c r="M1581" s="20">
        <v>45975</v>
      </c>
      <c r="N1581" s="3">
        <v>0.16</v>
      </c>
      <c r="O1581" s="3">
        <v>2.39</v>
      </c>
      <c r="R1581" s="119"/>
    </row>
    <row r="1582" spans="1:18">
      <c r="A1582" s="57" t="s">
        <v>29</v>
      </c>
      <c r="B1582" s="57" t="s">
        <v>30</v>
      </c>
      <c r="C1582" s="56">
        <v>3</v>
      </c>
      <c r="D1582" s="57" t="s">
        <v>31</v>
      </c>
      <c r="E1582" s="57">
        <v>1983</v>
      </c>
      <c r="F1582" s="56">
        <v>2</v>
      </c>
      <c r="G1582" s="57">
        <v>4</v>
      </c>
      <c r="H1582" s="56">
        <v>12</v>
      </c>
      <c r="I1582" s="6">
        <v>45</v>
      </c>
      <c r="J1582">
        <v>117</v>
      </c>
      <c r="K1582" s="57">
        <v>412</v>
      </c>
      <c r="L1582">
        <v>13</v>
      </c>
      <c r="M1582" s="20">
        <v>45975</v>
      </c>
      <c r="N1582" s="3">
        <v>0.16</v>
      </c>
      <c r="O1582" s="3">
        <v>0.52</v>
      </c>
      <c r="R1582" s="119"/>
    </row>
    <row r="1583" spans="1:18">
      <c r="A1583" s="57" t="s">
        <v>29</v>
      </c>
      <c r="B1583" s="57" t="s">
        <v>30</v>
      </c>
      <c r="C1583" s="56">
        <v>3</v>
      </c>
      <c r="D1583" s="57" t="s">
        <v>37</v>
      </c>
      <c r="E1583" s="57">
        <v>2018</v>
      </c>
      <c r="F1583" s="56">
        <v>2</v>
      </c>
      <c r="G1583" s="57">
        <v>3</v>
      </c>
      <c r="H1583" s="56">
        <v>12</v>
      </c>
      <c r="I1583" s="6">
        <v>46</v>
      </c>
      <c r="J1583">
        <v>76</v>
      </c>
      <c r="K1583" s="57">
        <v>312</v>
      </c>
      <c r="L1583">
        <v>13</v>
      </c>
      <c r="M1583" s="20">
        <v>45975</v>
      </c>
      <c r="N1583" s="3">
        <v>0.15</v>
      </c>
      <c r="O1583" s="3">
        <v>1.64</v>
      </c>
      <c r="R1583" s="119"/>
    </row>
    <row r="1584" spans="1:18">
      <c r="A1584" s="57" t="s">
        <v>29</v>
      </c>
      <c r="B1584" s="57" t="s">
        <v>30</v>
      </c>
      <c r="C1584" s="56">
        <v>3</v>
      </c>
      <c r="D1584" s="57" t="s">
        <v>34</v>
      </c>
      <c r="E1584" s="57">
        <v>1999</v>
      </c>
      <c r="F1584" s="56">
        <v>2</v>
      </c>
      <c r="G1584" s="57">
        <v>2</v>
      </c>
      <c r="H1584" s="56">
        <v>12</v>
      </c>
      <c r="I1584" s="6">
        <v>47</v>
      </c>
      <c r="J1584">
        <v>53</v>
      </c>
      <c r="K1584" s="57">
        <v>212</v>
      </c>
      <c r="L1584">
        <v>13</v>
      </c>
      <c r="M1584" s="20">
        <v>45975</v>
      </c>
      <c r="N1584" s="3">
        <v>0.16</v>
      </c>
      <c r="O1584" s="3">
        <v>1.6</v>
      </c>
      <c r="R1584" s="119"/>
    </row>
    <row r="1585" spans="1:18">
      <c r="A1585" s="57" t="s">
        <v>29</v>
      </c>
      <c r="B1585" s="57" t="s">
        <v>30</v>
      </c>
      <c r="C1585" s="56">
        <v>3</v>
      </c>
      <c r="D1585" s="57" t="s">
        <v>35</v>
      </c>
      <c r="E1585" s="57">
        <v>2002</v>
      </c>
      <c r="F1585" s="56">
        <v>2</v>
      </c>
      <c r="G1585" s="57">
        <v>1</v>
      </c>
      <c r="H1585" s="56">
        <v>12</v>
      </c>
      <c r="I1585" s="6">
        <v>48</v>
      </c>
      <c r="J1585">
        <v>12</v>
      </c>
      <c r="K1585" s="57">
        <v>112</v>
      </c>
      <c r="L1585">
        <v>13</v>
      </c>
      <c r="M1585" s="20">
        <v>45975</v>
      </c>
      <c r="N1585" s="3">
        <v>0.18</v>
      </c>
      <c r="O1585" s="3">
        <v>0.89</v>
      </c>
      <c r="R1585" s="119"/>
    </row>
    <row r="1586" spans="1:18">
      <c r="A1586" s="57" t="s">
        <v>39</v>
      </c>
      <c r="B1586" s="57" t="s">
        <v>40</v>
      </c>
      <c r="C1586" s="56">
        <v>4</v>
      </c>
      <c r="D1586" s="57" t="s">
        <v>42</v>
      </c>
      <c r="E1586" s="57">
        <v>1989</v>
      </c>
      <c r="F1586" s="56">
        <v>2</v>
      </c>
      <c r="G1586" s="57">
        <v>1</v>
      </c>
      <c r="H1586" s="56">
        <v>13</v>
      </c>
      <c r="I1586" s="6">
        <v>49</v>
      </c>
      <c r="J1586">
        <v>13</v>
      </c>
      <c r="K1586" s="57">
        <v>113</v>
      </c>
      <c r="L1586">
        <v>13</v>
      </c>
      <c r="M1586" s="20">
        <v>45975</v>
      </c>
      <c r="N1586" s="3">
        <v>0.21</v>
      </c>
      <c r="O1586" s="3">
        <v>2.08</v>
      </c>
      <c r="R1586" s="119"/>
    </row>
    <row r="1587" spans="1:18">
      <c r="A1587" s="57" t="s">
        <v>39</v>
      </c>
      <c r="B1587" s="57" t="s">
        <v>40</v>
      </c>
      <c r="C1587" s="56">
        <v>4</v>
      </c>
      <c r="D1587" s="57" t="s">
        <v>45</v>
      </c>
      <c r="E1587" s="57">
        <v>2004</v>
      </c>
      <c r="F1587" s="56">
        <v>2</v>
      </c>
      <c r="G1587" s="57">
        <v>2</v>
      </c>
      <c r="H1587" s="56">
        <v>13</v>
      </c>
      <c r="I1587" s="6">
        <v>50</v>
      </c>
      <c r="J1587">
        <v>52</v>
      </c>
      <c r="K1587" s="57">
        <v>213</v>
      </c>
      <c r="L1587">
        <v>13</v>
      </c>
      <c r="M1587" s="20">
        <v>45975</v>
      </c>
      <c r="N1587" s="3">
        <v>0.19</v>
      </c>
      <c r="O1587" s="3">
        <v>1.72</v>
      </c>
      <c r="R1587" s="119"/>
    </row>
    <row r="1588" spans="1:18">
      <c r="A1588" s="57" t="s">
        <v>39</v>
      </c>
      <c r="B1588" s="57" t="s">
        <v>40</v>
      </c>
      <c r="C1588" s="56">
        <v>4</v>
      </c>
      <c r="D1588" s="57" t="s">
        <v>41</v>
      </c>
      <c r="E1588" s="57">
        <v>1984</v>
      </c>
      <c r="F1588" s="56">
        <v>2</v>
      </c>
      <c r="G1588" s="57">
        <v>3</v>
      </c>
      <c r="H1588" s="56">
        <v>13</v>
      </c>
      <c r="I1588" s="6">
        <v>51</v>
      </c>
      <c r="J1588">
        <v>77</v>
      </c>
      <c r="K1588" s="57">
        <v>313</v>
      </c>
      <c r="L1588">
        <v>13</v>
      </c>
      <c r="M1588" s="20">
        <v>45975</v>
      </c>
      <c r="N1588" s="3">
        <v>0.22</v>
      </c>
      <c r="O1588" s="3">
        <v>1.3</v>
      </c>
      <c r="R1588" s="119"/>
    </row>
    <row r="1589" spans="1:18">
      <c r="A1589" s="57" t="s">
        <v>39</v>
      </c>
      <c r="B1589" s="57" t="s">
        <v>40</v>
      </c>
      <c r="C1589" s="56">
        <v>4</v>
      </c>
      <c r="D1589" s="57" t="s">
        <v>47</v>
      </c>
      <c r="E1589" s="57">
        <v>2016</v>
      </c>
      <c r="F1589" s="56">
        <v>2</v>
      </c>
      <c r="G1589" s="57">
        <v>4</v>
      </c>
      <c r="H1589" s="56">
        <v>13</v>
      </c>
      <c r="I1589" s="6">
        <v>52</v>
      </c>
      <c r="J1589">
        <v>116</v>
      </c>
      <c r="K1589" s="57">
        <v>413</v>
      </c>
      <c r="L1589">
        <v>13</v>
      </c>
      <c r="M1589" s="20">
        <v>45975</v>
      </c>
      <c r="N1589" s="3">
        <v>0.22</v>
      </c>
      <c r="O1589" s="3">
        <v>2.69</v>
      </c>
      <c r="R1589" s="119"/>
    </row>
    <row r="1590" spans="1:18">
      <c r="A1590" s="57" t="s">
        <v>39</v>
      </c>
      <c r="B1590" s="57" t="s">
        <v>40</v>
      </c>
      <c r="C1590" s="56">
        <v>4</v>
      </c>
      <c r="D1590" s="57" t="s">
        <v>47</v>
      </c>
      <c r="E1590" s="57">
        <v>2016</v>
      </c>
      <c r="F1590" s="56">
        <v>2</v>
      </c>
      <c r="G1590" s="57">
        <v>4</v>
      </c>
      <c r="H1590" s="56">
        <v>14</v>
      </c>
      <c r="I1590" s="6">
        <v>53</v>
      </c>
      <c r="J1590">
        <v>115</v>
      </c>
      <c r="K1590" s="57">
        <v>414</v>
      </c>
      <c r="L1590">
        <v>13</v>
      </c>
      <c r="M1590" s="20">
        <v>45975</v>
      </c>
      <c r="N1590" s="3">
        <v>0.21</v>
      </c>
      <c r="O1590" s="3">
        <v>1.03</v>
      </c>
      <c r="R1590" s="119"/>
    </row>
    <row r="1591" spans="1:18">
      <c r="A1591" s="57" t="s">
        <v>39</v>
      </c>
      <c r="B1591" s="57" t="s">
        <v>40</v>
      </c>
      <c r="C1591" s="56">
        <v>4</v>
      </c>
      <c r="D1591" s="57" t="s">
        <v>41</v>
      </c>
      <c r="E1591" s="57">
        <v>1984</v>
      </c>
      <c r="F1591" s="56">
        <v>2</v>
      </c>
      <c r="G1591" s="57">
        <v>3</v>
      </c>
      <c r="H1591" s="56">
        <v>14</v>
      </c>
      <c r="I1591" s="6">
        <v>54</v>
      </c>
      <c r="J1591">
        <v>78</v>
      </c>
      <c r="K1591" s="57">
        <v>314</v>
      </c>
      <c r="L1591">
        <v>13</v>
      </c>
      <c r="M1591" s="20">
        <v>45975</v>
      </c>
      <c r="N1591" s="3">
        <v>0.21</v>
      </c>
      <c r="O1591" s="3">
        <v>1.64</v>
      </c>
      <c r="R1591" s="119"/>
    </row>
    <row r="1592" spans="1:18">
      <c r="A1592" s="57" t="s">
        <v>39</v>
      </c>
      <c r="B1592" s="57" t="s">
        <v>40</v>
      </c>
      <c r="C1592" s="56">
        <v>4</v>
      </c>
      <c r="D1592" s="57" t="s">
        <v>45</v>
      </c>
      <c r="E1592" s="57">
        <v>2004</v>
      </c>
      <c r="F1592" s="56">
        <v>2</v>
      </c>
      <c r="G1592" s="57">
        <v>2</v>
      </c>
      <c r="H1592" s="56">
        <v>14</v>
      </c>
      <c r="I1592" s="6">
        <v>55</v>
      </c>
      <c r="J1592">
        <v>51</v>
      </c>
      <c r="K1592" s="57">
        <v>214</v>
      </c>
      <c r="L1592">
        <v>13</v>
      </c>
      <c r="M1592" s="20">
        <v>45975</v>
      </c>
      <c r="N1592" s="3">
        <v>0.2</v>
      </c>
      <c r="O1592" s="3">
        <v>3.72</v>
      </c>
      <c r="R1592" s="119"/>
    </row>
    <row r="1593" spans="1:18">
      <c r="A1593" s="57" t="s">
        <v>39</v>
      </c>
      <c r="B1593" s="57" t="s">
        <v>40</v>
      </c>
      <c r="C1593" s="56">
        <v>4</v>
      </c>
      <c r="D1593" s="57" t="s">
        <v>42</v>
      </c>
      <c r="E1593" s="57">
        <v>1989</v>
      </c>
      <c r="F1593" s="56">
        <v>2</v>
      </c>
      <c r="G1593" s="57">
        <v>1</v>
      </c>
      <c r="H1593" s="56">
        <v>14</v>
      </c>
      <c r="I1593" s="6">
        <v>56</v>
      </c>
      <c r="J1593">
        <v>14</v>
      </c>
      <c r="K1593" s="57">
        <v>114</v>
      </c>
      <c r="L1593">
        <v>13</v>
      </c>
      <c r="M1593" s="20">
        <v>45975</v>
      </c>
      <c r="N1593" s="3">
        <v>0.2</v>
      </c>
      <c r="O1593" s="3">
        <v>1.1299999999999999</v>
      </c>
      <c r="R1593" s="119"/>
    </row>
    <row r="1594" spans="1:18">
      <c r="A1594" s="57" t="s">
        <v>39</v>
      </c>
      <c r="B1594" s="57" t="s">
        <v>40</v>
      </c>
      <c r="C1594" s="56">
        <v>4</v>
      </c>
      <c r="D1594" s="57" t="s">
        <v>48</v>
      </c>
      <c r="E1594" s="57">
        <v>2020</v>
      </c>
      <c r="F1594" s="56">
        <v>2</v>
      </c>
      <c r="G1594" s="57">
        <v>1</v>
      </c>
      <c r="H1594" s="56">
        <v>15</v>
      </c>
      <c r="I1594" s="6">
        <v>57</v>
      </c>
      <c r="J1594">
        <v>15</v>
      </c>
      <c r="K1594" s="57">
        <v>115</v>
      </c>
      <c r="L1594">
        <v>13</v>
      </c>
      <c r="M1594" s="20">
        <v>45975</v>
      </c>
      <c r="N1594" s="3">
        <v>0.25</v>
      </c>
      <c r="O1594" s="3">
        <v>1.91</v>
      </c>
      <c r="R1594" s="119"/>
    </row>
    <row r="1595" spans="1:18">
      <c r="A1595" s="57" t="s">
        <v>39</v>
      </c>
      <c r="B1595" s="57" t="s">
        <v>40</v>
      </c>
      <c r="C1595" s="56">
        <v>4</v>
      </c>
      <c r="D1595" s="57" t="s">
        <v>46</v>
      </c>
      <c r="E1595" s="57">
        <v>2008</v>
      </c>
      <c r="F1595" s="56">
        <v>2</v>
      </c>
      <c r="G1595" s="57">
        <v>2</v>
      </c>
      <c r="H1595" s="56">
        <v>15</v>
      </c>
      <c r="I1595" s="6">
        <v>58</v>
      </c>
      <c r="J1595">
        <v>50</v>
      </c>
      <c r="K1595" s="57">
        <v>215</v>
      </c>
      <c r="L1595">
        <v>13</v>
      </c>
      <c r="M1595" s="20">
        <v>45975</v>
      </c>
      <c r="N1595" s="3">
        <v>0.17</v>
      </c>
      <c r="O1595" s="3">
        <v>2.15</v>
      </c>
      <c r="R1595" s="119"/>
    </row>
    <row r="1596" spans="1:18">
      <c r="A1596" s="57" t="s">
        <v>39</v>
      </c>
      <c r="B1596" s="57" t="s">
        <v>40</v>
      </c>
      <c r="C1596" s="56">
        <v>4</v>
      </c>
      <c r="D1596" s="57" t="s">
        <v>43</v>
      </c>
      <c r="E1596" s="57">
        <v>1999</v>
      </c>
      <c r="F1596" s="56">
        <v>2</v>
      </c>
      <c r="G1596" s="57">
        <v>3</v>
      </c>
      <c r="H1596" s="56">
        <v>15</v>
      </c>
      <c r="I1596" s="6">
        <v>59</v>
      </c>
      <c r="J1596">
        <v>79</v>
      </c>
      <c r="K1596" s="57">
        <v>315</v>
      </c>
      <c r="L1596">
        <v>13</v>
      </c>
      <c r="M1596" s="20">
        <v>45975</v>
      </c>
      <c r="N1596" s="3">
        <v>0.23</v>
      </c>
      <c r="O1596" s="3">
        <v>2.2799999999999998</v>
      </c>
      <c r="R1596" s="119"/>
    </row>
    <row r="1597" spans="1:18">
      <c r="A1597" s="57" t="s">
        <v>39</v>
      </c>
      <c r="B1597" s="57" t="s">
        <v>40</v>
      </c>
      <c r="C1597" s="56">
        <v>4</v>
      </c>
      <c r="D1597" s="57" t="s">
        <v>44</v>
      </c>
      <c r="E1597" s="57">
        <v>2001</v>
      </c>
      <c r="F1597" s="56">
        <v>2</v>
      </c>
      <c r="G1597" s="57">
        <v>4</v>
      </c>
      <c r="H1597" s="56">
        <v>15</v>
      </c>
      <c r="I1597" s="6">
        <v>60</v>
      </c>
      <c r="J1597">
        <v>114</v>
      </c>
      <c r="K1597" s="57">
        <v>415</v>
      </c>
      <c r="L1597">
        <v>13</v>
      </c>
      <c r="M1597" s="20">
        <v>45975</v>
      </c>
      <c r="N1597" s="3">
        <v>0.18</v>
      </c>
      <c r="O1597" s="3">
        <v>2.4700000000000002</v>
      </c>
      <c r="R1597" s="119"/>
    </row>
    <row r="1598" spans="1:18">
      <c r="A1598" s="57" t="s">
        <v>39</v>
      </c>
      <c r="B1598" s="57" t="s">
        <v>40</v>
      </c>
      <c r="C1598" s="56">
        <v>4</v>
      </c>
      <c r="D1598" s="57" t="s">
        <v>44</v>
      </c>
      <c r="E1598" s="57">
        <v>2001</v>
      </c>
      <c r="F1598" s="56">
        <v>2</v>
      </c>
      <c r="G1598" s="57">
        <v>4</v>
      </c>
      <c r="H1598" s="56">
        <v>16</v>
      </c>
      <c r="I1598" s="6">
        <v>61</v>
      </c>
      <c r="J1598">
        <v>113</v>
      </c>
      <c r="K1598" s="57">
        <v>416</v>
      </c>
      <c r="L1598">
        <v>13</v>
      </c>
      <c r="M1598" s="20">
        <v>45975</v>
      </c>
      <c r="N1598" s="3">
        <v>0.17</v>
      </c>
      <c r="O1598" s="3">
        <v>2.2599999999999998</v>
      </c>
      <c r="R1598" s="119"/>
    </row>
    <row r="1599" spans="1:18">
      <c r="A1599" s="57" t="s">
        <v>39</v>
      </c>
      <c r="B1599" s="57" t="s">
        <v>40</v>
      </c>
      <c r="C1599" s="56">
        <v>4</v>
      </c>
      <c r="D1599" s="57" t="s">
        <v>43</v>
      </c>
      <c r="E1599" s="57">
        <v>1999</v>
      </c>
      <c r="F1599" s="56">
        <v>2</v>
      </c>
      <c r="G1599" s="57">
        <v>3</v>
      </c>
      <c r="H1599" s="56">
        <v>16</v>
      </c>
      <c r="I1599" s="6">
        <v>62</v>
      </c>
      <c r="J1599">
        <v>80</v>
      </c>
      <c r="K1599" s="57">
        <v>316</v>
      </c>
      <c r="L1599">
        <v>13</v>
      </c>
      <c r="M1599" s="20">
        <v>45975</v>
      </c>
      <c r="N1599" s="3">
        <v>0.21</v>
      </c>
      <c r="O1599" s="3">
        <v>3.01</v>
      </c>
      <c r="R1599" s="119"/>
    </row>
    <row r="1600" spans="1:18">
      <c r="A1600" s="57" t="s">
        <v>39</v>
      </c>
      <c r="B1600" s="57" t="s">
        <v>40</v>
      </c>
      <c r="C1600" s="56">
        <v>4</v>
      </c>
      <c r="D1600" s="57" t="s">
        <v>46</v>
      </c>
      <c r="E1600" s="57">
        <v>2008</v>
      </c>
      <c r="F1600" s="56">
        <v>2</v>
      </c>
      <c r="G1600" s="57">
        <v>2</v>
      </c>
      <c r="H1600" s="56">
        <v>16</v>
      </c>
      <c r="I1600" s="6">
        <v>63</v>
      </c>
      <c r="J1600">
        <v>49</v>
      </c>
      <c r="K1600" s="57">
        <v>216</v>
      </c>
      <c r="L1600">
        <v>13</v>
      </c>
      <c r="M1600" s="20">
        <v>45975</v>
      </c>
      <c r="N1600" s="3">
        <v>0.13</v>
      </c>
      <c r="O1600" s="3">
        <v>1.72</v>
      </c>
      <c r="R1600" s="119"/>
    </row>
    <row r="1601" spans="1:18">
      <c r="A1601" s="57" t="s">
        <v>39</v>
      </c>
      <c r="B1601" s="57" t="s">
        <v>40</v>
      </c>
      <c r="C1601" s="56">
        <v>4</v>
      </c>
      <c r="D1601" s="57" t="s">
        <v>48</v>
      </c>
      <c r="E1601" s="57">
        <v>2020</v>
      </c>
      <c r="F1601" s="56">
        <v>2</v>
      </c>
      <c r="G1601" s="57">
        <v>1</v>
      </c>
      <c r="H1601" s="56">
        <v>16</v>
      </c>
      <c r="I1601" s="6">
        <v>64</v>
      </c>
      <c r="J1601">
        <v>16</v>
      </c>
      <c r="K1601" s="57">
        <v>116</v>
      </c>
      <c r="L1601">
        <v>13</v>
      </c>
      <c r="M1601" s="20">
        <v>45975</v>
      </c>
      <c r="N1601" s="3">
        <v>0.26</v>
      </c>
      <c r="O1601" s="3">
        <v>2.04</v>
      </c>
      <c r="R1601" s="119"/>
    </row>
    <row r="1602" spans="1:18">
      <c r="A1602" s="57" t="s">
        <v>29</v>
      </c>
      <c r="B1602" s="57" t="s">
        <v>30</v>
      </c>
      <c r="C1602" s="56">
        <v>5</v>
      </c>
      <c r="D1602" s="57" t="s">
        <v>33</v>
      </c>
      <c r="E1602" s="57">
        <v>1998</v>
      </c>
      <c r="F1602" s="56">
        <v>3</v>
      </c>
      <c r="G1602" s="57">
        <v>1</v>
      </c>
      <c r="H1602" s="56">
        <v>17</v>
      </c>
      <c r="I1602" s="6">
        <v>65</v>
      </c>
      <c r="J1602">
        <v>17</v>
      </c>
      <c r="K1602" s="57">
        <v>117</v>
      </c>
      <c r="L1602">
        <v>13</v>
      </c>
      <c r="M1602" s="20">
        <v>45975</v>
      </c>
      <c r="N1602" s="3">
        <v>0.16</v>
      </c>
      <c r="O1602" s="3">
        <v>2</v>
      </c>
      <c r="R1602" s="119"/>
    </row>
    <row r="1603" spans="1:18">
      <c r="A1603" s="57" t="s">
        <v>29</v>
      </c>
      <c r="B1603" s="57" t="s">
        <v>30</v>
      </c>
      <c r="C1603" s="56">
        <v>5</v>
      </c>
      <c r="D1603" s="57" t="s">
        <v>31</v>
      </c>
      <c r="E1603" s="57">
        <v>1983</v>
      </c>
      <c r="F1603" s="56">
        <v>3</v>
      </c>
      <c r="G1603" s="57">
        <v>2</v>
      </c>
      <c r="H1603" s="56">
        <v>17</v>
      </c>
      <c r="I1603" s="6">
        <v>66</v>
      </c>
      <c r="J1603">
        <v>48</v>
      </c>
      <c r="K1603" s="57">
        <v>217</v>
      </c>
      <c r="L1603">
        <v>13</v>
      </c>
      <c r="M1603" s="20">
        <v>45975</v>
      </c>
      <c r="N1603" s="3">
        <v>0.15</v>
      </c>
      <c r="O1603" s="3">
        <v>1</v>
      </c>
      <c r="R1603" s="119"/>
    </row>
    <row r="1604" spans="1:18">
      <c r="A1604" s="57" t="s">
        <v>29</v>
      </c>
      <c r="B1604" s="57" t="s">
        <v>30</v>
      </c>
      <c r="C1604" s="56">
        <v>5</v>
      </c>
      <c r="D1604" s="57" t="s">
        <v>34</v>
      </c>
      <c r="E1604" s="57">
        <v>1999</v>
      </c>
      <c r="F1604" s="56">
        <v>3</v>
      </c>
      <c r="G1604" s="57">
        <v>3</v>
      </c>
      <c r="H1604" s="56">
        <v>17</v>
      </c>
      <c r="I1604" s="6">
        <v>67</v>
      </c>
      <c r="J1604">
        <v>81</v>
      </c>
      <c r="K1604" s="57">
        <v>317</v>
      </c>
      <c r="L1604">
        <v>13</v>
      </c>
      <c r="M1604" s="20">
        <v>45975</v>
      </c>
      <c r="N1604" s="3">
        <v>0.19</v>
      </c>
      <c r="O1604" s="3">
        <v>1.58</v>
      </c>
      <c r="R1604" s="119"/>
    </row>
    <row r="1605" spans="1:18">
      <c r="A1605" s="57" t="s">
        <v>29</v>
      </c>
      <c r="B1605" s="57" t="s">
        <v>30</v>
      </c>
      <c r="C1605" s="56">
        <v>5</v>
      </c>
      <c r="D1605" s="57" t="s">
        <v>37</v>
      </c>
      <c r="E1605" s="57">
        <v>2018</v>
      </c>
      <c r="F1605" s="56">
        <v>3</v>
      </c>
      <c r="G1605" s="57">
        <v>4</v>
      </c>
      <c r="H1605" s="56">
        <v>17</v>
      </c>
      <c r="I1605" s="6">
        <v>68</v>
      </c>
      <c r="J1605">
        <v>112</v>
      </c>
      <c r="K1605" s="57">
        <v>417</v>
      </c>
      <c r="L1605">
        <v>13</v>
      </c>
      <c r="M1605" s="20">
        <v>45975</v>
      </c>
      <c r="N1605" s="3">
        <v>0.18</v>
      </c>
      <c r="O1605" s="3">
        <v>3.71</v>
      </c>
      <c r="R1605" s="119"/>
    </row>
    <row r="1606" spans="1:18">
      <c r="A1606" s="57" t="s">
        <v>29</v>
      </c>
      <c r="B1606" s="57" t="s">
        <v>30</v>
      </c>
      <c r="C1606" s="56">
        <v>5</v>
      </c>
      <c r="D1606" s="57" t="s">
        <v>37</v>
      </c>
      <c r="E1606" s="57">
        <v>2018</v>
      </c>
      <c r="F1606" s="56">
        <v>3</v>
      </c>
      <c r="G1606" s="57">
        <v>4</v>
      </c>
      <c r="H1606" s="56">
        <v>18</v>
      </c>
      <c r="I1606" s="6">
        <v>69</v>
      </c>
      <c r="J1606">
        <v>111</v>
      </c>
      <c r="K1606" s="57">
        <v>418</v>
      </c>
      <c r="L1606">
        <v>13</v>
      </c>
      <c r="M1606" s="20">
        <v>45975</v>
      </c>
      <c r="N1606" s="3">
        <v>0.18</v>
      </c>
      <c r="O1606" s="3">
        <v>1.81</v>
      </c>
      <c r="R1606" s="119"/>
    </row>
    <row r="1607" spans="1:18">
      <c r="A1607" s="57" t="s">
        <v>29</v>
      </c>
      <c r="B1607" s="57" t="s">
        <v>30</v>
      </c>
      <c r="C1607" s="56">
        <v>5</v>
      </c>
      <c r="D1607" s="57" t="s">
        <v>34</v>
      </c>
      <c r="E1607" s="57">
        <v>1999</v>
      </c>
      <c r="F1607" s="56">
        <v>3</v>
      </c>
      <c r="G1607" s="57">
        <v>3</v>
      </c>
      <c r="H1607" s="56">
        <v>18</v>
      </c>
      <c r="I1607" s="6">
        <v>70</v>
      </c>
      <c r="J1607">
        <v>82</v>
      </c>
      <c r="K1607" s="57">
        <v>318</v>
      </c>
      <c r="L1607">
        <v>13</v>
      </c>
      <c r="M1607" s="20">
        <v>45975</v>
      </c>
      <c r="N1607" s="3">
        <v>0.17</v>
      </c>
      <c r="O1607" s="3">
        <v>1.82</v>
      </c>
      <c r="R1607" s="119"/>
    </row>
    <row r="1608" spans="1:18">
      <c r="A1608" s="57" t="s">
        <v>29</v>
      </c>
      <c r="B1608" s="57" t="s">
        <v>30</v>
      </c>
      <c r="C1608" s="56">
        <v>5</v>
      </c>
      <c r="D1608" s="57" t="s">
        <v>31</v>
      </c>
      <c r="E1608" s="57">
        <v>1983</v>
      </c>
      <c r="F1608" s="56">
        <v>3</v>
      </c>
      <c r="G1608" s="57">
        <v>2</v>
      </c>
      <c r="H1608" s="56">
        <v>18</v>
      </c>
      <c r="I1608" s="6">
        <v>71</v>
      </c>
      <c r="J1608">
        <v>47</v>
      </c>
      <c r="K1608" s="57">
        <v>218</v>
      </c>
      <c r="L1608">
        <v>13</v>
      </c>
      <c r="M1608" s="20">
        <v>45975</v>
      </c>
      <c r="N1608" s="3">
        <v>0.14000000000000001</v>
      </c>
      <c r="O1608" s="3">
        <v>2.3199999999999998</v>
      </c>
      <c r="R1608" s="119"/>
    </row>
    <row r="1609" spans="1:18">
      <c r="A1609" s="57" t="s">
        <v>29</v>
      </c>
      <c r="B1609" s="57" t="s">
        <v>30</v>
      </c>
      <c r="C1609" s="56">
        <v>5</v>
      </c>
      <c r="D1609" s="57" t="s">
        <v>33</v>
      </c>
      <c r="E1609" s="57">
        <v>1998</v>
      </c>
      <c r="F1609" s="56">
        <v>3</v>
      </c>
      <c r="G1609" s="57">
        <v>1</v>
      </c>
      <c r="H1609" s="56">
        <v>18</v>
      </c>
      <c r="I1609" s="6">
        <v>72</v>
      </c>
      <c r="J1609">
        <v>18</v>
      </c>
      <c r="K1609" s="57">
        <v>118</v>
      </c>
      <c r="L1609">
        <v>13</v>
      </c>
      <c r="M1609" s="20">
        <v>45975</v>
      </c>
      <c r="N1609" s="3">
        <v>0.15</v>
      </c>
      <c r="O1609" s="3">
        <v>1.8</v>
      </c>
      <c r="R1609" s="119"/>
    </row>
    <row r="1610" spans="1:18">
      <c r="A1610" s="57" t="s">
        <v>29</v>
      </c>
      <c r="B1610" s="57" t="s">
        <v>30</v>
      </c>
      <c r="C1610" s="56">
        <v>5</v>
      </c>
      <c r="D1610" s="57" t="s">
        <v>38</v>
      </c>
      <c r="E1610" s="57">
        <v>2023</v>
      </c>
      <c r="F1610" s="56">
        <v>3</v>
      </c>
      <c r="G1610" s="57">
        <v>1</v>
      </c>
      <c r="H1610" s="56">
        <v>19</v>
      </c>
      <c r="I1610" s="6">
        <v>73</v>
      </c>
      <c r="J1610">
        <v>19</v>
      </c>
      <c r="K1610" s="57">
        <v>119</v>
      </c>
      <c r="L1610">
        <v>13</v>
      </c>
      <c r="M1610" s="20">
        <v>45975</v>
      </c>
      <c r="N1610" s="3">
        <v>0.16</v>
      </c>
      <c r="O1610" s="3">
        <v>2.0099999999999998</v>
      </c>
      <c r="R1610" s="119"/>
    </row>
    <row r="1611" spans="1:18">
      <c r="A1611" s="57" t="s">
        <v>29</v>
      </c>
      <c r="B1611" s="57" t="s">
        <v>30</v>
      </c>
      <c r="C1611" s="56">
        <v>5</v>
      </c>
      <c r="D1611" s="57" t="s">
        <v>36</v>
      </c>
      <c r="E1611" s="57">
        <v>2016</v>
      </c>
      <c r="F1611" s="56">
        <v>3</v>
      </c>
      <c r="G1611" s="57">
        <v>2</v>
      </c>
      <c r="H1611" s="56">
        <v>19</v>
      </c>
      <c r="I1611" s="6">
        <v>74</v>
      </c>
      <c r="J1611">
        <v>46</v>
      </c>
      <c r="K1611" s="57">
        <v>219</v>
      </c>
      <c r="L1611">
        <v>13</v>
      </c>
      <c r="M1611" s="20">
        <v>45975</v>
      </c>
      <c r="N1611" s="3">
        <v>0.19</v>
      </c>
      <c r="O1611" s="3">
        <v>4.12</v>
      </c>
      <c r="R1611" s="119"/>
    </row>
    <row r="1612" spans="1:18">
      <c r="A1612" s="57" t="s">
        <v>29</v>
      </c>
      <c r="B1612" s="57" t="s">
        <v>30</v>
      </c>
      <c r="C1612" s="56">
        <v>5</v>
      </c>
      <c r="D1612" s="57" t="s">
        <v>35</v>
      </c>
      <c r="E1612" s="57">
        <v>2002</v>
      </c>
      <c r="F1612" s="56">
        <v>3</v>
      </c>
      <c r="G1612" s="57">
        <v>3</v>
      </c>
      <c r="H1612" s="56">
        <v>19</v>
      </c>
      <c r="I1612" s="6">
        <v>75</v>
      </c>
      <c r="J1612">
        <v>83</v>
      </c>
      <c r="K1612" s="57">
        <v>319</v>
      </c>
      <c r="L1612">
        <v>13</v>
      </c>
      <c r="M1612" s="20">
        <v>45975</v>
      </c>
      <c r="N1612" s="3">
        <v>0.18</v>
      </c>
      <c r="O1612" s="3">
        <v>1.78</v>
      </c>
      <c r="R1612" s="119"/>
    </row>
    <row r="1613" spans="1:18">
      <c r="A1613" s="57" t="s">
        <v>29</v>
      </c>
      <c r="B1613" s="57" t="s">
        <v>30</v>
      </c>
      <c r="C1613" s="56">
        <v>5</v>
      </c>
      <c r="D1613" s="57" t="s">
        <v>32</v>
      </c>
      <c r="E1613" s="57">
        <v>1985</v>
      </c>
      <c r="F1613" s="56">
        <v>3</v>
      </c>
      <c r="G1613" s="57">
        <v>4</v>
      </c>
      <c r="H1613" s="56">
        <v>19</v>
      </c>
      <c r="I1613" s="6">
        <v>76</v>
      </c>
      <c r="J1613">
        <v>110</v>
      </c>
      <c r="K1613" s="57">
        <v>419</v>
      </c>
      <c r="L1613">
        <v>13</v>
      </c>
      <c r="M1613" s="20">
        <v>45975</v>
      </c>
      <c r="N1613" s="3">
        <v>0.2</v>
      </c>
      <c r="O1613" s="3">
        <v>2.88</v>
      </c>
      <c r="R1613" s="119"/>
    </row>
    <row r="1614" spans="1:18">
      <c r="A1614" s="57" t="s">
        <v>29</v>
      </c>
      <c r="B1614" s="57" t="s">
        <v>30</v>
      </c>
      <c r="C1614" s="56">
        <v>5</v>
      </c>
      <c r="D1614" s="57" t="s">
        <v>32</v>
      </c>
      <c r="E1614" s="57">
        <v>1985</v>
      </c>
      <c r="F1614" s="56">
        <v>3</v>
      </c>
      <c r="G1614" s="57">
        <v>4</v>
      </c>
      <c r="H1614" s="56">
        <v>20</v>
      </c>
      <c r="I1614" s="6">
        <v>77</v>
      </c>
      <c r="J1614">
        <v>109</v>
      </c>
      <c r="K1614" s="57">
        <v>420</v>
      </c>
      <c r="L1614">
        <v>13</v>
      </c>
      <c r="M1614" s="20">
        <v>45975</v>
      </c>
      <c r="N1614" s="3">
        <v>0.19</v>
      </c>
      <c r="O1614" s="3">
        <v>2.66</v>
      </c>
      <c r="R1614" s="119"/>
    </row>
    <row r="1615" spans="1:18">
      <c r="A1615" s="57" t="s">
        <v>29</v>
      </c>
      <c r="B1615" s="57" t="s">
        <v>30</v>
      </c>
      <c r="C1615" s="56">
        <v>5</v>
      </c>
      <c r="D1615" s="57" t="s">
        <v>35</v>
      </c>
      <c r="E1615" s="57">
        <v>2002</v>
      </c>
      <c r="F1615" s="56">
        <v>3</v>
      </c>
      <c r="G1615" s="57">
        <v>3</v>
      </c>
      <c r="H1615" s="56">
        <v>20</v>
      </c>
      <c r="I1615" s="6">
        <v>78</v>
      </c>
      <c r="J1615">
        <v>84</v>
      </c>
      <c r="K1615" s="57">
        <v>320</v>
      </c>
      <c r="L1615">
        <v>13</v>
      </c>
      <c r="M1615" s="20">
        <v>45975</v>
      </c>
      <c r="N1615" s="3">
        <v>0.15</v>
      </c>
      <c r="O1615" s="3">
        <v>2.17</v>
      </c>
      <c r="R1615" s="119"/>
    </row>
    <row r="1616" spans="1:18">
      <c r="A1616" s="57" t="s">
        <v>29</v>
      </c>
      <c r="B1616" s="57" t="s">
        <v>30</v>
      </c>
      <c r="C1616" s="56">
        <v>5</v>
      </c>
      <c r="D1616" s="57" t="s">
        <v>36</v>
      </c>
      <c r="E1616" s="57">
        <v>2016</v>
      </c>
      <c r="F1616" s="56">
        <v>3</v>
      </c>
      <c r="G1616" s="57">
        <v>2</v>
      </c>
      <c r="H1616" s="56">
        <v>20</v>
      </c>
      <c r="I1616" s="6">
        <v>79</v>
      </c>
      <c r="J1616">
        <v>45</v>
      </c>
      <c r="K1616" s="57">
        <v>220</v>
      </c>
      <c r="L1616">
        <v>13</v>
      </c>
      <c r="M1616" s="20">
        <v>45975</v>
      </c>
      <c r="N1616" s="3">
        <v>0.19</v>
      </c>
      <c r="O1616" s="3">
        <v>1.41</v>
      </c>
      <c r="R1616" s="119"/>
    </row>
    <row r="1617" spans="1:18">
      <c r="A1617" s="57" t="s">
        <v>29</v>
      </c>
      <c r="B1617" s="57" t="s">
        <v>30</v>
      </c>
      <c r="C1617" s="56">
        <v>5</v>
      </c>
      <c r="D1617" s="57" t="s">
        <v>38</v>
      </c>
      <c r="E1617" s="57">
        <v>2023</v>
      </c>
      <c r="F1617" s="56">
        <v>3</v>
      </c>
      <c r="G1617" s="57">
        <v>1</v>
      </c>
      <c r="H1617" s="56">
        <v>20</v>
      </c>
      <c r="I1617" s="6">
        <v>80</v>
      </c>
      <c r="J1617">
        <v>20</v>
      </c>
      <c r="K1617" s="57">
        <v>120</v>
      </c>
      <c r="L1617">
        <v>13</v>
      </c>
      <c r="M1617" s="20">
        <v>45975</v>
      </c>
      <c r="N1617" s="3">
        <v>0.15</v>
      </c>
      <c r="O1617" s="3">
        <v>2.06</v>
      </c>
      <c r="R1617" s="119"/>
    </row>
    <row r="1618" spans="1:18">
      <c r="A1618" s="57" t="s">
        <v>39</v>
      </c>
      <c r="B1618" s="57" t="s">
        <v>40</v>
      </c>
      <c r="C1618" s="56">
        <v>6</v>
      </c>
      <c r="D1618" s="57" t="s">
        <v>44</v>
      </c>
      <c r="E1618" s="57">
        <v>2001</v>
      </c>
      <c r="F1618" s="56">
        <v>3</v>
      </c>
      <c r="G1618" s="57">
        <v>1</v>
      </c>
      <c r="H1618" s="56">
        <v>21</v>
      </c>
      <c r="I1618" s="6">
        <v>81</v>
      </c>
      <c r="J1618">
        <v>21</v>
      </c>
      <c r="K1618" s="57">
        <v>121</v>
      </c>
      <c r="L1618">
        <v>13</v>
      </c>
      <c r="M1618" s="20">
        <v>45975</v>
      </c>
      <c r="N1618" s="3">
        <v>0.17</v>
      </c>
      <c r="O1618" s="3">
        <v>2.39</v>
      </c>
      <c r="R1618" s="119"/>
    </row>
    <row r="1619" spans="1:18">
      <c r="A1619" s="57" t="s">
        <v>39</v>
      </c>
      <c r="B1619" s="57" t="s">
        <v>40</v>
      </c>
      <c r="C1619" s="56">
        <v>6</v>
      </c>
      <c r="D1619" s="57" t="s">
        <v>47</v>
      </c>
      <c r="E1619" s="57">
        <v>2016</v>
      </c>
      <c r="F1619" s="56">
        <v>3</v>
      </c>
      <c r="G1619" s="57">
        <v>2</v>
      </c>
      <c r="H1619" s="56">
        <v>21</v>
      </c>
      <c r="I1619" s="6">
        <v>82</v>
      </c>
      <c r="J1619">
        <v>44</v>
      </c>
      <c r="K1619" s="57">
        <v>221</v>
      </c>
      <c r="L1619">
        <v>13</v>
      </c>
      <c r="M1619" s="20">
        <v>45975</v>
      </c>
      <c r="N1619" s="3">
        <v>0.17</v>
      </c>
      <c r="O1619" s="3">
        <v>2.19</v>
      </c>
      <c r="R1619" s="119"/>
    </row>
    <row r="1620" spans="1:18">
      <c r="A1620" s="57" t="s">
        <v>39</v>
      </c>
      <c r="B1620" s="57" t="s">
        <v>40</v>
      </c>
      <c r="C1620" s="56">
        <v>6</v>
      </c>
      <c r="D1620" s="57" t="s">
        <v>42</v>
      </c>
      <c r="E1620" s="57">
        <v>1989</v>
      </c>
      <c r="F1620" s="56">
        <v>3</v>
      </c>
      <c r="G1620" s="57">
        <v>3</v>
      </c>
      <c r="H1620" s="56">
        <v>21</v>
      </c>
      <c r="I1620" s="6">
        <v>83</v>
      </c>
      <c r="J1620">
        <v>85</v>
      </c>
      <c r="K1620" s="57">
        <v>321</v>
      </c>
      <c r="L1620">
        <v>13</v>
      </c>
      <c r="M1620" s="20">
        <v>45975</v>
      </c>
      <c r="N1620" s="3">
        <v>0.18</v>
      </c>
      <c r="O1620" s="3">
        <v>1.89</v>
      </c>
      <c r="R1620" s="119"/>
    </row>
    <row r="1621" spans="1:18">
      <c r="A1621" s="57" t="s">
        <v>39</v>
      </c>
      <c r="B1621" s="57" t="s">
        <v>40</v>
      </c>
      <c r="C1621" s="56">
        <v>6</v>
      </c>
      <c r="D1621" s="57" t="s">
        <v>48</v>
      </c>
      <c r="E1621" s="57">
        <v>2020</v>
      </c>
      <c r="F1621" s="56">
        <v>3</v>
      </c>
      <c r="G1621" s="57">
        <v>4</v>
      </c>
      <c r="H1621" s="56">
        <v>21</v>
      </c>
      <c r="I1621" s="6">
        <v>84</v>
      </c>
      <c r="J1621">
        <v>108</v>
      </c>
      <c r="K1621" s="57">
        <v>421</v>
      </c>
      <c r="L1621">
        <v>13</v>
      </c>
      <c r="M1621" s="20">
        <v>45975</v>
      </c>
      <c r="N1621" s="3">
        <v>0.26</v>
      </c>
      <c r="O1621" s="3">
        <v>2.65</v>
      </c>
      <c r="R1621" s="119"/>
    </row>
    <row r="1622" spans="1:18">
      <c r="A1622" s="57" t="s">
        <v>39</v>
      </c>
      <c r="B1622" s="57" t="s">
        <v>40</v>
      </c>
      <c r="C1622" s="56">
        <v>6</v>
      </c>
      <c r="D1622" s="57" t="s">
        <v>48</v>
      </c>
      <c r="E1622" s="57">
        <v>2020</v>
      </c>
      <c r="F1622" s="56">
        <v>3</v>
      </c>
      <c r="G1622" s="57">
        <v>4</v>
      </c>
      <c r="H1622" s="56">
        <v>22</v>
      </c>
      <c r="I1622" s="6">
        <v>85</v>
      </c>
      <c r="J1622">
        <v>107</v>
      </c>
      <c r="K1622" s="57">
        <v>422</v>
      </c>
      <c r="L1622">
        <v>13</v>
      </c>
      <c r="M1622" s="20">
        <v>45975</v>
      </c>
      <c r="N1622" s="3">
        <v>0.25</v>
      </c>
      <c r="O1622" s="3">
        <v>1.04</v>
      </c>
      <c r="R1622" s="119"/>
    </row>
    <row r="1623" spans="1:18">
      <c r="A1623" s="57" t="s">
        <v>39</v>
      </c>
      <c r="B1623" s="57" t="s">
        <v>40</v>
      </c>
      <c r="C1623" s="56">
        <v>6</v>
      </c>
      <c r="D1623" s="57" t="s">
        <v>42</v>
      </c>
      <c r="E1623" s="57">
        <v>1989</v>
      </c>
      <c r="F1623" s="56">
        <v>3</v>
      </c>
      <c r="G1623" s="57">
        <v>3</v>
      </c>
      <c r="H1623" s="56">
        <v>22</v>
      </c>
      <c r="I1623" s="6">
        <v>86</v>
      </c>
      <c r="J1623">
        <v>86</v>
      </c>
      <c r="K1623" s="57">
        <v>322</v>
      </c>
      <c r="L1623">
        <v>13</v>
      </c>
      <c r="M1623" s="20">
        <v>45975</v>
      </c>
      <c r="N1623" s="3">
        <v>0.17</v>
      </c>
      <c r="O1623" s="3">
        <v>2.48</v>
      </c>
      <c r="R1623" s="119"/>
    </row>
    <row r="1624" spans="1:18">
      <c r="A1624" s="57" t="s">
        <v>39</v>
      </c>
      <c r="B1624" s="57" t="s">
        <v>40</v>
      </c>
      <c r="C1624" s="56">
        <v>6</v>
      </c>
      <c r="D1624" s="57" t="s">
        <v>47</v>
      </c>
      <c r="E1624" s="57">
        <v>2016</v>
      </c>
      <c r="F1624" s="56">
        <v>3</v>
      </c>
      <c r="G1624" s="57">
        <v>2</v>
      </c>
      <c r="H1624" s="56">
        <v>22</v>
      </c>
      <c r="I1624" s="6">
        <v>87</v>
      </c>
      <c r="J1624">
        <v>43</v>
      </c>
      <c r="K1624" s="57">
        <v>222</v>
      </c>
      <c r="L1624">
        <v>13</v>
      </c>
      <c r="M1624" s="20">
        <v>45975</v>
      </c>
      <c r="N1624" s="3">
        <v>0.17</v>
      </c>
      <c r="O1624" s="3">
        <v>4.26</v>
      </c>
      <c r="R1624" s="119"/>
    </row>
    <row r="1625" spans="1:18">
      <c r="A1625" s="57" t="s">
        <v>39</v>
      </c>
      <c r="B1625" s="57" t="s">
        <v>40</v>
      </c>
      <c r="C1625" s="56">
        <v>6</v>
      </c>
      <c r="D1625" s="57" t="s">
        <v>44</v>
      </c>
      <c r="E1625" s="57">
        <v>2001</v>
      </c>
      <c r="F1625" s="56">
        <v>3</v>
      </c>
      <c r="G1625" s="57">
        <v>1</v>
      </c>
      <c r="H1625" s="56">
        <v>22</v>
      </c>
      <c r="I1625" s="6">
        <v>88</v>
      </c>
      <c r="J1625">
        <v>22</v>
      </c>
      <c r="K1625" s="57">
        <v>122</v>
      </c>
      <c r="L1625">
        <v>13</v>
      </c>
      <c r="M1625" s="20">
        <v>45975</v>
      </c>
      <c r="N1625" s="3">
        <v>0.16</v>
      </c>
      <c r="O1625" s="3">
        <v>1.21</v>
      </c>
      <c r="R1625" s="119"/>
    </row>
    <row r="1626" spans="1:18">
      <c r="A1626" s="57" t="s">
        <v>39</v>
      </c>
      <c r="B1626" s="57" t="s">
        <v>40</v>
      </c>
      <c r="C1626" s="56">
        <v>6</v>
      </c>
      <c r="D1626" s="57" t="s">
        <v>45</v>
      </c>
      <c r="E1626" s="57">
        <v>2004</v>
      </c>
      <c r="F1626" s="56">
        <v>3</v>
      </c>
      <c r="G1626" s="57">
        <v>1</v>
      </c>
      <c r="H1626" s="56">
        <v>23</v>
      </c>
      <c r="I1626" s="6">
        <v>89</v>
      </c>
      <c r="J1626">
        <v>23</v>
      </c>
      <c r="K1626" s="57">
        <v>123</v>
      </c>
      <c r="L1626">
        <v>13</v>
      </c>
      <c r="M1626" s="20">
        <v>45975</v>
      </c>
      <c r="N1626" s="3">
        <v>0.23</v>
      </c>
      <c r="O1626" s="3">
        <v>2.77</v>
      </c>
      <c r="R1626" s="119"/>
    </row>
    <row r="1627" spans="1:18">
      <c r="A1627" s="57" t="s">
        <v>39</v>
      </c>
      <c r="B1627" s="57" t="s">
        <v>40</v>
      </c>
      <c r="C1627" s="56">
        <v>6</v>
      </c>
      <c r="D1627" s="57" t="s">
        <v>43</v>
      </c>
      <c r="E1627" s="57">
        <v>1999</v>
      </c>
      <c r="F1627" s="56">
        <v>3</v>
      </c>
      <c r="G1627" s="57">
        <v>2</v>
      </c>
      <c r="H1627" s="56">
        <v>23</v>
      </c>
      <c r="I1627" s="6">
        <v>90</v>
      </c>
      <c r="J1627">
        <v>42</v>
      </c>
      <c r="K1627" s="57">
        <v>223</v>
      </c>
      <c r="L1627">
        <v>13</v>
      </c>
      <c r="M1627" s="20">
        <v>45975</v>
      </c>
      <c r="N1627" s="3">
        <v>0.2</v>
      </c>
      <c r="O1627" s="3">
        <v>3.31</v>
      </c>
      <c r="R1627" s="119"/>
    </row>
    <row r="1628" spans="1:18">
      <c r="A1628" s="57" t="s">
        <v>39</v>
      </c>
      <c r="B1628" s="57" t="s">
        <v>40</v>
      </c>
      <c r="C1628" s="56">
        <v>6</v>
      </c>
      <c r="D1628" s="57" t="s">
        <v>46</v>
      </c>
      <c r="E1628" s="57">
        <v>2008</v>
      </c>
      <c r="F1628" s="56">
        <v>3</v>
      </c>
      <c r="G1628" s="57">
        <v>3</v>
      </c>
      <c r="H1628" s="56">
        <v>23</v>
      </c>
      <c r="I1628" s="6">
        <v>91</v>
      </c>
      <c r="J1628">
        <v>87</v>
      </c>
      <c r="K1628" s="57">
        <v>323</v>
      </c>
      <c r="L1628">
        <v>13</v>
      </c>
      <c r="M1628" s="20">
        <v>45975</v>
      </c>
      <c r="N1628" s="3">
        <v>0.15</v>
      </c>
      <c r="O1628" s="3">
        <v>2.59</v>
      </c>
      <c r="R1628" s="119"/>
    </row>
    <row r="1629" spans="1:18">
      <c r="A1629" s="57" t="s">
        <v>39</v>
      </c>
      <c r="B1629" s="57" t="s">
        <v>40</v>
      </c>
      <c r="C1629" s="56">
        <v>6</v>
      </c>
      <c r="D1629" s="57" t="s">
        <v>41</v>
      </c>
      <c r="E1629" s="57">
        <v>1984</v>
      </c>
      <c r="F1629" s="56">
        <v>3</v>
      </c>
      <c r="G1629" s="57">
        <v>4</v>
      </c>
      <c r="H1629" s="56">
        <v>23</v>
      </c>
      <c r="I1629" s="6">
        <v>92</v>
      </c>
      <c r="J1629">
        <v>106</v>
      </c>
      <c r="K1629" s="57">
        <v>423</v>
      </c>
      <c r="L1629">
        <v>13</v>
      </c>
      <c r="M1629" s="20">
        <v>45975</v>
      </c>
      <c r="N1629" s="3">
        <v>0.2</v>
      </c>
      <c r="O1629" s="3">
        <v>1.6</v>
      </c>
      <c r="R1629" s="119"/>
    </row>
    <row r="1630" spans="1:18">
      <c r="A1630" s="57" t="s">
        <v>39</v>
      </c>
      <c r="B1630" s="57" t="s">
        <v>40</v>
      </c>
      <c r="C1630" s="56">
        <v>6</v>
      </c>
      <c r="D1630" s="57" t="s">
        <v>41</v>
      </c>
      <c r="E1630" s="57">
        <v>1984</v>
      </c>
      <c r="F1630" s="56">
        <v>3</v>
      </c>
      <c r="G1630" s="57">
        <v>4</v>
      </c>
      <c r="H1630" s="56">
        <v>24</v>
      </c>
      <c r="I1630" s="6">
        <v>93</v>
      </c>
      <c r="J1630">
        <v>105</v>
      </c>
      <c r="K1630" s="57">
        <v>424</v>
      </c>
      <c r="L1630">
        <v>13</v>
      </c>
      <c r="M1630" s="20">
        <v>45975</v>
      </c>
      <c r="N1630" s="3">
        <v>0.23</v>
      </c>
      <c r="O1630" s="3">
        <v>4.63</v>
      </c>
      <c r="R1630" s="119"/>
    </row>
    <row r="1631" spans="1:18">
      <c r="A1631" s="57" t="s">
        <v>39</v>
      </c>
      <c r="B1631" s="57" t="s">
        <v>40</v>
      </c>
      <c r="C1631" s="56">
        <v>6</v>
      </c>
      <c r="D1631" s="57" t="s">
        <v>46</v>
      </c>
      <c r="E1631" s="57">
        <v>2008</v>
      </c>
      <c r="F1631" s="56">
        <v>3</v>
      </c>
      <c r="G1631" s="57">
        <v>3</v>
      </c>
      <c r="H1631" s="56">
        <v>24</v>
      </c>
      <c r="I1631" s="6">
        <v>94</v>
      </c>
      <c r="J1631">
        <v>88</v>
      </c>
      <c r="K1631" s="57">
        <v>324</v>
      </c>
      <c r="L1631">
        <v>13</v>
      </c>
      <c r="M1631" s="20">
        <v>45975</v>
      </c>
      <c r="N1631" s="3">
        <v>0.14000000000000001</v>
      </c>
      <c r="O1631" s="3">
        <v>1.86</v>
      </c>
      <c r="R1631" s="119"/>
    </row>
    <row r="1632" spans="1:18">
      <c r="A1632" s="57" t="s">
        <v>39</v>
      </c>
      <c r="B1632" s="57" t="s">
        <v>40</v>
      </c>
      <c r="C1632" s="56">
        <v>6</v>
      </c>
      <c r="D1632" s="57" t="s">
        <v>43</v>
      </c>
      <c r="E1632" s="57">
        <v>1999</v>
      </c>
      <c r="F1632" s="56">
        <v>3</v>
      </c>
      <c r="G1632" s="57">
        <v>2</v>
      </c>
      <c r="H1632" s="56">
        <v>24</v>
      </c>
      <c r="I1632" s="6">
        <v>95</v>
      </c>
      <c r="J1632">
        <v>41</v>
      </c>
      <c r="K1632" s="57">
        <v>224</v>
      </c>
      <c r="L1632">
        <v>13</v>
      </c>
      <c r="M1632" s="20">
        <v>45975</v>
      </c>
      <c r="N1632" s="3">
        <v>0.19</v>
      </c>
      <c r="O1632" s="3">
        <v>3.52</v>
      </c>
      <c r="R1632" s="119"/>
    </row>
    <row r="1633" spans="1:18">
      <c r="A1633" s="57" t="s">
        <v>39</v>
      </c>
      <c r="B1633" s="57" t="s">
        <v>40</v>
      </c>
      <c r="C1633" s="56">
        <v>6</v>
      </c>
      <c r="D1633" s="57" t="s">
        <v>45</v>
      </c>
      <c r="E1633" s="57">
        <v>2004</v>
      </c>
      <c r="F1633" s="56">
        <v>3</v>
      </c>
      <c r="G1633" s="57">
        <v>1</v>
      </c>
      <c r="H1633" s="56">
        <v>24</v>
      </c>
      <c r="I1633" s="6">
        <v>96</v>
      </c>
      <c r="J1633">
        <v>24</v>
      </c>
      <c r="K1633" s="57">
        <v>124</v>
      </c>
      <c r="L1633">
        <v>13</v>
      </c>
      <c r="M1633" s="20">
        <v>45975</v>
      </c>
      <c r="N1633" s="3">
        <v>0.21</v>
      </c>
      <c r="O1633" s="3">
        <v>2.5</v>
      </c>
      <c r="R1633" s="119"/>
    </row>
    <row r="1634" spans="1:18">
      <c r="A1634" s="57" t="s">
        <v>29</v>
      </c>
      <c r="B1634" s="57" t="s">
        <v>30</v>
      </c>
      <c r="C1634" s="56">
        <v>7</v>
      </c>
      <c r="D1634" s="57" t="s">
        <v>34</v>
      </c>
      <c r="E1634" s="57">
        <v>1999</v>
      </c>
      <c r="F1634" s="56">
        <v>4</v>
      </c>
      <c r="G1634" s="57">
        <v>1</v>
      </c>
      <c r="H1634" s="56">
        <v>25</v>
      </c>
      <c r="I1634" s="6">
        <v>97</v>
      </c>
      <c r="J1634">
        <v>25</v>
      </c>
      <c r="K1634" s="57">
        <v>125</v>
      </c>
      <c r="L1634">
        <v>13</v>
      </c>
      <c r="M1634" s="20">
        <v>45975</v>
      </c>
      <c r="N1634" s="3">
        <v>0.18</v>
      </c>
      <c r="O1634" s="3">
        <v>1.89</v>
      </c>
      <c r="R1634" s="119"/>
    </row>
    <row r="1635" spans="1:18">
      <c r="A1635" s="57" t="s">
        <v>29</v>
      </c>
      <c r="B1635" s="57" t="s">
        <v>30</v>
      </c>
      <c r="C1635" s="56">
        <v>7</v>
      </c>
      <c r="D1635" s="57" t="s">
        <v>35</v>
      </c>
      <c r="E1635" s="57">
        <v>2002</v>
      </c>
      <c r="F1635" s="56">
        <v>4</v>
      </c>
      <c r="G1635" s="57">
        <v>2</v>
      </c>
      <c r="H1635" s="56">
        <v>25</v>
      </c>
      <c r="I1635" s="6">
        <v>98</v>
      </c>
      <c r="J1635">
        <v>40</v>
      </c>
      <c r="K1635" s="57">
        <v>225</v>
      </c>
      <c r="L1635">
        <v>13</v>
      </c>
      <c r="M1635" s="20">
        <v>45975</v>
      </c>
      <c r="N1635" s="3">
        <v>0.14000000000000001</v>
      </c>
      <c r="O1635" s="3">
        <v>3.56</v>
      </c>
      <c r="R1635" s="119"/>
    </row>
    <row r="1636" spans="1:18">
      <c r="A1636" s="57" t="s">
        <v>29</v>
      </c>
      <c r="B1636" s="57" t="s">
        <v>30</v>
      </c>
      <c r="C1636" s="56">
        <v>7</v>
      </c>
      <c r="D1636" s="57" t="s">
        <v>32</v>
      </c>
      <c r="E1636" s="57">
        <v>1985</v>
      </c>
      <c r="F1636" s="56">
        <v>4</v>
      </c>
      <c r="G1636" s="57">
        <v>3</v>
      </c>
      <c r="H1636" s="56">
        <v>25</v>
      </c>
      <c r="I1636" s="6">
        <v>99</v>
      </c>
      <c r="J1636">
        <v>89</v>
      </c>
      <c r="K1636" s="57">
        <v>325</v>
      </c>
      <c r="L1636">
        <v>13</v>
      </c>
      <c r="M1636" s="20">
        <v>45975</v>
      </c>
      <c r="N1636" s="3">
        <v>0.17</v>
      </c>
      <c r="O1636" s="3">
        <v>1.39</v>
      </c>
      <c r="R1636" s="119"/>
    </row>
    <row r="1637" spans="1:18">
      <c r="A1637" s="57" t="s">
        <v>29</v>
      </c>
      <c r="B1637" s="57" t="s">
        <v>30</v>
      </c>
      <c r="C1637" s="56">
        <v>7</v>
      </c>
      <c r="D1637" s="57" t="s">
        <v>38</v>
      </c>
      <c r="E1637" s="57">
        <v>2023</v>
      </c>
      <c r="F1637" s="56">
        <v>4</v>
      </c>
      <c r="G1637" s="57">
        <v>4</v>
      </c>
      <c r="H1637" s="56">
        <v>25</v>
      </c>
      <c r="I1637" s="6">
        <v>100</v>
      </c>
      <c r="J1637">
        <v>104</v>
      </c>
      <c r="K1637" s="57">
        <v>425</v>
      </c>
      <c r="L1637">
        <v>13</v>
      </c>
      <c r="M1637" s="20">
        <v>45975</v>
      </c>
      <c r="N1637" s="3">
        <v>0.15</v>
      </c>
      <c r="O1637" s="3">
        <v>1.67</v>
      </c>
      <c r="R1637" s="119"/>
    </row>
    <row r="1638" spans="1:18">
      <c r="A1638" s="57" t="s">
        <v>29</v>
      </c>
      <c r="B1638" s="57" t="s">
        <v>30</v>
      </c>
      <c r="C1638" s="56">
        <v>7</v>
      </c>
      <c r="D1638" s="57" t="s">
        <v>38</v>
      </c>
      <c r="E1638" s="57">
        <v>2023</v>
      </c>
      <c r="F1638" s="56">
        <v>4</v>
      </c>
      <c r="G1638" s="57">
        <v>4</v>
      </c>
      <c r="H1638" s="56">
        <v>26</v>
      </c>
      <c r="I1638" s="6">
        <v>101</v>
      </c>
      <c r="J1638">
        <v>103</v>
      </c>
      <c r="K1638" s="57">
        <v>426</v>
      </c>
      <c r="L1638">
        <v>13</v>
      </c>
      <c r="M1638" s="20">
        <v>45975</v>
      </c>
      <c r="N1638" s="3">
        <v>0.12</v>
      </c>
      <c r="O1638" s="3">
        <v>1.26</v>
      </c>
      <c r="R1638" s="119"/>
    </row>
    <row r="1639" spans="1:18">
      <c r="A1639" s="57" t="s">
        <v>29</v>
      </c>
      <c r="B1639" s="57" t="s">
        <v>30</v>
      </c>
      <c r="C1639" s="56">
        <v>7</v>
      </c>
      <c r="D1639" s="57" t="s">
        <v>32</v>
      </c>
      <c r="E1639" s="57">
        <v>1985</v>
      </c>
      <c r="F1639" s="56">
        <v>4</v>
      </c>
      <c r="G1639" s="57">
        <v>3</v>
      </c>
      <c r="H1639" s="56">
        <v>26</v>
      </c>
      <c r="I1639" s="6">
        <v>102</v>
      </c>
      <c r="J1639">
        <v>90</v>
      </c>
      <c r="K1639" s="57">
        <v>326</v>
      </c>
      <c r="L1639">
        <v>13</v>
      </c>
      <c r="M1639" s="20">
        <v>45975</v>
      </c>
      <c r="N1639" s="3">
        <v>0.18</v>
      </c>
      <c r="O1639" s="3">
        <v>2.57</v>
      </c>
      <c r="R1639" s="119"/>
    </row>
    <row r="1640" spans="1:18">
      <c r="A1640" s="57" t="s">
        <v>29</v>
      </c>
      <c r="B1640" s="57" t="s">
        <v>30</v>
      </c>
      <c r="C1640" s="56">
        <v>7</v>
      </c>
      <c r="D1640" s="57" t="s">
        <v>35</v>
      </c>
      <c r="E1640" s="57">
        <v>2002</v>
      </c>
      <c r="F1640" s="56">
        <v>4</v>
      </c>
      <c r="G1640" s="57">
        <v>2</v>
      </c>
      <c r="H1640" s="56">
        <v>26</v>
      </c>
      <c r="I1640" s="6">
        <v>103</v>
      </c>
      <c r="J1640">
        <v>39</v>
      </c>
      <c r="K1640" s="57">
        <v>226</v>
      </c>
      <c r="L1640">
        <v>13</v>
      </c>
      <c r="M1640" s="20">
        <v>45975</v>
      </c>
      <c r="N1640" s="3">
        <v>0.15</v>
      </c>
      <c r="O1640" s="3">
        <v>1.47</v>
      </c>
      <c r="R1640" s="119"/>
    </row>
    <row r="1641" spans="1:18">
      <c r="A1641" s="57" t="s">
        <v>29</v>
      </c>
      <c r="B1641" s="57" t="s">
        <v>30</v>
      </c>
      <c r="C1641" s="56">
        <v>7</v>
      </c>
      <c r="D1641" s="57" t="s">
        <v>34</v>
      </c>
      <c r="E1641" s="57">
        <v>1999</v>
      </c>
      <c r="F1641" s="56">
        <v>4</v>
      </c>
      <c r="G1641" s="57">
        <v>1</v>
      </c>
      <c r="H1641" s="56">
        <v>26</v>
      </c>
      <c r="I1641" s="6">
        <v>104</v>
      </c>
      <c r="J1641">
        <v>26</v>
      </c>
      <c r="K1641" s="57">
        <v>126</v>
      </c>
      <c r="L1641">
        <v>13</v>
      </c>
      <c r="M1641" s="20">
        <v>45975</v>
      </c>
      <c r="N1641" s="3">
        <v>0.17</v>
      </c>
      <c r="O1641" s="3">
        <v>1.1399999999999999</v>
      </c>
      <c r="R1641" s="119"/>
    </row>
    <row r="1642" spans="1:18">
      <c r="A1642" s="57" t="s">
        <v>29</v>
      </c>
      <c r="B1642" s="57" t="s">
        <v>30</v>
      </c>
      <c r="C1642" s="56">
        <v>7</v>
      </c>
      <c r="D1642" s="57" t="s">
        <v>31</v>
      </c>
      <c r="E1642" s="57">
        <v>1983</v>
      </c>
      <c r="F1642" s="56">
        <v>4</v>
      </c>
      <c r="G1642" s="57">
        <v>1</v>
      </c>
      <c r="H1642" s="56">
        <v>27</v>
      </c>
      <c r="I1642" s="6">
        <v>105</v>
      </c>
      <c r="J1642">
        <v>27</v>
      </c>
      <c r="K1642" s="57">
        <v>127</v>
      </c>
      <c r="L1642">
        <v>13</v>
      </c>
      <c r="M1642" s="20">
        <v>45975</v>
      </c>
      <c r="N1642" s="3">
        <v>0.17</v>
      </c>
      <c r="O1642" s="3">
        <v>2.27</v>
      </c>
      <c r="R1642" s="119"/>
    </row>
    <row r="1643" spans="1:18">
      <c r="A1643" s="57" t="s">
        <v>29</v>
      </c>
      <c r="B1643" s="57" t="s">
        <v>30</v>
      </c>
      <c r="C1643" s="56">
        <v>7</v>
      </c>
      <c r="D1643" s="57" t="s">
        <v>37</v>
      </c>
      <c r="E1643" s="57">
        <v>2018</v>
      </c>
      <c r="F1643" s="56">
        <v>4</v>
      </c>
      <c r="G1643" s="57">
        <v>2</v>
      </c>
      <c r="H1643" s="56">
        <v>27</v>
      </c>
      <c r="I1643" s="6">
        <v>106</v>
      </c>
      <c r="J1643">
        <v>38</v>
      </c>
      <c r="K1643" s="57">
        <v>227</v>
      </c>
      <c r="L1643">
        <v>13</v>
      </c>
      <c r="M1643" s="20">
        <v>45975</v>
      </c>
      <c r="N1643" s="3">
        <v>0.15</v>
      </c>
      <c r="O1643" s="3">
        <v>2.0699999999999998</v>
      </c>
      <c r="R1643" s="119"/>
    </row>
    <row r="1644" spans="1:18">
      <c r="A1644" s="57" t="s">
        <v>29</v>
      </c>
      <c r="B1644" s="57" t="s">
        <v>30</v>
      </c>
      <c r="C1644" s="56">
        <v>7</v>
      </c>
      <c r="D1644" s="57" t="s">
        <v>33</v>
      </c>
      <c r="E1644" s="57">
        <v>1998</v>
      </c>
      <c r="F1644" s="56">
        <v>4</v>
      </c>
      <c r="G1644" s="57">
        <v>3</v>
      </c>
      <c r="H1644" s="56">
        <v>27</v>
      </c>
      <c r="I1644" s="6">
        <v>107</v>
      </c>
      <c r="J1644">
        <v>91</v>
      </c>
      <c r="K1644" s="57">
        <v>327</v>
      </c>
      <c r="L1644">
        <v>13</v>
      </c>
      <c r="M1644" s="20">
        <v>45975</v>
      </c>
      <c r="N1644" s="3">
        <v>0.17</v>
      </c>
      <c r="O1644" s="3">
        <v>1.28</v>
      </c>
      <c r="R1644" s="119"/>
    </row>
    <row r="1645" spans="1:18">
      <c r="A1645" s="57" t="s">
        <v>29</v>
      </c>
      <c r="B1645" s="57" t="s">
        <v>30</v>
      </c>
      <c r="C1645" s="56">
        <v>7</v>
      </c>
      <c r="D1645" s="57" t="s">
        <v>36</v>
      </c>
      <c r="E1645" s="57">
        <v>2016</v>
      </c>
      <c r="F1645" s="56">
        <v>4</v>
      </c>
      <c r="G1645" s="57">
        <v>4</v>
      </c>
      <c r="H1645" s="56">
        <v>27</v>
      </c>
      <c r="I1645" s="6">
        <v>108</v>
      </c>
      <c r="J1645">
        <v>102</v>
      </c>
      <c r="K1645" s="57">
        <v>427</v>
      </c>
      <c r="L1645">
        <v>13</v>
      </c>
      <c r="M1645" s="20">
        <v>45975</v>
      </c>
      <c r="N1645" s="3">
        <v>0.24</v>
      </c>
      <c r="O1645" s="3">
        <v>3.57</v>
      </c>
      <c r="R1645" s="119"/>
    </row>
    <row r="1646" spans="1:18">
      <c r="A1646" s="57" t="s">
        <v>29</v>
      </c>
      <c r="B1646" s="57" t="s">
        <v>30</v>
      </c>
      <c r="C1646" s="56">
        <v>7</v>
      </c>
      <c r="D1646" s="57" t="s">
        <v>36</v>
      </c>
      <c r="E1646" s="57">
        <v>2016</v>
      </c>
      <c r="F1646" s="56">
        <v>4</v>
      </c>
      <c r="G1646" s="57">
        <v>4</v>
      </c>
      <c r="H1646" s="56">
        <v>28</v>
      </c>
      <c r="I1646" s="6">
        <v>109</v>
      </c>
      <c r="J1646">
        <v>101</v>
      </c>
      <c r="K1646" s="57">
        <v>428</v>
      </c>
      <c r="L1646">
        <v>13</v>
      </c>
      <c r="M1646" s="20">
        <v>45975</v>
      </c>
      <c r="N1646" s="3">
        <v>0.36</v>
      </c>
      <c r="O1646" s="3">
        <v>4.79</v>
      </c>
      <c r="R1646" s="119"/>
    </row>
    <row r="1647" spans="1:18">
      <c r="A1647" s="57" t="s">
        <v>29</v>
      </c>
      <c r="B1647" s="57" t="s">
        <v>30</v>
      </c>
      <c r="C1647" s="56">
        <v>7</v>
      </c>
      <c r="D1647" s="57" t="s">
        <v>33</v>
      </c>
      <c r="E1647" s="57">
        <v>1998</v>
      </c>
      <c r="F1647" s="56">
        <v>4</v>
      </c>
      <c r="G1647" s="57">
        <v>3</v>
      </c>
      <c r="H1647" s="56">
        <v>28</v>
      </c>
      <c r="I1647" s="6">
        <v>110</v>
      </c>
      <c r="J1647">
        <v>92</v>
      </c>
      <c r="K1647" s="57">
        <v>328</v>
      </c>
      <c r="L1647">
        <v>13</v>
      </c>
      <c r="M1647" s="20">
        <v>45975</v>
      </c>
      <c r="N1647" s="3">
        <v>0.18</v>
      </c>
      <c r="O1647" s="3">
        <v>1.52</v>
      </c>
      <c r="R1647" s="119"/>
    </row>
    <row r="1648" spans="1:18">
      <c r="A1648" s="57" t="s">
        <v>29</v>
      </c>
      <c r="B1648" s="57" t="s">
        <v>30</v>
      </c>
      <c r="C1648" s="56">
        <v>7</v>
      </c>
      <c r="D1648" s="57" t="s">
        <v>37</v>
      </c>
      <c r="E1648" s="57">
        <v>2018</v>
      </c>
      <c r="F1648" s="56">
        <v>4</v>
      </c>
      <c r="G1648" s="57">
        <v>2</v>
      </c>
      <c r="H1648" s="56">
        <v>28</v>
      </c>
      <c r="I1648" s="6">
        <v>111</v>
      </c>
      <c r="J1648">
        <v>37</v>
      </c>
      <c r="K1648" s="57">
        <v>228</v>
      </c>
      <c r="L1648">
        <v>13</v>
      </c>
      <c r="M1648" s="20">
        <v>45975</v>
      </c>
      <c r="N1648" s="3">
        <v>0.16</v>
      </c>
      <c r="O1648" s="3">
        <v>1.87</v>
      </c>
      <c r="R1648" s="119"/>
    </row>
    <row r="1649" spans="1:18">
      <c r="A1649" s="57" t="s">
        <v>29</v>
      </c>
      <c r="B1649" s="57" t="s">
        <v>30</v>
      </c>
      <c r="C1649" s="56">
        <v>7</v>
      </c>
      <c r="D1649" s="57" t="s">
        <v>31</v>
      </c>
      <c r="E1649" s="57">
        <v>1983</v>
      </c>
      <c r="F1649" s="56">
        <v>4</v>
      </c>
      <c r="G1649" s="57">
        <v>1</v>
      </c>
      <c r="H1649" s="56">
        <v>28</v>
      </c>
      <c r="I1649" s="6">
        <v>112</v>
      </c>
      <c r="J1649">
        <v>28</v>
      </c>
      <c r="K1649" s="57">
        <v>128</v>
      </c>
      <c r="L1649">
        <v>13</v>
      </c>
      <c r="M1649" s="20">
        <v>45975</v>
      </c>
      <c r="N1649" s="3">
        <v>0.14000000000000001</v>
      </c>
      <c r="O1649" s="3">
        <v>1.55</v>
      </c>
      <c r="R1649" s="119"/>
    </row>
    <row r="1650" spans="1:18">
      <c r="A1650" s="57" t="s">
        <v>39</v>
      </c>
      <c r="B1650" s="57" t="s">
        <v>40</v>
      </c>
      <c r="C1650" s="56">
        <v>8</v>
      </c>
      <c r="D1650" s="57" t="s">
        <v>43</v>
      </c>
      <c r="E1650" s="57">
        <v>1999</v>
      </c>
      <c r="F1650" s="56">
        <v>4</v>
      </c>
      <c r="G1650" s="57">
        <v>1</v>
      </c>
      <c r="H1650" s="56">
        <v>29</v>
      </c>
      <c r="I1650" s="6">
        <v>113</v>
      </c>
      <c r="J1650">
        <v>29</v>
      </c>
      <c r="K1650" s="57">
        <v>129</v>
      </c>
      <c r="L1650">
        <v>13</v>
      </c>
      <c r="M1650" s="20">
        <v>45975</v>
      </c>
      <c r="N1650" s="3">
        <v>0.2</v>
      </c>
      <c r="O1650" s="3">
        <v>2</v>
      </c>
      <c r="R1650" s="119"/>
    </row>
    <row r="1651" spans="1:18">
      <c r="A1651" s="57" t="s">
        <v>39</v>
      </c>
      <c r="B1651" s="57" t="s">
        <v>40</v>
      </c>
      <c r="C1651" s="56">
        <v>8</v>
      </c>
      <c r="D1651" s="57" t="s">
        <v>48</v>
      </c>
      <c r="E1651" s="57">
        <v>2020</v>
      </c>
      <c r="F1651" s="56">
        <v>4</v>
      </c>
      <c r="G1651" s="57">
        <v>2</v>
      </c>
      <c r="H1651" s="56">
        <v>29</v>
      </c>
      <c r="I1651" s="6">
        <v>114</v>
      </c>
      <c r="J1651">
        <v>36</v>
      </c>
      <c r="K1651" s="57">
        <v>229</v>
      </c>
      <c r="L1651">
        <v>13</v>
      </c>
      <c r="M1651" s="20">
        <v>45975</v>
      </c>
      <c r="N1651" s="3">
        <v>0.2</v>
      </c>
      <c r="O1651" s="3">
        <v>2.4700000000000002</v>
      </c>
      <c r="R1651" s="119"/>
    </row>
    <row r="1652" spans="1:18">
      <c r="A1652" s="57" t="s">
        <v>39</v>
      </c>
      <c r="B1652" s="57" t="s">
        <v>40</v>
      </c>
      <c r="C1652" s="56">
        <v>8</v>
      </c>
      <c r="D1652" s="57" t="s">
        <v>44</v>
      </c>
      <c r="E1652" s="57">
        <v>2001</v>
      </c>
      <c r="F1652" s="56">
        <v>4</v>
      </c>
      <c r="G1652" s="57">
        <v>3</v>
      </c>
      <c r="H1652" s="56">
        <v>29</v>
      </c>
      <c r="I1652" s="6">
        <v>115</v>
      </c>
      <c r="J1652">
        <v>93</v>
      </c>
      <c r="K1652" s="57">
        <v>329</v>
      </c>
      <c r="L1652">
        <v>13</v>
      </c>
      <c r="M1652" s="20">
        <v>45975</v>
      </c>
      <c r="N1652" s="3">
        <v>0.21</v>
      </c>
      <c r="O1652" s="3">
        <v>3</v>
      </c>
      <c r="R1652" s="119"/>
    </row>
    <row r="1653" spans="1:18">
      <c r="A1653" s="57" t="s">
        <v>39</v>
      </c>
      <c r="B1653" s="57" t="s">
        <v>40</v>
      </c>
      <c r="C1653" s="56">
        <v>8</v>
      </c>
      <c r="D1653" s="57" t="s">
        <v>45</v>
      </c>
      <c r="E1653" s="57">
        <v>2004</v>
      </c>
      <c r="F1653" s="56">
        <v>4</v>
      </c>
      <c r="G1653" s="57">
        <v>4</v>
      </c>
      <c r="H1653" s="56">
        <v>29</v>
      </c>
      <c r="I1653" s="6">
        <v>116</v>
      </c>
      <c r="J1653">
        <v>100</v>
      </c>
      <c r="K1653" s="57">
        <v>429</v>
      </c>
      <c r="L1653">
        <v>13</v>
      </c>
      <c r="M1653" s="20">
        <v>45975</v>
      </c>
      <c r="N1653" s="3">
        <v>0.31</v>
      </c>
      <c r="O1653" s="3">
        <v>3.27</v>
      </c>
      <c r="R1653" s="119"/>
    </row>
    <row r="1654" spans="1:18">
      <c r="A1654" s="57" t="s">
        <v>39</v>
      </c>
      <c r="B1654" s="57" t="s">
        <v>40</v>
      </c>
      <c r="C1654" s="56">
        <v>8</v>
      </c>
      <c r="D1654" s="57" t="s">
        <v>45</v>
      </c>
      <c r="E1654" s="57">
        <v>2004</v>
      </c>
      <c r="F1654" s="56">
        <v>4</v>
      </c>
      <c r="G1654" s="57">
        <v>4</v>
      </c>
      <c r="H1654" s="56">
        <v>30</v>
      </c>
      <c r="I1654" s="6">
        <v>117</v>
      </c>
      <c r="J1654">
        <v>99</v>
      </c>
      <c r="K1654" s="57">
        <v>430</v>
      </c>
      <c r="L1654">
        <v>13</v>
      </c>
      <c r="M1654" s="20">
        <v>45975</v>
      </c>
      <c r="N1654" s="3">
        <v>0.3</v>
      </c>
      <c r="O1654" s="3">
        <v>3.03</v>
      </c>
      <c r="R1654" s="119"/>
    </row>
    <row r="1655" spans="1:18">
      <c r="A1655" s="57" t="s">
        <v>39</v>
      </c>
      <c r="B1655" s="57" t="s">
        <v>40</v>
      </c>
      <c r="C1655" s="56">
        <v>8</v>
      </c>
      <c r="D1655" s="57" t="s">
        <v>44</v>
      </c>
      <c r="E1655" s="57">
        <v>2001</v>
      </c>
      <c r="F1655" s="56">
        <v>4</v>
      </c>
      <c r="G1655" s="57">
        <v>3</v>
      </c>
      <c r="H1655" s="56">
        <v>30</v>
      </c>
      <c r="I1655" s="6">
        <v>118</v>
      </c>
      <c r="J1655">
        <v>94</v>
      </c>
      <c r="K1655" s="57">
        <v>330</v>
      </c>
      <c r="L1655">
        <v>13</v>
      </c>
      <c r="M1655" s="20">
        <v>45975</v>
      </c>
      <c r="N1655" s="3">
        <v>0.2</v>
      </c>
      <c r="O1655" s="3">
        <v>1.1399999999999999</v>
      </c>
      <c r="R1655" s="119"/>
    </row>
    <row r="1656" spans="1:18">
      <c r="A1656" s="57" t="s">
        <v>39</v>
      </c>
      <c r="B1656" s="57" t="s">
        <v>40</v>
      </c>
      <c r="C1656" s="56">
        <v>8</v>
      </c>
      <c r="D1656" s="57" t="s">
        <v>48</v>
      </c>
      <c r="E1656" s="57">
        <v>2020</v>
      </c>
      <c r="F1656" s="56">
        <v>4</v>
      </c>
      <c r="G1656" s="57">
        <v>2</v>
      </c>
      <c r="H1656" s="56">
        <v>30</v>
      </c>
      <c r="I1656" s="6">
        <v>119</v>
      </c>
      <c r="J1656">
        <v>35</v>
      </c>
      <c r="K1656" s="57">
        <v>230</v>
      </c>
      <c r="L1656">
        <v>13</v>
      </c>
      <c r="M1656" s="20">
        <v>45975</v>
      </c>
      <c r="N1656" s="3">
        <v>0.19</v>
      </c>
      <c r="O1656" s="3">
        <v>1.21</v>
      </c>
      <c r="R1656" s="119"/>
    </row>
    <row r="1657" spans="1:18">
      <c r="A1657" s="57" t="s">
        <v>39</v>
      </c>
      <c r="B1657" s="57" t="s">
        <v>40</v>
      </c>
      <c r="C1657" s="56">
        <v>8</v>
      </c>
      <c r="D1657" s="57" t="s">
        <v>43</v>
      </c>
      <c r="E1657" s="57">
        <v>1999</v>
      </c>
      <c r="F1657" s="56">
        <v>4</v>
      </c>
      <c r="G1657" s="57">
        <v>1</v>
      </c>
      <c r="H1657" s="56">
        <v>30</v>
      </c>
      <c r="I1657" s="6">
        <v>120</v>
      </c>
      <c r="J1657">
        <v>30</v>
      </c>
      <c r="K1657" s="57">
        <v>130</v>
      </c>
      <c r="L1657">
        <v>13</v>
      </c>
      <c r="M1657" s="20">
        <v>45975</v>
      </c>
      <c r="N1657" s="3">
        <v>0.2</v>
      </c>
      <c r="O1657" s="3">
        <v>1.6</v>
      </c>
      <c r="R1657" s="119"/>
    </row>
    <row r="1658" spans="1:18">
      <c r="A1658" s="57" t="s">
        <v>39</v>
      </c>
      <c r="B1658" s="57" t="s">
        <v>40</v>
      </c>
      <c r="C1658" s="56">
        <v>8</v>
      </c>
      <c r="D1658" s="57" t="s">
        <v>46</v>
      </c>
      <c r="E1658" s="57">
        <v>2008</v>
      </c>
      <c r="F1658" s="56">
        <v>4</v>
      </c>
      <c r="G1658" s="57">
        <v>1</v>
      </c>
      <c r="H1658" s="56">
        <v>31</v>
      </c>
      <c r="I1658" s="6">
        <v>121</v>
      </c>
      <c r="J1658">
        <v>31</v>
      </c>
      <c r="K1658" s="57">
        <v>131</v>
      </c>
      <c r="L1658">
        <v>13</v>
      </c>
      <c r="M1658" s="20">
        <v>45975</v>
      </c>
      <c r="N1658" s="3">
        <v>0.16</v>
      </c>
      <c r="O1658" s="3">
        <v>2.34</v>
      </c>
      <c r="R1658" s="119"/>
    </row>
    <row r="1659" spans="1:18">
      <c r="A1659" s="57" t="s">
        <v>39</v>
      </c>
      <c r="B1659" s="57" t="s">
        <v>40</v>
      </c>
      <c r="C1659" s="56">
        <v>8</v>
      </c>
      <c r="D1659" s="57" t="s">
        <v>41</v>
      </c>
      <c r="E1659" s="57">
        <v>1984</v>
      </c>
      <c r="F1659" s="56">
        <v>4</v>
      </c>
      <c r="G1659" s="57">
        <v>2</v>
      </c>
      <c r="H1659" s="56">
        <v>31</v>
      </c>
      <c r="I1659" s="6">
        <v>122</v>
      </c>
      <c r="J1659">
        <v>34</v>
      </c>
      <c r="K1659" s="57">
        <v>231</v>
      </c>
      <c r="L1659">
        <v>13</v>
      </c>
      <c r="M1659" s="20">
        <v>45975</v>
      </c>
      <c r="N1659" s="3">
        <v>0.18</v>
      </c>
      <c r="O1659" s="3">
        <v>2.4500000000000002</v>
      </c>
      <c r="R1659" s="119"/>
    </row>
    <row r="1660" spans="1:18">
      <c r="A1660" s="57" t="s">
        <v>39</v>
      </c>
      <c r="B1660" s="57" t="s">
        <v>40</v>
      </c>
      <c r="C1660" s="56">
        <v>8</v>
      </c>
      <c r="D1660" s="57" t="s">
        <v>47</v>
      </c>
      <c r="E1660" s="57">
        <v>2016</v>
      </c>
      <c r="F1660" s="56">
        <v>4</v>
      </c>
      <c r="G1660" s="57">
        <v>3</v>
      </c>
      <c r="H1660" s="56">
        <v>31</v>
      </c>
      <c r="I1660" s="6">
        <v>123</v>
      </c>
      <c r="J1660">
        <v>95</v>
      </c>
      <c r="K1660" s="57">
        <v>331</v>
      </c>
      <c r="L1660">
        <v>13</v>
      </c>
      <c r="M1660" s="20">
        <v>45975</v>
      </c>
      <c r="N1660" s="3">
        <v>0.23</v>
      </c>
      <c r="O1660" s="3">
        <v>2.77</v>
      </c>
      <c r="R1660" s="119"/>
    </row>
    <row r="1661" spans="1:18">
      <c r="A1661" s="57" t="s">
        <v>39</v>
      </c>
      <c r="B1661" s="57" t="s">
        <v>40</v>
      </c>
      <c r="C1661" s="56">
        <v>8</v>
      </c>
      <c r="D1661" s="57" t="s">
        <v>42</v>
      </c>
      <c r="E1661" s="57">
        <v>1989</v>
      </c>
      <c r="F1661" s="56">
        <v>4</v>
      </c>
      <c r="G1661" s="57">
        <v>4</v>
      </c>
      <c r="H1661" s="56">
        <v>31</v>
      </c>
      <c r="I1661" s="6">
        <v>124</v>
      </c>
      <c r="J1661">
        <v>98</v>
      </c>
      <c r="K1661" s="57">
        <v>431</v>
      </c>
      <c r="L1661">
        <v>13</v>
      </c>
      <c r="M1661" s="20">
        <v>45975</v>
      </c>
      <c r="N1661" s="3">
        <v>0.26</v>
      </c>
      <c r="O1661" s="3">
        <v>1.87</v>
      </c>
      <c r="R1661" s="119"/>
    </row>
    <row r="1662" spans="1:18">
      <c r="A1662" s="57" t="s">
        <v>39</v>
      </c>
      <c r="B1662" s="57" t="s">
        <v>40</v>
      </c>
      <c r="C1662" s="56">
        <v>8</v>
      </c>
      <c r="D1662" s="57" t="s">
        <v>42</v>
      </c>
      <c r="E1662" s="57">
        <v>1989</v>
      </c>
      <c r="F1662" s="56">
        <v>4</v>
      </c>
      <c r="G1662" s="57">
        <v>4</v>
      </c>
      <c r="H1662" s="56">
        <v>32</v>
      </c>
      <c r="I1662" s="6">
        <v>125</v>
      </c>
      <c r="J1662">
        <v>97</v>
      </c>
      <c r="K1662" s="57">
        <v>432</v>
      </c>
      <c r="L1662">
        <v>13</v>
      </c>
      <c r="M1662" s="20">
        <v>45975</v>
      </c>
      <c r="N1662" s="3">
        <v>0.27</v>
      </c>
      <c r="O1662" s="3">
        <v>1.87</v>
      </c>
      <c r="R1662" s="119"/>
    </row>
    <row r="1663" spans="1:18">
      <c r="A1663" s="57" t="s">
        <v>39</v>
      </c>
      <c r="B1663" s="57" t="s">
        <v>40</v>
      </c>
      <c r="C1663" s="56">
        <v>8</v>
      </c>
      <c r="D1663" s="57" t="s">
        <v>47</v>
      </c>
      <c r="E1663" s="57">
        <v>2016</v>
      </c>
      <c r="F1663" s="56">
        <v>4</v>
      </c>
      <c r="G1663" s="57">
        <v>3</v>
      </c>
      <c r="H1663" s="56">
        <v>32</v>
      </c>
      <c r="I1663" s="6">
        <v>126</v>
      </c>
      <c r="J1663">
        <v>96</v>
      </c>
      <c r="K1663" s="57">
        <v>332</v>
      </c>
      <c r="L1663">
        <v>13</v>
      </c>
      <c r="M1663" s="20">
        <v>45975</v>
      </c>
      <c r="N1663" s="3">
        <v>0.19</v>
      </c>
      <c r="O1663" s="3">
        <v>1.1000000000000001</v>
      </c>
      <c r="R1663" s="119"/>
    </row>
    <row r="1664" spans="1:18">
      <c r="A1664" s="57" t="s">
        <v>39</v>
      </c>
      <c r="B1664" s="57" t="s">
        <v>40</v>
      </c>
      <c r="C1664" s="56">
        <v>8</v>
      </c>
      <c r="D1664" s="57" t="s">
        <v>41</v>
      </c>
      <c r="E1664" s="57">
        <v>1984</v>
      </c>
      <c r="F1664" s="56">
        <v>4</v>
      </c>
      <c r="G1664" s="57">
        <v>2</v>
      </c>
      <c r="H1664" s="56">
        <v>32</v>
      </c>
      <c r="I1664" s="6">
        <v>127</v>
      </c>
      <c r="J1664">
        <v>33</v>
      </c>
      <c r="K1664" s="57">
        <v>232</v>
      </c>
      <c r="L1664">
        <v>13</v>
      </c>
      <c r="M1664" s="20">
        <v>45975</v>
      </c>
      <c r="N1664" s="3">
        <v>0.16</v>
      </c>
      <c r="O1664" s="3">
        <v>1.52</v>
      </c>
      <c r="R1664" s="119"/>
    </row>
    <row r="1665" spans="1:18">
      <c r="A1665" s="57" t="s">
        <v>39</v>
      </c>
      <c r="B1665" s="57" t="s">
        <v>40</v>
      </c>
      <c r="C1665" s="56">
        <v>8</v>
      </c>
      <c r="D1665" s="57" t="s">
        <v>46</v>
      </c>
      <c r="E1665" s="57">
        <v>2008</v>
      </c>
      <c r="F1665" s="56">
        <v>4</v>
      </c>
      <c r="G1665" s="57">
        <v>1</v>
      </c>
      <c r="H1665" s="56">
        <v>32</v>
      </c>
      <c r="I1665" s="6">
        <v>128</v>
      </c>
      <c r="J1665">
        <v>32</v>
      </c>
      <c r="K1665" s="57">
        <v>132</v>
      </c>
      <c r="L1665">
        <v>13</v>
      </c>
      <c r="M1665" s="20">
        <v>45975</v>
      </c>
      <c r="N1665" s="3">
        <v>0.15</v>
      </c>
      <c r="O1665" s="3">
        <v>1.26</v>
      </c>
      <c r="R1665" s="119"/>
    </row>
    <row r="1666" spans="1:18">
      <c r="A1666" s="57" t="s">
        <v>29</v>
      </c>
      <c r="B1666" s="57" t="s">
        <v>30</v>
      </c>
      <c r="C1666" s="56">
        <v>1</v>
      </c>
      <c r="D1666" s="57" t="s">
        <v>37</v>
      </c>
      <c r="E1666" s="57">
        <v>2018</v>
      </c>
      <c r="F1666" s="56">
        <v>1</v>
      </c>
      <c r="G1666" s="57">
        <v>1</v>
      </c>
      <c r="H1666" s="56">
        <v>1</v>
      </c>
      <c r="I1666" s="6">
        <v>1</v>
      </c>
      <c r="J1666">
        <v>1</v>
      </c>
      <c r="K1666" s="57">
        <v>101</v>
      </c>
      <c r="L1666">
        <v>14</v>
      </c>
      <c r="M1666" s="20">
        <v>45982</v>
      </c>
      <c r="N1666" s="3">
        <v>0.1</v>
      </c>
      <c r="O1666" s="3">
        <v>2.57</v>
      </c>
      <c r="R1666" s="119"/>
    </row>
    <row r="1667" spans="1:18">
      <c r="A1667" s="57" t="s">
        <v>29</v>
      </c>
      <c r="B1667" s="57" t="s">
        <v>30</v>
      </c>
      <c r="C1667" s="56">
        <v>1</v>
      </c>
      <c r="D1667" s="57" t="s">
        <v>32</v>
      </c>
      <c r="E1667" s="57">
        <v>1985</v>
      </c>
      <c r="F1667" s="56">
        <v>1</v>
      </c>
      <c r="G1667" s="57">
        <v>2</v>
      </c>
      <c r="H1667" s="56">
        <v>1</v>
      </c>
      <c r="I1667" s="6">
        <v>2</v>
      </c>
      <c r="J1667">
        <v>64</v>
      </c>
      <c r="K1667" s="57">
        <v>201</v>
      </c>
      <c r="L1667">
        <v>14</v>
      </c>
      <c r="M1667" s="20">
        <v>45982</v>
      </c>
      <c r="N1667" s="3">
        <v>0.13</v>
      </c>
      <c r="O1667" s="3">
        <v>2.35</v>
      </c>
      <c r="R1667" s="119"/>
    </row>
    <row r="1668" spans="1:18">
      <c r="A1668" s="57" t="s">
        <v>29</v>
      </c>
      <c r="B1668" s="57" t="s">
        <v>30</v>
      </c>
      <c r="C1668" s="56">
        <v>1</v>
      </c>
      <c r="D1668" s="57" t="s">
        <v>31</v>
      </c>
      <c r="E1668" s="57">
        <v>1983</v>
      </c>
      <c r="F1668" s="56">
        <v>1</v>
      </c>
      <c r="G1668" s="57">
        <v>3</v>
      </c>
      <c r="H1668" s="56">
        <v>1</v>
      </c>
      <c r="I1668" s="6">
        <v>3</v>
      </c>
      <c r="J1668">
        <v>65</v>
      </c>
      <c r="K1668" s="57">
        <v>301</v>
      </c>
      <c r="L1668">
        <v>14</v>
      </c>
      <c r="M1668" s="20">
        <v>45982</v>
      </c>
      <c r="N1668" s="3">
        <v>0.13</v>
      </c>
      <c r="O1668" s="3">
        <v>2.0699999999999998</v>
      </c>
      <c r="R1668" s="119"/>
    </row>
    <row r="1669" spans="1:18">
      <c r="A1669" s="57" t="s">
        <v>29</v>
      </c>
      <c r="B1669" s="57" t="s">
        <v>30</v>
      </c>
      <c r="C1669" s="56">
        <v>1</v>
      </c>
      <c r="D1669" s="57" t="s">
        <v>34</v>
      </c>
      <c r="E1669" s="57">
        <v>1999</v>
      </c>
      <c r="F1669" s="56">
        <v>1</v>
      </c>
      <c r="G1669" s="57">
        <v>4</v>
      </c>
      <c r="H1669" s="56">
        <v>1</v>
      </c>
      <c r="I1669" s="6">
        <v>4</v>
      </c>
      <c r="J1669">
        <v>128</v>
      </c>
      <c r="K1669" s="57">
        <v>401</v>
      </c>
      <c r="L1669">
        <v>14</v>
      </c>
      <c r="M1669" s="20">
        <v>45982</v>
      </c>
      <c r="N1669" s="3">
        <v>0.1</v>
      </c>
      <c r="O1669" s="3">
        <v>1.77</v>
      </c>
      <c r="R1669" s="119"/>
    </row>
    <row r="1670" spans="1:18">
      <c r="A1670" s="57" t="s">
        <v>29</v>
      </c>
      <c r="B1670" s="57" t="s">
        <v>30</v>
      </c>
      <c r="C1670" s="56">
        <v>1</v>
      </c>
      <c r="D1670" s="57" t="s">
        <v>34</v>
      </c>
      <c r="E1670" s="57">
        <v>1999</v>
      </c>
      <c r="F1670" s="56">
        <v>1</v>
      </c>
      <c r="G1670" s="57">
        <v>4</v>
      </c>
      <c r="H1670" s="56">
        <v>2</v>
      </c>
      <c r="I1670" s="6">
        <v>5</v>
      </c>
      <c r="J1670">
        <v>127</v>
      </c>
      <c r="K1670" s="57">
        <v>402</v>
      </c>
      <c r="L1670">
        <v>14</v>
      </c>
      <c r="M1670" s="20">
        <v>45982</v>
      </c>
      <c r="N1670" s="3">
        <v>0.1</v>
      </c>
      <c r="O1670" s="3">
        <v>2.2400000000000002</v>
      </c>
      <c r="R1670" s="119"/>
    </row>
    <row r="1671" spans="1:18">
      <c r="A1671" s="57" t="s">
        <v>29</v>
      </c>
      <c r="B1671" s="57" t="s">
        <v>30</v>
      </c>
      <c r="C1671" s="56">
        <v>1</v>
      </c>
      <c r="D1671" s="57" t="s">
        <v>31</v>
      </c>
      <c r="E1671" s="57">
        <v>1983</v>
      </c>
      <c r="F1671" s="56">
        <v>1</v>
      </c>
      <c r="G1671" s="57">
        <v>3</v>
      </c>
      <c r="H1671" s="56">
        <v>2</v>
      </c>
      <c r="I1671" s="6">
        <v>6</v>
      </c>
      <c r="J1671">
        <v>66</v>
      </c>
      <c r="K1671" s="57">
        <v>302</v>
      </c>
      <c r="L1671">
        <v>14</v>
      </c>
      <c r="M1671" s="20">
        <v>45982</v>
      </c>
      <c r="N1671" s="3">
        <v>0.1</v>
      </c>
      <c r="O1671" s="3">
        <v>2.1</v>
      </c>
      <c r="R1671" s="119"/>
    </row>
    <row r="1672" spans="1:18">
      <c r="A1672" s="57" t="s">
        <v>29</v>
      </c>
      <c r="B1672" s="57" t="s">
        <v>30</v>
      </c>
      <c r="C1672" s="56">
        <v>1</v>
      </c>
      <c r="D1672" s="57" t="s">
        <v>32</v>
      </c>
      <c r="E1672" s="57">
        <v>1985</v>
      </c>
      <c r="F1672" s="56">
        <v>1</v>
      </c>
      <c r="G1672" s="57">
        <v>2</v>
      </c>
      <c r="H1672" s="56">
        <v>2</v>
      </c>
      <c r="I1672" s="6">
        <v>7</v>
      </c>
      <c r="J1672">
        <v>63</v>
      </c>
      <c r="K1672" s="57">
        <v>202</v>
      </c>
      <c r="L1672">
        <v>14</v>
      </c>
      <c r="M1672" s="20">
        <v>45982</v>
      </c>
      <c r="N1672" s="3">
        <v>0.11</v>
      </c>
      <c r="O1672" s="3">
        <v>2.66</v>
      </c>
      <c r="R1672" s="119"/>
    </row>
    <row r="1673" spans="1:18">
      <c r="A1673" s="57" t="s">
        <v>29</v>
      </c>
      <c r="B1673" s="57" t="s">
        <v>30</v>
      </c>
      <c r="C1673" s="56">
        <v>1</v>
      </c>
      <c r="D1673" s="57" t="s">
        <v>37</v>
      </c>
      <c r="E1673" s="57">
        <v>2018</v>
      </c>
      <c r="F1673" s="56">
        <v>1</v>
      </c>
      <c r="G1673" s="57">
        <v>1</v>
      </c>
      <c r="H1673" s="56">
        <v>2</v>
      </c>
      <c r="I1673" s="6">
        <v>8</v>
      </c>
      <c r="J1673">
        <v>2</v>
      </c>
      <c r="K1673" s="57">
        <v>102</v>
      </c>
      <c r="L1673">
        <v>14</v>
      </c>
      <c r="M1673" s="20">
        <v>45982</v>
      </c>
      <c r="N1673" s="3">
        <v>0.13</v>
      </c>
      <c r="O1673" s="3">
        <v>1.03</v>
      </c>
      <c r="R1673" s="119"/>
    </row>
    <row r="1674" spans="1:18">
      <c r="A1674" s="57" t="s">
        <v>29</v>
      </c>
      <c r="B1674" s="57" t="s">
        <v>30</v>
      </c>
      <c r="C1674" s="56">
        <v>1</v>
      </c>
      <c r="D1674" s="57" t="s">
        <v>36</v>
      </c>
      <c r="E1674" s="57">
        <v>2016</v>
      </c>
      <c r="F1674" s="56">
        <v>1</v>
      </c>
      <c r="G1674" s="57">
        <v>1</v>
      </c>
      <c r="H1674" s="56">
        <v>3</v>
      </c>
      <c r="I1674" s="6">
        <v>9</v>
      </c>
      <c r="J1674">
        <v>3</v>
      </c>
      <c r="K1674" s="57">
        <v>103</v>
      </c>
      <c r="L1674">
        <v>14</v>
      </c>
      <c r="M1674" s="20">
        <v>45982</v>
      </c>
      <c r="N1674" s="3">
        <v>0.13</v>
      </c>
      <c r="O1674" s="3">
        <v>2.0499999999999998</v>
      </c>
      <c r="R1674" s="119"/>
    </row>
    <row r="1675" spans="1:18">
      <c r="A1675" s="57" t="s">
        <v>29</v>
      </c>
      <c r="B1675" s="57" t="s">
        <v>30</v>
      </c>
      <c r="C1675" s="56">
        <v>1</v>
      </c>
      <c r="D1675" s="57" t="s">
        <v>33</v>
      </c>
      <c r="E1675" s="57">
        <v>1998</v>
      </c>
      <c r="F1675" s="56">
        <v>1</v>
      </c>
      <c r="G1675" s="57">
        <v>2</v>
      </c>
      <c r="H1675" s="56">
        <v>3</v>
      </c>
      <c r="I1675" s="6">
        <v>10</v>
      </c>
      <c r="J1675">
        <v>62</v>
      </c>
      <c r="K1675" s="57">
        <v>203</v>
      </c>
      <c r="L1675">
        <v>14</v>
      </c>
      <c r="M1675" s="20">
        <v>45982</v>
      </c>
      <c r="N1675" s="3">
        <v>0.12</v>
      </c>
      <c r="O1675" s="3">
        <v>3.04</v>
      </c>
      <c r="R1675" s="119"/>
    </row>
    <row r="1676" spans="1:18">
      <c r="A1676" s="57" t="s">
        <v>29</v>
      </c>
      <c r="B1676" s="57" t="s">
        <v>30</v>
      </c>
      <c r="C1676" s="56">
        <v>1</v>
      </c>
      <c r="D1676" s="57" t="s">
        <v>38</v>
      </c>
      <c r="E1676" s="57">
        <v>2023</v>
      </c>
      <c r="F1676" s="56">
        <v>1</v>
      </c>
      <c r="G1676" s="57">
        <v>3</v>
      </c>
      <c r="H1676" s="56">
        <v>3</v>
      </c>
      <c r="I1676" s="6">
        <v>11</v>
      </c>
      <c r="J1676">
        <v>67</v>
      </c>
      <c r="K1676" s="57">
        <v>303</v>
      </c>
      <c r="L1676">
        <v>14</v>
      </c>
      <c r="M1676" s="20">
        <v>45982</v>
      </c>
      <c r="N1676" s="3">
        <v>0.13</v>
      </c>
      <c r="O1676" s="3">
        <v>2.25</v>
      </c>
      <c r="R1676" s="119"/>
    </row>
    <row r="1677" spans="1:18">
      <c r="A1677" s="57" t="s">
        <v>29</v>
      </c>
      <c r="B1677" s="57" t="s">
        <v>30</v>
      </c>
      <c r="C1677" s="56">
        <v>1</v>
      </c>
      <c r="D1677" s="57" t="s">
        <v>35</v>
      </c>
      <c r="E1677" s="57">
        <v>2002</v>
      </c>
      <c r="F1677" s="56">
        <v>1</v>
      </c>
      <c r="G1677" s="57">
        <v>4</v>
      </c>
      <c r="H1677" s="56">
        <v>3</v>
      </c>
      <c r="I1677" s="6">
        <v>12</v>
      </c>
      <c r="J1677">
        <v>126</v>
      </c>
      <c r="K1677" s="57">
        <v>403</v>
      </c>
      <c r="L1677">
        <v>14</v>
      </c>
      <c r="M1677" s="20">
        <v>45982</v>
      </c>
      <c r="N1677" s="3">
        <v>0.11</v>
      </c>
      <c r="O1677" s="3">
        <v>1.77</v>
      </c>
      <c r="R1677" s="119"/>
    </row>
    <row r="1678" spans="1:18">
      <c r="A1678" s="57" t="s">
        <v>29</v>
      </c>
      <c r="B1678" s="57" t="s">
        <v>30</v>
      </c>
      <c r="C1678" s="56">
        <v>1</v>
      </c>
      <c r="D1678" s="57" t="s">
        <v>35</v>
      </c>
      <c r="E1678" s="57">
        <v>2002</v>
      </c>
      <c r="F1678" s="56">
        <v>1</v>
      </c>
      <c r="G1678" s="57">
        <v>4</v>
      </c>
      <c r="H1678" s="56">
        <v>4</v>
      </c>
      <c r="I1678" s="6">
        <v>13</v>
      </c>
      <c r="J1678">
        <v>125</v>
      </c>
      <c r="K1678" s="57">
        <v>404</v>
      </c>
      <c r="L1678">
        <v>14</v>
      </c>
      <c r="M1678" s="20">
        <v>45982</v>
      </c>
      <c r="N1678" s="3">
        <v>0.13</v>
      </c>
      <c r="O1678" s="3">
        <v>3.21</v>
      </c>
      <c r="R1678" s="119"/>
    </row>
    <row r="1679" spans="1:18">
      <c r="A1679" s="57" t="s">
        <v>29</v>
      </c>
      <c r="B1679" s="57" t="s">
        <v>30</v>
      </c>
      <c r="C1679" s="56">
        <v>1</v>
      </c>
      <c r="D1679" s="57" t="s">
        <v>38</v>
      </c>
      <c r="E1679" s="57">
        <v>2023</v>
      </c>
      <c r="F1679" s="56">
        <v>1</v>
      </c>
      <c r="G1679" s="57">
        <v>3</v>
      </c>
      <c r="H1679" s="56">
        <v>4</v>
      </c>
      <c r="I1679" s="6">
        <v>14</v>
      </c>
      <c r="J1679">
        <v>68</v>
      </c>
      <c r="K1679" s="57">
        <v>304</v>
      </c>
      <c r="L1679">
        <v>14</v>
      </c>
      <c r="M1679" s="20">
        <v>45982</v>
      </c>
      <c r="N1679" s="3">
        <v>0.11</v>
      </c>
      <c r="O1679" s="3">
        <v>3.35</v>
      </c>
      <c r="R1679" s="119"/>
    </row>
    <row r="1680" spans="1:18">
      <c r="A1680" s="57" t="s">
        <v>29</v>
      </c>
      <c r="B1680" s="57" t="s">
        <v>30</v>
      </c>
      <c r="C1680" s="56">
        <v>1</v>
      </c>
      <c r="D1680" s="57" t="s">
        <v>33</v>
      </c>
      <c r="E1680" s="57">
        <v>1998</v>
      </c>
      <c r="F1680" s="56">
        <v>1</v>
      </c>
      <c r="G1680" s="57">
        <v>2</v>
      </c>
      <c r="H1680" s="56">
        <v>4</v>
      </c>
      <c r="I1680" s="6">
        <v>15</v>
      </c>
      <c r="J1680">
        <v>61</v>
      </c>
      <c r="K1680" s="57">
        <v>204</v>
      </c>
      <c r="L1680">
        <v>14</v>
      </c>
      <c r="M1680" s="20">
        <v>45982</v>
      </c>
      <c r="N1680" s="3">
        <v>0.11</v>
      </c>
      <c r="O1680" s="3">
        <v>1.86</v>
      </c>
      <c r="R1680" s="119"/>
    </row>
    <row r="1681" spans="1:18">
      <c r="A1681" s="57" t="s">
        <v>29</v>
      </c>
      <c r="B1681" s="57" t="s">
        <v>30</v>
      </c>
      <c r="C1681" s="56">
        <v>1</v>
      </c>
      <c r="D1681" s="57" t="s">
        <v>36</v>
      </c>
      <c r="E1681" s="57">
        <v>2016</v>
      </c>
      <c r="F1681" s="56">
        <v>1</v>
      </c>
      <c r="G1681" s="57">
        <v>1</v>
      </c>
      <c r="H1681" s="56">
        <v>4</v>
      </c>
      <c r="I1681" s="6">
        <v>16</v>
      </c>
      <c r="J1681">
        <v>4</v>
      </c>
      <c r="K1681" s="57">
        <v>104</v>
      </c>
      <c r="L1681">
        <v>14</v>
      </c>
      <c r="M1681" s="20">
        <v>45982</v>
      </c>
      <c r="N1681" s="3">
        <v>0.1</v>
      </c>
      <c r="O1681" s="3">
        <v>2.61</v>
      </c>
      <c r="R1681" s="119"/>
    </row>
    <row r="1682" spans="1:18">
      <c r="A1682" s="57" t="s">
        <v>39</v>
      </c>
      <c r="B1682" s="57" t="s">
        <v>40</v>
      </c>
      <c r="C1682" s="56">
        <v>2</v>
      </c>
      <c r="D1682" s="57" t="s">
        <v>41</v>
      </c>
      <c r="E1682" s="57">
        <v>1984</v>
      </c>
      <c r="F1682" s="56">
        <v>1</v>
      </c>
      <c r="G1682" s="57">
        <v>1</v>
      </c>
      <c r="H1682" s="56">
        <v>5</v>
      </c>
      <c r="I1682" s="6">
        <v>17</v>
      </c>
      <c r="J1682">
        <v>5</v>
      </c>
      <c r="K1682" s="57">
        <v>105</v>
      </c>
      <c r="L1682">
        <v>14</v>
      </c>
      <c r="M1682" s="20">
        <v>45982</v>
      </c>
      <c r="N1682" s="3">
        <v>0.13</v>
      </c>
      <c r="O1682" s="3">
        <v>1.92</v>
      </c>
      <c r="R1682" s="119"/>
    </row>
    <row r="1683" spans="1:18">
      <c r="A1683" s="57" t="s">
        <v>39</v>
      </c>
      <c r="B1683" s="57" t="s">
        <v>40</v>
      </c>
      <c r="C1683" s="56">
        <v>2</v>
      </c>
      <c r="D1683" s="57" t="s">
        <v>42</v>
      </c>
      <c r="E1683" s="57">
        <v>1989</v>
      </c>
      <c r="F1683" s="56">
        <v>1</v>
      </c>
      <c r="G1683" s="57">
        <v>2</v>
      </c>
      <c r="H1683" s="56">
        <v>5</v>
      </c>
      <c r="I1683" s="6">
        <v>18</v>
      </c>
      <c r="J1683">
        <v>60</v>
      </c>
      <c r="K1683" s="57">
        <v>205</v>
      </c>
      <c r="L1683">
        <v>14</v>
      </c>
      <c r="M1683" s="20">
        <v>45982</v>
      </c>
      <c r="N1683" s="3">
        <v>0.11</v>
      </c>
      <c r="O1683" s="3">
        <v>1.49</v>
      </c>
      <c r="R1683" s="119"/>
    </row>
    <row r="1684" spans="1:18">
      <c r="A1684" s="57" t="s">
        <v>39</v>
      </c>
      <c r="B1684" s="57" t="s">
        <v>40</v>
      </c>
      <c r="C1684" s="56">
        <v>2</v>
      </c>
      <c r="D1684" s="57" t="s">
        <v>45</v>
      </c>
      <c r="E1684" s="57">
        <v>2004</v>
      </c>
      <c r="F1684" s="56">
        <v>1</v>
      </c>
      <c r="G1684" s="57">
        <v>3</v>
      </c>
      <c r="H1684" s="56">
        <v>5</v>
      </c>
      <c r="I1684" s="6">
        <v>19</v>
      </c>
      <c r="J1684">
        <v>69</v>
      </c>
      <c r="K1684" s="57">
        <v>305</v>
      </c>
      <c r="L1684">
        <v>14</v>
      </c>
      <c r="M1684" s="20">
        <v>45982</v>
      </c>
      <c r="N1684" s="3">
        <v>0.12</v>
      </c>
      <c r="O1684" s="3">
        <v>1.69</v>
      </c>
      <c r="R1684" s="119"/>
    </row>
    <row r="1685" spans="1:18">
      <c r="A1685" s="57" t="s">
        <v>39</v>
      </c>
      <c r="B1685" s="57" t="s">
        <v>40</v>
      </c>
      <c r="C1685" s="56">
        <v>2</v>
      </c>
      <c r="D1685" s="57" t="s">
        <v>43</v>
      </c>
      <c r="E1685" s="57">
        <v>1999</v>
      </c>
      <c r="F1685" s="56">
        <v>1</v>
      </c>
      <c r="G1685" s="57">
        <v>4</v>
      </c>
      <c r="H1685" s="56">
        <v>5</v>
      </c>
      <c r="I1685" s="6">
        <v>20</v>
      </c>
      <c r="J1685">
        <v>124</v>
      </c>
      <c r="K1685" s="57">
        <v>405</v>
      </c>
      <c r="L1685">
        <v>14</v>
      </c>
      <c r="M1685" s="20">
        <v>45982</v>
      </c>
      <c r="N1685" s="3">
        <v>0.11</v>
      </c>
      <c r="O1685" s="3">
        <v>2.17</v>
      </c>
      <c r="R1685" s="119"/>
    </row>
    <row r="1686" spans="1:18">
      <c r="A1686" s="57" t="s">
        <v>39</v>
      </c>
      <c r="B1686" s="57" t="s">
        <v>40</v>
      </c>
      <c r="C1686" s="56">
        <v>2</v>
      </c>
      <c r="D1686" s="57" t="s">
        <v>43</v>
      </c>
      <c r="E1686" s="57">
        <v>1999</v>
      </c>
      <c r="F1686" s="56">
        <v>1</v>
      </c>
      <c r="G1686" s="57">
        <v>4</v>
      </c>
      <c r="H1686" s="56">
        <v>6</v>
      </c>
      <c r="I1686" s="6">
        <v>21</v>
      </c>
      <c r="J1686">
        <v>123</v>
      </c>
      <c r="K1686" s="57">
        <v>406</v>
      </c>
      <c r="L1686">
        <v>14</v>
      </c>
      <c r="M1686" s="20">
        <v>45982</v>
      </c>
      <c r="N1686" s="3">
        <v>0.13</v>
      </c>
      <c r="O1686" s="3">
        <v>2.06</v>
      </c>
      <c r="R1686" s="119"/>
    </row>
    <row r="1687" spans="1:18">
      <c r="A1687" s="57" t="s">
        <v>39</v>
      </c>
      <c r="B1687" s="57" t="s">
        <v>40</v>
      </c>
      <c r="C1687" s="56">
        <v>2</v>
      </c>
      <c r="D1687" s="57" t="s">
        <v>45</v>
      </c>
      <c r="E1687" s="57">
        <v>2004</v>
      </c>
      <c r="F1687" s="56">
        <v>1</v>
      </c>
      <c r="G1687" s="57">
        <v>3</v>
      </c>
      <c r="H1687" s="56">
        <v>6</v>
      </c>
      <c r="I1687" s="6">
        <v>22</v>
      </c>
      <c r="J1687">
        <v>70</v>
      </c>
      <c r="K1687" s="57">
        <v>306</v>
      </c>
      <c r="L1687">
        <v>14</v>
      </c>
      <c r="M1687" s="20">
        <v>45982</v>
      </c>
      <c r="N1687" s="3">
        <v>0.12</v>
      </c>
      <c r="O1687" s="3">
        <v>1.64</v>
      </c>
      <c r="R1687" s="119"/>
    </row>
    <row r="1688" spans="1:18">
      <c r="A1688" s="57" t="s">
        <v>39</v>
      </c>
      <c r="B1688" s="57" t="s">
        <v>40</v>
      </c>
      <c r="C1688" s="56">
        <v>2</v>
      </c>
      <c r="D1688" s="57" t="s">
        <v>42</v>
      </c>
      <c r="E1688" s="57">
        <v>1989</v>
      </c>
      <c r="F1688" s="56">
        <v>1</v>
      </c>
      <c r="G1688" s="57">
        <v>2</v>
      </c>
      <c r="H1688" s="56">
        <v>6</v>
      </c>
      <c r="I1688" s="6">
        <v>23</v>
      </c>
      <c r="J1688">
        <v>59</v>
      </c>
      <c r="K1688" s="57">
        <v>206</v>
      </c>
      <c r="L1688">
        <v>14</v>
      </c>
      <c r="M1688" s="20">
        <v>45982</v>
      </c>
      <c r="N1688" s="3">
        <v>0.12</v>
      </c>
      <c r="O1688" s="3">
        <v>2.37</v>
      </c>
      <c r="R1688" s="119"/>
    </row>
    <row r="1689" spans="1:18">
      <c r="A1689" s="57" t="s">
        <v>39</v>
      </c>
      <c r="B1689" s="57" t="s">
        <v>40</v>
      </c>
      <c r="C1689" s="56">
        <v>2</v>
      </c>
      <c r="D1689" s="57" t="s">
        <v>41</v>
      </c>
      <c r="E1689" s="57">
        <v>1984</v>
      </c>
      <c r="F1689" s="56">
        <v>1</v>
      </c>
      <c r="G1689" s="57">
        <v>1</v>
      </c>
      <c r="H1689" s="56">
        <v>6</v>
      </c>
      <c r="I1689" s="6">
        <v>24</v>
      </c>
      <c r="J1689">
        <v>6</v>
      </c>
      <c r="K1689" s="57">
        <v>106</v>
      </c>
      <c r="L1689">
        <v>14</v>
      </c>
      <c r="M1689" s="20">
        <v>45982</v>
      </c>
      <c r="N1689" s="3">
        <v>0.13</v>
      </c>
      <c r="O1689" s="3">
        <v>1.89</v>
      </c>
      <c r="R1689" s="119"/>
    </row>
    <row r="1690" spans="1:18">
      <c r="A1690" s="57" t="s">
        <v>39</v>
      </c>
      <c r="B1690" s="57" t="s">
        <v>40</v>
      </c>
      <c r="C1690" s="56">
        <v>2</v>
      </c>
      <c r="D1690" s="57" t="s">
        <v>47</v>
      </c>
      <c r="E1690" s="57">
        <v>2016</v>
      </c>
      <c r="F1690" s="56">
        <v>1</v>
      </c>
      <c r="G1690" s="57">
        <v>1</v>
      </c>
      <c r="H1690" s="56">
        <v>7</v>
      </c>
      <c r="I1690" s="6">
        <v>25</v>
      </c>
      <c r="J1690">
        <v>7</v>
      </c>
      <c r="K1690" s="57">
        <v>107</v>
      </c>
      <c r="L1690">
        <v>14</v>
      </c>
      <c r="M1690" s="20">
        <v>45982</v>
      </c>
      <c r="N1690" s="3">
        <v>0.13</v>
      </c>
      <c r="O1690" s="3">
        <v>1.27</v>
      </c>
      <c r="R1690" s="119"/>
    </row>
    <row r="1691" spans="1:18">
      <c r="A1691" s="57" t="s">
        <v>39</v>
      </c>
      <c r="B1691" s="57" t="s">
        <v>40</v>
      </c>
      <c r="C1691" s="56">
        <v>2</v>
      </c>
      <c r="D1691" s="57" t="s">
        <v>44</v>
      </c>
      <c r="E1691" s="57">
        <v>2001</v>
      </c>
      <c r="F1691" s="56">
        <v>1</v>
      </c>
      <c r="G1691" s="57">
        <v>2</v>
      </c>
      <c r="H1691" s="56">
        <v>7</v>
      </c>
      <c r="I1691" s="6">
        <v>26</v>
      </c>
      <c r="J1691">
        <v>58</v>
      </c>
      <c r="K1691" s="57">
        <v>207</v>
      </c>
      <c r="L1691">
        <v>14</v>
      </c>
      <c r="M1691" s="20">
        <v>45982</v>
      </c>
      <c r="N1691" s="3">
        <v>0.12</v>
      </c>
      <c r="O1691" s="3">
        <v>2.21</v>
      </c>
      <c r="R1691" s="119"/>
    </row>
    <row r="1692" spans="1:18">
      <c r="A1692" s="57" t="s">
        <v>39</v>
      </c>
      <c r="B1692" s="57" t="s">
        <v>40</v>
      </c>
      <c r="C1692" s="56">
        <v>2</v>
      </c>
      <c r="D1692" s="57" t="s">
        <v>48</v>
      </c>
      <c r="E1692" s="57">
        <v>2020</v>
      </c>
      <c r="F1692" s="56">
        <v>1</v>
      </c>
      <c r="G1692" s="57">
        <v>3</v>
      </c>
      <c r="H1692" s="56">
        <v>7</v>
      </c>
      <c r="I1692" s="6">
        <v>27</v>
      </c>
      <c r="J1692">
        <v>71</v>
      </c>
      <c r="K1692" s="57">
        <v>307</v>
      </c>
      <c r="L1692">
        <v>14</v>
      </c>
      <c r="M1692" s="20">
        <v>45982</v>
      </c>
      <c r="N1692" s="3">
        <v>0.12</v>
      </c>
      <c r="O1692" s="3">
        <v>1.99</v>
      </c>
      <c r="R1692" s="119"/>
    </row>
    <row r="1693" spans="1:18">
      <c r="A1693" s="57" t="s">
        <v>39</v>
      </c>
      <c r="B1693" s="57" t="s">
        <v>40</v>
      </c>
      <c r="C1693" s="56">
        <v>2</v>
      </c>
      <c r="D1693" s="57" t="s">
        <v>46</v>
      </c>
      <c r="E1693" s="57">
        <v>2008</v>
      </c>
      <c r="F1693" s="56">
        <v>1</v>
      </c>
      <c r="G1693" s="57">
        <v>4</v>
      </c>
      <c r="H1693" s="56">
        <v>7</v>
      </c>
      <c r="I1693" s="6">
        <v>28</v>
      </c>
      <c r="J1693">
        <v>122</v>
      </c>
      <c r="K1693" s="57">
        <v>407</v>
      </c>
      <c r="L1693">
        <v>14</v>
      </c>
      <c r="M1693" s="20">
        <v>45982</v>
      </c>
      <c r="N1693" s="3">
        <v>0.11</v>
      </c>
      <c r="O1693" s="3">
        <v>1.9</v>
      </c>
      <c r="R1693" s="119"/>
    </row>
    <row r="1694" spans="1:18">
      <c r="A1694" s="57" t="s">
        <v>39</v>
      </c>
      <c r="B1694" s="57" t="s">
        <v>40</v>
      </c>
      <c r="C1694" s="56">
        <v>2</v>
      </c>
      <c r="D1694" s="57" t="s">
        <v>46</v>
      </c>
      <c r="E1694" s="57">
        <v>2008</v>
      </c>
      <c r="F1694" s="56">
        <v>1</v>
      </c>
      <c r="G1694" s="57">
        <v>4</v>
      </c>
      <c r="H1694" s="56">
        <v>8</v>
      </c>
      <c r="I1694" s="6">
        <v>29</v>
      </c>
      <c r="J1694">
        <v>121</v>
      </c>
      <c r="K1694" s="57">
        <v>408</v>
      </c>
      <c r="L1694">
        <v>14</v>
      </c>
      <c r="M1694" s="20">
        <v>45982</v>
      </c>
      <c r="N1694" s="3">
        <v>0.11</v>
      </c>
      <c r="O1694" s="3">
        <v>2.0699999999999998</v>
      </c>
      <c r="R1694" s="119"/>
    </row>
    <row r="1695" spans="1:18">
      <c r="A1695" s="57" t="s">
        <v>39</v>
      </c>
      <c r="B1695" s="57" t="s">
        <v>40</v>
      </c>
      <c r="C1695" s="56">
        <v>2</v>
      </c>
      <c r="D1695" s="57" t="s">
        <v>48</v>
      </c>
      <c r="E1695" s="57">
        <v>2020</v>
      </c>
      <c r="F1695" s="56">
        <v>1</v>
      </c>
      <c r="G1695" s="57">
        <v>3</v>
      </c>
      <c r="H1695" s="56">
        <v>8</v>
      </c>
      <c r="I1695" s="6">
        <v>30</v>
      </c>
      <c r="J1695">
        <v>72</v>
      </c>
      <c r="K1695" s="57">
        <v>308</v>
      </c>
      <c r="L1695">
        <v>14</v>
      </c>
      <c r="M1695" s="20">
        <v>45982</v>
      </c>
      <c r="N1695" s="3">
        <v>0.11</v>
      </c>
      <c r="O1695" s="3">
        <v>1.22</v>
      </c>
      <c r="R1695" s="119"/>
    </row>
    <row r="1696" spans="1:18">
      <c r="A1696" s="57" t="s">
        <v>39</v>
      </c>
      <c r="B1696" s="57" t="s">
        <v>40</v>
      </c>
      <c r="C1696" s="56">
        <v>2</v>
      </c>
      <c r="D1696" s="57" t="s">
        <v>44</v>
      </c>
      <c r="E1696" s="57">
        <v>2001</v>
      </c>
      <c r="F1696" s="56">
        <v>1</v>
      </c>
      <c r="G1696" s="57">
        <v>2</v>
      </c>
      <c r="H1696" s="56">
        <v>8</v>
      </c>
      <c r="I1696" s="6">
        <v>31</v>
      </c>
      <c r="J1696">
        <v>57</v>
      </c>
      <c r="K1696" s="57">
        <v>208</v>
      </c>
      <c r="L1696">
        <v>14</v>
      </c>
      <c r="M1696" s="20">
        <v>45982</v>
      </c>
      <c r="N1696" s="3">
        <v>0.12</v>
      </c>
      <c r="O1696" s="3">
        <v>1.55</v>
      </c>
      <c r="R1696" s="119"/>
    </row>
    <row r="1697" spans="1:18">
      <c r="A1697" s="57" t="s">
        <v>39</v>
      </c>
      <c r="B1697" s="57" t="s">
        <v>40</v>
      </c>
      <c r="C1697" s="56">
        <v>2</v>
      </c>
      <c r="D1697" s="57" t="s">
        <v>47</v>
      </c>
      <c r="E1697" s="57">
        <v>2016</v>
      </c>
      <c r="F1697" s="56">
        <v>1</v>
      </c>
      <c r="G1697" s="57">
        <v>1</v>
      </c>
      <c r="H1697" s="56">
        <v>8</v>
      </c>
      <c r="I1697" s="6">
        <v>32</v>
      </c>
      <c r="J1697">
        <v>8</v>
      </c>
      <c r="K1697" s="57">
        <v>108</v>
      </c>
      <c r="L1697">
        <v>14</v>
      </c>
      <c r="M1697" s="20">
        <v>45982</v>
      </c>
      <c r="N1697" s="3">
        <v>0.13</v>
      </c>
      <c r="O1697" s="3">
        <v>1.37</v>
      </c>
      <c r="R1697" s="119"/>
    </row>
    <row r="1698" spans="1:18">
      <c r="A1698" s="57" t="s">
        <v>29</v>
      </c>
      <c r="B1698" s="57" t="s">
        <v>30</v>
      </c>
      <c r="C1698" s="56">
        <v>3</v>
      </c>
      <c r="D1698" s="57" t="s">
        <v>32</v>
      </c>
      <c r="E1698" s="57">
        <v>1985</v>
      </c>
      <c r="F1698" s="56">
        <v>2</v>
      </c>
      <c r="G1698" s="57">
        <v>1</v>
      </c>
      <c r="H1698" s="56">
        <v>9</v>
      </c>
      <c r="I1698" s="6">
        <v>33</v>
      </c>
      <c r="J1698">
        <v>9</v>
      </c>
      <c r="K1698" s="57">
        <v>109</v>
      </c>
      <c r="L1698">
        <v>14</v>
      </c>
      <c r="M1698" s="20">
        <v>45982</v>
      </c>
      <c r="N1698" s="3">
        <v>0.11</v>
      </c>
      <c r="O1698" s="3">
        <v>2.2000000000000002</v>
      </c>
      <c r="R1698" s="119"/>
    </row>
    <row r="1699" spans="1:18">
      <c r="A1699" s="57" t="s">
        <v>29</v>
      </c>
      <c r="B1699" s="57" t="s">
        <v>30</v>
      </c>
      <c r="C1699" s="56">
        <v>3</v>
      </c>
      <c r="D1699" s="57" t="s">
        <v>38</v>
      </c>
      <c r="E1699" s="57">
        <v>2023</v>
      </c>
      <c r="F1699" s="56">
        <v>2</v>
      </c>
      <c r="G1699" s="57">
        <v>2</v>
      </c>
      <c r="H1699" s="56">
        <v>9</v>
      </c>
      <c r="I1699" s="6">
        <v>34</v>
      </c>
      <c r="J1699">
        <v>56</v>
      </c>
      <c r="K1699" s="57">
        <v>209</v>
      </c>
      <c r="L1699">
        <v>14</v>
      </c>
      <c r="M1699" s="20">
        <v>45982</v>
      </c>
      <c r="N1699" s="3">
        <v>0.12</v>
      </c>
      <c r="O1699" s="3">
        <v>1.93</v>
      </c>
      <c r="R1699" s="119"/>
    </row>
    <row r="1700" spans="1:18">
      <c r="A1700" s="57" t="s">
        <v>29</v>
      </c>
      <c r="B1700" s="57" t="s">
        <v>30</v>
      </c>
      <c r="C1700" s="56">
        <v>3</v>
      </c>
      <c r="D1700" s="57" t="s">
        <v>36</v>
      </c>
      <c r="E1700" s="57">
        <v>2016</v>
      </c>
      <c r="F1700" s="56">
        <v>2</v>
      </c>
      <c r="G1700" s="57">
        <v>3</v>
      </c>
      <c r="H1700" s="56">
        <v>9</v>
      </c>
      <c r="I1700" s="6">
        <v>35</v>
      </c>
      <c r="J1700">
        <v>73</v>
      </c>
      <c r="K1700" s="57">
        <v>309</v>
      </c>
      <c r="L1700">
        <v>14</v>
      </c>
      <c r="M1700" s="20">
        <v>45982</v>
      </c>
      <c r="N1700" s="3">
        <v>0.12</v>
      </c>
      <c r="O1700" s="3">
        <v>2.65</v>
      </c>
      <c r="R1700" s="119"/>
    </row>
    <row r="1701" spans="1:18">
      <c r="A1701" s="57" t="s">
        <v>29</v>
      </c>
      <c r="B1701" s="57" t="s">
        <v>30</v>
      </c>
      <c r="C1701" s="56">
        <v>3</v>
      </c>
      <c r="D1701" s="57" t="s">
        <v>33</v>
      </c>
      <c r="E1701" s="57">
        <v>1998</v>
      </c>
      <c r="F1701" s="56">
        <v>2</v>
      </c>
      <c r="G1701" s="57">
        <v>4</v>
      </c>
      <c r="H1701" s="56">
        <v>9</v>
      </c>
      <c r="I1701" s="6">
        <v>36</v>
      </c>
      <c r="J1701">
        <v>120</v>
      </c>
      <c r="K1701" s="57">
        <v>409</v>
      </c>
      <c r="L1701">
        <v>14</v>
      </c>
      <c r="M1701" s="20">
        <v>45982</v>
      </c>
      <c r="N1701" s="3">
        <v>0.13</v>
      </c>
      <c r="O1701" s="3">
        <v>2.0699999999999998</v>
      </c>
      <c r="R1701" s="119"/>
    </row>
    <row r="1702" spans="1:18">
      <c r="A1702" s="57" t="s">
        <v>29</v>
      </c>
      <c r="B1702" s="57" t="s">
        <v>30</v>
      </c>
      <c r="C1702" s="56">
        <v>3</v>
      </c>
      <c r="D1702" s="57" t="s">
        <v>33</v>
      </c>
      <c r="E1702" s="57">
        <v>1998</v>
      </c>
      <c r="F1702" s="56">
        <v>2</v>
      </c>
      <c r="G1702" s="57">
        <v>4</v>
      </c>
      <c r="H1702" s="56">
        <v>10</v>
      </c>
      <c r="I1702" s="6">
        <v>37</v>
      </c>
      <c r="J1702">
        <v>119</v>
      </c>
      <c r="K1702" s="57">
        <v>410</v>
      </c>
      <c r="L1702">
        <v>14</v>
      </c>
      <c r="M1702" s="20">
        <v>45982</v>
      </c>
      <c r="N1702" s="3">
        <v>0.12</v>
      </c>
      <c r="O1702" s="3">
        <v>1.51</v>
      </c>
      <c r="R1702" s="119"/>
    </row>
    <row r="1703" spans="1:18">
      <c r="A1703" s="57" t="s">
        <v>29</v>
      </c>
      <c r="B1703" s="57" t="s">
        <v>30</v>
      </c>
      <c r="C1703" s="56">
        <v>3</v>
      </c>
      <c r="D1703" s="57" t="s">
        <v>36</v>
      </c>
      <c r="E1703" s="57">
        <v>2016</v>
      </c>
      <c r="F1703" s="56">
        <v>2</v>
      </c>
      <c r="G1703" s="57">
        <v>3</v>
      </c>
      <c r="H1703" s="56">
        <v>10</v>
      </c>
      <c r="I1703" s="6">
        <v>38</v>
      </c>
      <c r="J1703">
        <v>74</v>
      </c>
      <c r="K1703" s="57">
        <v>310</v>
      </c>
      <c r="L1703">
        <v>14</v>
      </c>
      <c r="M1703" s="20">
        <v>45982</v>
      </c>
      <c r="N1703" s="3">
        <v>0.11</v>
      </c>
      <c r="O1703" s="3">
        <v>2.04</v>
      </c>
      <c r="R1703" s="119"/>
    </row>
    <row r="1704" spans="1:18">
      <c r="A1704" s="57" t="s">
        <v>29</v>
      </c>
      <c r="B1704" s="57" t="s">
        <v>30</v>
      </c>
      <c r="C1704" s="56">
        <v>3</v>
      </c>
      <c r="D1704" s="57" t="s">
        <v>38</v>
      </c>
      <c r="E1704" s="57">
        <v>2023</v>
      </c>
      <c r="F1704" s="56">
        <v>2</v>
      </c>
      <c r="G1704" s="57">
        <v>2</v>
      </c>
      <c r="H1704" s="56">
        <v>10</v>
      </c>
      <c r="I1704" s="6">
        <v>39</v>
      </c>
      <c r="J1704">
        <v>55</v>
      </c>
      <c r="K1704" s="57">
        <v>210</v>
      </c>
      <c r="L1704">
        <v>14</v>
      </c>
      <c r="M1704" s="20">
        <v>45982</v>
      </c>
      <c r="N1704" s="3">
        <v>0.11</v>
      </c>
      <c r="O1704" s="3">
        <v>2.5099999999999998</v>
      </c>
      <c r="R1704" s="119"/>
    </row>
    <row r="1705" spans="1:18">
      <c r="A1705" s="57" t="s">
        <v>29</v>
      </c>
      <c r="B1705" s="57" t="s">
        <v>30</v>
      </c>
      <c r="C1705" s="56">
        <v>3</v>
      </c>
      <c r="D1705" s="57" t="s">
        <v>32</v>
      </c>
      <c r="E1705" s="57">
        <v>1985</v>
      </c>
      <c r="F1705" s="56">
        <v>2</v>
      </c>
      <c r="G1705" s="57">
        <v>1</v>
      </c>
      <c r="H1705" s="56">
        <v>10</v>
      </c>
      <c r="I1705" s="6">
        <v>40</v>
      </c>
      <c r="J1705">
        <v>10</v>
      </c>
      <c r="K1705" s="57">
        <v>110</v>
      </c>
      <c r="L1705">
        <v>14</v>
      </c>
      <c r="M1705" s="20">
        <v>45982</v>
      </c>
      <c r="N1705" s="3">
        <v>0.11</v>
      </c>
      <c r="O1705" s="3">
        <v>2.06</v>
      </c>
      <c r="R1705" s="119"/>
    </row>
    <row r="1706" spans="1:18">
      <c r="A1706" s="57" t="s">
        <v>29</v>
      </c>
      <c r="B1706" s="57" t="s">
        <v>30</v>
      </c>
      <c r="C1706" s="56">
        <v>3</v>
      </c>
      <c r="D1706" s="57" t="s">
        <v>35</v>
      </c>
      <c r="E1706" s="57">
        <v>2002</v>
      </c>
      <c r="F1706" s="56">
        <v>2</v>
      </c>
      <c r="G1706" s="57">
        <v>1</v>
      </c>
      <c r="H1706" s="56">
        <v>11</v>
      </c>
      <c r="I1706" s="6">
        <v>41</v>
      </c>
      <c r="J1706">
        <v>11</v>
      </c>
      <c r="K1706" s="57">
        <v>111</v>
      </c>
      <c r="L1706">
        <v>14</v>
      </c>
      <c r="M1706" s="20">
        <v>45982</v>
      </c>
      <c r="N1706" s="3">
        <v>0.12</v>
      </c>
      <c r="O1706" s="3">
        <v>2.4500000000000002</v>
      </c>
      <c r="R1706" s="119"/>
    </row>
    <row r="1707" spans="1:18">
      <c r="A1707" s="57" t="s">
        <v>29</v>
      </c>
      <c r="B1707" s="57" t="s">
        <v>30</v>
      </c>
      <c r="C1707" s="56">
        <v>3</v>
      </c>
      <c r="D1707" s="57" t="s">
        <v>34</v>
      </c>
      <c r="E1707" s="57">
        <v>1999</v>
      </c>
      <c r="F1707" s="56">
        <v>2</v>
      </c>
      <c r="G1707" s="57">
        <v>2</v>
      </c>
      <c r="H1707" s="56">
        <v>11</v>
      </c>
      <c r="I1707" s="6">
        <v>42</v>
      </c>
      <c r="J1707">
        <v>54</v>
      </c>
      <c r="K1707" s="57">
        <v>211</v>
      </c>
      <c r="L1707">
        <v>14</v>
      </c>
      <c r="M1707" s="20">
        <v>45982</v>
      </c>
      <c r="N1707" s="3">
        <v>0.12</v>
      </c>
      <c r="O1707" s="3">
        <v>2.34</v>
      </c>
      <c r="R1707" s="119"/>
    </row>
    <row r="1708" spans="1:18">
      <c r="A1708" s="57" t="s">
        <v>29</v>
      </c>
      <c r="B1708" s="57" t="s">
        <v>30</v>
      </c>
      <c r="C1708" s="56">
        <v>3</v>
      </c>
      <c r="D1708" s="57" t="s">
        <v>37</v>
      </c>
      <c r="E1708" s="57">
        <v>2018</v>
      </c>
      <c r="F1708" s="56">
        <v>2</v>
      </c>
      <c r="G1708" s="57">
        <v>3</v>
      </c>
      <c r="H1708" s="56">
        <v>11</v>
      </c>
      <c r="I1708" s="6">
        <v>43</v>
      </c>
      <c r="J1708">
        <v>75</v>
      </c>
      <c r="K1708" s="57">
        <v>311</v>
      </c>
      <c r="L1708">
        <v>14</v>
      </c>
      <c r="M1708" s="20">
        <v>45982</v>
      </c>
      <c r="N1708" s="3">
        <v>0.11</v>
      </c>
      <c r="O1708" s="3">
        <v>1.29</v>
      </c>
      <c r="R1708" s="119"/>
    </row>
    <row r="1709" spans="1:18">
      <c r="A1709" s="57" t="s">
        <v>29</v>
      </c>
      <c r="B1709" s="57" t="s">
        <v>30</v>
      </c>
      <c r="C1709" s="56">
        <v>3</v>
      </c>
      <c r="D1709" s="57" t="s">
        <v>31</v>
      </c>
      <c r="E1709" s="57">
        <v>1983</v>
      </c>
      <c r="F1709" s="56">
        <v>2</v>
      </c>
      <c r="G1709" s="57">
        <v>4</v>
      </c>
      <c r="H1709" s="56">
        <v>11</v>
      </c>
      <c r="I1709" s="6">
        <v>44</v>
      </c>
      <c r="J1709">
        <v>118</v>
      </c>
      <c r="K1709" s="57">
        <v>411</v>
      </c>
      <c r="L1709">
        <v>14</v>
      </c>
      <c r="M1709" s="20">
        <v>45982</v>
      </c>
      <c r="N1709" s="3">
        <v>0.13</v>
      </c>
      <c r="O1709" s="3">
        <v>1.77</v>
      </c>
      <c r="R1709" s="119"/>
    </row>
    <row r="1710" spans="1:18">
      <c r="A1710" s="57" t="s">
        <v>29</v>
      </c>
      <c r="B1710" s="57" t="s">
        <v>30</v>
      </c>
      <c r="C1710" s="56">
        <v>3</v>
      </c>
      <c r="D1710" s="57" t="s">
        <v>31</v>
      </c>
      <c r="E1710" s="57">
        <v>1983</v>
      </c>
      <c r="F1710" s="56">
        <v>2</v>
      </c>
      <c r="G1710" s="57">
        <v>4</v>
      </c>
      <c r="H1710" s="56">
        <v>12</v>
      </c>
      <c r="I1710" s="6">
        <v>45</v>
      </c>
      <c r="J1710">
        <v>117</v>
      </c>
      <c r="K1710" s="57">
        <v>412</v>
      </c>
      <c r="L1710">
        <v>14</v>
      </c>
      <c r="M1710" s="20">
        <v>45982</v>
      </c>
      <c r="N1710" s="3">
        <v>0.11</v>
      </c>
      <c r="O1710" s="3">
        <v>2.5099999999999998</v>
      </c>
      <c r="R1710" s="119"/>
    </row>
    <row r="1711" spans="1:18">
      <c r="A1711" s="57" t="s">
        <v>29</v>
      </c>
      <c r="B1711" s="57" t="s">
        <v>30</v>
      </c>
      <c r="C1711" s="56">
        <v>3</v>
      </c>
      <c r="D1711" s="57" t="s">
        <v>37</v>
      </c>
      <c r="E1711" s="57">
        <v>2018</v>
      </c>
      <c r="F1711" s="56">
        <v>2</v>
      </c>
      <c r="G1711" s="57">
        <v>3</v>
      </c>
      <c r="H1711" s="56">
        <v>12</v>
      </c>
      <c r="I1711" s="6">
        <v>46</v>
      </c>
      <c r="J1711">
        <v>76</v>
      </c>
      <c r="K1711" s="57">
        <v>312</v>
      </c>
      <c r="L1711">
        <v>14</v>
      </c>
      <c r="M1711" s="20">
        <v>45982</v>
      </c>
      <c r="N1711" s="3">
        <v>0.12</v>
      </c>
      <c r="O1711" s="3">
        <v>2.76</v>
      </c>
      <c r="R1711" s="119"/>
    </row>
    <row r="1712" spans="1:18">
      <c r="A1712" s="57" t="s">
        <v>29</v>
      </c>
      <c r="B1712" s="57" t="s">
        <v>30</v>
      </c>
      <c r="C1712" s="56">
        <v>3</v>
      </c>
      <c r="D1712" s="57" t="s">
        <v>34</v>
      </c>
      <c r="E1712" s="57">
        <v>1999</v>
      </c>
      <c r="F1712" s="56">
        <v>2</v>
      </c>
      <c r="G1712" s="57">
        <v>2</v>
      </c>
      <c r="H1712" s="56">
        <v>12</v>
      </c>
      <c r="I1712" s="6">
        <v>47</v>
      </c>
      <c r="J1712">
        <v>53</v>
      </c>
      <c r="K1712" s="57">
        <v>212</v>
      </c>
      <c r="L1712">
        <v>14</v>
      </c>
      <c r="M1712" s="20">
        <v>45982</v>
      </c>
      <c r="N1712" s="3">
        <v>0.11</v>
      </c>
      <c r="O1712" s="3">
        <v>2.5099999999999998</v>
      </c>
      <c r="R1712" s="119"/>
    </row>
    <row r="1713" spans="1:18">
      <c r="A1713" s="57" t="s">
        <v>29</v>
      </c>
      <c r="B1713" s="57" t="s">
        <v>30</v>
      </c>
      <c r="C1713" s="56">
        <v>3</v>
      </c>
      <c r="D1713" s="57" t="s">
        <v>35</v>
      </c>
      <c r="E1713" s="57">
        <v>2002</v>
      </c>
      <c r="F1713" s="56">
        <v>2</v>
      </c>
      <c r="G1713" s="57">
        <v>1</v>
      </c>
      <c r="H1713" s="56">
        <v>12</v>
      </c>
      <c r="I1713" s="6">
        <v>48</v>
      </c>
      <c r="J1713">
        <v>12</v>
      </c>
      <c r="K1713" s="57">
        <v>112</v>
      </c>
      <c r="L1713">
        <v>14</v>
      </c>
      <c r="M1713" s="20">
        <v>45982</v>
      </c>
      <c r="N1713" s="3">
        <v>0.12</v>
      </c>
      <c r="O1713" s="3">
        <v>3.22</v>
      </c>
      <c r="R1713" s="119"/>
    </row>
    <row r="1714" spans="1:18">
      <c r="A1714" s="57" t="s">
        <v>39</v>
      </c>
      <c r="B1714" s="57" t="s">
        <v>40</v>
      </c>
      <c r="C1714" s="56">
        <v>4</v>
      </c>
      <c r="D1714" s="57" t="s">
        <v>42</v>
      </c>
      <c r="E1714" s="57">
        <v>1989</v>
      </c>
      <c r="F1714" s="56">
        <v>2</v>
      </c>
      <c r="G1714" s="57">
        <v>1</v>
      </c>
      <c r="H1714" s="56">
        <v>13</v>
      </c>
      <c r="I1714" s="6">
        <v>49</v>
      </c>
      <c r="J1714">
        <v>13</v>
      </c>
      <c r="K1714" s="57">
        <v>113</v>
      </c>
      <c r="L1714">
        <v>14</v>
      </c>
      <c r="M1714" s="20">
        <v>45982</v>
      </c>
      <c r="N1714" s="3">
        <v>0.11</v>
      </c>
      <c r="O1714" s="3">
        <v>1.76</v>
      </c>
      <c r="R1714" s="119"/>
    </row>
    <row r="1715" spans="1:18">
      <c r="A1715" s="57" t="s">
        <v>39</v>
      </c>
      <c r="B1715" s="57" t="s">
        <v>40</v>
      </c>
      <c r="C1715" s="56">
        <v>4</v>
      </c>
      <c r="D1715" s="57" t="s">
        <v>45</v>
      </c>
      <c r="E1715" s="57">
        <v>2004</v>
      </c>
      <c r="F1715" s="56">
        <v>2</v>
      </c>
      <c r="G1715" s="57">
        <v>2</v>
      </c>
      <c r="H1715" s="56">
        <v>13</v>
      </c>
      <c r="I1715" s="6">
        <v>50</v>
      </c>
      <c r="J1715">
        <v>52</v>
      </c>
      <c r="K1715" s="57">
        <v>213</v>
      </c>
      <c r="L1715">
        <v>14</v>
      </c>
      <c r="M1715" s="20">
        <v>45982</v>
      </c>
      <c r="N1715" s="3">
        <v>0.12</v>
      </c>
      <c r="O1715" s="3">
        <v>3.08</v>
      </c>
      <c r="R1715" s="119"/>
    </row>
    <row r="1716" spans="1:18">
      <c r="A1716" s="57" t="s">
        <v>39</v>
      </c>
      <c r="B1716" s="57" t="s">
        <v>40</v>
      </c>
      <c r="C1716" s="56">
        <v>4</v>
      </c>
      <c r="D1716" s="57" t="s">
        <v>41</v>
      </c>
      <c r="E1716" s="57">
        <v>1984</v>
      </c>
      <c r="F1716" s="56">
        <v>2</v>
      </c>
      <c r="G1716" s="57">
        <v>3</v>
      </c>
      <c r="H1716" s="56">
        <v>13</v>
      </c>
      <c r="I1716" s="6">
        <v>51</v>
      </c>
      <c r="J1716">
        <v>77</v>
      </c>
      <c r="K1716" s="57">
        <v>313</v>
      </c>
      <c r="L1716">
        <v>14</v>
      </c>
      <c r="M1716" s="20">
        <v>45982</v>
      </c>
      <c r="N1716" s="3">
        <v>0.13</v>
      </c>
      <c r="O1716" s="3">
        <v>2.36</v>
      </c>
      <c r="R1716" s="119"/>
    </row>
    <row r="1717" spans="1:18">
      <c r="A1717" s="57" t="s">
        <v>39</v>
      </c>
      <c r="B1717" s="57" t="s">
        <v>40</v>
      </c>
      <c r="C1717" s="56">
        <v>4</v>
      </c>
      <c r="D1717" s="57" t="s">
        <v>47</v>
      </c>
      <c r="E1717" s="57">
        <v>2016</v>
      </c>
      <c r="F1717" s="56">
        <v>2</v>
      </c>
      <c r="G1717" s="57">
        <v>4</v>
      </c>
      <c r="H1717" s="56">
        <v>13</v>
      </c>
      <c r="I1717" s="6">
        <v>52</v>
      </c>
      <c r="J1717">
        <v>116</v>
      </c>
      <c r="K1717" s="57">
        <v>413</v>
      </c>
      <c r="L1717">
        <v>14</v>
      </c>
      <c r="M1717" s="20">
        <v>45982</v>
      </c>
      <c r="N1717" s="3">
        <v>0.11</v>
      </c>
      <c r="O1717" s="3">
        <v>1.79</v>
      </c>
      <c r="R1717" s="119"/>
    </row>
    <row r="1718" spans="1:18">
      <c r="A1718" s="57" t="s">
        <v>39</v>
      </c>
      <c r="B1718" s="57" t="s">
        <v>40</v>
      </c>
      <c r="C1718" s="56">
        <v>4</v>
      </c>
      <c r="D1718" s="57" t="s">
        <v>47</v>
      </c>
      <c r="E1718" s="57">
        <v>2016</v>
      </c>
      <c r="F1718" s="56">
        <v>2</v>
      </c>
      <c r="G1718" s="57">
        <v>4</v>
      </c>
      <c r="H1718" s="56">
        <v>14</v>
      </c>
      <c r="I1718" s="6">
        <v>53</v>
      </c>
      <c r="J1718">
        <v>115</v>
      </c>
      <c r="K1718" s="57">
        <v>414</v>
      </c>
      <c r="L1718">
        <v>14</v>
      </c>
      <c r="M1718" s="20">
        <v>45982</v>
      </c>
      <c r="N1718" s="3">
        <v>0.13</v>
      </c>
      <c r="O1718" s="3">
        <v>2</v>
      </c>
      <c r="R1718" s="119"/>
    </row>
    <row r="1719" spans="1:18">
      <c r="A1719" s="57" t="s">
        <v>39</v>
      </c>
      <c r="B1719" s="57" t="s">
        <v>40</v>
      </c>
      <c r="C1719" s="56">
        <v>4</v>
      </c>
      <c r="D1719" s="57" t="s">
        <v>41</v>
      </c>
      <c r="E1719" s="57">
        <v>1984</v>
      </c>
      <c r="F1719" s="56">
        <v>2</v>
      </c>
      <c r="G1719" s="57">
        <v>3</v>
      </c>
      <c r="H1719" s="56">
        <v>14</v>
      </c>
      <c r="I1719" s="6">
        <v>54</v>
      </c>
      <c r="J1719">
        <v>78</v>
      </c>
      <c r="K1719" s="57">
        <v>314</v>
      </c>
      <c r="L1719">
        <v>14</v>
      </c>
      <c r="M1719" s="20">
        <v>45982</v>
      </c>
      <c r="N1719" s="3">
        <v>0.12</v>
      </c>
      <c r="O1719" s="3">
        <v>1.75</v>
      </c>
      <c r="R1719" s="119"/>
    </row>
    <row r="1720" spans="1:18">
      <c r="A1720" s="57" t="s">
        <v>39</v>
      </c>
      <c r="B1720" s="57" t="s">
        <v>40</v>
      </c>
      <c r="C1720" s="56">
        <v>4</v>
      </c>
      <c r="D1720" s="57" t="s">
        <v>45</v>
      </c>
      <c r="E1720" s="57">
        <v>2004</v>
      </c>
      <c r="F1720" s="56">
        <v>2</v>
      </c>
      <c r="G1720" s="57">
        <v>2</v>
      </c>
      <c r="H1720" s="56">
        <v>14</v>
      </c>
      <c r="I1720" s="6">
        <v>55</v>
      </c>
      <c r="J1720">
        <v>51</v>
      </c>
      <c r="K1720" s="57">
        <v>214</v>
      </c>
      <c r="L1720">
        <v>14</v>
      </c>
      <c r="M1720" s="20">
        <v>45982</v>
      </c>
      <c r="N1720" s="3">
        <v>0.13</v>
      </c>
      <c r="O1720" s="3">
        <v>1.95</v>
      </c>
      <c r="R1720" s="119"/>
    </row>
    <row r="1721" spans="1:18">
      <c r="A1721" s="57" t="s">
        <v>39</v>
      </c>
      <c r="B1721" s="57" t="s">
        <v>40</v>
      </c>
      <c r="C1721" s="56">
        <v>4</v>
      </c>
      <c r="D1721" s="57" t="s">
        <v>42</v>
      </c>
      <c r="E1721" s="57">
        <v>1989</v>
      </c>
      <c r="F1721" s="56">
        <v>2</v>
      </c>
      <c r="G1721" s="57">
        <v>1</v>
      </c>
      <c r="H1721" s="56">
        <v>14</v>
      </c>
      <c r="I1721" s="6">
        <v>56</v>
      </c>
      <c r="J1721">
        <v>14</v>
      </c>
      <c r="K1721" s="57">
        <v>114</v>
      </c>
      <c r="L1721">
        <v>14</v>
      </c>
      <c r="M1721" s="20">
        <v>45982</v>
      </c>
      <c r="N1721" s="3">
        <v>0.13</v>
      </c>
      <c r="O1721" s="3">
        <v>1.41</v>
      </c>
      <c r="R1721" s="119"/>
    </row>
    <row r="1722" spans="1:18">
      <c r="A1722" s="57" t="s">
        <v>39</v>
      </c>
      <c r="B1722" s="57" t="s">
        <v>40</v>
      </c>
      <c r="C1722" s="56">
        <v>4</v>
      </c>
      <c r="D1722" s="57" t="s">
        <v>48</v>
      </c>
      <c r="E1722" s="57">
        <v>2020</v>
      </c>
      <c r="F1722" s="56">
        <v>2</v>
      </c>
      <c r="G1722" s="57">
        <v>1</v>
      </c>
      <c r="H1722" s="56">
        <v>15</v>
      </c>
      <c r="I1722" s="6">
        <v>57</v>
      </c>
      <c r="J1722">
        <v>15</v>
      </c>
      <c r="K1722" s="57">
        <v>115</v>
      </c>
      <c r="L1722">
        <v>14</v>
      </c>
      <c r="M1722" s="20">
        <v>45982</v>
      </c>
      <c r="N1722" s="3">
        <v>0.13</v>
      </c>
      <c r="O1722" s="3">
        <v>1.96</v>
      </c>
      <c r="R1722" s="119"/>
    </row>
    <row r="1723" spans="1:18">
      <c r="A1723" s="57" t="s">
        <v>39</v>
      </c>
      <c r="B1723" s="57" t="s">
        <v>40</v>
      </c>
      <c r="C1723" s="56">
        <v>4</v>
      </c>
      <c r="D1723" s="57" t="s">
        <v>46</v>
      </c>
      <c r="E1723" s="57">
        <v>2008</v>
      </c>
      <c r="F1723" s="56">
        <v>2</v>
      </c>
      <c r="G1723" s="57">
        <v>2</v>
      </c>
      <c r="H1723" s="56">
        <v>15</v>
      </c>
      <c r="I1723" s="6">
        <v>58</v>
      </c>
      <c r="J1723">
        <v>50</v>
      </c>
      <c r="K1723" s="57">
        <v>215</v>
      </c>
      <c r="L1723">
        <v>14</v>
      </c>
      <c r="M1723" s="20">
        <v>45982</v>
      </c>
      <c r="N1723" s="3">
        <v>0.12</v>
      </c>
      <c r="O1723" s="3">
        <v>2.36</v>
      </c>
      <c r="R1723" s="119"/>
    </row>
    <row r="1724" spans="1:18">
      <c r="A1724" s="57" t="s">
        <v>39</v>
      </c>
      <c r="B1724" s="57" t="s">
        <v>40</v>
      </c>
      <c r="C1724" s="56">
        <v>4</v>
      </c>
      <c r="D1724" s="57" t="s">
        <v>43</v>
      </c>
      <c r="E1724" s="57">
        <v>1999</v>
      </c>
      <c r="F1724" s="56">
        <v>2</v>
      </c>
      <c r="G1724" s="57">
        <v>3</v>
      </c>
      <c r="H1724" s="56">
        <v>15</v>
      </c>
      <c r="I1724" s="6">
        <v>59</v>
      </c>
      <c r="J1724">
        <v>79</v>
      </c>
      <c r="K1724" s="57">
        <v>315</v>
      </c>
      <c r="L1724">
        <v>14</v>
      </c>
      <c r="M1724" s="20">
        <v>45982</v>
      </c>
      <c r="N1724" s="3">
        <v>0.1</v>
      </c>
      <c r="O1724" s="3">
        <v>2.71</v>
      </c>
      <c r="R1724" s="119"/>
    </row>
    <row r="1725" spans="1:18">
      <c r="A1725" s="57" t="s">
        <v>39</v>
      </c>
      <c r="B1725" s="57" t="s">
        <v>40</v>
      </c>
      <c r="C1725" s="56">
        <v>4</v>
      </c>
      <c r="D1725" s="57" t="s">
        <v>44</v>
      </c>
      <c r="E1725" s="57">
        <v>2001</v>
      </c>
      <c r="F1725" s="56">
        <v>2</v>
      </c>
      <c r="G1725" s="57">
        <v>4</v>
      </c>
      <c r="H1725" s="56">
        <v>15</v>
      </c>
      <c r="I1725" s="6">
        <v>60</v>
      </c>
      <c r="J1725">
        <v>114</v>
      </c>
      <c r="K1725" s="57">
        <v>415</v>
      </c>
      <c r="L1725">
        <v>14</v>
      </c>
      <c r="M1725" s="20">
        <v>45982</v>
      </c>
      <c r="N1725" s="3">
        <v>0.12</v>
      </c>
      <c r="O1725" s="3">
        <v>1.1599999999999999</v>
      </c>
      <c r="R1725" s="119"/>
    </row>
    <row r="1726" spans="1:18">
      <c r="A1726" s="57" t="s">
        <v>39</v>
      </c>
      <c r="B1726" s="57" t="s">
        <v>40</v>
      </c>
      <c r="C1726" s="56">
        <v>4</v>
      </c>
      <c r="D1726" s="57" t="s">
        <v>44</v>
      </c>
      <c r="E1726" s="57">
        <v>2001</v>
      </c>
      <c r="F1726" s="56">
        <v>2</v>
      </c>
      <c r="G1726" s="57">
        <v>4</v>
      </c>
      <c r="H1726" s="56">
        <v>16</v>
      </c>
      <c r="I1726" s="6">
        <v>61</v>
      </c>
      <c r="J1726">
        <v>113</v>
      </c>
      <c r="K1726" s="57">
        <v>416</v>
      </c>
      <c r="L1726">
        <v>14</v>
      </c>
      <c r="M1726" s="20">
        <v>45982</v>
      </c>
      <c r="N1726" s="3">
        <v>0.12</v>
      </c>
      <c r="O1726" s="3">
        <v>2.14</v>
      </c>
      <c r="R1726" s="119"/>
    </row>
    <row r="1727" spans="1:18">
      <c r="A1727" s="57" t="s">
        <v>39</v>
      </c>
      <c r="B1727" s="57" t="s">
        <v>40</v>
      </c>
      <c r="C1727" s="56">
        <v>4</v>
      </c>
      <c r="D1727" s="57" t="s">
        <v>43</v>
      </c>
      <c r="E1727" s="57">
        <v>1999</v>
      </c>
      <c r="F1727" s="56">
        <v>2</v>
      </c>
      <c r="G1727" s="57">
        <v>3</v>
      </c>
      <c r="H1727" s="56">
        <v>16</v>
      </c>
      <c r="I1727" s="6">
        <v>62</v>
      </c>
      <c r="J1727">
        <v>80</v>
      </c>
      <c r="K1727" s="57">
        <v>316</v>
      </c>
      <c r="L1727">
        <v>14</v>
      </c>
      <c r="M1727" s="20">
        <v>45982</v>
      </c>
      <c r="N1727" s="3">
        <v>0.11</v>
      </c>
      <c r="O1727" s="3">
        <v>1.37</v>
      </c>
      <c r="R1727" s="119"/>
    </row>
    <row r="1728" spans="1:18">
      <c r="A1728" s="57" t="s">
        <v>39</v>
      </c>
      <c r="B1728" s="57" t="s">
        <v>40</v>
      </c>
      <c r="C1728" s="56">
        <v>4</v>
      </c>
      <c r="D1728" s="57" t="s">
        <v>46</v>
      </c>
      <c r="E1728" s="57">
        <v>2008</v>
      </c>
      <c r="F1728" s="56">
        <v>2</v>
      </c>
      <c r="G1728" s="57">
        <v>2</v>
      </c>
      <c r="H1728" s="56">
        <v>16</v>
      </c>
      <c r="I1728" s="6">
        <v>63</v>
      </c>
      <c r="J1728">
        <v>49</v>
      </c>
      <c r="K1728" s="57">
        <v>216</v>
      </c>
      <c r="L1728">
        <v>14</v>
      </c>
      <c r="M1728" s="20">
        <v>45982</v>
      </c>
      <c r="N1728" s="3">
        <v>0.12</v>
      </c>
      <c r="O1728" s="3">
        <v>1.46</v>
      </c>
      <c r="R1728" s="119"/>
    </row>
    <row r="1729" spans="1:18">
      <c r="A1729" s="57" t="s">
        <v>39</v>
      </c>
      <c r="B1729" s="57" t="s">
        <v>40</v>
      </c>
      <c r="C1729" s="56">
        <v>4</v>
      </c>
      <c r="D1729" s="57" t="s">
        <v>48</v>
      </c>
      <c r="E1729" s="57">
        <v>2020</v>
      </c>
      <c r="F1729" s="56">
        <v>2</v>
      </c>
      <c r="G1729" s="57">
        <v>1</v>
      </c>
      <c r="H1729" s="56">
        <v>16</v>
      </c>
      <c r="I1729" s="6">
        <v>64</v>
      </c>
      <c r="J1729">
        <v>16</v>
      </c>
      <c r="K1729" s="57">
        <v>116</v>
      </c>
      <c r="L1729">
        <v>14</v>
      </c>
      <c r="M1729" s="20">
        <v>45982</v>
      </c>
      <c r="N1729" s="3">
        <v>0.15</v>
      </c>
      <c r="O1729" s="3">
        <v>2</v>
      </c>
      <c r="R1729" s="119"/>
    </row>
    <row r="1730" spans="1:18">
      <c r="A1730" s="57" t="s">
        <v>29</v>
      </c>
      <c r="B1730" s="57" t="s">
        <v>30</v>
      </c>
      <c r="C1730" s="56">
        <v>5</v>
      </c>
      <c r="D1730" s="57" t="s">
        <v>33</v>
      </c>
      <c r="E1730" s="57">
        <v>1998</v>
      </c>
      <c r="F1730" s="56">
        <v>3</v>
      </c>
      <c r="G1730" s="57">
        <v>1</v>
      </c>
      <c r="H1730" s="56">
        <v>17</v>
      </c>
      <c r="I1730" s="6">
        <v>65</v>
      </c>
      <c r="J1730">
        <v>17</v>
      </c>
      <c r="K1730" s="57">
        <v>117</v>
      </c>
      <c r="L1730">
        <v>14</v>
      </c>
      <c r="M1730" s="20">
        <v>45982</v>
      </c>
      <c r="N1730" s="3">
        <v>0.12</v>
      </c>
      <c r="O1730" s="3">
        <v>2.27</v>
      </c>
      <c r="R1730" s="119"/>
    </row>
    <row r="1731" spans="1:18">
      <c r="A1731" s="57" t="s">
        <v>29</v>
      </c>
      <c r="B1731" s="57" t="s">
        <v>30</v>
      </c>
      <c r="C1731" s="56">
        <v>5</v>
      </c>
      <c r="D1731" s="57" t="s">
        <v>31</v>
      </c>
      <c r="E1731" s="57">
        <v>1983</v>
      </c>
      <c r="F1731" s="56">
        <v>3</v>
      </c>
      <c r="G1731" s="57">
        <v>2</v>
      </c>
      <c r="H1731" s="56">
        <v>17</v>
      </c>
      <c r="I1731" s="6">
        <v>66</v>
      </c>
      <c r="J1731">
        <v>48</v>
      </c>
      <c r="K1731" s="57">
        <v>217</v>
      </c>
      <c r="L1731">
        <v>14</v>
      </c>
      <c r="M1731" s="20">
        <v>45982</v>
      </c>
      <c r="N1731" s="3">
        <v>0.12</v>
      </c>
      <c r="O1731" s="3">
        <v>2.1800000000000002</v>
      </c>
      <c r="R1731" s="119"/>
    </row>
    <row r="1732" spans="1:18">
      <c r="A1732" s="57" t="s">
        <v>29</v>
      </c>
      <c r="B1732" s="57" t="s">
        <v>30</v>
      </c>
      <c r="C1732" s="56">
        <v>5</v>
      </c>
      <c r="D1732" s="57" t="s">
        <v>34</v>
      </c>
      <c r="E1732" s="57">
        <v>1999</v>
      </c>
      <c r="F1732" s="56">
        <v>3</v>
      </c>
      <c r="G1732" s="57">
        <v>3</v>
      </c>
      <c r="H1732" s="56">
        <v>17</v>
      </c>
      <c r="I1732" s="6">
        <v>67</v>
      </c>
      <c r="J1732">
        <v>81</v>
      </c>
      <c r="K1732" s="57">
        <v>317</v>
      </c>
      <c r="L1732">
        <v>14</v>
      </c>
      <c r="M1732" s="20">
        <v>45982</v>
      </c>
      <c r="N1732" s="3">
        <v>0.11</v>
      </c>
      <c r="O1732" s="3">
        <v>2.15</v>
      </c>
      <c r="R1732" s="119"/>
    </row>
    <row r="1733" spans="1:18">
      <c r="A1733" s="57" t="s">
        <v>29</v>
      </c>
      <c r="B1733" s="57" t="s">
        <v>30</v>
      </c>
      <c r="C1733" s="56">
        <v>5</v>
      </c>
      <c r="D1733" s="57" t="s">
        <v>37</v>
      </c>
      <c r="E1733" s="57">
        <v>2018</v>
      </c>
      <c r="F1733" s="56">
        <v>3</v>
      </c>
      <c r="G1733" s="57">
        <v>4</v>
      </c>
      <c r="H1733" s="56">
        <v>17</v>
      </c>
      <c r="I1733" s="6">
        <v>68</v>
      </c>
      <c r="J1733">
        <v>112</v>
      </c>
      <c r="K1733" s="57">
        <v>417</v>
      </c>
      <c r="L1733">
        <v>14</v>
      </c>
      <c r="M1733" s="20">
        <v>45982</v>
      </c>
      <c r="N1733" s="3">
        <v>0.11</v>
      </c>
      <c r="O1733" s="3">
        <v>1.63</v>
      </c>
      <c r="R1733" s="119"/>
    </row>
    <row r="1734" spans="1:18">
      <c r="A1734" s="57" t="s">
        <v>29</v>
      </c>
      <c r="B1734" s="57" t="s">
        <v>30</v>
      </c>
      <c r="C1734" s="56">
        <v>5</v>
      </c>
      <c r="D1734" s="57" t="s">
        <v>37</v>
      </c>
      <c r="E1734" s="57">
        <v>2018</v>
      </c>
      <c r="F1734" s="56">
        <v>3</v>
      </c>
      <c r="G1734" s="57">
        <v>4</v>
      </c>
      <c r="H1734" s="56">
        <v>18</v>
      </c>
      <c r="I1734" s="6">
        <v>69</v>
      </c>
      <c r="J1734">
        <v>111</v>
      </c>
      <c r="K1734" s="57">
        <v>418</v>
      </c>
      <c r="L1734">
        <v>14</v>
      </c>
      <c r="M1734" s="20">
        <v>45982</v>
      </c>
      <c r="N1734" s="3">
        <v>0.11</v>
      </c>
      <c r="O1734" s="3">
        <v>2.4500000000000002</v>
      </c>
      <c r="R1734" s="119"/>
    </row>
    <row r="1735" spans="1:18">
      <c r="A1735" s="57" t="s">
        <v>29</v>
      </c>
      <c r="B1735" s="57" t="s">
        <v>30</v>
      </c>
      <c r="C1735" s="56">
        <v>5</v>
      </c>
      <c r="D1735" s="57" t="s">
        <v>34</v>
      </c>
      <c r="E1735" s="57">
        <v>1999</v>
      </c>
      <c r="F1735" s="56">
        <v>3</v>
      </c>
      <c r="G1735" s="57">
        <v>3</v>
      </c>
      <c r="H1735" s="56">
        <v>18</v>
      </c>
      <c r="I1735" s="6">
        <v>70</v>
      </c>
      <c r="J1735">
        <v>82</v>
      </c>
      <c r="K1735" s="57">
        <v>318</v>
      </c>
      <c r="L1735">
        <v>14</v>
      </c>
      <c r="M1735" s="20">
        <v>45982</v>
      </c>
      <c r="N1735" s="3">
        <v>0.1</v>
      </c>
      <c r="O1735" s="3">
        <v>3.45</v>
      </c>
      <c r="R1735" s="119"/>
    </row>
    <row r="1736" spans="1:18">
      <c r="A1736" s="57" t="s">
        <v>29</v>
      </c>
      <c r="B1736" s="57" t="s">
        <v>30</v>
      </c>
      <c r="C1736" s="56">
        <v>5</v>
      </c>
      <c r="D1736" s="57" t="s">
        <v>31</v>
      </c>
      <c r="E1736" s="57">
        <v>1983</v>
      </c>
      <c r="F1736" s="56">
        <v>3</v>
      </c>
      <c r="G1736" s="57">
        <v>2</v>
      </c>
      <c r="H1736" s="56">
        <v>18</v>
      </c>
      <c r="I1736" s="6">
        <v>71</v>
      </c>
      <c r="J1736">
        <v>47</v>
      </c>
      <c r="K1736" s="57">
        <v>218</v>
      </c>
      <c r="L1736">
        <v>14</v>
      </c>
      <c r="M1736" s="20">
        <v>45982</v>
      </c>
      <c r="N1736" s="3">
        <v>0.11</v>
      </c>
      <c r="O1736" s="3">
        <v>1.28</v>
      </c>
      <c r="R1736" s="119"/>
    </row>
    <row r="1737" spans="1:18">
      <c r="A1737" s="57" t="s">
        <v>29</v>
      </c>
      <c r="B1737" s="57" t="s">
        <v>30</v>
      </c>
      <c r="C1737" s="56">
        <v>5</v>
      </c>
      <c r="D1737" s="57" t="s">
        <v>33</v>
      </c>
      <c r="E1737" s="57">
        <v>1998</v>
      </c>
      <c r="F1737" s="56">
        <v>3</v>
      </c>
      <c r="G1737" s="57">
        <v>1</v>
      </c>
      <c r="H1737" s="56">
        <v>18</v>
      </c>
      <c r="I1737" s="6">
        <v>72</v>
      </c>
      <c r="J1737">
        <v>18</v>
      </c>
      <c r="K1737" s="57">
        <v>118</v>
      </c>
      <c r="L1737">
        <v>14</v>
      </c>
      <c r="M1737" s="20">
        <v>45982</v>
      </c>
      <c r="N1737" s="3">
        <v>0.12</v>
      </c>
      <c r="O1737" s="3">
        <v>2.41</v>
      </c>
      <c r="R1737" s="119"/>
    </row>
    <row r="1738" spans="1:18">
      <c r="A1738" s="57" t="s">
        <v>29</v>
      </c>
      <c r="B1738" s="57" t="s">
        <v>30</v>
      </c>
      <c r="C1738" s="56">
        <v>5</v>
      </c>
      <c r="D1738" s="57" t="s">
        <v>38</v>
      </c>
      <c r="E1738" s="57">
        <v>2023</v>
      </c>
      <c r="F1738" s="56">
        <v>3</v>
      </c>
      <c r="G1738" s="57">
        <v>1</v>
      </c>
      <c r="H1738" s="56">
        <v>19</v>
      </c>
      <c r="I1738" s="6">
        <v>73</v>
      </c>
      <c r="J1738">
        <v>19</v>
      </c>
      <c r="K1738" s="57">
        <v>119</v>
      </c>
      <c r="L1738">
        <v>14</v>
      </c>
      <c r="M1738" s="20">
        <v>45982</v>
      </c>
      <c r="N1738" s="3">
        <v>0.12</v>
      </c>
      <c r="O1738" s="3">
        <v>2.99</v>
      </c>
      <c r="R1738" s="119"/>
    </row>
    <row r="1739" spans="1:18">
      <c r="A1739" s="57" t="s">
        <v>29</v>
      </c>
      <c r="B1739" s="57" t="s">
        <v>30</v>
      </c>
      <c r="C1739" s="56">
        <v>5</v>
      </c>
      <c r="D1739" s="57" t="s">
        <v>36</v>
      </c>
      <c r="E1739" s="57">
        <v>2016</v>
      </c>
      <c r="F1739" s="56">
        <v>3</v>
      </c>
      <c r="G1739" s="57">
        <v>2</v>
      </c>
      <c r="H1739" s="56">
        <v>19</v>
      </c>
      <c r="I1739" s="6">
        <v>74</v>
      </c>
      <c r="J1739">
        <v>46</v>
      </c>
      <c r="K1739" s="57">
        <v>219</v>
      </c>
      <c r="L1739">
        <v>14</v>
      </c>
      <c r="M1739" s="20">
        <v>45982</v>
      </c>
      <c r="N1739" s="3">
        <v>0.1</v>
      </c>
      <c r="O1739" s="3">
        <v>1.76</v>
      </c>
      <c r="R1739" s="119"/>
    </row>
    <row r="1740" spans="1:18">
      <c r="A1740" s="57" t="s">
        <v>29</v>
      </c>
      <c r="B1740" s="57" t="s">
        <v>30</v>
      </c>
      <c r="C1740" s="56">
        <v>5</v>
      </c>
      <c r="D1740" s="57" t="s">
        <v>35</v>
      </c>
      <c r="E1740" s="57">
        <v>2002</v>
      </c>
      <c r="F1740" s="56">
        <v>3</v>
      </c>
      <c r="G1740" s="57">
        <v>3</v>
      </c>
      <c r="H1740" s="56">
        <v>19</v>
      </c>
      <c r="I1740" s="6">
        <v>75</v>
      </c>
      <c r="J1740">
        <v>83</v>
      </c>
      <c r="K1740" s="57">
        <v>319</v>
      </c>
      <c r="L1740">
        <v>14</v>
      </c>
      <c r="M1740" s="20">
        <v>45982</v>
      </c>
      <c r="N1740" s="3">
        <v>0.13</v>
      </c>
      <c r="O1740" s="3">
        <v>1.3</v>
      </c>
      <c r="R1740" s="119"/>
    </row>
    <row r="1741" spans="1:18">
      <c r="A1741" s="57" t="s">
        <v>29</v>
      </c>
      <c r="B1741" s="57" t="s">
        <v>30</v>
      </c>
      <c r="C1741" s="56">
        <v>5</v>
      </c>
      <c r="D1741" s="57" t="s">
        <v>32</v>
      </c>
      <c r="E1741" s="57">
        <v>1985</v>
      </c>
      <c r="F1741" s="56">
        <v>3</v>
      </c>
      <c r="G1741" s="57">
        <v>4</v>
      </c>
      <c r="H1741" s="56">
        <v>19</v>
      </c>
      <c r="I1741" s="6">
        <v>76</v>
      </c>
      <c r="J1741">
        <v>110</v>
      </c>
      <c r="K1741" s="57">
        <v>419</v>
      </c>
      <c r="L1741">
        <v>14</v>
      </c>
      <c r="M1741" s="20">
        <v>45982</v>
      </c>
      <c r="N1741" s="3">
        <v>0.12</v>
      </c>
      <c r="O1741" s="3">
        <v>2.67</v>
      </c>
      <c r="R1741" s="119"/>
    </row>
    <row r="1742" spans="1:18">
      <c r="A1742" s="57" t="s">
        <v>29</v>
      </c>
      <c r="B1742" s="57" t="s">
        <v>30</v>
      </c>
      <c r="C1742" s="56">
        <v>5</v>
      </c>
      <c r="D1742" s="57" t="s">
        <v>32</v>
      </c>
      <c r="E1742" s="57">
        <v>1985</v>
      </c>
      <c r="F1742" s="56">
        <v>3</v>
      </c>
      <c r="G1742" s="57">
        <v>4</v>
      </c>
      <c r="H1742" s="56">
        <v>20</v>
      </c>
      <c r="I1742" s="6">
        <v>77</v>
      </c>
      <c r="J1742">
        <v>109</v>
      </c>
      <c r="K1742" s="57">
        <v>420</v>
      </c>
      <c r="L1742">
        <v>14</v>
      </c>
      <c r="M1742" s="20">
        <v>45982</v>
      </c>
      <c r="N1742" s="3">
        <v>0.12</v>
      </c>
      <c r="O1742" s="3">
        <v>1.6</v>
      </c>
      <c r="R1742" s="119"/>
    </row>
    <row r="1743" spans="1:18">
      <c r="A1743" s="57" t="s">
        <v>29</v>
      </c>
      <c r="B1743" s="57" t="s">
        <v>30</v>
      </c>
      <c r="C1743" s="56">
        <v>5</v>
      </c>
      <c r="D1743" s="57" t="s">
        <v>35</v>
      </c>
      <c r="E1743" s="57">
        <v>2002</v>
      </c>
      <c r="F1743" s="56">
        <v>3</v>
      </c>
      <c r="G1743" s="57">
        <v>3</v>
      </c>
      <c r="H1743" s="56">
        <v>20</v>
      </c>
      <c r="I1743" s="6">
        <v>78</v>
      </c>
      <c r="J1743">
        <v>84</v>
      </c>
      <c r="K1743" s="57">
        <v>320</v>
      </c>
      <c r="L1743">
        <v>14</v>
      </c>
      <c r="M1743" s="20">
        <v>45982</v>
      </c>
      <c r="N1743" s="3">
        <v>0.1</v>
      </c>
      <c r="O1743" s="3">
        <v>2</v>
      </c>
      <c r="R1743" s="119"/>
    </row>
    <row r="1744" spans="1:18">
      <c r="A1744" s="57" t="s">
        <v>29</v>
      </c>
      <c r="B1744" s="57" t="s">
        <v>30</v>
      </c>
      <c r="C1744" s="56">
        <v>5</v>
      </c>
      <c r="D1744" s="57" t="s">
        <v>36</v>
      </c>
      <c r="E1744" s="57">
        <v>2016</v>
      </c>
      <c r="F1744" s="56">
        <v>3</v>
      </c>
      <c r="G1744" s="57">
        <v>2</v>
      </c>
      <c r="H1744" s="56">
        <v>20</v>
      </c>
      <c r="I1744" s="6">
        <v>79</v>
      </c>
      <c r="J1744">
        <v>45</v>
      </c>
      <c r="K1744" s="57">
        <v>220</v>
      </c>
      <c r="L1744">
        <v>14</v>
      </c>
      <c r="M1744" s="20">
        <v>45982</v>
      </c>
      <c r="N1744" s="3">
        <v>0.11</v>
      </c>
      <c r="O1744" s="3">
        <v>3.16</v>
      </c>
      <c r="R1744" s="119"/>
    </row>
    <row r="1745" spans="1:18">
      <c r="A1745" s="57" t="s">
        <v>29</v>
      </c>
      <c r="B1745" s="57" t="s">
        <v>30</v>
      </c>
      <c r="C1745" s="56">
        <v>5</v>
      </c>
      <c r="D1745" s="57" t="s">
        <v>38</v>
      </c>
      <c r="E1745" s="57">
        <v>2023</v>
      </c>
      <c r="F1745" s="56">
        <v>3</v>
      </c>
      <c r="G1745" s="57">
        <v>1</v>
      </c>
      <c r="H1745" s="56">
        <v>20</v>
      </c>
      <c r="I1745" s="6">
        <v>80</v>
      </c>
      <c r="J1745">
        <v>20</v>
      </c>
      <c r="K1745" s="57">
        <v>120</v>
      </c>
      <c r="L1745">
        <v>14</v>
      </c>
      <c r="M1745" s="20">
        <v>45982</v>
      </c>
      <c r="N1745" s="3">
        <v>0.13</v>
      </c>
      <c r="O1745" s="3">
        <v>3.52</v>
      </c>
      <c r="R1745" s="119"/>
    </row>
    <row r="1746" spans="1:18">
      <c r="A1746" s="57" t="s">
        <v>39</v>
      </c>
      <c r="B1746" s="57" t="s">
        <v>40</v>
      </c>
      <c r="C1746" s="56">
        <v>6</v>
      </c>
      <c r="D1746" s="57" t="s">
        <v>44</v>
      </c>
      <c r="E1746" s="57">
        <v>2001</v>
      </c>
      <c r="F1746" s="56">
        <v>3</v>
      </c>
      <c r="G1746" s="57">
        <v>1</v>
      </c>
      <c r="H1746" s="56">
        <v>21</v>
      </c>
      <c r="I1746" s="6">
        <v>81</v>
      </c>
      <c r="J1746">
        <v>21</v>
      </c>
      <c r="K1746" s="57">
        <v>121</v>
      </c>
      <c r="L1746">
        <v>14</v>
      </c>
      <c r="M1746" s="20">
        <v>45982</v>
      </c>
      <c r="N1746" s="3">
        <v>0.12</v>
      </c>
      <c r="O1746" s="3">
        <v>1.97</v>
      </c>
      <c r="R1746" s="119"/>
    </row>
    <row r="1747" spans="1:18">
      <c r="A1747" s="57" t="s">
        <v>39</v>
      </c>
      <c r="B1747" s="57" t="s">
        <v>40</v>
      </c>
      <c r="C1747" s="56">
        <v>6</v>
      </c>
      <c r="D1747" s="57" t="s">
        <v>47</v>
      </c>
      <c r="E1747" s="57">
        <v>2016</v>
      </c>
      <c r="F1747" s="56">
        <v>3</v>
      </c>
      <c r="G1747" s="57">
        <v>2</v>
      </c>
      <c r="H1747" s="56">
        <v>21</v>
      </c>
      <c r="I1747" s="6">
        <v>82</v>
      </c>
      <c r="J1747">
        <v>44</v>
      </c>
      <c r="K1747" s="57">
        <v>221</v>
      </c>
      <c r="L1747">
        <v>14</v>
      </c>
      <c r="M1747" s="20">
        <v>45982</v>
      </c>
      <c r="N1747" s="3">
        <v>0.11</v>
      </c>
      <c r="O1747" s="3">
        <v>2.66</v>
      </c>
      <c r="R1747" s="119"/>
    </row>
    <row r="1748" spans="1:18">
      <c r="A1748" s="57" t="s">
        <v>39</v>
      </c>
      <c r="B1748" s="57" t="s">
        <v>40</v>
      </c>
      <c r="C1748" s="56">
        <v>6</v>
      </c>
      <c r="D1748" s="57" t="s">
        <v>42</v>
      </c>
      <c r="E1748" s="57">
        <v>1989</v>
      </c>
      <c r="F1748" s="56">
        <v>3</v>
      </c>
      <c r="G1748" s="57">
        <v>3</v>
      </c>
      <c r="H1748" s="56">
        <v>21</v>
      </c>
      <c r="I1748" s="6">
        <v>83</v>
      </c>
      <c r="J1748">
        <v>85</v>
      </c>
      <c r="K1748" s="57">
        <v>321</v>
      </c>
      <c r="L1748">
        <v>14</v>
      </c>
      <c r="M1748" s="20">
        <v>45982</v>
      </c>
      <c r="N1748" s="3">
        <v>0.11</v>
      </c>
      <c r="O1748" s="3">
        <v>2.23</v>
      </c>
      <c r="R1748" s="119"/>
    </row>
    <row r="1749" spans="1:18">
      <c r="A1749" s="57" t="s">
        <v>39</v>
      </c>
      <c r="B1749" s="57" t="s">
        <v>40</v>
      </c>
      <c r="C1749" s="56">
        <v>6</v>
      </c>
      <c r="D1749" s="57" t="s">
        <v>48</v>
      </c>
      <c r="E1749" s="57">
        <v>2020</v>
      </c>
      <c r="F1749" s="56">
        <v>3</v>
      </c>
      <c r="G1749" s="57">
        <v>4</v>
      </c>
      <c r="H1749" s="56">
        <v>21</v>
      </c>
      <c r="I1749" s="6">
        <v>84</v>
      </c>
      <c r="J1749">
        <v>108</v>
      </c>
      <c r="K1749" s="57">
        <v>421</v>
      </c>
      <c r="L1749">
        <v>14</v>
      </c>
      <c r="M1749" s="20">
        <v>45982</v>
      </c>
      <c r="N1749" s="3">
        <v>0.13</v>
      </c>
      <c r="O1749" s="3">
        <v>1.51</v>
      </c>
      <c r="R1749" s="119"/>
    </row>
    <row r="1750" spans="1:18">
      <c r="A1750" s="57" t="s">
        <v>39</v>
      </c>
      <c r="B1750" s="57" t="s">
        <v>40</v>
      </c>
      <c r="C1750" s="56">
        <v>6</v>
      </c>
      <c r="D1750" s="57" t="s">
        <v>48</v>
      </c>
      <c r="E1750" s="57">
        <v>2020</v>
      </c>
      <c r="F1750" s="56">
        <v>3</v>
      </c>
      <c r="G1750" s="57">
        <v>4</v>
      </c>
      <c r="H1750" s="56">
        <v>22</v>
      </c>
      <c r="I1750" s="6">
        <v>85</v>
      </c>
      <c r="J1750">
        <v>107</v>
      </c>
      <c r="K1750" s="57">
        <v>422</v>
      </c>
      <c r="L1750">
        <v>14</v>
      </c>
      <c r="M1750" s="20">
        <v>45982</v>
      </c>
      <c r="N1750" s="3">
        <v>0.13</v>
      </c>
      <c r="O1750" s="3">
        <v>1.81</v>
      </c>
      <c r="R1750" s="119"/>
    </row>
    <row r="1751" spans="1:18">
      <c r="A1751" s="57" t="s">
        <v>39</v>
      </c>
      <c r="B1751" s="57" t="s">
        <v>40</v>
      </c>
      <c r="C1751" s="56">
        <v>6</v>
      </c>
      <c r="D1751" s="57" t="s">
        <v>42</v>
      </c>
      <c r="E1751" s="57">
        <v>1989</v>
      </c>
      <c r="F1751" s="56">
        <v>3</v>
      </c>
      <c r="G1751" s="57">
        <v>3</v>
      </c>
      <c r="H1751" s="56">
        <v>22</v>
      </c>
      <c r="I1751" s="6">
        <v>86</v>
      </c>
      <c r="J1751">
        <v>86</v>
      </c>
      <c r="K1751" s="57">
        <v>322</v>
      </c>
      <c r="L1751">
        <v>14</v>
      </c>
      <c r="M1751" s="20">
        <v>45982</v>
      </c>
      <c r="N1751" s="3">
        <v>0.12</v>
      </c>
      <c r="O1751" s="3">
        <v>2.21</v>
      </c>
      <c r="R1751" s="119"/>
    </row>
    <row r="1752" spans="1:18">
      <c r="A1752" s="57" t="s">
        <v>39</v>
      </c>
      <c r="B1752" s="57" t="s">
        <v>40</v>
      </c>
      <c r="C1752" s="56">
        <v>6</v>
      </c>
      <c r="D1752" s="57" t="s">
        <v>47</v>
      </c>
      <c r="E1752" s="57">
        <v>2016</v>
      </c>
      <c r="F1752" s="56">
        <v>3</v>
      </c>
      <c r="G1752" s="57">
        <v>2</v>
      </c>
      <c r="H1752" s="56">
        <v>22</v>
      </c>
      <c r="I1752" s="6">
        <v>87</v>
      </c>
      <c r="J1752">
        <v>43</v>
      </c>
      <c r="K1752" s="57">
        <v>222</v>
      </c>
      <c r="L1752">
        <v>14</v>
      </c>
      <c r="M1752" s="20">
        <v>45982</v>
      </c>
      <c r="N1752" s="3">
        <v>0.12</v>
      </c>
      <c r="O1752" s="3">
        <v>2.36</v>
      </c>
      <c r="R1752" s="119"/>
    </row>
    <row r="1753" spans="1:18">
      <c r="A1753" s="57" t="s">
        <v>39</v>
      </c>
      <c r="B1753" s="57" t="s">
        <v>40</v>
      </c>
      <c r="C1753" s="56">
        <v>6</v>
      </c>
      <c r="D1753" s="57" t="s">
        <v>44</v>
      </c>
      <c r="E1753" s="57">
        <v>2001</v>
      </c>
      <c r="F1753" s="56">
        <v>3</v>
      </c>
      <c r="G1753" s="57">
        <v>1</v>
      </c>
      <c r="H1753" s="56">
        <v>22</v>
      </c>
      <c r="I1753" s="6">
        <v>88</v>
      </c>
      <c r="J1753">
        <v>22</v>
      </c>
      <c r="K1753" s="57">
        <v>122</v>
      </c>
      <c r="L1753">
        <v>14</v>
      </c>
      <c r="M1753" s="20">
        <v>45982</v>
      </c>
      <c r="N1753" s="3">
        <v>0.11</v>
      </c>
      <c r="O1753" s="3">
        <v>1.35</v>
      </c>
      <c r="R1753" s="119"/>
    </row>
    <row r="1754" spans="1:18">
      <c r="A1754" s="57" t="s">
        <v>39</v>
      </c>
      <c r="B1754" s="57" t="s">
        <v>40</v>
      </c>
      <c r="C1754" s="56">
        <v>6</v>
      </c>
      <c r="D1754" s="57" t="s">
        <v>45</v>
      </c>
      <c r="E1754" s="57">
        <v>2004</v>
      </c>
      <c r="F1754" s="56">
        <v>3</v>
      </c>
      <c r="G1754" s="57">
        <v>1</v>
      </c>
      <c r="H1754" s="56">
        <v>23</v>
      </c>
      <c r="I1754" s="6">
        <v>89</v>
      </c>
      <c r="J1754">
        <v>23</v>
      </c>
      <c r="K1754" s="57">
        <v>123</v>
      </c>
      <c r="L1754">
        <v>14</v>
      </c>
      <c r="M1754" s="20">
        <v>45982</v>
      </c>
      <c r="N1754" s="3">
        <v>0.12</v>
      </c>
      <c r="O1754" s="3">
        <v>1.56</v>
      </c>
      <c r="R1754" s="119"/>
    </row>
    <row r="1755" spans="1:18">
      <c r="A1755" s="57" t="s">
        <v>39</v>
      </c>
      <c r="B1755" s="57" t="s">
        <v>40</v>
      </c>
      <c r="C1755" s="56">
        <v>6</v>
      </c>
      <c r="D1755" s="57" t="s">
        <v>43</v>
      </c>
      <c r="E1755" s="57">
        <v>1999</v>
      </c>
      <c r="F1755" s="56">
        <v>3</v>
      </c>
      <c r="G1755" s="57">
        <v>2</v>
      </c>
      <c r="H1755" s="56">
        <v>23</v>
      </c>
      <c r="I1755" s="6">
        <v>90</v>
      </c>
      <c r="J1755">
        <v>42</v>
      </c>
      <c r="K1755" s="57">
        <v>223</v>
      </c>
      <c r="L1755">
        <v>14</v>
      </c>
      <c r="M1755" s="20">
        <v>45982</v>
      </c>
      <c r="N1755" s="3">
        <v>0.11</v>
      </c>
      <c r="O1755" s="3">
        <v>1.78</v>
      </c>
      <c r="R1755" s="119"/>
    </row>
    <row r="1756" spans="1:18">
      <c r="A1756" s="57" t="s">
        <v>39</v>
      </c>
      <c r="B1756" s="57" t="s">
        <v>40</v>
      </c>
      <c r="C1756" s="56">
        <v>6</v>
      </c>
      <c r="D1756" s="57" t="s">
        <v>46</v>
      </c>
      <c r="E1756" s="57">
        <v>2008</v>
      </c>
      <c r="F1756" s="56">
        <v>3</v>
      </c>
      <c r="G1756" s="57">
        <v>3</v>
      </c>
      <c r="H1756" s="56">
        <v>23</v>
      </c>
      <c r="I1756" s="6">
        <v>91</v>
      </c>
      <c r="J1756">
        <v>87</v>
      </c>
      <c r="K1756" s="57">
        <v>323</v>
      </c>
      <c r="L1756">
        <v>14</v>
      </c>
      <c r="M1756" s="20">
        <v>45982</v>
      </c>
      <c r="N1756" s="3">
        <v>0.1</v>
      </c>
      <c r="O1756" s="3">
        <v>1.25</v>
      </c>
      <c r="R1756" s="119"/>
    </row>
    <row r="1757" spans="1:18">
      <c r="A1757" s="57" t="s">
        <v>39</v>
      </c>
      <c r="B1757" s="57" t="s">
        <v>40</v>
      </c>
      <c r="C1757" s="56">
        <v>6</v>
      </c>
      <c r="D1757" s="57" t="s">
        <v>41</v>
      </c>
      <c r="E1757" s="57">
        <v>1984</v>
      </c>
      <c r="F1757" s="56">
        <v>3</v>
      </c>
      <c r="G1757" s="57">
        <v>4</v>
      </c>
      <c r="H1757" s="56">
        <v>23</v>
      </c>
      <c r="I1757" s="6">
        <v>92</v>
      </c>
      <c r="J1757">
        <v>106</v>
      </c>
      <c r="K1757" s="57">
        <v>423</v>
      </c>
      <c r="L1757">
        <v>14</v>
      </c>
      <c r="M1757" s="20">
        <v>45982</v>
      </c>
      <c r="N1757" s="3">
        <v>0.12</v>
      </c>
      <c r="O1757" s="3">
        <v>1.29</v>
      </c>
      <c r="R1757" s="119"/>
    </row>
    <row r="1758" spans="1:18">
      <c r="A1758" s="57" t="s">
        <v>39</v>
      </c>
      <c r="B1758" s="57" t="s">
        <v>40</v>
      </c>
      <c r="C1758" s="56">
        <v>6</v>
      </c>
      <c r="D1758" s="57" t="s">
        <v>41</v>
      </c>
      <c r="E1758" s="57">
        <v>1984</v>
      </c>
      <c r="F1758" s="56">
        <v>3</v>
      </c>
      <c r="G1758" s="57">
        <v>4</v>
      </c>
      <c r="H1758" s="56">
        <v>24</v>
      </c>
      <c r="I1758" s="6">
        <v>93</v>
      </c>
      <c r="J1758">
        <v>105</v>
      </c>
      <c r="K1758" s="57">
        <v>424</v>
      </c>
      <c r="L1758">
        <v>14</v>
      </c>
      <c r="M1758" s="20">
        <v>45982</v>
      </c>
      <c r="N1758" s="3">
        <v>0.12</v>
      </c>
      <c r="O1758" s="3">
        <v>2.4900000000000002</v>
      </c>
      <c r="R1758" s="119"/>
    </row>
    <row r="1759" spans="1:18">
      <c r="A1759" s="57" t="s">
        <v>39</v>
      </c>
      <c r="B1759" s="57" t="s">
        <v>40</v>
      </c>
      <c r="C1759" s="56">
        <v>6</v>
      </c>
      <c r="D1759" s="57" t="s">
        <v>46</v>
      </c>
      <c r="E1759" s="57">
        <v>2008</v>
      </c>
      <c r="F1759" s="56">
        <v>3</v>
      </c>
      <c r="G1759" s="57">
        <v>3</v>
      </c>
      <c r="H1759" s="56">
        <v>24</v>
      </c>
      <c r="I1759" s="6">
        <v>94</v>
      </c>
      <c r="J1759">
        <v>88</v>
      </c>
      <c r="K1759" s="57">
        <v>324</v>
      </c>
      <c r="L1759">
        <v>14</v>
      </c>
      <c r="M1759" s="20">
        <v>45982</v>
      </c>
      <c r="N1759" s="3">
        <v>0.11</v>
      </c>
      <c r="O1759" s="3">
        <v>1.98</v>
      </c>
      <c r="R1759" s="119"/>
    </row>
    <row r="1760" spans="1:18">
      <c r="A1760" s="57" t="s">
        <v>39</v>
      </c>
      <c r="B1760" s="57" t="s">
        <v>40</v>
      </c>
      <c r="C1760" s="56">
        <v>6</v>
      </c>
      <c r="D1760" s="57" t="s">
        <v>43</v>
      </c>
      <c r="E1760" s="57">
        <v>1999</v>
      </c>
      <c r="F1760" s="56">
        <v>3</v>
      </c>
      <c r="G1760" s="57">
        <v>2</v>
      </c>
      <c r="H1760" s="56">
        <v>24</v>
      </c>
      <c r="I1760" s="6">
        <v>95</v>
      </c>
      <c r="J1760">
        <v>41</v>
      </c>
      <c r="K1760" s="57">
        <v>224</v>
      </c>
      <c r="L1760">
        <v>14</v>
      </c>
      <c r="M1760" s="20">
        <v>45982</v>
      </c>
      <c r="N1760" s="3">
        <v>0.1</v>
      </c>
      <c r="O1760" s="3">
        <v>2.52</v>
      </c>
      <c r="R1760" s="119"/>
    </row>
    <row r="1761" spans="1:18">
      <c r="A1761" s="57" t="s">
        <v>39</v>
      </c>
      <c r="B1761" s="57" t="s">
        <v>40</v>
      </c>
      <c r="C1761" s="56">
        <v>6</v>
      </c>
      <c r="D1761" s="57" t="s">
        <v>45</v>
      </c>
      <c r="E1761" s="57">
        <v>2004</v>
      </c>
      <c r="F1761" s="56">
        <v>3</v>
      </c>
      <c r="G1761" s="57">
        <v>1</v>
      </c>
      <c r="H1761" s="56">
        <v>24</v>
      </c>
      <c r="I1761" s="6">
        <v>96</v>
      </c>
      <c r="J1761">
        <v>24</v>
      </c>
      <c r="K1761" s="57">
        <v>124</v>
      </c>
      <c r="L1761">
        <v>14</v>
      </c>
      <c r="M1761" s="20">
        <v>45982</v>
      </c>
      <c r="N1761" s="3">
        <v>0.11</v>
      </c>
      <c r="O1761" s="3">
        <v>3.15</v>
      </c>
      <c r="R1761" s="119"/>
    </row>
    <row r="1762" spans="1:18">
      <c r="A1762" s="57" t="s">
        <v>29</v>
      </c>
      <c r="B1762" s="57" t="s">
        <v>30</v>
      </c>
      <c r="C1762" s="56">
        <v>7</v>
      </c>
      <c r="D1762" s="57" t="s">
        <v>34</v>
      </c>
      <c r="E1762" s="57">
        <v>1999</v>
      </c>
      <c r="F1762" s="56">
        <v>4</v>
      </c>
      <c r="G1762" s="57">
        <v>1</v>
      </c>
      <c r="H1762" s="56">
        <v>25</v>
      </c>
      <c r="I1762" s="6">
        <v>97</v>
      </c>
      <c r="J1762">
        <v>25</v>
      </c>
      <c r="K1762" s="57">
        <v>125</v>
      </c>
      <c r="L1762">
        <v>14</v>
      </c>
      <c r="M1762" s="20">
        <v>45982</v>
      </c>
      <c r="N1762" s="3">
        <v>0.09</v>
      </c>
      <c r="O1762" s="3">
        <v>2.57</v>
      </c>
      <c r="R1762" s="119"/>
    </row>
    <row r="1763" spans="1:18">
      <c r="A1763" s="57" t="s">
        <v>29</v>
      </c>
      <c r="B1763" s="57" t="s">
        <v>30</v>
      </c>
      <c r="C1763" s="56">
        <v>7</v>
      </c>
      <c r="D1763" s="57" t="s">
        <v>35</v>
      </c>
      <c r="E1763" s="57">
        <v>2002</v>
      </c>
      <c r="F1763" s="56">
        <v>4</v>
      </c>
      <c r="G1763" s="57">
        <v>2</v>
      </c>
      <c r="H1763" s="56">
        <v>25</v>
      </c>
      <c r="I1763" s="6">
        <v>98</v>
      </c>
      <c r="J1763">
        <v>40</v>
      </c>
      <c r="K1763" s="57">
        <v>225</v>
      </c>
      <c r="L1763">
        <v>14</v>
      </c>
      <c r="M1763" s="20">
        <v>45982</v>
      </c>
      <c r="N1763" s="3">
        <v>0.1</v>
      </c>
      <c r="O1763" s="3">
        <v>1.41</v>
      </c>
      <c r="R1763" s="119"/>
    </row>
    <row r="1764" spans="1:18">
      <c r="A1764" s="57" t="s">
        <v>29</v>
      </c>
      <c r="B1764" s="57" t="s">
        <v>30</v>
      </c>
      <c r="C1764" s="56">
        <v>7</v>
      </c>
      <c r="D1764" s="57" t="s">
        <v>32</v>
      </c>
      <c r="E1764" s="57">
        <v>1985</v>
      </c>
      <c r="F1764" s="56">
        <v>4</v>
      </c>
      <c r="G1764" s="57">
        <v>3</v>
      </c>
      <c r="H1764" s="56">
        <v>25</v>
      </c>
      <c r="I1764" s="6">
        <v>99</v>
      </c>
      <c r="J1764">
        <v>89</v>
      </c>
      <c r="K1764" s="57">
        <v>325</v>
      </c>
      <c r="L1764">
        <v>14</v>
      </c>
      <c r="M1764" s="20">
        <v>45982</v>
      </c>
      <c r="N1764" s="3">
        <v>0.12</v>
      </c>
      <c r="O1764" s="3">
        <v>1.67</v>
      </c>
      <c r="R1764" s="119"/>
    </row>
    <row r="1765" spans="1:18">
      <c r="A1765" s="57" t="s">
        <v>29</v>
      </c>
      <c r="B1765" s="57" t="s">
        <v>30</v>
      </c>
      <c r="C1765" s="56">
        <v>7</v>
      </c>
      <c r="D1765" s="57" t="s">
        <v>38</v>
      </c>
      <c r="E1765" s="57">
        <v>2023</v>
      </c>
      <c r="F1765" s="56">
        <v>4</v>
      </c>
      <c r="G1765" s="57">
        <v>4</v>
      </c>
      <c r="H1765" s="56">
        <v>25</v>
      </c>
      <c r="I1765" s="6">
        <v>100</v>
      </c>
      <c r="J1765">
        <v>104</v>
      </c>
      <c r="K1765" s="57">
        <v>425</v>
      </c>
      <c r="L1765">
        <v>14</v>
      </c>
      <c r="M1765" s="20">
        <v>45982</v>
      </c>
      <c r="N1765" s="3">
        <v>0.1</v>
      </c>
      <c r="O1765" s="3">
        <v>0.92</v>
      </c>
      <c r="R1765" s="119"/>
    </row>
    <row r="1766" spans="1:18">
      <c r="A1766" s="57" t="s">
        <v>29</v>
      </c>
      <c r="B1766" s="57" t="s">
        <v>30</v>
      </c>
      <c r="C1766" s="56">
        <v>7</v>
      </c>
      <c r="D1766" s="57" t="s">
        <v>38</v>
      </c>
      <c r="E1766" s="57">
        <v>2023</v>
      </c>
      <c r="F1766" s="56">
        <v>4</v>
      </c>
      <c r="G1766" s="57">
        <v>4</v>
      </c>
      <c r="H1766" s="56">
        <v>26</v>
      </c>
      <c r="I1766" s="6">
        <v>101</v>
      </c>
      <c r="J1766">
        <v>103</v>
      </c>
      <c r="K1766" s="57">
        <v>426</v>
      </c>
      <c r="L1766">
        <v>14</v>
      </c>
      <c r="M1766" s="20">
        <v>45982</v>
      </c>
      <c r="N1766" s="3">
        <v>0.11</v>
      </c>
      <c r="O1766" s="3">
        <v>1.1399999999999999</v>
      </c>
      <c r="R1766" s="119"/>
    </row>
    <row r="1767" spans="1:18">
      <c r="A1767" s="57" t="s">
        <v>29</v>
      </c>
      <c r="B1767" s="57" t="s">
        <v>30</v>
      </c>
      <c r="C1767" s="56">
        <v>7</v>
      </c>
      <c r="D1767" s="57" t="s">
        <v>32</v>
      </c>
      <c r="E1767" s="57">
        <v>1985</v>
      </c>
      <c r="F1767" s="56">
        <v>4</v>
      </c>
      <c r="G1767" s="57">
        <v>3</v>
      </c>
      <c r="H1767" s="56">
        <v>26</v>
      </c>
      <c r="I1767" s="6">
        <v>102</v>
      </c>
      <c r="J1767">
        <v>90</v>
      </c>
      <c r="K1767" s="57">
        <v>326</v>
      </c>
      <c r="L1767">
        <v>14</v>
      </c>
      <c r="M1767" s="20">
        <v>45982</v>
      </c>
      <c r="N1767" s="3">
        <v>0.11</v>
      </c>
      <c r="O1767" s="3">
        <v>2</v>
      </c>
      <c r="R1767" s="119"/>
    </row>
    <row r="1768" spans="1:18">
      <c r="A1768" s="57" t="s">
        <v>29</v>
      </c>
      <c r="B1768" s="57" t="s">
        <v>30</v>
      </c>
      <c r="C1768" s="56">
        <v>7</v>
      </c>
      <c r="D1768" s="57" t="s">
        <v>35</v>
      </c>
      <c r="E1768" s="57">
        <v>2002</v>
      </c>
      <c r="F1768" s="56">
        <v>4</v>
      </c>
      <c r="G1768" s="57">
        <v>2</v>
      </c>
      <c r="H1768" s="56">
        <v>26</v>
      </c>
      <c r="I1768" s="6">
        <v>103</v>
      </c>
      <c r="J1768">
        <v>39</v>
      </c>
      <c r="K1768" s="57">
        <v>226</v>
      </c>
      <c r="L1768">
        <v>14</v>
      </c>
      <c r="M1768" s="20">
        <v>45982</v>
      </c>
      <c r="N1768" s="3">
        <v>0.1</v>
      </c>
      <c r="O1768" s="3">
        <v>1.6</v>
      </c>
      <c r="R1768" s="119"/>
    </row>
    <row r="1769" spans="1:18">
      <c r="A1769" s="57" t="s">
        <v>29</v>
      </c>
      <c r="B1769" s="57" t="s">
        <v>30</v>
      </c>
      <c r="C1769" s="56">
        <v>7</v>
      </c>
      <c r="D1769" s="57" t="s">
        <v>34</v>
      </c>
      <c r="E1769" s="57">
        <v>1999</v>
      </c>
      <c r="F1769" s="56">
        <v>4</v>
      </c>
      <c r="G1769" s="57">
        <v>1</v>
      </c>
      <c r="H1769" s="56">
        <v>26</v>
      </c>
      <c r="I1769" s="6">
        <v>104</v>
      </c>
      <c r="J1769">
        <v>26</v>
      </c>
      <c r="K1769" s="57">
        <v>126</v>
      </c>
      <c r="L1769">
        <v>14</v>
      </c>
      <c r="M1769" s="20">
        <v>45982</v>
      </c>
      <c r="N1769" s="3">
        <v>0.1</v>
      </c>
      <c r="O1769" s="3">
        <v>1.95</v>
      </c>
      <c r="R1769" s="119"/>
    </row>
    <row r="1770" spans="1:18">
      <c r="A1770" s="57" t="s">
        <v>29</v>
      </c>
      <c r="B1770" s="57" t="s">
        <v>30</v>
      </c>
      <c r="C1770" s="56">
        <v>7</v>
      </c>
      <c r="D1770" s="57" t="s">
        <v>31</v>
      </c>
      <c r="E1770" s="57">
        <v>1983</v>
      </c>
      <c r="F1770" s="56">
        <v>4</v>
      </c>
      <c r="G1770" s="57">
        <v>1</v>
      </c>
      <c r="H1770" s="56">
        <v>27</v>
      </c>
      <c r="I1770" s="6">
        <v>105</v>
      </c>
      <c r="J1770">
        <v>27</v>
      </c>
      <c r="K1770" s="57">
        <v>127</v>
      </c>
      <c r="L1770">
        <v>14</v>
      </c>
      <c r="M1770" s="20">
        <v>45982</v>
      </c>
      <c r="N1770" s="3">
        <v>0.13</v>
      </c>
      <c r="O1770" s="3">
        <v>1.86</v>
      </c>
      <c r="R1770" s="119"/>
    </row>
    <row r="1771" spans="1:18">
      <c r="A1771" s="57" t="s">
        <v>29</v>
      </c>
      <c r="B1771" s="57" t="s">
        <v>30</v>
      </c>
      <c r="C1771" s="56">
        <v>7</v>
      </c>
      <c r="D1771" s="57" t="s">
        <v>37</v>
      </c>
      <c r="E1771" s="57">
        <v>2018</v>
      </c>
      <c r="F1771" s="56">
        <v>4</v>
      </c>
      <c r="G1771" s="57">
        <v>2</v>
      </c>
      <c r="H1771" s="56">
        <v>27</v>
      </c>
      <c r="I1771" s="6">
        <v>106</v>
      </c>
      <c r="J1771">
        <v>38</v>
      </c>
      <c r="K1771" s="57">
        <v>227</v>
      </c>
      <c r="L1771">
        <v>14</v>
      </c>
      <c r="M1771" s="20">
        <v>45982</v>
      </c>
      <c r="N1771" s="3">
        <v>0.1</v>
      </c>
      <c r="O1771" s="3">
        <v>2.73</v>
      </c>
      <c r="R1771" s="119"/>
    </row>
    <row r="1772" spans="1:18">
      <c r="A1772" s="57" t="s">
        <v>29</v>
      </c>
      <c r="B1772" s="57" t="s">
        <v>30</v>
      </c>
      <c r="C1772" s="56">
        <v>7</v>
      </c>
      <c r="D1772" s="57" t="s">
        <v>33</v>
      </c>
      <c r="E1772" s="57">
        <v>1998</v>
      </c>
      <c r="F1772" s="56">
        <v>4</v>
      </c>
      <c r="G1772" s="57">
        <v>3</v>
      </c>
      <c r="H1772" s="56">
        <v>27</v>
      </c>
      <c r="I1772" s="6">
        <v>107</v>
      </c>
      <c r="J1772">
        <v>91</v>
      </c>
      <c r="K1772" s="57">
        <v>327</v>
      </c>
      <c r="L1772">
        <v>14</v>
      </c>
      <c r="M1772" s="20">
        <v>45982</v>
      </c>
      <c r="N1772" s="3">
        <v>0.12</v>
      </c>
      <c r="O1772" s="3">
        <v>1.07</v>
      </c>
      <c r="R1772" s="119"/>
    </row>
    <row r="1773" spans="1:18">
      <c r="A1773" s="57" t="s">
        <v>29</v>
      </c>
      <c r="B1773" s="57" t="s">
        <v>30</v>
      </c>
      <c r="C1773" s="56">
        <v>7</v>
      </c>
      <c r="D1773" s="57" t="s">
        <v>36</v>
      </c>
      <c r="E1773" s="57">
        <v>2016</v>
      </c>
      <c r="F1773" s="56">
        <v>4</v>
      </c>
      <c r="G1773" s="57">
        <v>4</v>
      </c>
      <c r="H1773" s="56">
        <v>27</v>
      </c>
      <c r="I1773" s="6">
        <v>108</v>
      </c>
      <c r="J1773">
        <v>102</v>
      </c>
      <c r="K1773" s="57">
        <v>427</v>
      </c>
      <c r="L1773">
        <v>14</v>
      </c>
      <c r="M1773" s="20">
        <v>45982</v>
      </c>
      <c r="N1773" s="3">
        <v>0.11</v>
      </c>
      <c r="O1773" s="3">
        <v>1.33</v>
      </c>
      <c r="R1773" s="119"/>
    </row>
    <row r="1774" spans="1:18">
      <c r="A1774" s="57" t="s">
        <v>29</v>
      </c>
      <c r="B1774" s="57" t="s">
        <v>30</v>
      </c>
      <c r="C1774" s="56">
        <v>7</v>
      </c>
      <c r="D1774" s="57" t="s">
        <v>36</v>
      </c>
      <c r="E1774" s="57">
        <v>2016</v>
      </c>
      <c r="F1774" s="56">
        <v>4</v>
      </c>
      <c r="G1774" s="57">
        <v>4</v>
      </c>
      <c r="H1774" s="56">
        <v>28</v>
      </c>
      <c r="I1774" s="6">
        <v>109</v>
      </c>
      <c r="J1774">
        <v>101</v>
      </c>
      <c r="K1774" s="57">
        <v>428</v>
      </c>
      <c r="L1774">
        <v>14</v>
      </c>
      <c r="M1774" s="20">
        <v>45982</v>
      </c>
      <c r="N1774" s="3">
        <v>0.16</v>
      </c>
      <c r="O1774" s="3">
        <v>2.57</v>
      </c>
      <c r="R1774" s="119"/>
    </row>
    <row r="1775" spans="1:18">
      <c r="A1775" s="57" t="s">
        <v>29</v>
      </c>
      <c r="B1775" s="57" t="s">
        <v>30</v>
      </c>
      <c r="C1775" s="56">
        <v>7</v>
      </c>
      <c r="D1775" s="57" t="s">
        <v>33</v>
      </c>
      <c r="E1775" s="57">
        <v>1998</v>
      </c>
      <c r="F1775" s="56">
        <v>4</v>
      </c>
      <c r="G1775" s="57">
        <v>3</v>
      </c>
      <c r="H1775" s="56">
        <v>28</v>
      </c>
      <c r="I1775" s="6">
        <v>110</v>
      </c>
      <c r="J1775">
        <v>92</v>
      </c>
      <c r="K1775" s="57">
        <v>328</v>
      </c>
      <c r="L1775">
        <v>14</v>
      </c>
      <c r="M1775" s="20">
        <v>45982</v>
      </c>
      <c r="N1775" s="3">
        <v>0.13</v>
      </c>
      <c r="O1775" s="3">
        <v>2.2999999999999998</v>
      </c>
      <c r="R1775" s="119"/>
    </row>
    <row r="1776" spans="1:18">
      <c r="A1776" s="57" t="s">
        <v>29</v>
      </c>
      <c r="B1776" s="57" t="s">
        <v>30</v>
      </c>
      <c r="C1776" s="56">
        <v>7</v>
      </c>
      <c r="D1776" s="57" t="s">
        <v>37</v>
      </c>
      <c r="E1776" s="57">
        <v>2018</v>
      </c>
      <c r="F1776" s="56">
        <v>4</v>
      </c>
      <c r="G1776" s="57">
        <v>2</v>
      </c>
      <c r="H1776" s="56">
        <v>28</v>
      </c>
      <c r="I1776" s="6">
        <v>111</v>
      </c>
      <c r="J1776">
        <v>37</v>
      </c>
      <c r="K1776" s="57">
        <v>228</v>
      </c>
      <c r="L1776">
        <v>14</v>
      </c>
      <c r="M1776" s="20">
        <v>45982</v>
      </c>
      <c r="N1776" s="3">
        <v>0.1</v>
      </c>
      <c r="O1776" s="3">
        <v>1.9</v>
      </c>
      <c r="R1776" s="119"/>
    </row>
    <row r="1777" spans="1:18">
      <c r="A1777" s="57" t="s">
        <v>29</v>
      </c>
      <c r="B1777" s="57" t="s">
        <v>30</v>
      </c>
      <c r="C1777" s="56">
        <v>7</v>
      </c>
      <c r="D1777" s="57" t="s">
        <v>31</v>
      </c>
      <c r="E1777" s="57">
        <v>1983</v>
      </c>
      <c r="F1777" s="56">
        <v>4</v>
      </c>
      <c r="G1777" s="57">
        <v>1</v>
      </c>
      <c r="H1777" s="56">
        <v>28</v>
      </c>
      <c r="I1777" s="6">
        <v>112</v>
      </c>
      <c r="J1777">
        <v>28</v>
      </c>
      <c r="K1777" s="57">
        <v>128</v>
      </c>
      <c r="L1777">
        <v>14</v>
      </c>
      <c r="M1777" s="20">
        <v>45982</v>
      </c>
      <c r="N1777" s="3">
        <v>0.13</v>
      </c>
      <c r="O1777" s="3">
        <v>3.81</v>
      </c>
      <c r="R1777" s="119"/>
    </row>
    <row r="1778" spans="1:18">
      <c r="A1778" s="57" t="s">
        <v>39</v>
      </c>
      <c r="B1778" s="57" t="s">
        <v>40</v>
      </c>
      <c r="C1778" s="56">
        <v>8</v>
      </c>
      <c r="D1778" s="57" t="s">
        <v>43</v>
      </c>
      <c r="E1778" s="57">
        <v>1999</v>
      </c>
      <c r="F1778" s="56">
        <v>4</v>
      </c>
      <c r="G1778" s="57">
        <v>1</v>
      </c>
      <c r="H1778" s="56">
        <v>29</v>
      </c>
      <c r="I1778" s="6">
        <v>113</v>
      </c>
      <c r="J1778">
        <v>29</v>
      </c>
      <c r="K1778" s="57">
        <v>129</v>
      </c>
      <c r="L1778">
        <v>14</v>
      </c>
      <c r="M1778" s="20">
        <v>45982</v>
      </c>
      <c r="N1778" s="3">
        <v>0.12</v>
      </c>
      <c r="O1778" s="3">
        <v>2.89</v>
      </c>
      <c r="R1778" s="119"/>
    </row>
    <row r="1779" spans="1:18">
      <c r="A1779" s="57" t="s">
        <v>39</v>
      </c>
      <c r="B1779" s="57" t="s">
        <v>40</v>
      </c>
      <c r="C1779" s="56">
        <v>8</v>
      </c>
      <c r="D1779" s="57" t="s">
        <v>48</v>
      </c>
      <c r="E1779" s="57">
        <v>2020</v>
      </c>
      <c r="F1779" s="56">
        <v>4</v>
      </c>
      <c r="G1779" s="57">
        <v>2</v>
      </c>
      <c r="H1779" s="56">
        <v>29</v>
      </c>
      <c r="I1779" s="6">
        <v>114</v>
      </c>
      <c r="J1779">
        <v>36</v>
      </c>
      <c r="K1779" s="57">
        <v>229</v>
      </c>
      <c r="L1779">
        <v>14</v>
      </c>
      <c r="M1779" s="20">
        <v>45982</v>
      </c>
      <c r="N1779" s="3">
        <v>0.12</v>
      </c>
      <c r="O1779" s="3">
        <v>1.58</v>
      </c>
      <c r="R1779" s="119"/>
    </row>
    <row r="1780" spans="1:18">
      <c r="A1780" s="57" t="s">
        <v>39</v>
      </c>
      <c r="B1780" s="57" t="s">
        <v>40</v>
      </c>
      <c r="C1780" s="56">
        <v>8</v>
      </c>
      <c r="D1780" s="57" t="s">
        <v>44</v>
      </c>
      <c r="E1780" s="57">
        <v>2001</v>
      </c>
      <c r="F1780" s="56">
        <v>4</v>
      </c>
      <c r="G1780" s="57">
        <v>3</v>
      </c>
      <c r="H1780" s="56">
        <v>29</v>
      </c>
      <c r="I1780" s="6">
        <v>115</v>
      </c>
      <c r="J1780">
        <v>93</v>
      </c>
      <c r="K1780" s="57">
        <v>329</v>
      </c>
      <c r="L1780">
        <v>14</v>
      </c>
      <c r="M1780" s="20">
        <v>45982</v>
      </c>
      <c r="N1780" s="3">
        <v>0.12</v>
      </c>
      <c r="O1780" s="3">
        <v>1.86</v>
      </c>
      <c r="R1780" s="119"/>
    </row>
    <row r="1781" spans="1:18">
      <c r="A1781" s="57" t="s">
        <v>39</v>
      </c>
      <c r="B1781" s="57" t="s">
        <v>40</v>
      </c>
      <c r="C1781" s="56">
        <v>8</v>
      </c>
      <c r="D1781" s="57" t="s">
        <v>45</v>
      </c>
      <c r="E1781" s="57">
        <v>2004</v>
      </c>
      <c r="F1781" s="56">
        <v>4</v>
      </c>
      <c r="G1781" s="57">
        <v>4</v>
      </c>
      <c r="H1781" s="56">
        <v>29</v>
      </c>
      <c r="I1781" s="6">
        <v>116</v>
      </c>
      <c r="J1781">
        <v>100</v>
      </c>
      <c r="K1781" s="57">
        <v>429</v>
      </c>
      <c r="L1781">
        <v>14</v>
      </c>
      <c r="M1781" s="20">
        <v>45982</v>
      </c>
      <c r="N1781" s="3">
        <v>0.14000000000000001</v>
      </c>
      <c r="O1781" s="3">
        <v>2.62</v>
      </c>
      <c r="R1781" s="119"/>
    </row>
    <row r="1782" spans="1:18">
      <c r="A1782" s="57" t="s">
        <v>39</v>
      </c>
      <c r="B1782" s="57" t="s">
        <v>40</v>
      </c>
      <c r="C1782" s="56">
        <v>8</v>
      </c>
      <c r="D1782" s="57" t="s">
        <v>45</v>
      </c>
      <c r="E1782" s="57">
        <v>2004</v>
      </c>
      <c r="F1782" s="56">
        <v>4</v>
      </c>
      <c r="G1782" s="57">
        <v>4</v>
      </c>
      <c r="H1782" s="56">
        <v>30</v>
      </c>
      <c r="I1782" s="6">
        <v>117</v>
      </c>
      <c r="J1782">
        <v>99</v>
      </c>
      <c r="K1782" s="57">
        <v>430</v>
      </c>
      <c r="L1782">
        <v>14</v>
      </c>
      <c r="M1782" s="20">
        <v>45982</v>
      </c>
      <c r="N1782" s="3">
        <v>0.16</v>
      </c>
      <c r="O1782" s="3">
        <v>1.95</v>
      </c>
      <c r="R1782" s="119"/>
    </row>
    <row r="1783" spans="1:18">
      <c r="A1783" s="57" t="s">
        <v>39</v>
      </c>
      <c r="B1783" s="57" t="s">
        <v>40</v>
      </c>
      <c r="C1783" s="56">
        <v>8</v>
      </c>
      <c r="D1783" s="57" t="s">
        <v>44</v>
      </c>
      <c r="E1783" s="57">
        <v>2001</v>
      </c>
      <c r="F1783" s="56">
        <v>4</v>
      </c>
      <c r="G1783" s="57">
        <v>3</v>
      </c>
      <c r="H1783" s="56">
        <v>30</v>
      </c>
      <c r="I1783" s="6">
        <v>118</v>
      </c>
      <c r="J1783">
        <v>94</v>
      </c>
      <c r="K1783" s="57">
        <v>330</v>
      </c>
      <c r="L1783">
        <v>14</v>
      </c>
      <c r="M1783" s="20">
        <v>45982</v>
      </c>
      <c r="N1783" s="3">
        <v>0.13</v>
      </c>
      <c r="O1783" s="3">
        <v>1.83</v>
      </c>
      <c r="R1783" s="119"/>
    </row>
    <row r="1784" spans="1:18">
      <c r="A1784" s="57" t="s">
        <v>39</v>
      </c>
      <c r="B1784" s="57" t="s">
        <v>40</v>
      </c>
      <c r="C1784" s="56">
        <v>8</v>
      </c>
      <c r="D1784" s="57" t="s">
        <v>48</v>
      </c>
      <c r="E1784" s="57">
        <v>2020</v>
      </c>
      <c r="F1784" s="56">
        <v>4</v>
      </c>
      <c r="G1784" s="57">
        <v>2</v>
      </c>
      <c r="H1784" s="56">
        <v>30</v>
      </c>
      <c r="I1784" s="6">
        <v>119</v>
      </c>
      <c r="J1784">
        <v>35</v>
      </c>
      <c r="K1784" s="57">
        <v>230</v>
      </c>
      <c r="L1784">
        <v>14</v>
      </c>
      <c r="M1784" s="20">
        <v>45982</v>
      </c>
      <c r="N1784" s="3">
        <v>0.11</v>
      </c>
      <c r="O1784" s="3">
        <v>1.69</v>
      </c>
      <c r="R1784" s="119"/>
    </row>
    <row r="1785" spans="1:18">
      <c r="A1785" s="57" t="s">
        <v>39</v>
      </c>
      <c r="B1785" s="57" t="s">
        <v>40</v>
      </c>
      <c r="C1785" s="56">
        <v>8</v>
      </c>
      <c r="D1785" s="57" t="s">
        <v>43</v>
      </c>
      <c r="E1785" s="57">
        <v>1999</v>
      </c>
      <c r="F1785" s="56">
        <v>4</v>
      </c>
      <c r="G1785" s="57">
        <v>1</v>
      </c>
      <c r="H1785" s="56">
        <v>30</v>
      </c>
      <c r="I1785" s="6">
        <v>120</v>
      </c>
      <c r="J1785">
        <v>30</v>
      </c>
      <c r="K1785" s="57">
        <v>130</v>
      </c>
      <c r="L1785">
        <v>14</v>
      </c>
      <c r="M1785" s="20">
        <v>45982</v>
      </c>
      <c r="N1785" s="3">
        <v>0.11</v>
      </c>
      <c r="O1785" s="3">
        <v>1.72</v>
      </c>
      <c r="R1785" s="119"/>
    </row>
    <row r="1786" spans="1:18">
      <c r="A1786" s="57" t="s">
        <v>39</v>
      </c>
      <c r="B1786" s="57" t="s">
        <v>40</v>
      </c>
      <c r="C1786" s="56">
        <v>8</v>
      </c>
      <c r="D1786" s="57" t="s">
        <v>46</v>
      </c>
      <c r="E1786" s="57">
        <v>2008</v>
      </c>
      <c r="F1786" s="56">
        <v>4</v>
      </c>
      <c r="G1786" s="57">
        <v>1</v>
      </c>
      <c r="H1786" s="56">
        <v>31</v>
      </c>
      <c r="I1786" s="6">
        <v>121</v>
      </c>
      <c r="J1786">
        <v>31</v>
      </c>
      <c r="K1786" s="57">
        <v>131</v>
      </c>
      <c r="L1786">
        <v>14</v>
      </c>
      <c r="M1786" s="20">
        <v>45982</v>
      </c>
      <c r="N1786" s="3">
        <v>0.11</v>
      </c>
      <c r="O1786" s="3">
        <v>1.41</v>
      </c>
      <c r="R1786" s="119"/>
    </row>
    <row r="1787" spans="1:18">
      <c r="A1787" s="57" t="s">
        <v>39</v>
      </c>
      <c r="B1787" s="57" t="s">
        <v>40</v>
      </c>
      <c r="C1787" s="56">
        <v>8</v>
      </c>
      <c r="D1787" s="57" t="s">
        <v>41</v>
      </c>
      <c r="E1787" s="57">
        <v>1984</v>
      </c>
      <c r="F1787" s="56">
        <v>4</v>
      </c>
      <c r="G1787" s="57">
        <v>2</v>
      </c>
      <c r="H1787" s="56">
        <v>31</v>
      </c>
      <c r="I1787" s="6">
        <v>122</v>
      </c>
      <c r="J1787">
        <v>34</v>
      </c>
      <c r="K1787" s="57">
        <v>231</v>
      </c>
      <c r="L1787">
        <v>14</v>
      </c>
      <c r="M1787" s="20">
        <v>45982</v>
      </c>
      <c r="N1787" s="3">
        <v>0.11</v>
      </c>
      <c r="O1787" s="3">
        <v>1.17</v>
      </c>
      <c r="R1787" s="119"/>
    </row>
    <row r="1788" spans="1:18">
      <c r="A1788" s="57" t="s">
        <v>39</v>
      </c>
      <c r="B1788" s="57" t="s">
        <v>40</v>
      </c>
      <c r="C1788" s="56">
        <v>8</v>
      </c>
      <c r="D1788" s="57" t="s">
        <v>47</v>
      </c>
      <c r="E1788" s="57">
        <v>2016</v>
      </c>
      <c r="F1788" s="56">
        <v>4</v>
      </c>
      <c r="G1788" s="57">
        <v>3</v>
      </c>
      <c r="H1788" s="56">
        <v>31</v>
      </c>
      <c r="I1788" s="6">
        <v>123</v>
      </c>
      <c r="J1788">
        <v>95</v>
      </c>
      <c r="K1788" s="57">
        <v>331</v>
      </c>
      <c r="L1788">
        <v>14</v>
      </c>
      <c r="M1788" s="20">
        <v>45982</v>
      </c>
      <c r="N1788" s="3">
        <v>0.13</v>
      </c>
      <c r="O1788" s="3">
        <v>1.33</v>
      </c>
      <c r="R1788" s="119"/>
    </row>
    <row r="1789" spans="1:18">
      <c r="A1789" s="57" t="s">
        <v>39</v>
      </c>
      <c r="B1789" s="57" t="s">
        <v>40</v>
      </c>
      <c r="C1789" s="56">
        <v>8</v>
      </c>
      <c r="D1789" s="57" t="s">
        <v>42</v>
      </c>
      <c r="E1789" s="57">
        <v>1989</v>
      </c>
      <c r="F1789" s="56">
        <v>4</v>
      </c>
      <c r="G1789" s="57">
        <v>4</v>
      </c>
      <c r="H1789" s="56">
        <v>31</v>
      </c>
      <c r="I1789" s="6">
        <v>124</v>
      </c>
      <c r="J1789">
        <v>98</v>
      </c>
      <c r="K1789" s="57">
        <v>431</v>
      </c>
      <c r="L1789">
        <v>14</v>
      </c>
      <c r="M1789" s="20">
        <v>45982</v>
      </c>
      <c r="N1789" s="3">
        <v>0.14000000000000001</v>
      </c>
      <c r="O1789" s="3">
        <v>2.27</v>
      </c>
      <c r="R1789" s="119"/>
    </row>
    <row r="1790" spans="1:18">
      <c r="A1790" s="57" t="s">
        <v>39</v>
      </c>
      <c r="B1790" s="57" t="s">
        <v>40</v>
      </c>
      <c r="C1790" s="56">
        <v>8</v>
      </c>
      <c r="D1790" s="57" t="s">
        <v>42</v>
      </c>
      <c r="E1790" s="57">
        <v>1989</v>
      </c>
      <c r="F1790" s="56">
        <v>4</v>
      </c>
      <c r="G1790" s="57">
        <v>4</v>
      </c>
      <c r="H1790" s="56">
        <v>32</v>
      </c>
      <c r="I1790" s="6">
        <v>125</v>
      </c>
      <c r="J1790">
        <v>97</v>
      </c>
      <c r="K1790" s="57">
        <v>432</v>
      </c>
      <c r="L1790">
        <v>14</v>
      </c>
      <c r="M1790" s="20">
        <v>45982</v>
      </c>
      <c r="N1790" s="3">
        <v>0.15</v>
      </c>
      <c r="O1790" s="3">
        <v>1.46</v>
      </c>
      <c r="R1790" s="119"/>
    </row>
    <row r="1791" spans="1:18">
      <c r="A1791" s="57" t="s">
        <v>39</v>
      </c>
      <c r="B1791" s="57" t="s">
        <v>40</v>
      </c>
      <c r="C1791" s="56">
        <v>8</v>
      </c>
      <c r="D1791" s="57" t="s">
        <v>47</v>
      </c>
      <c r="E1791" s="57">
        <v>2016</v>
      </c>
      <c r="F1791" s="56">
        <v>4</v>
      </c>
      <c r="G1791" s="57">
        <v>3</v>
      </c>
      <c r="H1791" s="56">
        <v>32</v>
      </c>
      <c r="I1791" s="6">
        <v>126</v>
      </c>
      <c r="J1791">
        <v>96</v>
      </c>
      <c r="K1791" s="57">
        <v>332</v>
      </c>
      <c r="L1791">
        <v>14</v>
      </c>
      <c r="M1791" s="20">
        <v>45982</v>
      </c>
      <c r="N1791" s="3">
        <v>0.12</v>
      </c>
      <c r="O1791" s="3">
        <v>1.37</v>
      </c>
      <c r="R1791" s="119"/>
    </row>
    <row r="1792" spans="1:18">
      <c r="A1792" s="57" t="s">
        <v>39</v>
      </c>
      <c r="B1792" s="57" t="s">
        <v>40</v>
      </c>
      <c r="C1792" s="56">
        <v>8</v>
      </c>
      <c r="D1792" s="57" t="s">
        <v>41</v>
      </c>
      <c r="E1792" s="57">
        <v>1984</v>
      </c>
      <c r="F1792" s="56">
        <v>4</v>
      </c>
      <c r="G1792" s="57">
        <v>2</v>
      </c>
      <c r="H1792" s="56">
        <v>32</v>
      </c>
      <c r="I1792" s="6">
        <v>127</v>
      </c>
      <c r="J1792">
        <v>33</v>
      </c>
      <c r="K1792" s="57">
        <v>232</v>
      </c>
      <c r="L1792">
        <v>14</v>
      </c>
      <c r="M1792" s="20">
        <v>45982</v>
      </c>
      <c r="N1792" s="3">
        <v>0.12</v>
      </c>
      <c r="O1792" s="3">
        <v>0.69</v>
      </c>
      <c r="R1792" s="119"/>
    </row>
    <row r="1793" spans="1:18">
      <c r="A1793" s="57" t="s">
        <v>39</v>
      </c>
      <c r="B1793" s="57" t="s">
        <v>40</v>
      </c>
      <c r="C1793" s="56">
        <v>8</v>
      </c>
      <c r="D1793" s="57" t="s">
        <v>46</v>
      </c>
      <c r="E1793" s="57">
        <v>2008</v>
      </c>
      <c r="F1793" s="56">
        <v>4</v>
      </c>
      <c r="G1793" s="57">
        <v>1</v>
      </c>
      <c r="H1793" s="56">
        <v>32</v>
      </c>
      <c r="I1793" s="6">
        <v>128</v>
      </c>
      <c r="J1793">
        <v>32</v>
      </c>
      <c r="K1793" s="57">
        <v>132</v>
      </c>
      <c r="L1793">
        <v>14</v>
      </c>
      <c r="M1793" s="20">
        <v>45982</v>
      </c>
      <c r="N1793" s="3">
        <v>0.11</v>
      </c>
      <c r="O1793" s="3">
        <v>1.86</v>
      </c>
      <c r="R1793" s="119"/>
    </row>
  </sheetData>
  <sortState xmlns:xlrd2="http://schemas.microsoft.com/office/spreadsheetml/2017/richdata2" ref="A2:N65">
    <sortCondition ref="H2:H65"/>
    <sortCondition ref="G2:G65"/>
  </sortState>
  <pageMargins left="0.7" right="0.7" top="0.75" bottom="0.75" header="0.3" footer="0.3"/>
  <pageSetup paperSize="9"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4C8B-E781-47E9-A1F1-3D63E05D15B1}">
  <dimension ref="A1:U321"/>
  <sheetViews>
    <sheetView workbookViewId="0">
      <selection activeCell="L1" sqref="L1"/>
    </sheetView>
  </sheetViews>
  <sheetFormatPr defaultRowHeight="14.45"/>
  <cols>
    <col min="5" max="10" width="8.85546875" style="7"/>
    <col min="11" max="11" width="14.5703125" style="7" customWidth="1"/>
    <col min="12" max="13" width="8.85546875" style="7"/>
    <col min="17" max="17" width="17.5703125" customWidth="1"/>
    <col min="18" max="18" width="16.42578125" bestFit="1" customWidth="1"/>
    <col min="19" max="19" width="14.28515625" bestFit="1" customWidth="1"/>
    <col min="20" max="21" width="19.42578125" style="17" bestFit="1" customWidth="1"/>
    <col min="22" max="23" width="19.42578125" bestFit="1" customWidth="1"/>
    <col min="24" max="24" width="10.7109375" bestFit="1" customWidth="1"/>
    <col min="25" max="25" width="11.42578125" bestFit="1" customWidth="1"/>
  </cols>
  <sheetData>
    <row r="1" spans="1:21" ht="57.95">
      <c r="A1" s="96" t="s">
        <v>49</v>
      </c>
      <c r="B1" s="96" t="s">
        <v>50</v>
      </c>
      <c r="C1" s="96" t="s">
        <v>52</v>
      </c>
      <c r="D1" s="96" t="s">
        <v>53</v>
      </c>
      <c r="E1" s="96" t="s">
        <v>54</v>
      </c>
      <c r="F1" s="96" t="s">
        <v>55</v>
      </c>
      <c r="G1" s="96" t="s">
        <v>56</v>
      </c>
      <c r="H1" s="85" t="s">
        <v>57</v>
      </c>
      <c r="I1" s="96" t="s">
        <v>59</v>
      </c>
      <c r="J1" s="96" t="s">
        <v>601</v>
      </c>
      <c r="K1" s="96" t="s">
        <v>602</v>
      </c>
      <c r="L1" s="96" t="s">
        <v>630</v>
      </c>
      <c r="M1" s="96" t="s">
        <v>631</v>
      </c>
    </row>
    <row r="2" spans="1:21">
      <c r="A2" s="86" t="s">
        <v>29</v>
      </c>
      <c r="B2" s="86" t="s">
        <v>30</v>
      </c>
      <c r="C2" s="86" t="s">
        <v>37</v>
      </c>
      <c r="D2" s="86">
        <v>2018</v>
      </c>
      <c r="E2" s="86">
        <v>1</v>
      </c>
      <c r="F2" s="86">
        <v>1</v>
      </c>
      <c r="G2" s="86">
        <v>2</v>
      </c>
      <c r="H2" s="86">
        <v>1</v>
      </c>
      <c r="I2" s="86">
        <v>102</v>
      </c>
      <c r="J2" s="86">
        <v>1</v>
      </c>
      <c r="K2" s="104">
        <v>45846</v>
      </c>
      <c r="L2" s="3">
        <v>41</v>
      </c>
      <c r="M2" s="7">
        <f>(L2-10)/10</f>
        <v>3.1</v>
      </c>
      <c r="N2" s="119"/>
    </row>
    <row r="3" spans="1:21">
      <c r="A3" s="86" t="s">
        <v>29</v>
      </c>
      <c r="B3" s="86" t="s">
        <v>30</v>
      </c>
      <c r="C3" s="86" t="s">
        <v>32</v>
      </c>
      <c r="D3" s="86">
        <v>1985</v>
      </c>
      <c r="E3" s="86">
        <v>1</v>
      </c>
      <c r="F3" s="86">
        <v>2</v>
      </c>
      <c r="G3" s="86">
        <v>2</v>
      </c>
      <c r="H3" s="86">
        <v>2</v>
      </c>
      <c r="I3" s="86">
        <v>202</v>
      </c>
      <c r="J3" s="86">
        <v>1</v>
      </c>
      <c r="K3" s="104">
        <v>45846</v>
      </c>
      <c r="L3" s="3">
        <v>44</v>
      </c>
      <c r="M3" s="7">
        <f t="shared" ref="M3:M66" si="0">(L3-10)/10</f>
        <v>3.4</v>
      </c>
      <c r="N3" s="119"/>
    </row>
    <row r="4" spans="1:21">
      <c r="A4" s="86" t="s">
        <v>29</v>
      </c>
      <c r="B4" s="86" t="s">
        <v>30</v>
      </c>
      <c r="C4" s="86" t="s">
        <v>31</v>
      </c>
      <c r="D4" s="86">
        <v>1983</v>
      </c>
      <c r="E4" s="86">
        <v>1</v>
      </c>
      <c r="F4" s="86">
        <v>3</v>
      </c>
      <c r="G4" s="86">
        <v>2</v>
      </c>
      <c r="H4" s="86">
        <v>3</v>
      </c>
      <c r="I4" s="86">
        <v>302</v>
      </c>
      <c r="J4" s="86">
        <v>1</v>
      </c>
      <c r="K4" s="104">
        <v>45846</v>
      </c>
      <c r="L4" s="3">
        <v>50</v>
      </c>
      <c r="M4" s="7">
        <f t="shared" si="0"/>
        <v>4</v>
      </c>
      <c r="N4" s="119"/>
      <c r="T4"/>
      <c r="U4"/>
    </row>
    <row r="5" spans="1:21">
      <c r="A5" s="86" t="s">
        <v>29</v>
      </c>
      <c r="B5" s="86" t="s">
        <v>30</v>
      </c>
      <c r="C5" s="86" t="s">
        <v>34</v>
      </c>
      <c r="D5" s="86">
        <v>1999</v>
      </c>
      <c r="E5" s="86">
        <v>1</v>
      </c>
      <c r="F5" s="86">
        <v>4</v>
      </c>
      <c r="G5" s="86">
        <v>2</v>
      </c>
      <c r="H5" s="86">
        <v>4</v>
      </c>
      <c r="I5" s="86">
        <v>402</v>
      </c>
      <c r="J5" s="86">
        <v>1</v>
      </c>
      <c r="K5" s="104">
        <v>45846</v>
      </c>
      <c r="L5" s="3">
        <v>35</v>
      </c>
      <c r="M5" s="7">
        <f t="shared" si="0"/>
        <v>2.5</v>
      </c>
      <c r="N5" s="119"/>
      <c r="T5"/>
      <c r="U5"/>
    </row>
    <row r="6" spans="1:21">
      <c r="A6" s="86" t="s">
        <v>29</v>
      </c>
      <c r="B6" s="86" t="s">
        <v>30</v>
      </c>
      <c r="C6" s="86" t="s">
        <v>35</v>
      </c>
      <c r="D6" s="86">
        <v>2002</v>
      </c>
      <c r="E6" s="86">
        <v>1</v>
      </c>
      <c r="F6" s="86">
        <v>4</v>
      </c>
      <c r="G6" s="86">
        <v>4</v>
      </c>
      <c r="H6" s="86">
        <v>5</v>
      </c>
      <c r="I6" s="86">
        <v>404</v>
      </c>
      <c r="J6" s="86">
        <v>1</v>
      </c>
      <c r="K6" s="104">
        <v>45846</v>
      </c>
      <c r="L6" s="3">
        <v>29</v>
      </c>
      <c r="M6" s="7">
        <f t="shared" si="0"/>
        <v>1.9</v>
      </c>
      <c r="N6" s="119"/>
      <c r="T6"/>
      <c r="U6"/>
    </row>
    <row r="7" spans="1:21">
      <c r="A7" s="86" t="s">
        <v>29</v>
      </c>
      <c r="B7" s="86" t="s">
        <v>30</v>
      </c>
      <c r="C7" s="86" t="s">
        <v>38</v>
      </c>
      <c r="D7" s="86">
        <v>2023</v>
      </c>
      <c r="E7" s="86">
        <v>1</v>
      </c>
      <c r="F7" s="86">
        <v>3</v>
      </c>
      <c r="G7" s="86">
        <v>4</v>
      </c>
      <c r="H7" s="86">
        <v>6</v>
      </c>
      <c r="I7" s="86">
        <v>304</v>
      </c>
      <c r="J7" s="86">
        <v>1</v>
      </c>
      <c r="K7" s="104">
        <v>45846</v>
      </c>
      <c r="L7" s="3">
        <v>36</v>
      </c>
      <c r="M7" s="7">
        <f t="shared" si="0"/>
        <v>2.6</v>
      </c>
      <c r="N7" s="119"/>
      <c r="T7"/>
      <c r="U7"/>
    </row>
    <row r="8" spans="1:21">
      <c r="A8" s="86" t="s">
        <v>29</v>
      </c>
      <c r="B8" s="86" t="s">
        <v>30</v>
      </c>
      <c r="C8" s="86" t="s">
        <v>33</v>
      </c>
      <c r="D8" s="86">
        <v>1998</v>
      </c>
      <c r="E8" s="86">
        <v>1</v>
      </c>
      <c r="F8" s="86">
        <v>2</v>
      </c>
      <c r="G8" s="86">
        <v>4</v>
      </c>
      <c r="H8" s="86">
        <v>7</v>
      </c>
      <c r="I8" s="86">
        <v>204</v>
      </c>
      <c r="J8" s="86">
        <v>1</v>
      </c>
      <c r="K8" s="104">
        <v>45846</v>
      </c>
      <c r="L8" s="3">
        <v>69</v>
      </c>
      <c r="M8" s="7">
        <f t="shared" si="0"/>
        <v>5.9</v>
      </c>
      <c r="N8" s="119"/>
      <c r="T8"/>
      <c r="U8"/>
    </row>
    <row r="9" spans="1:21">
      <c r="A9" s="86" t="s">
        <v>29</v>
      </c>
      <c r="B9" s="86" t="s">
        <v>30</v>
      </c>
      <c r="C9" s="86" t="s">
        <v>36</v>
      </c>
      <c r="D9" s="86">
        <v>2016</v>
      </c>
      <c r="E9" s="86">
        <v>1</v>
      </c>
      <c r="F9" s="86">
        <v>1</v>
      </c>
      <c r="G9" s="86">
        <v>4</v>
      </c>
      <c r="H9" s="86">
        <v>8</v>
      </c>
      <c r="I9" s="86">
        <v>104</v>
      </c>
      <c r="J9" s="86">
        <v>1</v>
      </c>
      <c r="K9" s="104">
        <v>45846</v>
      </c>
      <c r="L9" s="3">
        <v>32</v>
      </c>
      <c r="M9" s="7">
        <f t="shared" si="0"/>
        <v>2.2000000000000002</v>
      </c>
      <c r="N9" s="119"/>
      <c r="T9"/>
      <c r="U9"/>
    </row>
    <row r="10" spans="1:21">
      <c r="A10" s="86" t="s">
        <v>39</v>
      </c>
      <c r="B10" s="86" t="s">
        <v>40</v>
      </c>
      <c r="C10" s="86" t="s">
        <v>41</v>
      </c>
      <c r="D10" s="86">
        <v>1984</v>
      </c>
      <c r="E10" s="86">
        <v>1</v>
      </c>
      <c r="F10" s="86">
        <v>1</v>
      </c>
      <c r="G10" s="86">
        <v>6</v>
      </c>
      <c r="H10" s="86">
        <v>9</v>
      </c>
      <c r="I10" s="86">
        <v>106</v>
      </c>
      <c r="J10" s="86">
        <v>1</v>
      </c>
      <c r="K10" s="104">
        <v>45846</v>
      </c>
      <c r="L10" s="3">
        <v>16</v>
      </c>
      <c r="M10" s="7">
        <f t="shared" si="0"/>
        <v>0.6</v>
      </c>
      <c r="N10" s="119"/>
      <c r="T10"/>
      <c r="U10"/>
    </row>
    <row r="11" spans="1:21">
      <c r="A11" s="86" t="s">
        <v>39</v>
      </c>
      <c r="B11" s="86" t="s">
        <v>40</v>
      </c>
      <c r="C11" s="86" t="s">
        <v>42</v>
      </c>
      <c r="D11" s="86">
        <v>1989</v>
      </c>
      <c r="E11" s="86">
        <v>1</v>
      </c>
      <c r="F11" s="86">
        <v>2</v>
      </c>
      <c r="G11" s="86">
        <v>6</v>
      </c>
      <c r="H11" s="86">
        <v>10</v>
      </c>
      <c r="I11" s="86">
        <v>206</v>
      </c>
      <c r="J11" s="86">
        <v>1</v>
      </c>
      <c r="K11" s="104">
        <v>45846</v>
      </c>
      <c r="L11" s="3">
        <v>21</v>
      </c>
      <c r="M11" s="7">
        <f t="shared" si="0"/>
        <v>1.1000000000000001</v>
      </c>
      <c r="N11" s="119"/>
      <c r="T11"/>
      <c r="U11"/>
    </row>
    <row r="12" spans="1:21">
      <c r="A12" s="86" t="s">
        <v>39</v>
      </c>
      <c r="B12" s="86" t="s">
        <v>40</v>
      </c>
      <c r="C12" s="86" t="s">
        <v>45</v>
      </c>
      <c r="D12" s="86">
        <v>2004</v>
      </c>
      <c r="E12" s="86">
        <v>1</v>
      </c>
      <c r="F12" s="86">
        <v>3</v>
      </c>
      <c r="G12" s="86">
        <v>6</v>
      </c>
      <c r="H12" s="86">
        <v>11</v>
      </c>
      <c r="I12" s="86">
        <v>306</v>
      </c>
      <c r="J12" s="86">
        <v>1</v>
      </c>
      <c r="K12" s="104">
        <v>45846</v>
      </c>
      <c r="L12" s="3">
        <v>12</v>
      </c>
      <c r="M12" s="7">
        <f t="shared" si="0"/>
        <v>0.2</v>
      </c>
      <c r="N12" s="119"/>
      <c r="T12"/>
      <c r="U12"/>
    </row>
    <row r="13" spans="1:21">
      <c r="A13" s="86" t="s">
        <v>39</v>
      </c>
      <c r="B13" s="86" t="s">
        <v>40</v>
      </c>
      <c r="C13" s="86" t="s">
        <v>43</v>
      </c>
      <c r="D13" s="86">
        <v>1999</v>
      </c>
      <c r="E13" s="86">
        <v>1</v>
      </c>
      <c r="F13" s="86">
        <v>4</v>
      </c>
      <c r="G13" s="86">
        <v>6</v>
      </c>
      <c r="H13" s="86">
        <v>12</v>
      </c>
      <c r="I13" s="86">
        <v>406</v>
      </c>
      <c r="J13" s="86">
        <v>1</v>
      </c>
      <c r="K13" s="104">
        <v>45846</v>
      </c>
      <c r="L13" s="3">
        <v>19</v>
      </c>
      <c r="M13" s="7">
        <f t="shared" si="0"/>
        <v>0.9</v>
      </c>
      <c r="N13" s="119"/>
      <c r="T13"/>
      <c r="U13"/>
    </row>
    <row r="14" spans="1:21">
      <c r="A14" s="86" t="s">
        <v>39</v>
      </c>
      <c r="B14" s="86" t="s">
        <v>40</v>
      </c>
      <c r="C14" s="86" t="s">
        <v>46</v>
      </c>
      <c r="D14" s="86">
        <v>2008</v>
      </c>
      <c r="E14" s="86">
        <v>1</v>
      </c>
      <c r="F14" s="86">
        <v>4</v>
      </c>
      <c r="G14" s="86">
        <v>8</v>
      </c>
      <c r="H14" s="86">
        <v>13</v>
      </c>
      <c r="I14" s="86">
        <v>408</v>
      </c>
      <c r="J14" s="86">
        <v>1</v>
      </c>
      <c r="K14" s="104">
        <v>45846</v>
      </c>
      <c r="L14" s="3">
        <v>20</v>
      </c>
      <c r="M14" s="7">
        <f t="shared" si="0"/>
        <v>1</v>
      </c>
      <c r="N14" s="119"/>
      <c r="T14"/>
      <c r="U14"/>
    </row>
    <row r="15" spans="1:21">
      <c r="A15" s="86" t="s">
        <v>39</v>
      </c>
      <c r="B15" s="86" t="s">
        <v>40</v>
      </c>
      <c r="C15" s="86" t="s">
        <v>48</v>
      </c>
      <c r="D15" s="86">
        <v>2020</v>
      </c>
      <c r="E15" s="86">
        <v>1</v>
      </c>
      <c r="F15" s="86">
        <v>3</v>
      </c>
      <c r="G15" s="86">
        <v>8</v>
      </c>
      <c r="H15" s="86">
        <v>14</v>
      </c>
      <c r="I15" s="86">
        <v>308</v>
      </c>
      <c r="J15" s="86">
        <v>1</v>
      </c>
      <c r="K15" s="104">
        <v>45846</v>
      </c>
      <c r="L15" s="3">
        <v>15</v>
      </c>
      <c r="M15" s="7">
        <f t="shared" si="0"/>
        <v>0.5</v>
      </c>
      <c r="N15" s="119"/>
      <c r="T15"/>
      <c r="U15"/>
    </row>
    <row r="16" spans="1:21">
      <c r="A16" s="86" t="s">
        <v>39</v>
      </c>
      <c r="B16" s="86" t="s">
        <v>40</v>
      </c>
      <c r="C16" s="86" t="s">
        <v>44</v>
      </c>
      <c r="D16" s="86">
        <v>2001</v>
      </c>
      <c r="E16" s="86">
        <v>1</v>
      </c>
      <c r="F16" s="86">
        <v>2</v>
      </c>
      <c r="G16" s="86">
        <v>8</v>
      </c>
      <c r="H16" s="86">
        <v>15</v>
      </c>
      <c r="I16" s="86">
        <v>208</v>
      </c>
      <c r="J16" s="86">
        <v>1</v>
      </c>
      <c r="K16" s="104">
        <v>45846</v>
      </c>
      <c r="L16" s="3">
        <v>19</v>
      </c>
      <c r="M16" s="7">
        <f t="shared" si="0"/>
        <v>0.9</v>
      </c>
      <c r="N16" s="119"/>
      <c r="T16"/>
      <c r="U16"/>
    </row>
    <row r="17" spans="1:21">
      <c r="A17" s="86" t="s">
        <v>39</v>
      </c>
      <c r="B17" s="86" t="s">
        <v>40</v>
      </c>
      <c r="C17" s="86" t="s">
        <v>47</v>
      </c>
      <c r="D17" s="86">
        <v>2016</v>
      </c>
      <c r="E17" s="86">
        <v>1</v>
      </c>
      <c r="F17" s="86">
        <v>1</v>
      </c>
      <c r="G17" s="86">
        <v>8</v>
      </c>
      <c r="H17" s="86">
        <v>16</v>
      </c>
      <c r="I17" s="86">
        <v>108</v>
      </c>
      <c r="J17" s="86">
        <v>1</v>
      </c>
      <c r="K17" s="104">
        <v>45846</v>
      </c>
      <c r="L17" s="3">
        <v>12</v>
      </c>
      <c r="M17" s="7">
        <f t="shared" si="0"/>
        <v>0.2</v>
      </c>
      <c r="N17" s="119"/>
      <c r="T17"/>
      <c r="U17"/>
    </row>
    <row r="18" spans="1:21">
      <c r="A18" s="86" t="s">
        <v>29</v>
      </c>
      <c r="B18" s="86" t="s">
        <v>30</v>
      </c>
      <c r="C18" s="86" t="s">
        <v>32</v>
      </c>
      <c r="D18" s="86">
        <v>1985</v>
      </c>
      <c r="E18" s="86">
        <v>2</v>
      </c>
      <c r="F18" s="86">
        <v>1</v>
      </c>
      <c r="G18" s="86">
        <v>10</v>
      </c>
      <c r="H18" s="86">
        <v>17</v>
      </c>
      <c r="I18" s="86">
        <v>110</v>
      </c>
      <c r="J18" s="86">
        <v>1</v>
      </c>
      <c r="K18" s="104">
        <v>45846</v>
      </c>
      <c r="L18" s="3">
        <v>43</v>
      </c>
      <c r="M18" s="7">
        <f t="shared" si="0"/>
        <v>3.3</v>
      </c>
      <c r="N18" s="119"/>
      <c r="T18"/>
      <c r="U18"/>
    </row>
    <row r="19" spans="1:21">
      <c r="A19" s="86" t="s">
        <v>29</v>
      </c>
      <c r="B19" s="86" t="s">
        <v>30</v>
      </c>
      <c r="C19" s="86" t="s">
        <v>38</v>
      </c>
      <c r="D19" s="86">
        <v>2023</v>
      </c>
      <c r="E19" s="86">
        <v>2</v>
      </c>
      <c r="F19" s="86">
        <v>2</v>
      </c>
      <c r="G19" s="86">
        <v>10</v>
      </c>
      <c r="H19" s="86">
        <v>18</v>
      </c>
      <c r="I19" s="86">
        <v>210</v>
      </c>
      <c r="J19" s="86">
        <v>1</v>
      </c>
      <c r="K19" s="104">
        <v>45846</v>
      </c>
      <c r="L19" s="3">
        <v>43</v>
      </c>
      <c r="M19" s="7">
        <f t="shared" si="0"/>
        <v>3.3</v>
      </c>
      <c r="N19" s="119"/>
      <c r="T19"/>
      <c r="U19"/>
    </row>
    <row r="20" spans="1:21">
      <c r="A20" s="86" t="s">
        <v>29</v>
      </c>
      <c r="B20" s="86" t="s">
        <v>30</v>
      </c>
      <c r="C20" s="86" t="s">
        <v>36</v>
      </c>
      <c r="D20" s="86">
        <v>2016</v>
      </c>
      <c r="E20" s="86">
        <v>2</v>
      </c>
      <c r="F20" s="86">
        <v>3</v>
      </c>
      <c r="G20" s="86">
        <v>10</v>
      </c>
      <c r="H20" s="86">
        <v>19</v>
      </c>
      <c r="I20" s="86">
        <v>310</v>
      </c>
      <c r="J20" s="86">
        <v>1</v>
      </c>
      <c r="K20" s="104">
        <v>45846</v>
      </c>
      <c r="L20" s="3">
        <v>39</v>
      </c>
      <c r="M20" s="7">
        <f t="shared" si="0"/>
        <v>2.9</v>
      </c>
      <c r="N20" s="119"/>
      <c r="T20"/>
      <c r="U20"/>
    </row>
    <row r="21" spans="1:21">
      <c r="A21" s="86" t="s">
        <v>29</v>
      </c>
      <c r="B21" s="86" t="s">
        <v>30</v>
      </c>
      <c r="C21" s="86" t="s">
        <v>33</v>
      </c>
      <c r="D21" s="86">
        <v>1998</v>
      </c>
      <c r="E21" s="86">
        <v>2</v>
      </c>
      <c r="F21" s="86">
        <v>4</v>
      </c>
      <c r="G21" s="86">
        <v>10</v>
      </c>
      <c r="H21" s="86">
        <v>20</v>
      </c>
      <c r="I21" s="86">
        <v>410</v>
      </c>
      <c r="J21" s="86">
        <v>1</v>
      </c>
      <c r="K21" s="104">
        <v>45846</v>
      </c>
      <c r="L21" s="3">
        <v>42</v>
      </c>
      <c r="M21" s="7">
        <f t="shared" si="0"/>
        <v>3.2</v>
      </c>
      <c r="N21" s="119"/>
      <c r="T21"/>
      <c r="U21"/>
    </row>
    <row r="22" spans="1:21">
      <c r="A22" s="86" t="s">
        <v>29</v>
      </c>
      <c r="B22" s="86" t="s">
        <v>30</v>
      </c>
      <c r="C22" s="86" t="s">
        <v>31</v>
      </c>
      <c r="D22" s="86">
        <v>1983</v>
      </c>
      <c r="E22" s="86">
        <v>2</v>
      </c>
      <c r="F22" s="86">
        <v>4</v>
      </c>
      <c r="G22" s="86">
        <v>12</v>
      </c>
      <c r="H22" s="86">
        <v>21</v>
      </c>
      <c r="I22" s="86">
        <v>412</v>
      </c>
      <c r="J22" s="86">
        <v>1</v>
      </c>
      <c r="K22" s="104">
        <v>45846</v>
      </c>
      <c r="L22" s="3">
        <v>32</v>
      </c>
      <c r="M22" s="7">
        <f t="shared" si="0"/>
        <v>2.2000000000000002</v>
      </c>
      <c r="N22" s="119"/>
      <c r="T22"/>
      <c r="U22"/>
    </row>
    <row r="23" spans="1:21">
      <c r="A23" s="86" t="s">
        <v>29</v>
      </c>
      <c r="B23" s="86" t="s">
        <v>30</v>
      </c>
      <c r="C23" s="86" t="s">
        <v>37</v>
      </c>
      <c r="D23" s="86">
        <v>2018</v>
      </c>
      <c r="E23" s="86">
        <v>2</v>
      </c>
      <c r="F23" s="86">
        <v>3</v>
      </c>
      <c r="G23" s="86">
        <v>12</v>
      </c>
      <c r="H23" s="86">
        <v>22</v>
      </c>
      <c r="I23" s="86">
        <v>312</v>
      </c>
      <c r="J23" s="86">
        <v>1</v>
      </c>
      <c r="K23" s="104">
        <v>45846</v>
      </c>
      <c r="L23" s="3">
        <v>31</v>
      </c>
      <c r="M23" s="7">
        <f t="shared" si="0"/>
        <v>2.1</v>
      </c>
      <c r="N23" s="119"/>
      <c r="T23"/>
      <c r="U23"/>
    </row>
    <row r="24" spans="1:21">
      <c r="A24" s="86" t="s">
        <v>29</v>
      </c>
      <c r="B24" s="86" t="s">
        <v>30</v>
      </c>
      <c r="C24" s="86" t="s">
        <v>34</v>
      </c>
      <c r="D24" s="86">
        <v>1999</v>
      </c>
      <c r="E24" s="86">
        <v>2</v>
      </c>
      <c r="F24" s="86">
        <v>2</v>
      </c>
      <c r="G24" s="86">
        <v>12</v>
      </c>
      <c r="H24" s="86">
        <v>23</v>
      </c>
      <c r="I24" s="86">
        <v>212</v>
      </c>
      <c r="J24" s="86">
        <v>1</v>
      </c>
      <c r="K24" s="104">
        <v>45846</v>
      </c>
      <c r="L24" s="3">
        <v>40</v>
      </c>
      <c r="M24" s="7">
        <f t="shared" si="0"/>
        <v>3</v>
      </c>
      <c r="N24" s="119"/>
    </row>
    <row r="25" spans="1:21">
      <c r="A25" s="86" t="s">
        <v>29</v>
      </c>
      <c r="B25" s="86" t="s">
        <v>30</v>
      </c>
      <c r="C25" s="86" t="s">
        <v>35</v>
      </c>
      <c r="D25" s="86">
        <v>2002</v>
      </c>
      <c r="E25" s="86">
        <v>2</v>
      </c>
      <c r="F25" s="86">
        <v>1</v>
      </c>
      <c r="G25" s="86">
        <v>12</v>
      </c>
      <c r="H25" s="86">
        <v>24</v>
      </c>
      <c r="I25" s="86">
        <v>112</v>
      </c>
      <c r="J25" s="86">
        <v>1</v>
      </c>
      <c r="K25" s="104">
        <v>45846</v>
      </c>
      <c r="L25" s="3">
        <v>35</v>
      </c>
      <c r="M25" s="7">
        <f t="shared" si="0"/>
        <v>2.5</v>
      </c>
      <c r="N25" s="119"/>
    </row>
    <row r="26" spans="1:21">
      <c r="A26" s="86" t="s">
        <v>39</v>
      </c>
      <c r="B26" s="86" t="s">
        <v>40</v>
      </c>
      <c r="C26" s="86" t="s">
        <v>42</v>
      </c>
      <c r="D26" s="86">
        <v>1989</v>
      </c>
      <c r="E26" s="87">
        <v>2</v>
      </c>
      <c r="F26" s="87">
        <v>1</v>
      </c>
      <c r="G26" s="87">
        <v>14</v>
      </c>
      <c r="H26" s="86">
        <v>25</v>
      </c>
      <c r="I26" s="87">
        <v>114</v>
      </c>
      <c r="J26" s="86">
        <v>1</v>
      </c>
      <c r="K26" s="104">
        <v>45846</v>
      </c>
      <c r="L26" s="3">
        <v>20</v>
      </c>
      <c r="M26" s="7">
        <f t="shared" si="0"/>
        <v>1</v>
      </c>
      <c r="N26" s="119"/>
    </row>
    <row r="27" spans="1:21">
      <c r="A27" s="86" t="s">
        <v>39</v>
      </c>
      <c r="B27" s="86" t="s">
        <v>40</v>
      </c>
      <c r="C27" s="86" t="s">
        <v>45</v>
      </c>
      <c r="D27" s="86">
        <v>2004</v>
      </c>
      <c r="E27" s="86">
        <v>2</v>
      </c>
      <c r="F27" s="86">
        <v>2</v>
      </c>
      <c r="G27" s="86">
        <v>14</v>
      </c>
      <c r="H27" s="86">
        <v>26</v>
      </c>
      <c r="I27" s="86">
        <v>214</v>
      </c>
      <c r="J27" s="86">
        <v>1</v>
      </c>
      <c r="K27" s="104">
        <v>45846</v>
      </c>
      <c r="L27" s="3">
        <v>16</v>
      </c>
      <c r="M27" s="7">
        <f t="shared" si="0"/>
        <v>0.6</v>
      </c>
      <c r="N27" s="119"/>
    </row>
    <row r="28" spans="1:21">
      <c r="A28" s="86" t="s">
        <v>39</v>
      </c>
      <c r="B28" s="86" t="s">
        <v>40</v>
      </c>
      <c r="C28" s="86" t="s">
        <v>41</v>
      </c>
      <c r="D28" s="86">
        <v>1984</v>
      </c>
      <c r="E28" s="86">
        <v>2</v>
      </c>
      <c r="F28" s="86">
        <v>3</v>
      </c>
      <c r="G28" s="86">
        <v>14</v>
      </c>
      <c r="H28" s="86">
        <v>27</v>
      </c>
      <c r="I28" s="86">
        <v>314</v>
      </c>
      <c r="J28" s="86">
        <v>1</v>
      </c>
      <c r="K28" s="104">
        <v>45846</v>
      </c>
      <c r="L28" s="3">
        <v>13</v>
      </c>
      <c r="M28" s="7">
        <f t="shared" si="0"/>
        <v>0.3</v>
      </c>
      <c r="N28" s="119"/>
    </row>
    <row r="29" spans="1:21">
      <c r="A29" s="86" t="s">
        <v>39</v>
      </c>
      <c r="B29" s="86" t="s">
        <v>40</v>
      </c>
      <c r="C29" s="86" t="s">
        <v>47</v>
      </c>
      <c r="D29" s="86">
        <v>2016</v>
      </c>
      <c r="E29" s="86">
        <v>2</v>
      </c>
      <c r="F29" s="86">
        <v>4</v>
      </c>
      <c r="G29" s="86">
        <v>14</v>
      </c>
      <c r="H29" s="86">
        <v>28</v>
      </c>
      <c r="I29" s="86">
        <v>414</v>
      </c>
      <c r="J29" s="86">
        <v>1</v>
      </c>
      <c r="K29" s="104">
        <v>45846</v>
      </c>
      <c r="L29" s="3">
        <v>14</v>
      </c>
      <c r="M29" s="7">
        <f t="shared" si="0"/>
        <v>0.4</v>
      </c>
      <c r="N29" s="119"/>
    </row>
    <row r="30" spans="1:21">
      <c r="A30" s="86" t="s">
        <v>39</v>
      </c>
      <c r="B30" s="86" t="s">
        <v>40</v>
      </c>
      <c r="C30" s="86" t="s">
        <v>44</v>
      </c>
      <c r="D30" s="86">
        <v>2001</v>
      </c>
      <c r="E30" s="86">
        <v>2</v>
      </c>
      <c r="F30" s="86">
        <v>4</v>
      </c>
      <c r="G30" s="86">
        <v>16</v>
      </c>
      <c r="H30" s="86">
        <v>29</v>
      </c>
      <c r="I30" s="86">
        <v>416</v>
      </c>
      <c r="J30" s="86">
        <v>1</v>
      </c>
      <c r="K30" s="104">
        <v>45846</v>
      </c>
      <c r="L30" s="3">
        <v>13</v>
      </c>
      <c r="M30" s="7">
        <f t="shared" si="0"/>
        <v>0.3</v>
      </c>
      <c r="N30" s="119"/>
    </row>
    <row r="31" spans="1:21">
      <c r="A31" s="86" t="s">
        <v>39</v>
      </c>
      <c r="B31" s="86" t="s">
        <v>40</v>
      </c>
      <c r="C31" s="86" t="s">
        <v>43</v>
      </c>
      <c r="D31" s="86">
        <v>1999</v>
      </c>
      <c r="E31" s="86">
        <v>2</v>
      </c>
      <c r="F31" s="86">
        <v>3</v>
      </c>
      <c r="G31" s="86">
        <v>16</v>
      </c>
      <c r="H31" s="86">
        <v>30</v>
      </c>
      <c r="I31" s="86">
        <v>316</v>
      </c>
      <c r="J31" s="86">
        <v>1</v>
      </c>
      <c r="K31" s="104">
        <v>45846</v>
      </c>
      <c r="L31" s="3">
        <v>18</v>
      </c>
      <c r="M31" s="7">
        <f t="shared" si="0"/>
        <v>0.8</v>
      </c>
      <c r="N31" s="119"/>
    </row>
    <row r="32" spans="1:21">
      <c r="A32" s="86" t="s">
        <v>39</v>
      </c>
      <c r="B32" s="86" t="s">
        <v>40</v>
      </c>
      <c r="C32" s="86" t="s">
        <v>46</v>
      </c>
      <c r="D32" s="86">
        <v>2008</v>
      </c>
      <c r="E32" s="86">
        <v>2</v>
      </c>
      <c r="F32" s="86">
        <v>2</v>
      </c>
      <c r="G32" s="86">
        <v>16</v>
      </c>
      <c r="H32" s="86">
        <v>31</v>
      </c>
      <c r="I32" s="86">
        <v>216</v>
      </c>
      <c r="J32" s="86">
        <v>1</v>
      </c>
      <c r="K32" s="104">
        <v>45846</v>
      </c>
      <c r="L32" s="3">
        <v>14</v>
      </c>
      <c r="M32" s="7">
        <f t="shared" si="0"/>
        <v>0.4</v>
      </c>
      <c r="N32" s="119"/>
    </row>
    <row r="33" spans="1:14">
      <c r="A33" s="86" t="s">
        <v>39</v>
      </c>
      <c r="B33" s="86" t="s">
        <v>40</v>
      </c>
      <c r="C33" s="86" t="s">
        <v>48</v>
      </c>
      <c r="D33" s="86">
        <v>2020</v>
      </c>
      <c r="E33" s="86">
        <v>2</v>
      </c>
      <c r="F33" s="86">
        <v>1</v>
      </c>
      <c r="G33" s="86">
        <v>16</v>
      </c>
      <c r="H33" s="86">
        <v>32</v>
      </c>
      <c r="I33" s="86">
        <v>116</v>
      </c>
      <c r="J33" s="86">
        <v>1</v>
      </c>
      <c r="K33" s="104">
        <v>45846</v>
      </c>
      <c r="L33" s="3">
        <v>13</v>
      </c>
      <c r="M33" s="7">
        <f t="shared" si="0"/>
        <v>0.3</v>
      </c>
      <c r="N33" s="119"/>
    </row>
    <row r="34" spans="1:14">
      <c r="A34" s="86" t="s">
        <v>29</v>
      </c>
      <c r="B34" s="86" t="s">
        <v>30</v>
      </c>
      <c r="C34" s="86" t="s">
        <v>33</v>
      </c>
      <c r="D34" s="86">
        <v>1998</v>
      </c>
      <c r="E34" s="86">
        <v>3</v>
      </c>
      <c r="F34" s="86">
        <v>1</v>
      </c>
      <c r="G34" s="86">
        <v>18</v>
      </c>
      <c r="H34" s="86">
        <v>33</v>
      </c>
      <c r="I34" s="86">
        <v>118</v>
      </c>
      <c r="J34" s="86">
        <v>1</v>
      </c>
      <c r="K34" s="104">
        <v>45846</v>
      </c>
      <c r="L34" s="3">
        <v>51</v>
      </c>
      <c r="M34" s="7">
        <f t="shared" si="0"/>
        <v>4.0999999999999996</v>
      </c>
      <c r="N34" s="119"/>
    </row>
    <row r="35" spans="1:14">
      <c r="A35" s="86" t="s">
        <v>29</v>
      </c>
      <c r="B35" s="86" t="s">
        <v>30</v>
      </c>
      <c r="C35" s="86" t="s">
        <v>31</v>
      </c>
      <c r="D35" s="86">
        <v>1983</v>
      </c>
      <c r="E35" s="86">
        <v>3</v>
      </c>
      <c r="F35" s="86">
        <v>2</v>
      </c>
      <c r="G35" s="86">
        <v>18</v>
      </c>
      <c r="H35" s="86">
        <v>34</v>
      </c>
      <c r="I35" s="86">
        <v>218</v>
      </c>
      <c r="J35" s="86">
        <v>1</v>
      </c>
      <c r="K35" s="104">
        <v>45846</v>
      </c>
      <c r="L35" s="3">
        <v>30</v>
      </c>
      <c r="M35" s="7">
        <f t="shared" si="0"/>
        <v>2</v>
      </c>
      <c r="N35" s="119"/>
    </row>
    <row r="36" spans="1:14">
      <c r="A36" s="86" t="s">
        <v>29</v>
      </c>
      <c r="B36" s="86" t="s">
        <v>30</v>
      </c>
      <c r="C36" s="86" t="s">
        <v>34</v>
      </c>
      <c r="D36" s="86">
        <v>1999</v>
      </c>
      <c r="E36" s="86">
        <v>3</v>
      </c>
      <c r="F36" s="86">
        <v>3</v>
      </c>
      <c r="G36" s="86">
        <v>18</v>
      </c>
      <c r="H36" s="86">
        <v>35</v>
      </c>
      <c r="I36" s="86">
        <v>318</v>
      </c>
      <c r="J36" s="86">
        <v>1</v>
      </c>
      <c r="K36" s="104">
        <v>45846</v>
      </c>
      <c r="L36" s="3">
        <v>49</v>
      </c>
      <c r="M36" s="7">
        <f t="shared" si="0"/>
        <v>3.9</v>
      </c>
      <c r="N36" s="119"/>
    </row>
    <row r="37" spans="1:14">
      <c r="A37" s="86" t="s">
        <v>29</v>
      </c>
      <c r="B37" s="86" t="s">
        <v>30</v>
      </c>
      <c r="C37" s="86" t="s">
        <v>37</v>
      </c>
      <c r="D37" s="86">
        <v>2018</v>
      </c>
      <c r="E37" s="86">
        <v>3</v>
      </c>
      <c r="F37" s="86">
        <v>4</v>
      </c>
      <c r="G37" s="86">
        <v>18</v>
      </c>
      <c r="H37" s="86">
        <v>36</v>
      </c>
      <c r="I37" s="86">
        <v>418</v>
      </c>
      <c r="J37" s="86">
        <v>1</v>
      </c>
      <c r="K37" s="104">
        <v>45846</v>
      </c>
      <c r="L37" s="3">
        <v>22</v>
      </c>
      <c r="M37" s="7">
        <f t="shared" si="0"/>
        <v>1.2</v>
      </c>
      <c r="N37" s="119"/>
    </row>
    <row r="38" spans="1:14">
      <c r="A38" s="86" t="s">
        <v>29</v>
      </c>
      <c r="B38" s="86" t="s">
        <v>30</v>
      </c>
      <c r="C38" s="86" t="s">
        <v>32</v>
      </c>
      <c r="D38" s="86">
        <v>1985</v>
      </c>
      <c r="E38" s="86">
        <v>3</v>
      </c>
      <c r="F38" s="86">
        <v>4</v>
      </c>
      <c r="G38" s="86">
        <v>20</v>
      </c>
      <c r="H38" s="86">
        <v>37</v>
      </c>
      <c r="I38" s="86">
        <v>420</v>
      </c>
      <c r="J38" s="86">
        <v>1</v>
      </c>
      <c r="K38" s="104">
        <v>45846</v>
      </c>
      <c r="L38" s="3">
        <v>47</v>
      </c>
      <c r="M38" s="7">
        <f t="shared" si="0"/>
        <v>3.7</v>
      </c>
      <c r="N38" s="119"/>
    </row>
    <row r="39" spans="1:14">
      <c r="A39" s="86" t="s">
        <v>29</v>
      </c>
      <c r="B39" s="86" t="s">
        <v>30</v>
      </c>
      <c r="C39" s="86" t="s">
        <v>35</v>
      </c>
      <c r="D39" s="86">
        <v>2002</v>
      </c>
      <c r="E39" s="86">
        <v>3</v>
      </c>
      <c r="F39" s="86">
        <v>3</v>
      </c>
      <c r="G39" s="86">
        <v>20</v>
      </c>
      <c r="H39" s="86">
        <v>38</v>
      </c>
      <c r="I39" s="86">
        <v>320</v>
      </c>
      <c r="J39" s="86">
        <v>1</v>
      </c>
      <c r="K39" s="104">
        <v>45846</v>
      </c>
      <c r="L39" s="3">
        <v>34</v>
      </c>
      <c r="M39" s="7">
        <f t="shared" si="0"/>
        <v>2.4</v>
      </c>
      <c r="N39" s="119"/>
    </row>
    <row r="40" spans="1:14">
      <c r="A40" s="86" t="s">
        <v>29</v>
      </c>
      <c r="B40" s="86" t="s">
        <v>30</v>
      </c>
      <c r="C40" s="86" t="s">
        <v>36</v>
      </c>
      <c r="D40" s="86">
        <v>2016</v>
      </c>
      <c r="E40" s="86">
        <v>3</v>
      </c>
      <c r="F40" s="86">
        <v>2</v>
      </c>
      <c r="G40" s="86">
        <v>20</v>
      </c>
      <c r="H40" s="86">
        <v>39</v>
      </c>
      <c r="I40" s="86">
        <v>220</v>
      </c>
      <c r="J40" s="86">
        <v>1</v>
      </c>
      <c r="K40" s="104">
        <v>45846</v>
      </c>
      <c r="L40" s="3">
        <v>43</v>
      </c>
      <c r="M40" s="7">
        <f t="shared" si="0"/>
        <v>3.3</v>
      </c>
      <c r="N40" s="119"/>
    </row>
    <row r="41" spans="1:14">
      <c r="A41" s="86" t="s">
        <v>29</v>
      </c>
      <c r="B41" s="86" t="s">
        <v>30</v>
      </c>
      <c r="C41" s="86" t="s">
        <v>38</v>
      </c>
      <c r="D41" s="86">
        <v>2023</v>
      </c>
      <c r="E41" s="86">
        <v>3</v>
      </c>
      <c r="F41" s="86">
        <v>1</v>
      </c>
      <c r="G41" s="86">
        <v>20</v>
      </c>
      <c r="H41" s="86">
        <v>40</v>
      </c>
      <c r="I41" s="86">
        <v>120</v>
      </c>
      <c r="J41" s="86">
        <v>1</v>
      </c>
      <c r="K41" s="104">
        <v>45846</v>
      </c>
      <c r="L41" s="3">
        <v>50</v>
      </c>
      <c r="M41" s="7">
        <f t="shared" si="0"/>
        <v>4</v>
      </c>
      <c r="N41" s="119"/>
    </row>
    <row r="42" spans="1:14">
      <c r="A42" s="86" t="s">
        <v>39</v>
      </c>
      <c r="B42" s="86" t="s">
        <v>40</v>
      </c>
      <c r="C42" s="86" t="s">
        <v>44</v>
      </c>
      <c r="D42" s="86">
        <v>2001</v>
      </c>
      <c r="E42" s="86">
        <v>3</v>
      </c>
      <c r="F42" s="86">
        <v>1</v>
      </c>
      <c r="G42" s="86">
        <v>22</v>
      </c>
      <c r="H42" s="86">
        <v>41</v>
      </c>
      <c r="I42" s="86">
        <v>122</v>
      </c>
      <c r="J42" s="86">
        <v>1</v>
      </c>
      <c r="K42" s="104">
        <v>45846</v>
      </c>
      <c r="L42" s="3">
        <v>15</v>
      </c>
      <c r="M42" s="7">
        <f t="shared" si="0"/>
        <v>0.5</v>
      </c>
      <c r="N42" s="119"/>
    </row>
    <row r="43" spans="1:14">
      <c r="A43" s="86" t="s">
        <v>39</v>
      </c>
      <c r="B43" s="86" t="s">
        <v>40</v>
      </c>
      <c r="C43" s="86" t="s">
        <v>47</v>
      </c>
      <c r="D43" s="86">
        <v>2016</v>
      </c>
      <c r="E43" s="86">
        <v>3</v>
      </c>
      <c r="F43" s="86">
        <v>2</v>
      </c>
      <c r="G43" s="86">
        <v>22</v>
      </c>
      <c r="H43" s="86">
        <v>42</v>
      </c>
      <c r="I43" s="86">
        <v>222</v>
      </c>
      <c r="J43" s="86">
        <v>1</v>
      </c>
      <c r="K43" s="104">
        <v>45846</v>
      </c>
      <c r="L43" s="3">
        <v>19</v>
      </c>
      <c r="M43" s="7">
        <f t="shared" si="0"/>
        <v>0.9</v>
      </c>
      <c r="N43" s="119"/>
    </row>
    <row r="44" spans="1:14">
      <c r="A44" s="86" t="s">
        <v>39</v>
      </c>
      <c r="B44" s="86" t="s">
        <v>40</v>
      </c>
      <c r="C44" s="86" t="s">
        <v>42</v>
      </c>
      <c r="D44" s="86">
        <v>1989</v>
      </c>
      <c r="E44" s="86">
        <v>3</v>
      </c>
      <c r="F44" s="86">
        <v>3</v>
      </c>
      <c r="G44" s="86">
        <v>22</v>
      </c>
      <c r="H44" s="86">
        <v>43</v>
      </c>
      <c r="I44" s="86">
        <v>322</v>
      </c>
      <c r="J44" s="86">
        <v>1</v>
      </c>
      <c r="K44" s="104">
        <v>45846</v>
      </c>
      <c r="L44" s="3">
        <v>12</v>
      </c>
      <c r="M44" s="7">
        <f t="shared" si="0"/>
        <v>0.2</v>
      </c>
      <c r="N44" s="119"/>
    </row>
    <row r="45" spans="1:14">
      <c r="A45" s="86" t="s">
        <v>39</v>
      </c>
      <c r="B45" s="86" t="s">
        <v>40</v>
      </c>
      <c r="C45" s="86" t="s">
        <v>48</v>
      </c>
      <c r="D45" s="86">
        <v>2020</v>
      </c>
      <c r="E45" s="86">
        <v>3</v>
      </c>
      <c r="F45" s="86">
        <v>4</v>
      </c>
      <c r="G45" s="86">
        <v>22</v>
      </c>
      <c r="H45" s="86">
        <v>44</v>
      </c>
      <c r="I45" s="86">
        <v>422</v>
      </c>
      <c r="J45" s="86">
        <v>1</v>
      </c>
      <c r="K45" s="104">
        <v>45846</v>
      </c>
      <c r="L45" s="3">
        <v>13</v>
      </c>
      <c r="M45" s="7">
        <f t="shared" si="0"/>
        <v>0.3</v>
      </c>
      <c r="N45" s="119"/>
    </row>
    <row r="46" spans="1:14">
      <c r="A46" s="86" t="s">
        <v>39</v>
      </c>
      <c r="B46" s="86" t="s">
        <v>40</v>
      </c>
      <c r="C46" s="86" t="s">
        <v>41</v>
      </c>
      <c r="D46" s="86">
        <v>1984</v>
      </c>
      <c r="E46" s="86">
        <v>3</v>
      </c>
      <c r="F46" s="86">
        <v>4</v>
      </c>
      <c r="G46" s="86">
        <v>24</v>
      </c>
      <c r="H46" s="86">
        <v>45</v>
      </c>
      <c r="I46" s="86">
        <v>424</v>
      </c>
      <c r="J46" s="86">
        <v>1</v>
      </c>
      <c r="K46" s="104">
        <v>45846</v>
      </c>
      <c r="L46" s="3">
        <v>10</v>
      </c>
      <c r="M46" s="7">
        <f t="shared" si="0"/>
        <v>0</v>
      </c>
      <c r="N46" s="119"/>
    </row>
    <row r="47" spans="1:14">
      <c r="A47" s="86" t="s">
        <v>39</v>
      </c>
      <c r="B47" s="86" t="s">
        <v>40</v>
      </c>
      <c r="C47" s="86" t="s">
        <v>46</v>
      </c>
      <c r="D47" s="86">
        <v>2008</v>
      </c>
      <c r="E47" s="86">
        <v>3</v>
      </c>
      <c r="F47" s="86">
        <v>3</v>
      </c>
      <c r="G47" s="86">
        <v>24</v>
      </c>
      <c r="H47" s="86">
        <v>46</v>
      </c>
      <c r="I47" s="86">
        <v>324</v>
      </c>
      <c r="J47" s="86">
        <v>1</v>
      </c>
      <c r="K47" s="104">
        <v>45846</v>
      </c>
      <c r="L47" s="3">
        <v>10</v>
      </c>
      <c r="M47" s="7">
        <f t="shared" si="0"/>
        <v>0</v>
      </c>
      <c r="N47" s="119"/>
    </row>
    <row r="48" spans="1:14">
      <c r="A48" s="86" t="s">
        <v>39</v>
      </c>
      <c r="B48" s="86" t="s">
        <v>40</v>
      </c>
      <c r="C48" s="86" t="s">
        <v>43</v>
      </c>
      <c r="D48" s="86">
        <v>1999</v>
      </c>
      <c r="E48" s="86">
        <v>3</v>
      </c>
      <c r="F48" s="86">
        <v>2</v>
      </c>
      <c r="G48" s="86">
        <v>24</v>
      </c>
      <c r="H48" s="86">
        <v>47</v>
      </c>
      <c r="I48" s="86">
        <v>224</v>
      </c>
      <c r="J48" s="86">
        <v>1</v>
      </c>
      <c r="K48" s="104">
        <v>45846</v>
      </c>
      <c r="L48" s="3">
        <v>19</v>
      </c>
      <c r="M48" s="7">
        <f t="shared" si="0"/>
        <v>0.9</v>
      </c>
      <c r="N48" s="119"/>
    </row>
    <row r="49" spans="1:14">
      <c r="A49" s="86" t="s">
        <v>39</v>
      </c>
      <c r="B49" s="86" t="s">
        <v>40</v>
      </c>
      <c r="C49" s="86" t="s">
        <v>45</v>
      </c>
      <c r="D49" s="86">
        <v>2004</v>
      </c>
      <c r="E49" s="86">
        <v>3</v>
      </c>
      <c r="F49" s="86">
        <v>1</v>
      </c>
      <c r="G49" s="86">
        <v>24</v>
      </c>
      <c r="H49" s="86">
        <v>48</v>
      </c>
      <c r="I49" s="86">
        <v>124</v>
      </c>
      <c r="J49" s="86">
        <v>1</v>
      </c>
      <c r="K49" s="104">
        <v>45846</v>
      </c>
      <c r="L49" s="3">
        <v>18</v>
      </c>
      <c r="M49" s="7">
        <f t="shared" si="0"/>
        <v>0.8</v>
      </c>
      <c r="N49" s="119"/>
    </row>
    <row r="50" spans="1:14">
      <c r="A50" s="86" t="s">
        <v>29</v>
      </c>
      <c r="B50" s="86" t="s">
        <v>30</v>
      </c>
      <c r="C50" s="86" t="s">
        <v>34</v>
      </c>
      <c r="D50" s="86">
        <v>1999</v>
      </c>
      <c r="E50" s="86">
        <v>4</v>
      </c>
      <c r="F50" s="86">
        <v>1</v>
      </c>
      <c r="G50" s="86">
        <v>26</v>
      </c>
      <c r="H50" s="86">
        <v>49</v>
      </c>
      <c r="I50" s="86">
        <v>126</v>
      </c>
      <c r="J50" s="86">
        <v>1</v>
      </c>
      <c r="K50" s="104">
        <v>45846</v>
      </c>
      <c r="L50" s="3">
        <v>50</v>
      </c>
      <c r="M50" s="7">
        <f t="shared" si="0"/>
        <v>4</v>
      </c>
      <c r="N50" s="119"/>
    </row>
    <row r="51" spans="1:14">
      <c r="A51" s="86" t="s">
        <v>29</v>
      </c>
      <c r="B51" s="86" t="s">
        <v>30</v>
      </c>
      <c r="C51" s="86" t="s">
        <v>35</v>
      </c>
      <c r="D51" s="86">
        <v>2002</v>
      </c>
      <c r="E51" s="86">
        <v>4</v>
      </c>
      <c r="F51" s="86">
        <v>2</v>
      </c>
      <c r="G51" s="86">
        <v>26</v>
      </c>
      <c r="H51" s="86">
        <v>50</v>
      </c>
      <c r="I51" s="86">
        <v>226</v>
      </c>
      <c r="J51" s="86">
        <v>1</v>
      </c>
      <c r="K51" s="104">
        <v>45846</v>
      </c>
      <c r="L51" s="3">
        <v>49</v>
      </c>
      <c r="M51" s="7">
        <f t="shared" si="0"/>
        <v>3.9</v>
      </c>
      <c r="N51" s="119"/>
    </row>
    <row r="52" spans="1:14">
      <c r="A52" s="86" t="s">
        <v>29</v>
      </c>
      <c r="B52" s="86" t="s">
        <v>30</v>
      </c>
      <c r="C52" s="86" t="s">
        <v>32</v>
      </c>
      <c r="D52" s="86">
        <v>1985</v>
      </c>
      <c r="E52" s="86">
        <v>4</v>
      </c>
      <c r="F52" s="86">
        <v>3</v>
      </c>
      <c r="G52" s="86">
        <v>26</v>
      </c>
      <c r="H52" s="86">
        <v>51</v>
      </c>
      <c r="I52" s="86">
        <v>326</v>
      </c>
      <c r="J52" s="86">
        <v>1</v>
      </c>
      <c r="K52" s="104">
        <v>45846</v>
      </c>
      <c r="L52" s="3">
        <v>32</v>
      </c>
      <c r="M52" s="7">
        <f t="shared" si="0"/>
        <v>2.2000000000000002</v>
      </c>
      <c r="N52" s="119"/>
    </row>
    <row r="53" spans="1:14">
      <c r="A53" s="86" t="s">
        <v>29</v>
      </c>
      <c r="B53" s="86" t="s">
        <v>30</v>
      </c>
      <c r="C53" s="86" t="s">
        <v>38</v>
      </c>
      <c r="D53" s="86">
        <v>2023</v>
      </c>
      <c r="E53" s="86">
        <v>4</v>
      </c>
      <c r="F53" s="86">
        <v>4</v>
      </c>
      <c r="G53" s="86">
        <v>26</v>
      </c>
      <c r="H53" s="86">
        <v>52</v>
      </c>
      <c r="I53" s="86">
        <v>426</v>
      </c>
      <c r="J53" s="86">
        <v>1</v>
      </c>
      <c r="K53" s="104">
        <v>45846</v>
      </c>
      <c r="L53" s="3">
        <v>38</v>
      </c>
      <c r="M53" s="7">
        <f t="shared" si="0"/>
        <v>2.8</v>
      </c>
      <c r="N53" s="119"/>
    </row>
    <row r="54" spans="1:14">
      <c r="A54" s="86" t="s">
        <v>29</v>
      </c>
      <c r="B54" s="86" t="s">
        <v>30</v>
      </c>
      <c r="C54" s="86" t="s">
        <v>36</v>
      </c>
      <c r="D54" s="86">
        <v>2016</v>
      </c>
      <c r="E54" s="86">
        <v>4</v>
      </c>
      <c r="F54" s="86">
        <v>4</v>
      </c>
      <c r="G54" s="86">
        <v>28</v>
      </c>
      <c r="H54" s="86">
        <v>53</v>
      </c>
      <c r="I54" s="86">
        <v>428</v>
      </c>
      <c r="J54" s="86">
        <v>1</v>
      </c>
      <c r="K54" s="104">
        <v>45846</v>
      </c>
      <c r="L54" s="3">
        <v>49</v>
      </c>
      <c r="M54" s="7">
        <f t="shared" si="0"/>
        <v>3.9</v>
      </c>
      <c r="N54" s="119"/>
    </row>
    <row r="55" spans="1:14">
      <c r="A55" s="86" t="s">
        <v>29</v>
      </c>
      <c r="B55" s="86" t="s">
        <v>30</v>
      </c>
      <c r="C55" s="86" t="s">
        <v>33</v>
      </c>
      <c r="D55" s="86">
        <v>1998</v>
      </c>
      <c r="E55" s="86">
        <v>4</v>
      </c>
      <c r="F55" s="86">
        <v>3</v>
      </c>
      <c r="G55" s="86">
        <v>28</v>
      </c>
      <c r="H55" s="86">
        <v>54</v>
      </c>
      <c r="I55" s="86">
        <v>328</v>
      </c>
      <c r="J55" s="86">
        <v>1</v>
      </c>
      <c r="K55" s="104">
        <v>45846</v>
      </c>
      <c r="L55" s="3">
        <v>36</v>
      </c>
      <c r="M55" s="7">
        <f t="shared" si="0"/>
        <v>2.6</v>
      </c>
      <c r="N55" s="119"/>
    </row>
    <row r="56" spans="1:14">
      <c r="A56" s="86" t="s">
        <v>29</v>
      </c>
      <c r="B56" s="86" t="s">
        <v>30</v>
      </c>
      <c r="C56" s="86" t="s">
        <v>37</v>
      </c>
      <c r="D56" s="86">
        <v>2018</v>
      </c>
      <c r="E56" s="86">
        <v>4</v>
      </c>
      <c r="F56" s="86">
        <v>2</v>
      </c>
      <c r="G56" s="86">
        <v>28</v>
      </c>
      <c r="H56" s="86">
        <v>55</v>
      </c>
      <c r="I56" s="86">
        <v>228</v>
      </c>
      <c r="J56" s="86">
        <v>1</v>
      </c>
      <c r="K56" s="104">
        <v>45846</v>
      </c>
      <c r="L56" s="3">
        <v>31</v>
      </c>
      <c r="M56" s="7">
        <f t="shared" si="0"/>
        <v>2.1</v>
      </c>
      <c r="N56" s="119"/>
    </row>
    <row r="57" spans="1:14">
      <c r="A57" s="86" t="s">
        <v>29</v>
      </c>
      <c r="B57" s="86" t="s">
        <v>30</v>
      </c>
      <c r="C57" s="86" t="s">
        <v>31</v>
      </c>
      <c r="D57" s="86">
        <v>1983</v>
      </c>
      <c r="E57" s="86">
        <v>4</v>
      </c>
      <c r="F57" s="86">
        <v>1</v>
      </c>
      <c r="G57" s="86">
        <v>28</v>
      </c>
      <c r="H57" s="86">
        <v>56</v>
      </c>
      <c r="I57" s="86">
        <v>128</v>
      </c>
      <c r="J57" s="86">
        <v>1</v>
      </c>
      <c r="K57" s="104">
        <v>45846</v>
      </c>
      <c r="L57" s="3">
        <v>26</v>
      </c>
      <c r="M57" s="7">
        <f t="shared" si="0"/>
        <v>1.6</v>
      </c>
      <c r="N57" s="119"/>
    </row>
    <row r="58" spans="1:14">
      <c r="A58" s="86" t="s">
        <v>39</v>
      </c>
      <c r="B58" s="86" t="s">
        <v>40</v>
      </c>
      <c r="C58" s="86" t="s">
        <v>43</v>
      </c>
      <c r="D58" s="86">
        <v>1999</v>
      </c>
      <c r="E58" s="86">
        <v>4</v>
      </c>
      <c r="F58" s="86">
        <v>1</v>
      </c>
      <c r="G58" s="86">
        <v>30</v>
      </c>
      <c r="H58" s="86">
        <v>57</v>
      </c>
      <c r="I58" s="86">
        <v>130</v>
      </c>
      <c r="J58" s="86">
        <v>1</v>
      </c>
      <c r="K58" s="104">
        <v>45846</v>
      </c>
      <c r="L58" s="3">
        <v>22</v>
      </c>
      <c r="M58" s="7">
        <f t="shared" si="0"/>
        <v>1.2</v>
      </c>
      <c r="N58" s="119"/>
    </row>
    <row r="59" spans="1:14">
      <c r="A59" s="86" t="s">
        <v>39</v>
      </c>
      <c r="B59" s="86" t="s">
        <v>40</v>
      </c>
      <c r="C59" s="86" t="s">
        <v>48</v>
      </c>
      <c r="D59" s="86">
        <v>2020</v>
      </c>
      <c r="E59" s="86">
        <v>4</v>
      </c>
      <c r="F59" s="86">
        <v>2</v>
      </c>
      <c r="G59" s="86">
        <v>30</v>
      </c>
      <c r="H59" s="86">
        <v>58</v>
      </c>
      <c r="I59" s="86">
        <v>230</v>
      </c>
      <c r="J59" s="86">
        <v>1</v>
      </c>
      <c r="K59" s="104">
        <v>45846</v>
      </c>
      <c r="L59" s="3">
        <v>11</v>
      </c>
      <c r="M59" s="7">
        <f t="shared" si="0"/>
        <v>0.1</v>
      </c>
      <c r="N59" s="119"/>
    </row>
    <row r="60" spans="1:14">
      <c r="A60" s="86" t="s">
        <v>39</v>
      </c>
      <c r="B60" s="86" t="s">
        <v>40</v>
      </c>
      <c r="C60" s="86" t="s">
        <v>44</v>
      </c>
      <c r="D60" s="86">
        <v>2001</v>
      </c>
      <c r="E60" s="86">
        <v>4</v>
      </c>
      <c r="F60" s="86">
        <v>3</v>
      </c>
      <c r="G60" s="86">
        <v>30</v>
      </c>
      <c r="H60" s="86">
        <v>59</v>
      </c>
      <c r="I60" s="86">
        <v>330</v>
      </c>
      <c r="J60" s="86">
        <v>1</v>
      </c>
      <c r="K60" s="104">
        <v>45846</v>
      </c>
      <c r="L60" s="3">
        <v>15</v>
      </c>
      <c r="M60" s="7">
        <f t="shared" si="0"/>
        <v>0.5</v>
      </c>
      <c r="N60" s="119"/>
    </row>
    <row r="61" spans="1:14">
      <c r="A61" s="86" t="s">
        <v>39</v>
      </c>
      <c r="B61" s="86" t="s">
        <v>40</v>
      </c>
      <c r="C61" s="86" t="s">
        <v>45</v>
      </c>
      <c r="D61" s="86">
        <v>2004</v>
      </c>
      <c r="E61" s="86">
        <v>4</v>
      </c>
      <c r="F61" s="86">
        <v>4</v>
      </c>
      <c r="G61" s="86">
        <v>30</v>
      </c>
      <c r="H61" s="86">
        <v>60</v>
      </c>
      <c r="I61" s="86">
        <v>430</v>
      </c>
      <c r="J61" s="86">
        <v>1</v>
      </c>
      <c r="K61" s="104">
        <v>45846</v>
      </c>
      <c r="L61" s="3">
        <v>13</v>
      </c>
      <c r="M61" s="7">
        <f t="shared" si="0"/>
        <v>0.3</v>
      </c>
      <c r="N61" s="119"/>
    </row>
    <row r="62" spans="1:14">
      <c r="A62" s="86" t="s">
        <v>39</v>
      </c>
      <c r="B62" s="86" t="s">
        <v>40</v>
      </c>
      <c r="C62" s="86" t="s">
        <v>42</v>
      </c>
      <c r="D62" s="86">
        <v>1989</v>
      </c>
      <c r="E62" s="86">
        <v>4</v>
      </c>
      <c r="F62" s="86">
        <v>4</v>
      </c>
      <c r="G62" s="86">
        <v>32</v>
      </c>
      <c r="H62" s="86">
        <v>61</v>
      </c>
      <c r="I62" s="86">
        <v>432</v>
      </c>
      <c r="J62" s="86">
        <v>1</v>
      </c>
      <c r="K62" s="104">
        <v>45846</v>
      </c>
      <c r="L62" s="3">
        <v>11</v>
      </c>
      <c r="M62" s="7">
        <f t="shared" si="0"/>
        <v>0.1</v>
      </c>
      <c r="N62" s="119"/>
    </row>
    <row r="63" spans="1:14">
      <c r="A63" s="86" t="s">
        <v>39</v>
      </c>
      <c r="B63" s="86" t="s">
        <v>40</v>
      </c>
      <c r="C63" s="86" t="s">
        <v>47</v>
      </c>
      <c r="D63" s="86">
        <v>2016</v>
      </c>
      <c r="E63" s="86">
        <v>4</v>
      </c>
      <c r="F63" s="86">
        <v>3</v>
      </c>
      <c r="G63" s="86">
        <v>32</v>
      </c>
      <c r="H63" s="86">
        <v>62</v>
      </c>
      <c r="I63" s="86">
        <v>332</v>
      </c>
      <c r="J63" s="86">
        <v>1</v>
      </c>
      <c r="K63" s="104">
        <v>45846</v>
      </c>
      <c r="L63" s="3">
        <v>15</v>
      </c>
      <c r="M63" s="7">
        <f t="shared" si="0"/>
        <v>0.5</v>
      </c>
      <c r="N63" s="119"/>
    </row>
    <row r="64" spans="1:14">
      <c r="A64" s="86" t="s">
        <v>39</v>
      </c>
      <c r="B64" s="86" t="s">
        <v>40</v>
      </c>
      <c r="C64" s="86" t="s">
        <v>41</v>
      </c>
      <c r="D64" s="86">
        <v>1984</v>
      </c>
      <c r="E64" s="86">
        <v>4</v>
      </c>
      <c r="F64" s="86">
        <v>2</v>
      </c>
      <c r="G64" s="86">
        <v>32</v>
      </c>
      <c r="H64" s="86">
        <v>63</v>
      </c>
      <c r="I64" s="86">
        <v>232</v>
      </c>
      <c r="J64" s="86">
        <v>1</v>
      </c>
      <c r="K64" s="104">
        <v>45846</v>
      </c>
      <c r="L64" s="3">
        <v>16</v>
      </c>
      <c r="M64" s="7">
        <f t="shared" si="0"/>
        <v>0.6</v>
      </c>
      <c r="N64" s="119"/>
    </row>
    <row r="65" spans="1:14">
      <c r="A65" s="86" t="s">
        <v>39</v>
      </c>
      <c r="B65" s="86" t="s">
        <v>40</v>
      </c>
      <c r="C65" s="86" t="s">
        <v>46</v>
      </c>
      <c r="D65" s="86">
        <v>2008</v>
      </c>
      <c r="E65" s="86">
        <v>4</v>
      </c>
      <c r="F65" s="86">
        <v>1</v>
      </c>
      <c r="G65" s="86">
        <v>32</v>
      </c>
      <c r="H65" s="86">
        <v>64</v>
      </c>
      <c r="I65" s="86">
        <v>132</v>
      </c>
      <c r="J65" s="86">
        <v>1</v>
      </c>
      <c r="K65" s="104">
        <v>45846</v>
      </c>
      <c r="L65" s="3">
        <v>10</v>
      </c>
      <c r="M65" s="7">
        <f t="shared" si="0"/>
        <v>0</v>
      </c>
      <c r="N65" s="119"/>
    </row>
    <row r="66" spans="1:14">
      <c r="A66" s="86" t="s">
        <v>29</v>
      </c>
      <c r="B66" s="86" t="s">
        <v>30</v>
      </c>
      <c r="C66" s="86" t="s">
        <v>37</v>
      </c>
      <c r="D66" s="86">
        <v>2018</v>
      </c>
      <c r="E66" s="86">
        <v>1</v>
      </c>
      <c r="F66" s="86">
        <v>1</v>
      </c>
      <c r="G66" s="86">
        <v>2</v>
      </c>
      <c r="H66" s="86">
        <v>1</v>
      </c>
      <c r="I66" s="86">
        <v>102</v>
      </c>
      <c r="J66" s="86">
        <v>2</v>
      </c>
      <c r="K66" s="99">
        <v>45862</v>
      </c>
      <c r="L66">
        <v>57</v>
      </c>
      <c r="M66" s="7">
        <f t="shared" si="0"/>
        <v>4.7</v>
      </c>
      <c r="N66" s="119"/>
    </row>
    <row r="67" spans="1:14">
      <c r="A67" s="86" t="s">
        <v>29</v>
      </c>
      <c r="B67" s="86" t="s">
        <v>30</v>
      </c>
      <c r="C67" s="86" t="s">
        <v>32</v>
      </c>
      <c r="D67" s="86">
        <v>1985</v>
      </c>
      <c r="E67" s="86">
        <v>1</v>
      </c>
      <c r="F67" s="86">
        <v>2</v>
      </c>
      <c r="G67" s="86">
        <v>2</v>
      </c>
      <c r="H67" s="86">
        <v>2</v>
      </c>
      <c r="I67" s="86">
        <v>202</v>
      </c>
      <c r="J67" s="86">
        <v>2</v>
      </c>
      <c r="K67" s="99">
        <v>45862</v>
      </c>
      <c r="L67">
        <v>80</v>
      </c>
      <c r="M67" s="7">
        <f t="shared" ref="M67:M130" si="1">(L67-10)/10</f>
        <v>7</v>
      </c>
      <c r="N67" s="119"/>
    </row>
    <row r="68" spans="1:14">
      <c r="A68" s="86" t="s">
        <v>29</v>
      </c>
      <c r="B68" s="86" t="s">
        <v>30</v>
      </c>
      <c r="C68" s="86" t="s">
        <v>31</v>
      </c>
      <c r="D68" s="86">
        <v>1983</v>
      </c>
      <c r="E68" s="86">
        <v>1</v>
      </c>
      <c r="F68" s="86">
        <v>3</v>
      </c>
      <c r="G68" s="86">
        <v>2</v>
      </c>
      <c r="H68" s="86">
        <v>3</v>
      </c>
      <c r="I68" s="86">
        <v>302</v>
      </c>
      <c r="J68" s="86">
        <v>2</v>
      </c>
      <c r="K68" s="99">
        <v>45862</v>
      </c>
      <c r="L68">
        <v>68</v>
      </c>
      <c r="M68" s="7">
        <f t="shared" si="1"/>
        <v>5.8</v>
      </c>
      <c r="N68" s="119"/>
    </row>
    <row r="69" spans="1:14">
      <c r="A69" s="86" t="s">
        <v>29</v>
      </c>
      <c r="B69" s="86" t="s">
        <v>30</v>
      </c>
      <c r="C69" s="86" t="s">
        <v>34</v>
      </c>
      <c r="D69" s="86">
        <v>1999</v>
      </c>
      <c r="E69" s="86">
        <v>1</v>
      </c>
      <c r="F69" s="86">
        <v>4</v>
      </c>
      <c r="G69" s="86">
        <v>2</v>
      </c>
      <c r="H69" s="86">
        <v>4</v>
      </c>
      <c r="I69" s="86">
        <v>402</v>
      </c>
      <c r="J69" s="86">
        <v>2</v>
      </c>
      <c r="K69" s="99">
        <v>45862</v>
      </c>
      <c r="L69">
        <v>60</v>
      </c>
      <c r="M69" s="7">
        <f t="shared" si="1"/>
        <v>5</v>
      </c>
      <c r="N69" s="119"/>
    </row>
    <row r="70" spans="1:14">
      <c r="A70" s="86" t="s">
        <v>29</v>
      </c>
      <c r="B70" s="86" t="s">
        <v>30</v>
      </c>
      <c r="C70" s="86" t="s">
        <v>35</v>
      </c>
      <c r="D70" s="86">
        <v>2002</v>
      </c>
      <c r="E70" s="86">
        <v>1</v>
      </c>
      <c r="F70" s="86">
        <v>4</v>
      </c>
      <c r="G70" s="86">
        <v>4</v>
      </c>
      <c r="H70" s="86">
        <v>5</v>
      </c>
      <c r="I70" s="86">
        <v>404</v>
      </c>
      <c r="J70" s="86">
        <v>2</v>
      </c>
      <c r="K70" s="99">
        <v>45862</v>
      </c>
      <c r="L70">
        <v>54</v>
      </c>
      <c r="M70" s="7">
        <f t="shared" si="1"/>
        <v>4.4000000000000004</v>
      </c>
      <c r="N70" s="119"/>
    </row>
    <row r="71" spans="1:14">
      <c r="A71" s="86" t="s">
        <v>29</v>
      </c>
      <c r="B71" s="86" t="s">
        <v>30</v>
      </c>
      <c r="C71" s="86" t="s">
        <v>38</v>
      </c>
      <c r="D71" s="86">
        <v>2023</v>
      </c>
      <c r="E71" s="86">
        <v>1</v>
      </c>
      <c r="F71" s="86">
        <v>3</v>
      </c>
      <c r="G71" s="86">
        <v>4</v>
      </c>
      <c r="H71" s="86">
        <v>6</v>
      </c>
      <c r="I71" s="86">
        <v>304</v>
      </c>
      <c r="J71" s="86">
        <v>2</v>
      </c>
      <c r="K71" s="99">
        <v>45862</v>
      </c>
      <c r="L71">
        <v>54</v>
      </c>
      <c r="M71" s="7">
        <f t="shared" si="1"/>
        <v>4.4000000000000004</v>
      </c>
      <c r="N71" s="119"/>
    </row>
    <row r="72" spans="1:14">
      <c r="A72" s="86" t="s">
        <v>29</v>
      </c>
      <c r="B72" s="86" t="s">
        <v>30</v>
      </c>
      <c r="C72" s="86" t="s">
        <v>33</v>
      </c>
      <c r="D72" s="86">
        <v>1998</v>
      </c>
      <c r="E72" s="86">
        <v>1</v>
      </c>
      <c r="F72" s="86">
        <v>2</v>
      </c>
      <c r="G72" s="86">
        <v>4</v>
      </c>
      <c r="H72" s="86">
        <v>7</v>
      </c>
      <c r="I72" s="86">
        <v>204</v>
      </c>
      <c r="J72" s="86">
        <v>2</v>
      </c>
      <c r="K72" s="99">
        <v>45862</v>
      </c>
      <c r="L72">
        <v>99</v>
      </c>
      <c r="M72" s="7">
        <f t="shared" si="1"/>
        <v>8.9</v>
      </c>
      <c r="N72" s="119"/>
    </row>
    <row r="73" spans="1:14">
      <c r="A73" s="86" t="s">
        <v>29</v>
      </c>
      <c r="B73" s="86" t="s">
        <v>30</v>
      </c>
      <c r="C73" s="86" t="s">
        <v>36</v>
      </c>
      <c r="D73" s="86">
        <v>2016</v>
      </c>
      <c r="E73" s="86">
        <v>1</v>
      </c>
      <c r="F73" s="86">
        <v>1</v>
      </c>
      <c r="G73" s="86">
        <v>4</v>
      </c>
      <c r="H73" s="86">
        <v>8</v>
      </c>
      <c r="I73" s="86">
        <v>104</v>
      </c>
      <c r="J73" s="86">
        <v>2</v>
      </c>
      <c r="K73" s="99">
        <v>45862</v>
      </c>
      <c r="L73">
        <v>40</v>
      </c>
      <c r="M73" s="7">
        <f t="shared" si="1"/>
        <v>3</v>
      </c>
      <c r="N73" s="119"/>
    </row>
    <row r="74" spans="1:14">
      <c r="A74" s="86" t="s">
        <v>39</v>
      </c>
      <c r="B74" s="86" t="s">
        <v>40</v>
      </c>
      <c r="C74" s="86" t="s">
        <v>41</v>
      </c>
      <c r="D74" s="86">
        <v>1984</v>
      </c>
      <c r="E74" s="86">
        <v>1</v>
      </c>
      <c r="F74" s="86">
        <v>1</v>
      </c>
      <c r="G74" s="86">
        <v>6</v>
      </c>
      <c r="H74" s="86">
        <v>9</v>
      </c>
      <c r="I74" s="86">
        <v>106</v>
      </c>
      <c r="J74" s="86">
        <v>2</v>
      </c>
      <c r="K74" s="99">
        <v>45862</v>
      </c>
      <c r="L74">
        <v>25</v>
      </c>
      <c r="M74" s="7">
        <f t="shared" si="1"/>
        <v>1.5</v>
      </c>
      <c r="N74" s="119"/>
    </row>
    <row r="75" spans="1:14">
      <c r="A75" s="86" t="s">
        <v>39</v>
      </c>
      <c r="B75" s="86" t="s">
        <v>40</v>
      </c>
      <c r="C75" s="86" t="s">
        <v>42</v>
      </c>
      <c r="D75" s="86">
        <v>1989</v>
      </c>
      <c r="E75" s="86">
        <v>1</v>
      </c>
      <c r="F75" s="86">
        <v>2</v>
      </c>
      <c r="G75" s="86">
        <v>6</v>
      </c>
      <c r="H75" s="86">
        <v>10</v>
      </c>
      <c r="I75" s="86">
        <v>206</v>
      </c>
      <c r="J75" s="86">
        <v>2</v>
      </c>
      <c r="K75" s="99">
        <v>45862</v>
      </c>
      <c r="L75">
        <v>35</v>
      </c>
      <c r="M75" s="7">
        <f t="shared" si="1"/>
        <v>2.5</v>
      </c>
      <c r="N75" s="119"/>
    </row>
    <row r="76" spans="1:14">
      <c r="A76" s="86" t="s">
        <v>39</v>
      </c>
      <c r="B76" s="86" t="s">
        <v>40</v>
      </c>
      <c r="C76" s="86" t="s">
        <v>45</v>
      </c>
      <c r="D76" s="86">
        <v>2004</v>
      </c>
      <c r="E76" s="86">
        <v>1</v>
      </c>
      <c r="F76" s="86">
        <v>3</v>
      </c>
      <c r="G76" s="86">
        <v>6</v>
      </c>
      <c r="H76" s="86">
        <v>11</v>
      </c>
      <c r="I76" s="86">
        <v>306</v>
      </c>
      <c r="J76" s="86">
        <v>2</v>
      </c>
      <c r="K76" s="99">
        <v>45862</v>
      </c>
      <c r="L76">
        <v>28</v>
      </c>
      <c r="M76" s="7">
        <f t="shared" si="1"/>
        <v>1.8</v>
      </c>
      <c r="N76" s="119"/>
    </row>
    <row r="77" spans="1:14">
      <c r="A77" s="86" t="s">
        <v>39</v>
      </c>
      <c r="B77" s="86" t="s">
        <v>40</v>
      </c>
      <c r="C77" s="86" t="s">
        <v>43</v>
      </c>
      <c r="D77" s="86">
        <v>1999</v>
      </c>
      <c r="E77" s="86">
        <v>1</v>
      </c>
      <c r="F77" s="86">
        <v>4</v>
      </c>
      <c r="G77" s="86">
        <v>6</v>
      </c>
      <c r="H77" s="86">
        <v>12</v>
      </c>
      <c r="I77" s="86">
        <v>406</v>
      </c>
      <c r="J77" s="86">
        <v>2</v>
      </c>
      <c r="K77" s="99">
        <v>45862</v>
      </c>
      <c r="L77">
        <v>40</v>
      </c>
      <c r="M77" s="7">
        <f t="shared" si="1"/>
        <v>3</v>
      </c>
      <c r="N77" s="119"/>
    </row>
    <row r="78" spans="1:14">
      <c r="A78" s="86" t="s">
        <v>39</v>
      </c>
      <c r="B78" s="86" t="s">
        <v>40</v>
      </c>
      <c r="C78" s="86" t="s">
        <v>46</v>
      </c>
      <c r="D78" s="86">
        <v>2008</v>
      </c>
      <c r="E78" s="86">
        <v>1</v>
      </c>
      <c r="F78" s="86">
        <v>4</v>
      </c>
      <c r="G78" s="86">
        <v>8</v>
      </c>
      <c r="H78" s="86">
        <v>13</v>
      </c>
      <c r="I78" s="86">
        <v>408</v>
      </c>
      <c r="J78" s="86">
        <v>2</v>
      </c>
      <c r="K78" s="99">
        <v>45862</v>
      </c>
      <c r="L78">
        <v>34</v>
      </c>
      <c r="M78" s="7">
        <f t="shared" si="1"/>
        <v>2.4</v>
      </c>
      <c r="N78" s="119"/>
    </row>
    <row r="79" spans="1:14">
      <c r="A79" s="86" t="s">
        <v>39</v>
      </c>
      <c r="B79" s="86" t="s">
        <v>40</v>
      </c>
      <c r="C79" s="86" t="s">
        <v>48</v>
      </c>
      <c r="D79" s="86">
        <v>2020</v>
      </c>
      <c r="E79" s="86">
        <v>1</v>
      </c>
      <c r="F79" s="86">
        <v>3</v>
      </c>
      <c r="G79" s="86">
        <v>8</v>
      </c>
      <c r="H79" s="86">
        <v>14</v>
      </c>
      <c r="I79" s="86">
        <v>308</v>
      </c>
      <c r="J79" s="86">
        <v>2</v>
      </c>
      <c r="K79" s="99">
        <v>45862</v>
      </c>
      <c r="L79">
        <v>28</v>
      </c>
      <c r="M79" s="7">
        <f t="shared" si="1"/>
        <v>1.8</v>
      </c>
      <c r="N79" s="119"/>
    </row>
    <row r="80" spans="1:14">
      <c r="A80" s="86" t="s">
        <v>39</v>
      </c>
      <c r="B80" s="86" t="s">
        <v>40</v>
      </c>
      <c r="C80" s="86" t="s">
        <v>44</v>
      </c>
      <c r="D80" s="86">
        <v>2001</v>
      </c>
      <c r="E80" s="86">
        <v>1</v>
      </c>
      <c r="F80" s="86">
        <v>2</v>
      </c>
      <c r="G80" s="86">
        <v>8</v>
      </c>
      <c r="H80" s="86">
        <v>15</v>
      </c>
      <c r="I80" s="86">
        <v>208</v>
      </c>
      <c r="J80" s="86">
        <v>2</v>
      </c>
      <c r="K80" s="99">
        <v>45862</v>
      </c>
      <c r="L80">
        <v>42</v>
      </c>
      <c r="M80" s="7">
        <f t="shared" si="1"/>
        <v>3.2</v>
      </c>
      <c r="N80" s="119"/>
    </row>
    <row r="81" spans="1:14">
      <c r="A81" s="86" t="s">
        <v>39</v>
      </c>
      <c r="B81" s="86" t="s">
        <v>40</v>
      </c>
      <c r="C81" s="86" t="s">
        <v>47</v>
      </c>
      <c r="D81" s="86">
        <v>2016</v>
      </c>
      <c r="E81" s="86">
        <v>1</v>
      </c>
      <c r="F81" s="86">
        <v>1</v>
      </c>
      <c r="G81" s="86">
        <v>8</v>
      </c>
      <c r="H81" s="86">
        <v>16</v>
      </c>
      <c r="I81" s="86">
        <v>108</v>
      </c>
      <c r="J81" s="86">
        <v>2</v>
      </c>
      <c r="K81" s="99">
        <v>45862</v>
      </c>
      <c r="L81">
        <v>24</v>
      </c>
      <c r="M81" s="7">
        <f t="shared" si="1"/>
        <v>1.4</v>
      </c>
      <c r="N81" s="119"/>
    </row>
    <row r="82" spans="1:14">
      <c r="A82" s="86" t="s">
        <v>29</v>
      </c>
      <c r="B82" s="86" t="s">
        <v>30</v>
      </c>
      <c r="C82" s="86" t="s">
        <v>32</v>
      </c>
      <c r="D82" s="86">
        <v>1985</v>
      </c>
      <c r="E82" s="86">
        <v>2</v>
      </c>
      <c r="F82" s="86">
        <v>1</v>
      </c>
      <c r="G82" s="86">
        <v>10</v>
      </c>
      <c r="H82" s="86">
        <v>17</v>
      </c>
      <c r="I82" s="86">
        <v>110</v>
      </c>
      <c r="J82" s="86">
        <v>2</v>
      </c>
      <c r="K82" s="99">
        <v>45862</v>
      </c>
      <c r="L82">
        <v>64</v>
      </c>
      <c r="M82" s="7">
        <f t="shared" si="1"/>
        <v>5.4</v>
      </c>
      <c r="N82" s="119"/>
    </row>
    <row r="83" spans="1:14">
      <c r="A83" s="86" t="s">
        <v>29</v>
      </c>
      <c r="B83" s="86" t="s">
        <v>30</v>
      </c>
      <c r="C83" s="86" t="s">
        <v>38</v>
      </c>
      <c r="D83" s="86">
        <v>2023</v>
      </c>
      <c r="E83" s="86">
        <v>2</v>
      </c>
      <c r="F83" s="86">
        <v>2</v>
      </c>
      <c r="G83" s="86">
        <v>10</v>
      </c>
      <c r="H83" s="86">
        <v>18</v>
      </c>
      <c r="I83" s="86">
        <v>210</v>
      </c>
      <c r="J83" s="86">
        <v>2</v>
      </c>
      <c r="K83" s="99">
        <v>45862</v>
      </c>
      <c r="L83">
        <v>69</v>
      </c>
      <c r="M83" s="7">
        <f t="shared" si="1"/>
        <v>5.9</v>
      </c>
      <c r="N83" s="119"/>
    </row>
    <row r="84" spans="1:14">
      <c r="A84" s="86" t="s">
        <v>29</v>
      </c>
      <c r="B84" s="86" t="s">
        <v>30</v>
      </c>
      <c r="C84" s="86" t="s">
        <v>36</v>
      </c>
      <c r="D84" s="86">
        <v>2016</v>
      </c>
      <c r="E84" s="86">
        <v>2</v>
      </c>
      <c r="F84" s="86">
        <v>3</v>
      </c>
      <c r="G84" s="86">
        <v>10</v>
      </c>
      <c r="H84" s="86">
        <v>19</v>
      </c>
      <c r="I84" s="86">
        <v>310</v>
      </c>
      <c r="J84" s="86">
        <v>2</v>
      </c>
      <c r="K84" s="99">
        <v>45862</v>
      </c>
      <c r="L84">
        <v>56</v>
      </c>
      <c r="M84" s="7">
        <f t="shared" si="1"/>
        <v>4.5999999999999996</v>
      </c>
      <c r="N84" s="119"/>
    </row>
    <row r="85" spans="1:14">
      <c r="A85" s="86" t="s">
        <v>29</v>
      </c>
      <c r="B85" s="86" t="s">
        <v>30</v>
      </c>
      <c r="C85" s="86" t="s">
        <v>33</v>
      </c>
      <c r="D85" s="86">
        <v>1998</v>
      </c>
      <c r="E85" s="86">
        <v>2</v>
      </c>
      <c r="F85" s="86">
        <v>4</v>
      </c>
      <c r="G85" s="86">
        <v>10</v>
      </c>
      <c r="H85" s="86">
        <v>20</v>
      </c>
      <c r="I85" s="86">
        <v>410</v>
      </c>
      <c r="J85" s="86">
        <v>2</v>
      </c>
      <c r="K85" s="99">
        <v>45862</v>
      </c>
      <c r="L85">
        <v>63</v>
      </c>
      <c r="M85" s="7">
        <f t="shared" si="1"/>
        <v>5.3</v>
      </c>
      <c r="N85" s="119"/>
    </row>
    <row r="86" spans="1:14">
      <c r="A86" s="86" t="s">
        <v>29</v>
      </c>
      <c r="B86" s="86" t="s">
        <v>30</v>
      </c>
      <c r="C86" s="86" t="s">
        <v>31</v>
      </c>
      <c r="D86" s="86">
        <v>1983</v>
      </c>
      <c r="E86" s="86">
        <v>2</v>
      </c>
      <c r="F86" s="86">
        <v>4</v>
      </c>
      <c r="G86" s="86">
        <v>12</v>
      </c>
      <c r="H86" s="86">
        <v>21</v>
      </c>
      <c r="I86" s="86">
        <v>412</v>
      </c>
      <c r="J86" s="86">
        <v>2</v>
      </c>
      <c r="K86" s="99">
        <v>45862</v>
      </c>
      <c r="L86">
        <v>60</v>
      </c>
      <c r="M86" s="7">
        <f t="shared" si="1"/>
        <v>5</v>
      </c>
      <c r="N86" s="119"/>
    </row>
    <row r="87" spans="1:14">
      <c r="A87" s="86" t="s">
        <v>29</v>
      </c>
      <c r="B87" s="86" t="s">
        <v>30</v>
      </c>
      <c r="C87" s="86" t="s">
        <v>37</v>
      </c>
      <c r="D87" s="86">
        <v>2018</v>
      </c>
      <c r="E87" s="86">
        <v>2</v>
      </c>
      <c r="F87" s="86">
        <v>3</v>
      </c>
      <c r="G87" s="86">
        <v>12</v>
      </c>
      <c r="H87" s="86">
        <v>22</v>
      </c>
      <c r="I87" s="86">
        <v>312</v>
      </c>
      <c r="J87" s="86">
        <v>2</v>
      </c>
      <c r="K87" s="99">
        <v>45862</v>
      </c>
      <c r="L87">
        <v>68</v>
      </c>
      <c r="M87" s="7">
        <f t="shared" si="1"/>
        <v>5.8</v>
      </c>
      <c r="N87" s="119"/>
    </row>
    <row r="88" spans="1:14">
      <c r="A88" s="86" t="s">
        <v>29</v>
      </c>
      <c r="B88" s="86" t="s">
        <v>30</v>
      </c>
      <c r="C88" s="86" t="s">
        <v>34</v>
      </c>
      <c r="D88" s="86">
        <v>1999</v>
      </c>
      <c r="E88" s="86">
        <v>2</v>
      </c>
      <c r="F88" s="86">
        <v>2</v>
      </c>
      <c r="G88" s="86">
        <v>12</v>
      </c>
      <c r="H88" s="86">
        <v>23</v>
      </c>
      <c r="I88" s="86">
        <v>212</v>
      </c>
      <c r="J88" s="86">
        <v>2</v>
      </c>
      <c r="K88" s="99">
        <v>45862</v>
      </c>
      <c r="L88">
        <v>64</v>
      </c>
      <c r="M88" s="7">
        <f t="shared" si="1"/>
        <v>5.4</v>
      </c>
      <c r="N88" s="119"/>
    </row>
    <row r="89" spans="1:14">
      <c r="A89" s="86" t="s">
        <v>29</v>
      </c>
      <c r="B89" s="86" t="s">
        <v>30</v>
      </c>
      <c r="C89" s="86" t="s">
        <v>35</v>
      </c>
      <c r="D89" s="86">
        <v>2002</v>
      </c>
      <c r="E89" s="86">
        <v>2</v>
      </c>
      <c r="F89" s="86">
        <v>1</v>
      </c>
      <c r="G89" s="86">
        <v>12</v>
      </c>
      <c r="H89" s="86">
        <v>24</v>
      </c>
      <c r="I89" s="86">
        <v>112</v>
      </c>
      <c r="J89" s="86">
        <v>2</v>
      </c>
      <c r="K89" s="99">
        <v>45862</v>
      </c>
      <c r="L89">
        <v>57</v>
      </c>
      <c r="M89" s="7">
        <f t="shared" si="1"/>
        <v>4.7</v>
      </c>
      <c r="N89" s="119"/>
    </row>
    <row r="90" spans="1:14">
      <c r="A90" s="86" t="s">
        <v>39</v>
      </c>
      <c r="B90" s="86" t="s">
        <v>40</v>
      </c>
      <c r="C90" s="86" t="s">
        <v>42</v>
      </c>
      <c r="D90" s="86">
        <v>1989</v>
      </c>
      <c r="E90" s="87">
        <v>2</v>
      </c>
      <c r="F90" s="87">
        <v>1</v>
      </c>
      <c r="G90" s="87">
        <v>14</v>
      </c>
      <c r="H90" s="86">
        <v>25</v>
      </c>
      <c r="I90" s="87">
        <v>114</v>
      </c>
      <c r="J90" s="86">
        <v>2</v>
      </c>
      <c r="K90" s="99">
        <v>45862</v>
      </c>
      <c r="L90">
        <v>52</v>
      </c>
      <c r="M90" s="7">
        <f t="shared" si="1"/>
        <v>4.2</v>
      </c>
      <c r="N90" s="119"/>
    </row>
    <row r="91" spans="1:14">
      <c r="A91" s="86" t="s">
        <v>39</v>
      </c>
      <c r="B91" s="86" t="s">
        <v>40</v>
      </c>
      <c r="C91" s="86" t="s">
        <v>45</v>
      </c>
      <c r="D91" s="86">
        <v>2004</v>
      </c>
      <c r="E91" s="86">
        <v>2</v>
      </c>
      <c r="F91" s="86">
        <v>2</v>
      </c>
      <c r="G91" s="86">
        <v>14</v>
      </c>
      <c r="H91" s="86">
        <v>26</v>
      </c>
      <c r="I91" s="86">
        <v>214</v>
      </c>
      <c r="J91" s="86">
        <v>2</v>
      </c>
      <c r="K91" s="99">
        <v>45862</v>
      </c>
      <c r="L91">
        <v>35</v>
      </c>
      <c r="M91" s="7">
        <f t="shared" si="1"/>
        <v>2.5</v>
      </c>
      <c r="N91" s="119"/>
    </row>
    <row r="92" spans="1:14">
      <c r="A92" s="86" t="s">
        <v>39</v>
      </c>
      <c r="B92" s="86" t="s">
        <v>40</v>
      </c>
      <c r="C92" s="86" t="s">
        <v>41</v>
      </c>
      <c r="D92" s="86">
        <v>1984</v>
      </c>
      <c r="E92" s="86">
        <v>2</v>
      </c>
      <c r="F92" s="86">
        <v>3</v>
      </c>
      <c r="G92" s="86">
        <v>14</v>
      </c>
      <c r="H92" s="86">
        <v>27</v>
      </c>
      <c r="I92" s="86">
        <v>314</v>
      </c>
      <c r="J92" s="86">
        <v>2</v>
      </c>
      <c r="K92" s="99">
        <v>45862</v>
      </c>
      <c r="L92">
        <v>39</v>
      </c>
      <c r="M92" s="7">
        <f t="shared" si="1"/>
        <v>2.9</v>
      </c>
      <c r="N92" s="119"/>
    </row>
    <row r="93" spans="1:14">
      <c r="A93" s="86" t="s">
        <v>39</v>
      </c>
      <c r="B93" s="86" t="s">
        <v>40</v>
      </c>
      <c r="C93" s="86" t="s">
        <v>47</v>
      </c>
      <c r="D93" s="86">
        <v>2016</v>
      </c>
      <c r="E93" s="86">
        <v>2</v>
      </c>
      <c r="F93" s="86">
        <v>4</v>
      </c>
      <c r="G93" s="86">
        <v>14</v>
      </c>
      <c r="H93" s="86">
        <v>28</v>
      </c>
      <c r="I93" s="86">
        <v>414</v>
      </c>
      <c r="J93" s="86">
        <v>2</v>
      </c>
      <c r="K93" s="99">
        <v>45862</v>
      </c>
      <c r="L93">
        <v>32</v>
      </c>
      <c r="M93" s="7">
        <f t="shared" si="1"/>
        <v>2.2000000000000002</v>
      </c>
      <c r="N93" s="119"/>
    </row>
    <row r="94" spans="1:14">
      <c r="A94" s="86" t="s">
        <v>39</v>
      </c>
      <c r="B94" s="86" t="s">
        <v>40</v>
      </c>
      <c r="C94" s="86" t="s">
        <v>44</v>
      </c>
      <c r="D94" s="86">
        <v>2001</v>
      </c>
      <c r="E94" s="86">
        <v>2</v>
      </c>
      <c r="F94" s="86">
        <v>4</v>
      </c>
      <c r="G94" s="86">
        <v>16</v>
      </c>
      <c r="H94" s="86">
        <v>29</v>
      </c>
      <c r="I94" s="86">
        <v>416</v>
      </c>
      <c r="J94" s="86">
        <v>2</v>
      </c>
      <c r="K94" s="99">
        <v>45862</v>
      </c>
      <c r="L94">
        <v>30</v>
      </c>
      <c r="M94" s="7">
        <f t="shared" si="1"/>
        <v>2</v>
      </c>
      <c r="N94" s="119"/>
    </row>
    <row r="95" spans="1:14">
      <c r="A95" s="86" t="s">
        <v>39</v>
      </c>
      <c r="B95" s="86" t="s">
        <v>40</v>
      </c>
      <c r="C95" s="86" t="s">
        <v>43</v>
      </c>
      <c r="D95" s="86">
        <v>1999</v>
      </c>
      <c r="E95" s="86">
        <v>2</v>
      </c>
      <c r="F95" s="86">
        <v>3</v>
      </c>
      <c r="G95" s="86">
        <v>16</v>
      </c>
      <c r="H95" s="86">
        <v>30</v>
      </c>
      <c r="I95" s="86">
        <v>316</v>
      </c>
      <c r="J95" s="86">
        <v>2</v>
      </c>
      <c r="K95" s="99">
        <v>45862</v>
      </c>
      <c r="L95">
        <v>32</v>
      </c>
      <c r="M95" s="7">
        <f t="shared" si="1"/>
        <v>2.2000000000000002</v>
      </c>
      <c r="N95" s="119"/>
    </row>
    <row r="96" spans="1:14">
      <c r="A96" s="86" t="s">
        <v>39</v>
      </c>
      <c r="B96" s="86" t="s">
        <v>40</v>
      </c>
      <c r="C96" s="86" t="s">
        <v>46</v>
      </c>
      <c r="D96" s="86">
        <v>2008</v>
      </c>
      <c r="E96" s="86">
        <v>2</v>
      </c>
      <c r="F96" s="86">
        <v>2</v>
      </c>
      <c r="G96" s="86">
        <v>16</v>
      </c>
      <c r="H96" s="86">
        <v>31</v>
      </c>
      <c r="I96" s="86">
        <v>216</v>
      </c>
      <c r="J96" s="86">
        <v>2</v>
      </c>
      <c r="K96" s="99">
        <v>45862</v>
      </c>
      <c r="L96">
        <v>36</v>
      </c>
      <c r="M96" s="7">
        <f t="shared" si="1"/>
        <v>2.6</v>
      </c>
      <c r="N96" s="119"/>
    </row>
    <row r="97" spans="1:14">
      <c r="A97" s="86" t="s">
        <v>39</v>
      </c>
      <c r="B97" s="86" t="s">
        <v>40</v>
      </c>
      <c r="C97" s="86" t="s">
        <v>48</v>
      </c>
      <c r="D97" s="86">
        <v>2020</v>
      </c>
      <c r="E97" s="86">
        <v>2</v>
      </c>
      <c r="F97" s="86">
        <v>1</v>
      </c>
      <c r="G97" s="86">
        <v>16</v>
      </c>
      <c r="H97" s="86">
        <v>32</v>
      </c>
      <c r="I97" s="86">
        <v>116</v>
      </c>
      <c r="J97" s="86">
        <v>2</v>
      </c>
      <c r="K97" s="99">
        <v>45862</v>
      </c>
      <c r="L97">
        <v>22</v>
      </c>
      <c r="M97" s="7">
        <f t="shared" si="1"/>
        <v>1.2</v>
      </c>
      <c r="N97" s="119"/>
    </row>
    <row r="98" spans="1:14">
      <c r="A98" s="86" t="s">
        <v>29</v>
      </c>
      <c r="B98" s="86" t="s">
        <v>30</v>
      </c>
      <c r="C98" s="86" t="s">
        <v>33</v>
      </c>
      <c r="D98" s="86">
        <v>1998</v>
      </c>
      <c r="E98" s="86">
        <v>3</v>
      </c>
      <c r="F98" s="86">
        <v>1</v>
      </c>
      <c r="G98" s="86">
        <v>18</v>
      </c>
      <c r="H98" s="86">
        <v>33</v>
      </c>
      <c r="I98" s="86">
        <v>118</v>
      </c>
      <c r="J98" s="86">
        <v>2</v>
      </c>
      <c r="K98" s="99">
        <v>45862</v>
      </c>
      <c r="L98">
        <v>75</v>
      </c>
      <c r="M98" s="7">
        <f t="shared" si="1"/>
        <v>6.5</v>
      </c>
      <c r="N98" s="119"/>
    </row>
    <row r="99" spans="1:14">
      <c r="A99" s="86" t="s">
        <v>29</v>
      </c>
      <c r="B99" s="86" t="s">
        <v>30</v>
      </c>
      <c r="C99" s="86" t="s">
        <v>31</v>
      </c>
      <c r="D99" s="86">
        <v>1983</v>
      </c>
      <c r="E99" s="86">
        <v>3</v>
      </c>
      <c r="F99" s="86">
        <v>2</v>
      </c>
      <c r="G99" s="86">
        <v>18</v>
      </c>
      <c r="H99" s="86">
        <v>34</v>
      </c>
      <c r="I99" s="86">
        <v>218</v>
      </c>
      <c r="J99" s="86">
        <v>2</v>
      </c>
      <c r="K99" s="99">
        <v>45862</v>
      </c>
      <c r="L99">
        <v>55</v>
      </c>
      <c r="M99" s="7">
        <f t="shared" si="1"/>
        <v>4.5</v>
      </c>
      <c r="N99" s="119"/>
    </row>
    <row r="100" spans="1:14">
      <c r="A100" s="86" t="s">
        <v>29</v>
      </c>
      <c r="B100" s="86" t="s">
        <v>30</v>
      </c>
      <c r="C100" s="86" t="s">
        <v>34</v>
      </c>
      <c r="D100" s="86">
        <v>1999</v>
      </c>
      <c r="E100" s="86">
        <v>3</v>
      </c>
      <c r="F100" s="86">
        <v>3</v>
      </c>
      <c r="G100" s="86">
        <v>18</v>
      </c>
      <c r="H100" s="86">
        <v>35</v>
      </c>
      <c r="I100" s="86">
        <v>318</v>
      </c>
      <c r="J100" s="86">
        <v>2</v>
      </c>
      <c r="K100" s="99">
        <v>45862</v>
      </c>
      <c r="L100">
        <v>76</v>
      </c>
      <c r="M100" s="7">
        <f t="shared" si="1"/>
        <v>6.6</v>
      </c>
      <c r="N100" s="119"/>
    </row>
    <row r="101" spans="1:14">
      <c r="A101" s="86" t="s">
        <v>29</v>
      </c>
      <c r="B101" s="86" t="s">
        <v>30</v>
      </c>
      <c r="C101" s="86" t="s">
        <v>37</v>
      </c>
      <c r="D101" s="86">
        <v>2018</v>
      </c>
      <c r="E101" s="86">
        <v>3</v>
      </c>
      <c r="F101" s="86">
        <v>4</v>
      </c>
      <c r="G101" s="86">
        <v>18</v>
      </c>
      <c r="H101" s="86">
        <v>36</v>
      </c>
      <c r="I101" s="86">
        <v>418</v>
      </c>
      <c r="J101" s="86">
        <v>2</v>
      </c>
      <c r="K101" s="99">
        <v>45862</v>
      </c>
      <c r="L101">
        <v>33</v>
      </c>
      <c r="M101" s="7">
        <f t="shared" si="1"/>
        <v>2.2999999999999998</v>
      </c>
      <c r="N101" s="119"/>
    </row>
    <row r="102" spans="1:14">
      <c r="A102" s="86" t="s">
        <v>29</v>
      </c>
      <c r="B102" s="86" t="s">
        <v>30</v>
      </c>
      <c r="C102" s="86" t="s">
        <v>32</v>
      </c>
      <c r="D102" s="86">
        <v>1985</v>
      </c>
      <c r="E102" s="86">
        <v>3</v>
      </c>
      <c r="F102" s="86">
        <v>4</v>
      </c>
      <c r="G102" s="86">
        <v>20</v>
      </c>
      <c r="H102" s="86">
        <v>37</v>
      </c>
      <c r="I102" s="86">
        <v>420</v>
      </c>
      <c r="J102" s="86">
        <v>2</v>
      </c>
      <c r="K102" s="99">
        <v>45862</v>
      </c>
      <c r="L102">
        <v>58</v>
      </c>
      <c r="M102" s="7">
        <f t="shared" si="1"/>
        <v>4.8</v>
      </c>
      <c r="N102" s="119"/>
    </row>
    <row r="103" spans="1:14">
      <c r="A103" s="86" t="s">
        <v>29</v>
      </c>
      <c r="B103" s="86" t="s">
        <v>30</v>
      </c>
      <c r="C103" s="86" t="s">
        <v>35</v>
      </c>
      <c r="D103" s="86">
        <v>2002</v>
      </c>
      <c r="E103" s="86">
        <v>3</v>
      </c>
      <c r="F103" s="86">
        <v>3</v>
      </c>
      <c r="G103" s="86">
        <v>20</v>
      </c>
      <c r="H103" s="86">
        <v>38</v>
      </c>
      <c r="I103" s="86">
        <v>320</v>
      </c>
      <c r="J103" s="86">
        <v>2</v>
      </c>
      <c r="K103" s="99">
        <v>45862</v>
      </c>
      <c r="L103">
        <v>58</v>
      </c>
      <c r="M103" s="7">
        <f t="shared" si="1"/>
        <v>4.8</v>
      </c>
      <c r="N103" s="119"/>
    </row>
    <row r="104" spans="1:14">
      <c r="A104" s="86" t="s">
        <v>29</v>
      </c>
      <c r="B104" s="86" t="s">
        <v>30</v>
      </c>
      <c r="C104" s="86" t="s">
        <v>36</v>
      </c>
      <c r="D104" s="86">
        <v>2016</v>
      </c>
      <c r="E104" s="86">
        <v>3</v>
      </c>
      <c r="F104" s="86">
        <v>2</v>
      </c>
      <c r="G104" s="86">
        <v>20</v>
      </c>
      <c r="H104" s="86">
        <v>39</v>
      </c>
      <c r="I104" s="86">
        <v>220</v>
      </c>
      <c r="J104" s="86">
        <v>2</v>
      </c>
      <c r="K104" s="99">
        <v>45862</v>
      </c>
      <c r="L104">
        <v>65</v>
      </c>
      <c r="M104" s="7">
        <f t="shared" si="1"/>
        <v>5.5</v>
      </c>
      <c r="N104" s="119"/>
    </row>
    <row r="105" spans="1:14">
      <c r="A105" s="86" t="s">
        <v>29</v>
      </c>
      <c r="B105" s="86" t="s">
        <v>30</v>
      </c>
      <c r="C105" s="86" t="s">
        <v>38</v>
      </c>
      <c r="D105" s="86">
        <v>2023</v>
      </c>
      <c r="E105" s="86">
        <v>3</v>
      </c>
      <c r="F105" s="86">
        <v>1</v>
      </c>
      <c r="G105" s="86">
        <v>20</v>
      </c>
      <c r="H105" s="86">
        <v>40</v>
      </c>
      <c r="I105" s="86">
        <v>120</v>
      </c>
      <c r="J105" s="86">
        <v>2</v>
      </c>
      <c r="K105" s="99">
        <v>45862</v>
      </c>
      <c r="L105">
        <v>71</v>
      </c>
      <c r="M105" s="7">
        <f t="shared" si="1"/>
        <v>6.1</v>
      </c>
      <c r="N105" s="119"/>
    </row>
    <row r="106" spans="1:14">
      <c r="A106" s="86" t="s">
        <v>39</v>
      </c>
      <c r="B106" s="86" t="s">
        <v>40</v>
      </c>
      <c r="C106" s="86" t="s">
        <v>44</v>
      </c>
      <c r="D106" s="86">
        <v>2001</v>
      </c>
      <c r="E106" s="86">
        <v>3</v>
      </c>
      <c r="F106" s="86">
        <v>1</v>
      </c>
      <c r="G106" s="86">
        <v>22</v>
      </c>
      <c r="H106" s="86">
        <v>41</v>
      </c>
      <c r="I106" s="86">
        <v>122</v>
      </c>
      <c r="J106" s="86">
        <v>2</v>
      </c>
      <c r="K106" s="99">
        <v>45862</v>
      </c>
      <c r="L106">
        <v>41</v>
      </c>
      <c r="M106" s="7">
        <f t="shared" si="1"/>
        <v>3.1</v>
      </c>
      <c r="N106" s="119"/>
    </row>
    <row r="107" spans="1:14">
      <c r="A107" s="86" t="s">
        <v>39</v>
      </c>
      <c r="B107" s="86" t="s">
        <v>40</v>
      </c>
      <c r="C107" s="86" t="s">
        <v>47</v>
      </c>
      <c r="D107" s="86">
        <v>2016</v>
      </c>
      <c r="E107" s="86">
        <v>3</v>
      </c>
      <c r="F107" s="86">
        <v>2</v>
      </c>
      <c r="G107" s="86">
        <v>22</v>
      </c>
      <c r="H107" s="86">
        <v>42</v>
      </c>
      <c r="I107" s="86">
        <v>222</v>
      </c>
      <c r="J107" s="86">
        <v>2</v>
      </c>
      <c r="K107" s="99">
        <v>45862</v>
      </c>
      <c r="L107">
        <v>44</v>
      </c>
      <c r="M107" s="7">
        <f t="shared" si="1"/>
        <v>3.4</v>
      </c>
      <c r="N107" s="119"/>
    </row>
    <row r="108" spans="1:14">
      <c r="A108" s="86" t="s">
        <v>39</v>
      </c>
      <c r="B108" s="86" t="s">
        <v>40</v>
      </c>
      <c r="C108" s="86" t="s">
        <v>42</v>
      </c>
      <c r="D108" s="86">
        <v>1989</v>
      </c>
      <c r="E108" s="86">
        <v>3</v>
      </c>
      <c r="F108" s="86">
        <v>3</v>
      </c>
      <c r="G108" s="86">
        <v>22</v>
      </c>
      <c r="H108" s="86">
        <v>43</v>
      </c>
      <c r="I108" s="86">
        <v>322</v>
      </c>
      <c r="J108" s="86">
        <v>2</v>
      </c>
      <c r="K108" s="99">
        <v>45862</v>
      </c>
      <c r="L108">
        <v>37</v>
      </c>
      <c r="M108" s="7">
        <f t="shared" si="1"/>
        <v>2.7</v>
      </c>
      <c r="N108" s="119"/>
    </row>
    <row r="109" spans="1:14">
      <c r="A109" s="86" t="s">
        <v>39</v>
      </c>
      <c r="B109" s="86" t="s">
        <v>40</v>
      </c>
      <c r="C109" s="86" t="s">
        <v>48</v>
      </c>
      <c r="D109" s="86">
        <v>2020</v>
      </c>
      <c r="E109" s="86">
        <v>3</v>
      </c>
      <c r="F109" s="86">
        <v>4</v>
      </c>
      <c r="G109" s="86">
        <v>22</v>
      </c>
      <c r="H109" s="86">
        <v>44</v>
      </c>
      <c r="I109" s="86">
        <v>422</v>
      </c>
      <c r="J109" s="86">
        <v>2</v>
      </c>
      <c r="K109" s="99">
        <v>45862</v>
      </c>
      <c r="L109">
        <v>33</v>
      </c>
      <c r="M109" s="7">
        <f t="shared" si="1"/>
        <v>2.2999999999999998</v>
      </c>
      <c r="N109" s="119"/>
    </row>
    <row r="110" spans="1:14">
      <c r="A110" s="86" t="s">
        <v>39</v>
      </c>
      <c r="B110" s="86" t="s">
        <v>40</v>
      </c>
      <c r="C110" s="86" t="s">
        <v>41</v>
      </c>
      <c r="D110" s="86">
        <v>1984</v>
      </c>
      <c r="E110" s="86">
        <v>3</v>
      </c>
      <c r="F110" s="86">
        <v>4</v>
      </c>
      <c r="G110" s="86">
        <v>24</v>
      </c>
      <c r="H110" s="86">
        <v>45</v>
      </c>
      <c r="I110" s="86">
        <v>424</v>
      </c>
      <c r="J110" s="86">
        <v>2</v>
      </c>
      <c r="K110" s="99">
        <v>45862</v>
      </c>
      <c r="L110">
        <v>28</v>
      </c>
      <c r="M110" s="7">
        <f t="shared" si="1"/>
        <v>1.8</v>
      </c>
      <c r="N110" s="119"/>
    </row>
    <row r="111" spans="1:14">
      <c r="A111" s="86" t="s">
        <v>39</v>
      </c>
      <c r="B111" s="86" t="s">
        <v>40</v>
      </c>
      <c r="C111" s="86" t="s">
        <v>46</v>
      </c>
      <c r="D111" s="86">
        <v>2008</v>
      </c>
      <c r="E111" s="86">
        <v>3</v>
      </c>
      <c r="F111" s="86">
        <v>3</v>
      </c>
      <c r="G111" s="86">
        <v>24</v>
      </c>
      <c r="H111" s="86">
        <v>46</v>
      </c>
      <c r="I111" s="86">
        <v>324</v>
      </c>
      <c r="J111" s="86">
        <v>2</v>
      </c>
      <c r="K111" s="99">
        <v>45862</v>
      </c>
      <c r="L111">
        <v>32</v>
      </c>
      <c r="M111" s="7">
        <f t="shared" si="1"/>
        <v>2.2000000000000002</v>
      </c>
      <c r="N111" s="119"/>
    </row>
    <row r="112" spans="1:14">
      <c r="A112" s="86" t="s">
        <v>39</v>
      </c>
      <c r="B112" s="86" t="s">
        <v>40</v>
      </c>
      <c r="C112" s="86" t="s">
        <v>43</v>
      </c>
      <c r="D112" s="86">
        <v>1999</v>
      </c>
      <c r="E112" s="86">
        <v>3</v>
      </c>
      <c r="F112" s="86">
        <v>2</v>
      </c>
      <c r="G112" s="86">
        <v>24</v>
      </c>
      <c r="H112" s="86">
        <v>47</v>
      </c>
      <c r="I112" s="86">
        <v>224</v>
      </c>
      <c r="J112" s="86">
        <v>2</v>
      </c>
      <c r="K112" s="99">
        <v>45862</v>
      </c>
      <c r="L112">
        <v>40</v>
      </c>
      <c r="M112" s="7">
        <f t="shared" si="1"/>
        <v>3</v>
      </c>
      <c r="N112" s="119"/>
    </row>
    <row r="113" spans="1:14">
      <c r="A113" s="86" t="s">
        <v>39</v>
      </c>
      <c r="B113" s="86" t="s">
        <v>40</v>
      </c>
      <c r="C113" s="86" t="s">
        <v>45</v>
      </c>
      <c r="D113" s="86">
        <v>2004</v>
      </c>
      <c r="E113" s="86">
        <v>3</v>
      </c>
      <c r="F113" s="86">
        <v>1</v>
      </c>
      <c r="G113" s="86">
        <v>24</v>
      </c>
      <c r="H113" s="86">
        <v>48</v>
      </c>
      <c r="I113" s="86">
        <v>124</v>
      </c>
      <c r="J113" s="86">
        <v>2</v>
      </c>
      <c r="K113" s="99">
        <v>45862</v>
      </c>
      <c r="L113">
        <v>33</v>
      </c>
      <c r="M113" s="7">
        <f t="shared" si="1"/>
        <v>2.2999999999999998</v>
      </c>
      <c r="N113" s="119"/>
    </row>
    <row r="114" spans="1:14">
      <c r="A114" s="86" t="s">
        <v>29</v>
      </c>
      <c r="B114" s="86" t="s">
        <v>30</v>
      </c>
      <c r="C114" s="86" t="s">
        <v>34</v>
      </c>
      <c r="D114" s="86">
        <v>1999</v>
      </c>
      <c r="E114" s="86">
        <v>4</v>
      </c>
      <c r="F114" s="86">
        <v>1</v>
      </c>
      <c r="G114" s="86">
        <v>26</v>
      </c>
      <c r="H114" s="86">
        <v>49</v>
      </c>
      <c r="I114" s="86">
        <v>126</v>
      </c>
      <c r="J114" s="86">
        <v>2</v>
      </c>
      <c r="K114" s="99">
        <v>45862</v>
      </c>
      <c r="L114">
        <v>59</v>
      </c>
      <c r="M114" s="7">
        <f t="shared" si="1"/>
        <v>4.9000000000000004</v>
      </c>
      <c r="N114" s="119"/>
    </row>
    <row r="115" spans="1:14">
      <c r="A115" s="86" t="s">
        <v>29</v>
      </c>
      <c r="B115" s="86" t="s">
        <v>30</v>
      </c>
      <c r="C115" s="86" t="s">
        <v>35</v>
      </c>
      <c r="D115" s="86">
        <v>2002</v>
      </c>
      <c r="E115" s="86">
        <v>4</v>
      </c>
      <c r="F115" s="86">
        <v>2</v>
      </c>
      <c r="G115" s="86">
        <v>26</v>
      </c>
      <c r="H115" s="86">
        <v>50</v>
      </c>
      <c r="I115" s="86">
        <v>226</v>
      </c>
      <c r="J115" s="86">
        <v>2</v>
      </c>
      <c r="K115" s="99">
        <v>45862</v>
      </c>
      <c r="L115">
        <v>68</v>
      </c>
      <c r="M115" s="7">
        <f t="shared" si="1"/>
        <v>5.8</v>
      </c>
      <c r="N115" s="119"/>
    </row>
    <row r="116" spans="1:14">
      <c r="A116" s="86" t="s">
        <v>29</v>
      </c>
      <c r="B116" s="86" t="s">
        <v>30</v>
      </c>
      <c r="C116" s="86" t="s">
        <v>32</v>
      </c>
      <c r="D116" s="86">
        <v>1985</v>
      </c>
      <c r="E116" s="86">
        <v>4</v>
      </c>
      <c r="F116" s="86">
        <v>3</v>
      </c>
      <c r="G116" s="86">
        <v>26</v>
      </c>
      <c r="H116" s="86">
        <v>51</v>
      </c>
      <c r="I116" s="86">
        <v>326</v>
      </c>
      <c r="J116" s="86">
        <v>2</v>
      </c>
      <c r="K116" s="99">
        <v>45862</v>
      </c>
      <c r="L116">
        <v>47</v>
      </c>
      <c r="M116" s="7">
        <f t="shared" si="1"/>
        <v>3.7</v>
      </c>
      <c r="N116" s="119"/>
    </row>
    <row r="117" spans="1:14">
      <c r="A117" s="86" t="s">
        <v>29</v>
      </c>
      <c r="B117" s="86" t="s">
        <v>30</v>
      </c>
      <c r="C117" s="86" t="s">
        <v>38</v>
      </c>
      <c r="D117" s="86">
        <v>2023</v>
      </c>
      <c r="E117" s="86">
        <v>4</v>
      </c>
      <c r="F117" s="86">
        <v>4</v>
      </c>
      <c r="G117" s="86">
        <v>26</v>
      </c>
      <c r="H117" s="86">
        <v>52</v>
      </c>
      <c r="I117" s="86">
        <v>426</v>
      </c>
      <c r="J117" s="86">
        <v>2</v>
      </c>
      <c r="K117" s="99">
        <v>45862</v>
      </c>
      <c r="L117">
        <v>69</v>
      </c>
      <c r="M117" s="7">
        <f t="shared" si="1"/>
        <v>5.9</v>
      </c>
      <c r="N117" s="119"/>
    </row>
    <row r="118" spans="1:14">
      <c r="A118" s="86" t="s">
        <v>29</v>
      </c>
      <c r="B118" s="86" t="s">
        <v>30</v>
      </c>
      <c r="C118" s="86" t="s">
        <v>36</v>
      </c>
      <c r="D118" s="86">
        <v>2016</v>
      </c>
      <c r="E118" s="86">
        <v>4</v>
      </c>
      <c r="F118" s="86">
        <v>4</v>
      </c>
      <c r="G118" s="86">
        <v>28</v>
      </c>
      <c r="H118" s="86">
        <v>53</v>
      </c>
      <c r="I118" s="86">
        <v>428</v>
      </c>
      <c r="J118" s="86">
        <v>2</v>
      </c>
      <c r="K118" s="99">
        <v>45862</v>
      </c>
      <c r="L118">
        <v>78</v>
      </c>
      <c r="M118" s="7">
        <f t="shared" si="1"/>
        <v>6.8</v>
      </c>
      <c r="N118" s="119"/>
    </row>
    <row r="119" spans="1:14">
      <c r="A119" s="86" t="s">
        <v>29</v>
      </c>
      <c r="B119" s="86" t="s">
        <v>30</v>
      </c>
      <c r="C119" s="86" t="s">
        <v>33</v>
      </c>
      <c r="D119" s="86">
        <v>1998</v>
      </c>
      <c r="E119" s="86">
        <v>4</v>
      </c>
      <c r="F119" s="86">
        <v>3</v>
      </c>
      <c r="G119" s="86">
        <v>28</v>
      </c>
      <c r="H119" s="86">
        <v>54</v>
      </c>
      <c r="I119" s="86">
        <v>328</v>
      </c>
      <c r="J119" s="86">
        <v>2</v>
      </c>
      <c r="K119" s="99">
        <v>45862</v>
      </c>
      <c r="L119">
        <v>43</v>
      </c>
      <c r="M119" s="7">
        <f t="shared" si="1"/>
        <v>3.3</v>
      </c>
      <c r="N119" s="119"/>
    </row>
    <row r="120" spans="1:14">
      <c r="A120" s="86" t="s">
        <v>29</v>
      </c>
      <c r="B120" s="86" t="s">
        <v>30</v>
      </c>
      <c r="C120" s="86" t="s">
        <v>37</v>
      </c>
      <c r="D120" s="86">
        <v>2018</v>
      </c>
      <c r="E120" s="86">
        <v>4</v>
      </c>
      <c r="F120" s="86">
        <v>2</v>
      </c>
      <c r="G120" s="86">
        <v>28</v>
      </c>
      <c r="H120" s="86">
        <v>55</v>
      </c>
      <c r="I120" s="86">
        <v>228</v>
      </c>
      <c r="J120" s="86">
        <v>2</v>
      </c>
      <c r="K120" s="99">
        <v>45862</v>
      </c>
      <c r="L120">
        <v>40</v>
      </c>
      <c r="M120" s="7">
        <f t="shared" si="1"/>
        <v>3</v>
      </c>
      <c r="N120" s="119"/>
    </row>
    <row r="121" spans="1:14">
      <c r="A121" s="86" t="s">
        <v>29</v>
      </c>
      <c r="B121" s="86" t="s">
        <v>30</v>
      </c>
      <c r="C121" s="86" t="s">
        <v>31</v>
      </c>
      <c r="D121" s="86">
        <v>1983</v>
      </c>
      <c r="E121" s="86">
        <v>4</v>
      </c>
      <c r="F121" s="86">
        <v>1</v>
      </c>
      <c r="G121" s="86">
        <v>28</v>
      </c>
      <c r="H121" s="86">
        <v>56</v>
      </c>
      <c r="I121" s="86">
        <v>128</v>
      </c>
      <c r="J121" s="86">
        <v>2</v>
      </c>
      <c r="K121" s="99">
        <v>45862</v>
      </c>
      <c r="L121">
        <v>38</v>
      </c>
      <c r="M121" s="7">
        <f t="shared" si="1"/>
        <v>2.8</v>
      </c>
      <c r="N121" s="119"/>
    </row>
    <row r="122" spans="1:14">
      <c r="A122" s="86" t="s">
        <v>39</v>
      </c>
      <c r="B122" s="86" t="s">
        <v>40</v>
      </c>
      <c r="C122" s="86" t="s">
        <v>43</v>
      </c>
      <c r="D122" s="86">
        <v>1999</v>
      </c>
      <c r="E122" s="86">
        <v>4</v>
      </c>
      <c r="F122" s="86">
        <v>1</v>
      </c>
      <c r="G122" s="86">
        <v>30</v>
      </c>
      <c r="H122" s="86">
        <v>57</v>
      </c>
      <c r="I122" s="86">
        <v>130</v>
      </c>
      <c r="J122" s="86">
        <v>2</v>
      </c>
      <c r="K122" s="99">
        <v>45862</v>
      </c>
      <c r="L122">
        <v>39</v>
      </c>
      <c r="M122" s="7">
        <f t="shared" si="1"/>
        <v>2.9</v>
      </c>
      <c r="N122" s="119"/>
    </row>
    <row r="123" spans="1:14">
      <c r="A123" s="86" t="s">
        <v>39</v>
      </c>
      <c r="B123" s="86" t="s">
        <v>40</v>
      </c>
      <c r="C123" s="86" t="s">
        <v>48</v>
      </c>
      <c r="D123" s="86">
        <v>2020</v>
      </c>
      <c r="E123" s="86">
        <v>4</v>
      </c>
      <c r="F123" s="86">
        <v>2</v>
      </c>
      <c r="G123" s="86">
        <v>30</v>
      </c>
      <c r="H123" s="86">
        <v>58</v>
      </c>
      <c r="I123" s="86">
        <v>230</v>
      </c>
      <c r="J123" s="86">
        <v>2</v>
      </c>
      <c r="K123" s="99">
        <v>45862</v>
      </c>
      <c r="L123">
        <v>28</v>
      </c>
      <c r="M123" s="7">
        <f t="shared" si="1"/>
        <v>1.8</v>
      </c>
      <c r="N123" s="119"/>
    </row>
    <row r="124" spans="1:14">
      <c r="A124" s="86" t="s">
        <v>39</v>
      </c>
      <c r="B124" s="86" t="s">
        <v>40</v>
      </c>
      <c r="C124" s="86" t="s">
        <v>44</v>
      </c>
      <c r="D124" s="86">
        <v>2001</v>
      </c>
      <c r="E124" s="86">
        <v>4</v>
      </c>
      <c r="F124" s="86">
        <v>3</v>
      </c>
      <c r="G124" s="86">
        <v>30</v>
      </c>
      <c r="H124" s="86">
        <v>59</v>
      </c>
      <c r="I124" s="86">
        <v>330</v>
      </c>
      <c r="J124" s="86">
        <v>2</v>
      </c>
      <c r="K124" s="99">
        <v>45862</v>
      </c>
      <c r="L124">
        <v>34</v>
      </c>
      <c r="M124" s="7">
        <f t="shared" si="1"/>
        <v>2.4</v>
      </c>
      <c r="N124" s="119"/>
    </row>
    <row r="125" spans="1:14">
      <c r="A125" s="86" t="s">
        <v>39</v>
      </c>
      <c r="B125" s="86" t="s">
        <v>40</v>
      </c>
      <c r="C125" s="86" t="s">
        <v>45</v>
      </c>
      <c r="D125" s="86">
        <v>2004</v>
      </c>
      <c r="E125" s="86">
        <v>4</v>
      </c>
      <c r="F125" s="86">
        <v>4</v>
      </c>
      <c r="G125" s="86">
        <v>30</v>
      </c>
      <c r="H125" s="86">
        <v>60</v>
      </c>
      <c r="I125" s="86">
        <v>430</v>
      </c>
      <c r="J125" s="86">
        <v>2</v>
      </c>
      <c r="K125" s="99">
        <v>45862</v>
      </c>
      <c r="L125">
        <v>29</v>
      </c>
      <c r="M125" s="7">
        <f t="shared" si="1"/>
        <v>1.9</v>
      </c>
      <c r="N125" s="119"/>
    </row>
    <row r="126" spans="1:14">
      <c r="A126" s="86" t="s">
        <v>39</v>
      </c>
      <c r="B126" s="86" t="s">
        <v>40</v>
      </c>
      <c r="C126" s="86" t="s">
        <v>42</v>
      </c>
      <c r="D126" s="86">
        <v>1989</v>
      </c>
      <c r="E126" s="86">
        <v>4</v>
      </c>
      <c r="F126" s="86">
        <v>4</v>
      </c>
      <c r="G126" s="86">
        <v>32</v>
      </c>
      <c r="H126" s="86">
        <v>61</v>
      </c>
      <c r="I126" s="86">
        <v>432</v>
      </c>
      <c r="J126" s="86">
        <v>2</v>
      </c>
      <c r="K126" s="99">
        <v>45862</v>
      </c>
      <c r="L126">
        <v>33</v>
      </c>
      <c r="M126" s="7">
        <f t="shared" si="1"/>
        <v>2.2999999999999998</v>
      </c>
      <c r="N126" s="119"/>
    </row>
    <row r="127" spans="1:14">
      <c r="A127" s="86" t="s">
        <v>39</v>
      </c>
      <c r="B127" s="86" t="s">
        <v>40</v>
      </c>
      <c r="C127" s="86" t="s">
        <v>47</v>
      </c>
      <c r="D127" s="86">
        <v>2016</v>
      </c>
      <c r="E127" s="86">
        <v>4</v>
      </c>
      <c r="F127" s="86">
        <v>3</v>
      </c>
      <c r="G127" s="86">
        <v>32</v>
      </c>
      <c r="H127" s="86">
        <v>62</v>
      </c>
      <c r="I127" s="86">
        <v>332</v>
      </c>
      <c r="J127" s="86">
        <v>2</v>
      </c>
      <c r="K127" s="99">
        <v>45862</v>
      </c>
      <c r="L127">
        <v>39</v>
      </c>
      <c r="M127" s="7">
        <f t="shared" si="1"/>
        <v>2.9</v>
      </c>
      <c r="N127" s="119"/>
    </row>
    <row r="128" spans="1:14">
      <c r="A128" s="86" t="s">
        <v>39</v>
      </c>
      <c r="B128" s="86" t="s">
        <v>40</v>
      </c>
      <c r="C128" s="86" t="s">
        <v>41</v>
      </c>
      <c r="D128" s="86">
        <v>1984</v>
      </c>
      <c r="E128" s="86">
        <v>4</v>
      </c>
      <c r="F128" s="86">
        <v>2</v>
      </c>
      <c r="G128" s="86">
        <v>32</v>
      </c>
      <c r="H128" s="86">
        <v>63</v>
      </c>
      <c r="I128" s="86">
        <v>232</v>
      </c>
      <c r="J128" s="86">
        <v>2</v>
      </c>
      <c r="K128" s="99">
        <v>45862</v>
      </c>
      <c r="L128">
        <v>41</v>
      </c>
      <c r="M128" s="7">
        <f t="shared" si="1"/>
        <v>3.1</v>
      </c>
      <c r="N128" s="119"/>
    </row>
    <row r="129" spans="1:14">
      <c r="A129" s="86" t="s">
        <v>39</v>
      </c>
      <c r="B129" s="86" t="s">
        <v>40</v>
      </c>
      <c r="C129" s="86" t="s">
        <v>46</v>
      </c>
      <c r="D129" s="86">
        <v>2008</v>
      </c>
      <c r="E129" s="86">
        <v>4</v>
      </c>
      <c r="F129" s="86">
        <v>1</v>
      </c>
      <c r="G129" s="86">
        <v>32</v>
      </c>
      <c r="H129" s="86">
        <v>64</v>
      </c>
      <c r="I129" s="86">
        <v>132</v>
      </c>
      <c r="J129" s="86">
        <v>2</v>
      </c>
      <c r="K129" s="99">
        <v>45862</v>
      </c>
      <c r="L129">
        <v>21</v>
      </c>
      <c r="M129" s="7">
        <f t="shared" si="1"/>
        <v>1.1000000000000001</v>
      </c>
      <c r="N129" s="119"/>
    </row>
    <row r="130" spans="1:14">
      <c r="A130" s="86" t="s">
        <v>29</v>
      </c>
      <c r="B130" s="86" t="s">
        <v>30</v>
      </c>
      <c r="C130" s="86" t="s">
        <v>37</v>
      </c>
      <c r="D130" s="86">
        <v>2018</v>
      </c>
      <c r="E130" s="86">
        <v>1</v>
      </c>
      <c r="F130" s="86">
        <v>1</v>
      </c>
      <c r="G130" s="86">
        <v>2</v>
      </c>
      <c r="H130" s="86">
        <v>1</v>
      </c>
      <c r="I130" s="86">
        <v>102</v>
      </c>
      <c r="J130" s="86">
        <v>3</v>
      </c>
      <c r="K130" s="99">
        <v>45875</v>
      </c>
      <c r="L130">
        <v>55</v>
      </c>
      <c r="M130" s="7">
        <f t="shared" si="1"/>
        <v>4.5</v>
      </c>
      <c r="N130" s="119"/>
    </row>
    <row r="131" spans="1:14">
      <c r="A131" s="86" t="s">
        <v>29</v>
      </c>
      <c r="B131" s="86" t="s">
        <v>30</v>
      </c>
      <c r="C131" s="86" t="s">
        <v>32</v>
      </c>
      <c r="D131" s="86">
        <v>1985</v>
      </c>
      <c r="E131" s="86">
        <v>1</v>
      </c>
      <c r="F131" s="86">
        <v>2</v>
      </c>
      <c r="G131" s="86">
        <v>2</v>
      </c>
      <c r="H131" s="86">
        <v>2</v>
      </c>
      <c r="I131" s="86">
        <v>202</v>
      </c>
      <c r="J131" s="86">
        <v>3</v>
      </c>
      <c r="K131" s="99">
        <v>45875</v>
      </c>
      <c r="L131">
        <v>70</v>
      </c>
      <c r="M131" s="7">
        <f t="shared" ref="M131:M193" si="2">(L131-10)/10</f>
        <v>6</v>
      </c>
      <c r="N131" s="119"/>
    </row>
    <row r="132" spans="1:14">
      <c r="A132" s="86" t="s">
        <v>29</v>
      </c>
      <c r="B132" s="86" t="s">
        <v>30</v>
      </c>
      <c r="C132" s="86" t="s">
        <v>31</v>
      </c>
      <c r="D132" s="86">
        <v>1983</v>
      </c>
      <c r="E132" s="86">
        <v>1</v>
      </c>
      <c r="F132" s="86">
        <v>3</v>
      </c>
      <c r="G132" s="86">
        <v>2</v>
      </c>
      <c r="H132" s="86">
        <v>3</v>
      </c>
      <c r="I132" s="86">
        <v>302</v>
      </c>
      <c r="J132" s="86">
        <v>3</v>
      </c>
      <c r="K132" s="99">
        <v>45875</v>
      </c>
      <c r="L132">
        <v>64</v>
      </c>
      <c r="M132" s="7">
        <f t="shared" si="2"/>
        <v>5.4</v>
      </c>
      <c r="N132" s="119"/>
    </row>
    <row r="133" spans="1:14">
      <c r="A133" s="86" t="s">
        <v>29</v>
      </c>
      <c r="B133" s="86" t="s">
        <v>30</v>
      </c>
      <c r="C133" s="86" t="s">
        <v>34</v>
      </c>
      <c r="D133" s="86">
        <v>1999</v>
      </c>
      <c r="E133" s="86">
        <v>1</v>
      </c>
      <c r="F133" s="86">
        <v>4</v>
      </c>
      <c r="G133" s="86">
        <v>2</v>
      </c>
      <c r="H133" s="86">
        <v>4</v>
      </c>
      <c r="I133" s="86">
        <v>402</v>
      </c>
      <c r="J133" s="86">
        <v>3</v>
      </c>
      <c r="K133" s="99">
        <v>45875</v>
      </c>
      <c r="L133">
        <v>56</v>
      </c>
      <c r="M133" s="7">
        <f t="shared" si="2"/>
        <v>4.5999999999999996</v>
      </c>
      <c r="N133" s="119"/>
    </row>
    <row r="134" spans="1:14">
      <c r="A134" s="86" t="s">
        <v>29</v>
      </c>
      <c r="B134" s="86" t="s">
        <v>30</v>
      </c>
      <c r="C134" s="86" t="s">
        <v>35</v>
      </c>
      <c r="D134" s="86">
        <v>2002</v>
      </c>
      <c r="E134" s="86">
        <v>1</v>
      </c>
      <c r="F134" s="86">
        <v>4</v>
      </c>
      <c r="G134" s="86">
        <v>4</v>
      </c>
      <c r="H134" s="86">
        <v>5</v>
      </c>
      <c r="I134" s="86">
        <v>404</v>
      </c>
      <c r="J134" s="86">
        <v>3</v>
      </c>
      <c r="K134" s="99">
        <v>45875</v>
      </c>
      <c r="L134">
        <v>47</v>
      </c>
      <c r="M134" s="7">
        <f t="shared" si="2"/>
        <v>3.7</v>
      </c>
      <c r="N134" s="119"/>
    </row>
    <row r="135" spans="1:14">
      <c r="A135" s="86" t="s">
        <v>29</v>
      </c>
      <c r="B135" s="86" t="s">
        <v>30</v>
      </c>
      <c r="C135" s="86" t="s">
        <v>38</v>
      </c>
      <c r="D135" s="86">
        <v>2023</v>
      </c>
      <c r="E135" s="86">
        <v>1</v>
      </c>
      <c r="F135" s="86">
        <v>3</v>
      </c>
      <c r="G135" s="86">
        <v>4</v>
      </c>
      <c r="H135" s="86">
        <v>6</v>
      </c>
      <c r="I135" s="86">
        <v>304</v>
      </c>
      <c r="J135" s="86">
        <v>3</v>
      </c>
      <c r="K135" s="99">
        <v>45875</v>
      </c>
      <c r="L135">
        <v>57</v>
      </c>
      <c r="M135" s="7">
        <f t="shared" si="2"/>
        <v>4.7</v>
      </c>
      <c r="N135" s="119"/>
    </row>
    <row r="136" spans="1:14">
      <c r="A136" s="86" t="s">
        <v>29</v>
      </c>
      <c r="B136" s="86" t="s">
        <v>30</v>
      </c>
      <c r="C136" s="86" t="s">
        <v>33</v>
      </c>
      <c r="D136" s="86">
        <v>1998</v>
      </c>
      <c r="E136" s="86">
        <v>1</v>
      </c>
      <c r="F136" s="86">
        <v>2</v>
      </c>
      <c r="G136" s="86">
        <v>4</v>
      </c>
      <c r="H136" s="86">
        <v>7</v>
      </c>
      <c r="I136" s="86">
        <v>204</v>
      </c>
      <c r="J136" s="86">
        <v>3</v>
      </c>
      <c r="K136" s="99">
        <v>45875</v>
      </c>
      <c r="L136">
        <v>95</v>
      </c>
      <c r="M136" s="7">
        <f t="shared" si="2"/>
        <v>8.5</v>
      </c>
      <c r="N136" s="119"/>
    </row>
    <row r="137" spans="1:14">
      <c r="A137" s="86" t="s">
        <v>29</v>
      </c>
      <c r="B137" s="86" t="s">
        <v>30</v>
      </c>
      <c r="C137" s="86" t="s">
        <v>36</v>
      </c>
      <c r="D137" s="86">
        <v>2016</v>
      </c>
      <c r="E137" s="86">
        <v>1</v>
      </c>
      <c r="F137" s="86">
        <v>1</v>
      </c>
      <c r="G137" s="86">
        <v>4</v>
      </c>
      <c r="H137" s="86">
        <v>8</v>
      </c>
      <c r="I137" s="86">
        <v>104</v>
      </c>
      <c r="J137" s="86">
        <v>3</v>
      </c>
      <c r="K137" s="99">
        <v>45875</v>
      </c>
      <c r="L137">
        <v>38</v>
      </c>
      <c r="M137" s="7">
        <f t="shared" si="2"/>
        <v>2.8</v>
      </c>
      <c r="N137" s="119"/>
    </row>
    <row r="138" spans="1:14">
      <c r="A138" s="86" t="s">
        <v>39</v>
      </c>
      <c r="B138" s="86" t="s">
        <v>40</v>
      </c>
      <c r="C138" s="86" t="s">
        <v>41</v>
      </c>
      <c r="D138" s="86">
        <v>1984</v>
      </c>
      <c r="E138" s="86">
        <v>1</v>
      </c>
      <c r="F138" s="86">
        <v>1</v>
      </c>
      <c r="G138" s="86">
        <v>6</v>
      </c>
      <c r="H138" s="86">
        <v>9</v>
      </c>
      <c r="I138" s="86">
        <v>106</v>
      </c>
      <c r="J138" s="86">
        <v>3</v>
      </c>
      <c r="K138" s="99">
        <v>45875</v>
      </c>
      <c r="L138">
        <v>31</v>
      </c>
      <c r="M138" s="7">
        <f t="shared" si="2"/>
        <v>2.1</v>
      </c>
      <c r="N138" s="119"/>
    </row>
    <row r="139" spans="1:14">
      <c r="A139" s="86" t="s">
        <v>39</v>
      </c>
      <c r="B139" s="86" t="s">
        <v>40</v>
      </c>
      <c r="C139" s="86" t="s">
        <v>42</v>
      </c>
      <c r="D139" s="86">
        <v>1989</v>
      </c>
      <c r="E139" s="86">
        <v>1</v>
      </c>
      <c r="F139" s="86">
        <v>2</v>
      </c>
      <c r="G139" s="86">
        <v>6</v>
      </c>
      <c r="H139" s="86">
        <v>10</v>
      </c>
      <c r="I139" s="86">
        <v>206</v>
      </c>
      <c r="J139" s="86">
        <v>3</v>
      </c>
      <c r="K139" s="99">
        <v>45875</v>
      </c>
      <c r="L139">
        <v>39</v>
      </c>
      <c r="M139" s="7">
        <f t="shared" si="2"/>
        <v>2.9</v>
      </c>
      <c r="N139" s="119"/>
    </row>
    <row r="140" spans="1:14">
      <c r="A140" s="86" t="s">
        <v>39</v>
      </c>
      <c r="B140" s="86" t="s">
        <v>40</v>
      </c>
      <c r="C140" s="86" t="s">
        <v>45</v>
      </c>
      <c r="D140" s="86">
        <v>2004</v>
      </c>
      <c r="E140" s="86">
        <v>1</v>
      </c>
      <c r="F140" s="86">
        <v>3</v>
      </c>
      <c r="G140" s="86">
        <v>6</v>
      </c>
      <c r="H140" s="86">
        <v>11</v>
      </c>
      <c r="I140" s="86">
        <v>306</v>
      </c>
      <c r="J140" s="86">
        <v>3</v>
      </c>
      <c r="K140" s="99">
        <v>45875</v>
      </c>
      <c r="L140">
        <v>38</v>
      </c>
      <c r="M140" s="7">
        <f t="shared" si="2"/>
        <v>2.8</v>
      </c>
      <c r="N140" s="119"/>
    </row>
    <row r="141" spans="1:14">
      <c r="A141" s="86" t="s">
        <v>39</v>
      </c>
      <c r="B141" s="86" t="s">
        <v>40</v>
      </c>
      <c r="C141" s="86" t="s">
        <v>43</v>
      </c>
      <c r="D141" s="86">
        <v>1999</v>
      </c>
      <c r="E141" s="86">
        <v>1</v>
      </c>
      <c r="F141" s="86">
        <v>4</v>
      </c>
      <c r="G141" s="86">
        <v>6</v>
      </c>
      <c r="H141" s="86">
        <v>12</v>
      </c>
      <c r="I141" s="86">
        <v>406</v>
      </c>
      <c r="J141" s="86">
        <v>3</v>
      </c>
      <c r="K141" s="99">
        <v>45875</v>
      </c>
      <c r="L141">
        <v>41</v>
      </c>
      <c r="M141" s="7">
        <f t="shared" si="2"/>
        <v>3.1</v>
      </c>
      <c r="N141" s="119"/>
    </row>
    <row r="142" spans="1:14">
      <c r="A142" s="86" t="s">
        <v>39</v>
      </c>
      <c r="B142" s="86" t="s">
        <v>40</v>
      </c>
      <c r="C142" s="86" t="s">
        <v>46</v>
      </c>
      <c r="D142" s="86">
        <v>2008</v>
      </c>
      <c r="E142" s="86">
        <v>1</v>
      </c>
      <c r="F142" s="86">
        <v>4</v>
      </c>
      <c r="G142" s="86">
        <v>8</v>
      </c>
      <c r="H142" s="86">
        <v>13</v>
      </c>
      <c r="I142" s="86">
        <v>408</v>
      </c>
      <c r="J142" s="86">
        <v>3</v>
      </c>
      <c r="K142" s="99">
        <v>45875</v>
      </c>
      <c r="L142">
        <v>38</v>
      </c>
      <c r="M142" s="7">
        <f t="shared" si="2"/>
        <v>2.8</v>
      </c>
      <c r="N142" s="119"/>
    </row>
    <row r="143" spans="1:14">
      <c r="A143" s="86" t="s">
        <v>39</v>
      </c>
      <c r="B143" s="86" t="s">
        <v>40</v>
      </c>
      <c r="C143" s="86" t="s">
        <v>48</v>
      </c>
      <c r="D143" s="86">
        <v>2020</v>
      </c>
      <c r="E143" s="86">
        <v>1</v>
      </c>
      <c r="F143" s="86">
        <v>3</v>
      </c>
      <c r="G143" s="86">
        <v>8</v>
      </c>
      <c r="H143" s="86">
        <v>14</v>
      </c>
      <c r="I143" s="86">
        <v>308</v>
      </c>
      <c r="J143" s="86">
        <v>3</v>
      </c>
      <c r="K143" s="99">
        <v>45875</v>
      </c>
      <c r="L143">
        <v>39</v>
      </c>
      <c r="M143" s="7">
        <f t="shared" si="2"/>
        <v>2.9</v>
      </c>
      <c r="N143" s="119"/>
    </row>
    <row r="144" spans="1:14">
      <c r="A144" s="86" t="s">
        <v>39</v>
      </c>
      <c r="B144" s="86" t="s">
        <v>40</v>
      </c>
      <c r="C144" s="86" t="s">
        <v>44</v>
      </c>
      <c r="D144" s="86">
        <v>2001</v>
      </c>
      <c r="E144" s="86">
        <v>1</v>
      </c>
      <c r="F144" s="86">
        <v>2</v>
      </c>
      <c r="G144" s="86">
        <v>8</v>
      </c>
      <c r="H144" s="86">
        <v>15</v>
      </c>
      <c r="I144" s="86">
        <v>208</v>
      </c>
      <c r="J144" s="86">
        <v>3</v>
      </c>
      <c r="K144" s="99">
        <v>45875</v>
      </c>
      <c r="L144">
        <v>62</v>
      </c>
      <c r="M144" s="7">
        <f t="shared" si="2"/>
        <v>5.2</v>
      </c>
      <c r="N144" s="119"/>
    </row>
    <row r="145" spans="1:14">
      <c r="A145" s="86" t="s">
        <v>39</v>
      </c>
      <c r="B145" s="86" t="s">
        <v>40</v>
      </c>
      <c r="C145" s="86" t="s">
        <v>47</v>
      </c>
      <c r="D145" s="86">
        <v>2016</v>
      </c>
      <c r="E145" s="86">
        <v>1</v>
      </c>
      <c r="F145" s="86">
        <v>1</v>
      </c>
      <c r="G145" s="86">
        <v>8</v>
      </c>
      <c r="H145" s="86">
        <v>16</v>
      </c>
      <c r="I145" s="86">
        <v>108</v>
      </c>
      <c r="J145" s="86">
        <v>3</v>
      </c>
      <c r="K145" s="99">
        <v>45875</v>
      </c>
      <c r="L145">
        <v>33</v>
      </c>
      <c r="M145" s="7">
        <f t="shared" si="2"/>
        <v>2.2999999999999998</v>
      </c>
      <c r="N145" s="119"/>
    </row>
    <row r="146" spans="1:14">
      <c r="A146" s="86" t="s">
        <v>29</v>
      </c>
      <c r="B146" s="86" t="s">
        <v>30</v>
      </c>
      <c r="C146" s="86" t="s">
        <v>32</v>
      </c>
      <c r="D146" s="86">
        <v>1985</v>
      </c>
      <c r="E146" s="86">
        <v>2</v>
      </c>
      <c r="F146" s="86">
        <v>1</v>
      </c>
      <c r="G146" s="86">
        <v>10</v>
      </c>
      <c r="H146" s="86">
        <v>17</v>
      </c>
      <c r="I146" s="86">
        <v>110</v>
      </c>
      <c r="J146" s="86">
        <v>3</v>
      </c>
      <c r="K146" s="99">
        <v>45875</v>
      </c>
      <c r="L146">
        <v>54</v>
      </c>
      <c r="M146" s="7">
        <f t="shared" si="2"/>
        <v>4.4000000000000004</v>
      </c>
      <c r="N146" s="119"/>
    </row>
    <row r="147" spans="1:14">
      <c r="A147" s="86" t="s">
        <v>29</v>
      </c>
      <c r="B147" s="86" t="s">
        <v>30</v>
      </c>
      <c r="C147" s="86" t="s">
        <v>38</v>
      </c>
      <c r="D147" s="86">
        <v>2023</v>
      </c>
      <c r="E147" s="86">
        <v>2</v>
      </c>
      <c r="F147" s="86">
        <v>2</v>
      </c>
      <c r="G147" s="86">
        <v>10</v>
      </c>
      <c r="H147" s="86">
        <v>18</v>
      </c>
      <c r="I147" s="86">
        <v>210</v>
      </c>
      <c r="J147" s="86">
        <v>3</v>
      </c>
      <c r="K147" s="99">
        <v>45875</v>
      </c>
      <c r="L147">
        <v>53</v>
      </c>
      <c r="M147" s="7">
        <f t="shared" si="2"/>
        <v>4.3</v>
      </c>
      <c r="N147" s="119"/>
    </row>
    <row r="148" spans="1:14">
      <c r="A148" s="86" t="s">
        <v>29</v>
      </c>
      <c r="B148" s="86" t="s">
        <v>30</v>
      </c>
      <c r="C148" s="86" t="s">
        <v>36</v>
      </c>
      <c r="D148" s="86">
        <v>2016</v>
      </c>
      <c r="E148" s="86">
        <v>2</v>
      </c>
      <c r="F148" s="86">
        <v>3</v>
      </c>
      <c r="G148" s="86">
        <v>10</v>
      </c>
      <c r="H148" s="86">
        <v>19</v>
      </c>
      <c r="I148" s="86">
        <v>310</v>
      </c>
      <c r="J148" s="86">
        <v>3</v>
      </c>
      <c r="K148" s="99">
        <v>45875</v>
      </c>
      <c r="L148">
        <v>51</v>
      </c>
      <c r="M148" s="7">
        <f t="shared" si="2"/>
        <v>4.0999999999999996</v>
      </c>
      <c r="N148" s="119"/>
    </row>
    <row r="149" spans="1:14">
      <c r="A149" s="86" t="s">
        <v>29</v>
      </c>
      <c r="B149" s="86" t="s">
        <v>30</v>
      </c>
      <c r="C149" s="86" t="s">
        <v>33</v>
      </c>
      <c r="D149" s="86">
        <v>1998</v>
      </c>
      <c r="E149" s="86">
        <v>2</v>
      </c>
      <c r="F149" s="86">
        <v>4</v>
      </c>
      <c r="G149" s="86">
        <v>10</v>
      </c>
      <c r="H149" s="86">
        <v>20</v>
      </c>
      <c r="I149" s="86">
        <v>410</v>
      </c>
      <c r="J149" s="86">
        <v>3</v>
      </c>
      <c r="K149" s="99">
        <v>45875</v>
      </c>
      <c r="L149">
        <v>52</v>
      </c>
      <c r="M149" s="7">
        <f t="shared" si="2"/>
        <v>4.2</v>
      </c>
      <c r="N149" s="119"/>
    </row>
    <row r="150" spans="1:14">
      <c r="A150" s="86" t="s">
        <v>29</v>
      </c>
      <c r="B150" s="86" t="s">
        <v>30</v>
      </c>
      <c r="C150" s="86" t="s">
        <v>31</v>
      </c>
      <c r="D150" s="86">
        <v>1983</v>
      </c>
      <c r="E150" s="86">
        <v>2</v>
      </c>
      <c r="F150" s="86">
        <v>4</v>
      </c>
      <c r="G150" s="86">
        <v>12</v>
      </c>
      <c r="H150" s="86">
        <v>21</v>
      </c>
      <c r="I150" s="86">
        <v>412</v>
      </c>
      <c r="J150" s="86">
        <v>3</v>
      </c>
      <c r="K150" s="99">
        <v>45875</v>
      </c>
      <c r="L150">
        <v>50</v>
      </c>
      <c r="M150" s="7">
        <f t="shared" si="2"/>
        <v>4</v>
      </c>
      <c r="N150" s="119"/>
    </row>
    <row r="151" spans="1:14">
      <c r="A151" s="86" t="s">
        <v>29</v>
      </c>
      <c r="B151" s="86" t="s">
        <v>30</v>
      </c>
      <c r="C151" s="86" t="s">
        <v>37</v>
      </c>
      <c r="D151" s="86">
        <v>2018</v>
      </c>
      <c r="E151" s="86">
        <v>2</v>
      </c>
      <c r="F151" s="86">
        <v>3</v>
      </c>
      <c r="G151" s="86">
        <v>12</v>
      </c>
      <c r="H151" s="86">
        <v>22</v>
      </c>
      <c r="I151" s="86">
        <v>312</v>
      </c>
      <c r="J151" s="86">
        <v>3</v>
      </c>
      <c r="K151" s="99">
        <v>45875</v>
      </c>
      <c r="L151">
        <v>57</v>
      </c>
      <c r="M151" s="7">
        <f t="shared" si="2"/>
        <v>4.7</v>
      </c>
      <c r="N151" s="119"/>
    </row>
    <row r="152" spans="1:14">
      <c r="A152" s="86" t="s">
        <v>29</v>
      </c>
      <c r="B152" s="86" t="s">
        <v>30</v>
      </c>
      <c r="C152" s="86" t="s">
        <v>34</v>
      </c>
      <c r="D152" s="86">
        <v>1999</v>
      </c>
      <c r="E152" s="86">
        <v>2</v>
      </c>
      <c r="F152" s="86">
        <v>2</v>
      </c>
      <c r="G152" s="86">
        <v>12</v>
      </c>
      <c r="H152" s="86">
        <v>23</v>
      </c>
      <c r="I152" s="86">
        <v>212</v>
      </c>
      <c r="J152" s="86">
        <v>3</v>
      </c>
      <c r="K152" s="99">
        <v>45875</v>
      </c>
      <c r="L152">
        <v>59</v>
      </c>
      <c r="M152" s="7">
        <f t="shared" si="2"/>
        <v>4.9000000000000004</v>
      </c>
      <c r="N152" s="119"/>
    </row>
    <row r="153" spans="1:14">
      <c r="A153" s="86" t="s">
        <v>29</v>
      </c>
      <c r="B153" s="86" t="s">
        <v>30</v>
      </c>
      <c r="C153" s="86" t="s">
        <v>35</v>
      </c>
      <c r="D153" s="86">
        <v>2002</v>
      </c>
      <c r="E153" s="86">
        <v>2</v>
      </c>
      <c r="F153" s="86">
        <v>1</v>
      </c>
      <c r="G153" s="86">
        <v>12</v>
      </c>
      <c r="H153" s="86">
        <v>24</v>
      </c>
      <c r="I153" s="86">
        <v>112</v>
      </c>
      <c r="J153" s="86">
        <v>3</v>
      </c>
      <c r="K153" s="99">
        <v>45875</v>
      </c>
      <c r="L153">
        <v>50</v>
      </c>
      <c r="M153" s="7">
        <f t="shared" si="2"/>
        <v>4</v>
      </c>
      <c r="N153" s="119"/>
    </row>
    <row r="154" spans="1:14">
      <c r="A154" s="86" t="s">
        <v>39</v>
      </c>
      <c r="B154" s="86" t="s">
        <v>40</v>
      </c>
      <c r="C154" s="86" t="s">
        <v>42</v>
      </c>
      <c r="D154" s="86">
        <v>1989</v>
      </c>
      <c r="E154" s="87">
        <v>2</v>
      </c>
      <c r="F154" s="87">
        <v>1</v>
      </c>
      <c r="G154" s="87">
        <v>14</v>
      </c>
      <c r="H154" s="86">
        <v>25</v>
      </c>
      <c r="I154" s="87">
        <v>114</v>
      </c>
      <c r="J154" s="86">
        <v>3</v>
      </c>
      <c r="K154" s="99">
        <v>45875</v>
      </c>
      <c r="L154">
        <v>56</v>
      </c>
      <c r="M154" s="7">
        <f t="shared" si="2"/>
        <v>4.5999999999999996</v>
      </c>
      <c r="N154" s="119"/>
    </row>
    <row r="155" spans="1:14">
      <c r="A155" s="86" t="s">
        <v>39</v>
      </c>
      <c r="B155" s="86" t="s">
        <v>40</v>
      </c>
      <c r="C155" s="86" t="s">
        <v>45</v>
      </c>
      <c r="D155" s="86">
        <v>2004</v>
      </c>
      <c r="E155" s="86">
        <v>2</v>
      </c>
      <c r="F155" s="86">
        <v>2</v>
      </c>
      <c r="G155" s="86">
        <v>14</v>
      </c>
      <c r="H155" s="86">
        <v>26</v>
      </c>
      <c r="I155" s="86">
        <v>214</v>
      </c>
      <c r="J155" s="86">
        <v>3</v>
      </c>
      <c r="K155" s="99">
        <v>45875</v>
      </c>
      <c r="L155">
        <v>41</v>
      </c>
      <c r="M155" s="7">
        <f t="shared" si="2"/>
        <v>3.1</v>
      </c>
      <c r="N155" s="119"/>
    </row>
    <row r="156" spans="1:14">
      <c r="A156" s="86" t="s">
        <v>39</v>
      </c>
      <c r="B156" s="86" t="s">
        <v>40</v>
      </c>
      <c r="C156" s="86" t="s">
        <v>41</v>
      </c>
      <c r="D156" s="86">
        <v>1984</v>
      </c>
      <c r="E156" s="86">
        <v>2</v>
      </c>
      <c r="F156" s="86">
        <v>3</v>
      </c>
      <c r="G156" s="86">
        <v>14</v>
      </c>
      <c r="H156" s="86">
        <v>27</v>
      </c>
      <c r="I156" s="86">
        <v>314</v>
      </c>
      <c r="J156" s="86">
        <v>3</v>
      </c>
      <c r="K156" s="99">
        <v>45875</v>
      </c>
      <c r="L156">
        <v>51</v>
      </c>
      <c r="M156" s="7">
        <f t="shared" si="2"/>
        <v>4.0999999999999996</v>
      </c>
      <c r="N156" s="119"/>
    </row>
    <row r="157" spans="1:14">
      <c r="A157" s="86" t="s">
        <v>39</v>
      </c>
      <c r="B157" s="86" t="s">
        <v>40</v>
      </c>
      <c r="C157" s="86" t="s">
        <v>47</v>
      </c>
      <c r="D157" s="86">
        <v>2016</v>
      </c>
      <c r="E157" s="86">
        <v>2</v>
      </c>
      <c r="F157" s="86">
        <v>4</v>
      </c>
      <c r="G157" s="86">
        <v>14</v>
      </c>
      <c r="H157" s="86">
        <v>28</v>
      </c>
      <c r="I157" s="86">
        <v>414</v>
      </c>
      <c r="J157" s="86">
        <v>3</v>
      </c>
      <c r="K157" s="99">
        <v>45875</v>
      </c>
      <c r="L157">
        <v>44</v>
      </c>
      <c r="M157" s="7">
        <f t="shared" si="2"/>
        <v>3.4</v>
      </c>
      <c r="N157" s="119"/>
    </row>
    <row r="158" spans="1:14">
      <c r="A158" s="86" t="s">
        <v>39</v>
      </c>
      <c r="B158" s="86" t="s">
        <v>40</v>
      </c>
      <c r="C158" s="86" t="s">
        <v>44</v>
      </c>
      <c r="D158" s="86">
        <v>2001</v>
      </c>
      <c r="E158" s="86">
        <v>2</v>
      </c>
      <c r="F158" s="86">
        <v>4</v>
      </c>
      <c r="G158" s="86">
        <v>16</v>
      </c>
      <c r="H158" s="86">
        <v>29</v>
      </c>
      <c r="I158" s="86">
        <v>416</v>
      </c>
      <c r="J158" s="86">
        <v>3</v>
      </c>
      <c r="K158" s="99">
        <v>45875</v>
      </c>
      <c r="L158">
        <v>41</v>
      </c>
      <c r="M158" s="7">
        <f t="shared" si="2"/>
        <v>3.1</v>
      </c>
      <c r="N158" s="119"/>
    </row>
    <row r="159" spans="1:14">
      <c r="A159" s="86" t="s">
        <v>39</v>
      </c>
      <c r="B159" s="86" t="s">
        <v>40</v>
      </c>
      <c r="C159" s="86" t="s">
        <v>43</v>
      </c>
      <c r="D159" s="86">
        <v>1999</v>
      </c>
      <c r="E159" s="86">
        <v>2</v>
      </c>
      <c r="F159" s="86">
        <v>3</v>
      </c>
      <c r="G159" s="86">
        <v>16</v>
      </c>
      <c r="H159" s="86">
        <v>30</v>
      </c>
      <c r="I159" s="86">
        <v>316</v>
      </c>
      <c r="J159" s="86">
        <v>3</v>
      </c>
      <c r="K159" s="99">
        <v>45875</v>
      </c>
      <c r="L159">
        <v>41</v>
      </c>
      <c r="M159" s="7">
        <f t="shared" si="2"/>
        <v>3.1</v>
      </c>
      <c r="N159" s="119"/>
    </row>
    <row r="160" spans="1:14">
      <c r="A160" s="86" t="s">
        <v>39</v>
      </c>
      <c r="B160" s="86" t="s">
        <v>40</v>
      </c>
      <c r="C160" s="86" t="s">
        <v>46</v>
      </c>
      <c r="D160" s="86">
        <v>2008</v>
      </c>
      <c r="E160" s="86">
        <v>2</v>
      </c>
      <c r="F160" s="86">
        <v>2</v>
      </c>
      <c r="G160" s="86">
        <v>16</v>
      </c>
      <c r="H160" s="86">
        <v>31</v>
      </c>
      <c r="I160" s="86">
        <v>216</v>
      </c>
      <c r="J160" s="86">
        <v>3</v>
      </c>
      <c r="K160" s="99">
        <v>45875</v>
      </c>
      <c r="L160">
        <v>49</v>
      </c>
      <c r="M160" s="7">
        <f t="shared" si="2"/>
        <v>3.9</v>
      </c>
      <c r="N160" s="119"/>
    </row>
    <row r="161" spans="1:14">
      <c r="A161" s="86" t="s">
        <v>39</v>
      </c>
      <c r="B161" s="86" t="s">
        <v>40</v>
      </c>
      <c r="C161" s="86" t="s">
        <v>48</v>
      </c>
      <c r="D161" s="86">
        <v>2020</v>
      </c>
      <c r="E161" s="86">
        <v>2</v>
      </c>
      <c r="F161" s="86">
        <v>1</v>
      </c>
      <c r="G161" s="86">
        <v>16</v>
      </c>
      <c r="H161" s="86">
        <v>32</v>
      </c>
      <c r="I161" s="86">
        <v>116</v>
      </c>
      <c r="J161" s="86">
        <v>3</v>
      </c>
      <c r="K161" s="99">
        <v>45875</v>
      </c>
      <c r="L161">
        <v>30</v>
      </c>
      <c r="M161" s="7">
        <f t="shared" si="2"/>
        <v>2</v>
      </c>
      <c r="N161" s="119"/>
    </row>
    <row r="162" spans="1:14">
      <c r="A162" s="86" t="s">
        <v>29</v>
      </c>
      <c r="B162" s="86" t="s">
        <v>30</v>
      </c>
      <c r="C162" s="86" t="s">
        <v>33</v>
      </c>
      <c r="D162" s="86">
        <v>1998</v>
      </c>
      <c r="E162" s="86">
        <v>3</v>
      </c>
      <c r="F162" s="86">
        <v>1</v>
      </c>
      <c r="G162" s="86">
        <v>18</v>
      </c>
      <c r="H162" s="86">
        <v>33</v>
      </c>
      <c r="I162" s="86">
        <v>118</v>
      </c>
      <c r="J162" s="86">
        <v>3</v>
      </c>
      <c r="K162" s="99">
        <v>45875</v>
      </c>
      <c r="L162">
        <v>62</v>
      </c>
      <c r="M162" s="7">
        <f t="shared" si="2"/>
        <v>5.2</v>
      </c>
      <c r="N162" s="119"/>
    </row>
    <row r="163" spans="1:14">
      <c r="A163" s="86" t="s">
        <v>29</v>
      </c>
      <c r="B163" s="86" t="s">
        <v>30</v>
      </c>
      <c r="C163" s="86" t="s">
        <v>31</v>
      </c>
      <c r="D163" s="86">
        <v>1983</v>
      </c>
      <c r="E163" s="86">
        <v>3</v>
      </c>
      <c r="F163" s="86">
        <v>2</v>
      </c>
      <c r="G163" s="86">
        <v>18</v>
      </c>
      <c r="H163" s="86">
        <v>34</v>
      </c>
      <c r="I163" s="86">
        <v>218</v>
      </c>
      <c r="J163" s="86">
        <v>3</v>
      </c>
      <c r="K163" s="99">
        <v>45875</v>
      </c>
      <c r="L163">
        <v>42</v>
      </c>
      <c r="M163" s="7">
        <f t="shared" si="2"/>
        <v>3.2</v>
      </c>
      <c r="N163" s="119"/>
    </row>
    <row r="164" spans="1:14">
      <c r="A164" s="86" t="s">
        <v>29</v>
      </c>
      <c r="B164" s="86" t="s">
        <v>30</v>
      </c>
      <c r="C164" s="86" t="s">
        <v>34</v>
      </c>
      <c r="D164" s="86">
        <v>1999</v>
      </c>
      <c r="E164" s="86">
        <v>3</v>
      </c>
      <c r="F164" s="86">
        <v>3</v>
      </c>
      <c r="G164" s="86">
        <v>18</v>
      </c>
      <c r="H164" s="86">
        <v>35</v>
      </c>
      <c r="I164" s="86">
        <v>318</v>
      </c>
      <c r="J164" s="86">
        <v>3</v>
      </c>
      <c r="K164" s="99">
        <v>45875</v>
      </c>
      <c r="L164">
        <v>68</v>
      </c>
      <c r="M164" s="7">
        <f t="shared" si="2"/>
        <v>5.8</v>
      </c>
      <c r="N164" s="119"/>
    </row>
    <row r="165" spans="1:14">
      <c r="A165" s="86" t="s">
        <v>29</v>
      </c>
      <c r="B165" s="86" t="s">
        <v>30</v>
      </c>
      <c r="C165" s="86" t="s">
        <v>37</v>
      </c>
      <c r="D165" s="86">
        <v>2018</v>
      </c>
      <c r="E165" s="86">
        <v>3</v>
      </c>
      <c r="F165" s="86">
        <v>4</v>
      </c>
      <c r="G165" s="86">
        <v>18</v>
      </c>
      <c r="H165" s="86">
        <v>36</v>
      </c>
      <c r="I165" s="86">
        <v>418</v>
      </c>
      <c r="J165" s="86">
        <v>3</v>
      </c>
      <c r="K165" s="99">
        <v>45875</v>
      </c>
      <c r="L165">
        <v>33</v>
      </c>
      <c r="M165" s="7">
        <f t="shared" si="2"/>
        <v>2.2999999999999998</v>
      </c>
      <c r="N165" s="119"/>
    </row>
    <row r="166" spans="1:14">
      <c r="A166" s="86" t="s">
        <v>29</v>
      </c>
      <c r="B166" s="86" t="s">
        <v>30</v>
      </c>
      <c r="C166" s="86" t="s">
        <v>32</v>
      </c>
      <c r="D166" s="86">
        <v>1985</v>
      </c>
      <c r="E166" s="86">
        <v>3</v>
      </c>
      <c r="F166" s="86">
        <v>4</v>
      </c>
      <c r="G166" s="86">
        <v>20</v>
      </c>
      <c r="H166" s="86">
        <v>37</v>
      </c>
      <c r="I166" s="86">
        <v>420</v>
      </c>
      <c r="J166" s="86">
        <v>3</v>
      </c>
      <c r="K166" s="99">
        <v>45875</v>
      </c>
      <c r="L166">
        <v>56</v>
      </c>
      <c r="M166" s="7">
        <f t="shared" si="2"/>
        <v>4.5999999999999996</v>
      </c>
      <c r="N166" s="119"/>
    </row>
    <row r="167" spans="1:14">
      <c r="A167" s="86" t="s">
        <v>29</v>
      </c>
      <c r="B167" s="86" t="s">
        <v>30</v>
      </c>
      <c r="C167" s="86" t="s">
        <v>35</v>
      </c>
      <c r="D167" s="86">
        <v>2002</v>
      </c>
      <c r="E167" s="86">
        <v>3</v>
      </c>
      <c r="F167" s="86">
        <v>3</v>
      </c>
      <c r="G167" s="86">
        <v>20</v>
      </c>
      <c r="H167" s="86">
        <v>38</v>
      </c>
      <c r="I167" s="86">
        <v>320</v>
      </c>
      <c r="J167" s="86">
        <v>3</v>
      </c>
      <c r="K167" s="99">
        <v>45875</v>
      </c>
      <c r="L167">
        <v>50</v>
      </c>
      <c r="M167" s="7">
        <f t="shared" si="2"/>
        <v>4</v>
      </c>
      <c r="N167" s="119"/>
    </row>
    <row r="168" spans="1:14">
      <c r="A168" s="86" t="s">
        <v>29</v>
      </c>
      <c r="B168" s="86" t="s">
        <v>30</v>
      </c>
      <c r="C168" s="86" t="s">
        <v>36</v>
      </c>
      <c r="D168" s="86">
        <v>2016</v>
      </c>
      <c r="E168" s="86">
        <v>3</v>
      </c>
      <c r="F168" s="86">
        <v>2</v>
      </c>
      <c r="G168" s="86">
        <v>20</v>
      </c>
      <c r="H168" s="86">
        <v>39</v>
      </c>
      <c r="I168" s="86">
        <v>220</v>
      </c>
      <c r="J168" s="86">
        <v>3</v>
      </c>
      <c r="K168" s="99">
        <v>45875</v>
      </c>
      <c r="L168">
        <v>49</v>
      </c>
      <c r="M168" s="7">
        <f t="shared" si="2"/>
        <v>3.9</v>
      </c>
      <c r="N168" s="119"/>
    </row>
    <row r="169" spans="1:14">
      <c r="A169" s="86" t="s">
        <v>29</v>
      </c>
      <c r="B169" s="86" t="s">
        <v>30</v>
      </c>
      <c r="C169" s="86" t="s">
        <v>38</v>
      </c>
      <c r="D169" s="86">
        <v>2023</v>
      </c>
      <c r="E169" s="86">
        <v>3</v>
      </c>
      <c r="F169" s="86">
        <v>1</v>
      </c>
      <c r="G169" s="86">
        <v>20</v>
      </c>
      <c r="H169" s="86">
        <v>40</v>
      </c>
      <c r="I169" s="86">
        <v>120</v>
      </c>
      <c r="J169" s="86">
        <v>3</v>
      </c>
      <c r="K169" s="99">
        <v>45875</v>
      </c>
      <c r="L169">
        <v>51</v>
      </c>
      <c r="M169" s="7">
        <f t="shared" si="2"/>
        <v>4.0999999999999996</v>
      </c>
      <c r="N169" s="119"/>
    </row>
    <row r="170" spans="1:14">
      <c r="A170" s="86" t="s">
        <v>39</v>
      </c>
      <c r="B170" s="86" t="s">
        <v>40</v>
      </c>
      <c r="C170" s="86" t="s">
        <v>44</v>
      </c>
      <c r="D170" s="86">
        <v>2001</v>
      </c>
      <c r="E170" s="86">
        <v>3</v>
      </c>
      <c r="F170" s="86">
        <v>1</v>
      </c>
      <c r="G170" s="86">
        <v>22</v>
      </c>
      <c r="H170" s="86">
        <v>41</v>
      </c>
      <c r="I170" s="86">
        <v>122</v>
      </c>
      <c r="J170" s="86">
        <v>3</v>
      </c>
      <c r="K170" s="99">
        <v>45875</v>
      </c>
      <c r="L170">
        <v>49</v>
      </c>
      <c r="M170" s="7">
        <f t="shared" si="2"/>
        <v>3.9</v>
      </c>
      <c r="N170" s="119"/>
    </row>
    <row r="171" spans="1:14">
      <c r="A171" s="86" t="s">
        <v>39</v>
      </c>
      <c r="B171" s="86" t="s">
        <v>40</v>
      </c>
      <c r="C171" s="86" t="s">
        <v>47</v>
      </c>
      <c r="D171" s="86">
        <v>2016</v>
      </c>
      <c r="E171" s="86">
        <v>3</v>
      </c>
      <c r="F171" s="86">
        <v>2</v>
      </c>
      <c r="G171" s="86">
        <v>22</v>
      </c>
      <c r="H171" s="86">
        <v>42</v>
      </c>
      <c r="I171" s="86">
        <v>222</v>
      </c>
      <c r="J171" s="86">
        <v>3</v>
      </c>
      <c r="K171" s="99">
        <v>45875</v>
      </c>
      <c r="L171">
        <v>45</v>
      </c>
      <c r="M171" s="7">
        <f t="shared" si="2"/>
        <v>3.5</v>
      </c>
      <c r="N171" s="119"/>
    </row>
    <row r="172" spans="1:14">
      <c r="A172" s="86" t="s">
        <v>39</v>
      </c>
      <c r="B172" s="86" t="s">
        <v>40</v>
      </c>
      <c r="C172" s="86" t="s">
        <v>42</v>
      </c>
      <c r="D172" s="86">
        <v>1989</v>
      </c>
      <c r="E172" s="86">
        <v>3</v>
      </c>
      <c r="F172" s="86">
        <v>3</v>
      </c>
      <c r="G172" s="86">
        <v>22</v>
      </c>
      <c r="H172" s="86">
        <v>43</v>
      </c>
      <c r="I172" s="86">
        <v>322</v>
      </c>
      <c r="J172" s="86">
        <v>3</v>
      </c>
      <c r="K172" s="99">
        <v>45875</v>
      </c>
      <c r="L172">
        <v>42</v>
      </c>
      <c r="M172" s="7">
        <f t="shared" si="2"/>
        <v>3.2</v>
      </c>
      <c r="N172" s="119"/>
    </row>
    <row r="173" spans="1:14">
      <c r="A173" s="86" t="s">
        <v>39</v>
      </c>
      <c r="B173" s="86" t="s">
        <v>40</v>
      </c>
      <c r="C173" s="86" t="s">
        <v>48</v>
      </c>
      <c r="D173" s="86">
        <v>2020</v>
      </c>
      <c r="E173" s="86">
        <v>3</v>
      </c>
      <c r="F173" s="86">
        <v>4</v>
      </c>
      <c r="G173" s="86">
        <v>22</v>
      </c>
      <c r="H173" s="86">
        <v>44</v>
      </c>
      <c r="I173" s="86">
        <v>422</v>
      </c>
      <c r="J173" s="86">
        <v>3</v>
      </c>
      <c r="K173" s="99">
        <v>45875</v>
      </c>
      <c r="L173">
        <v>37</v>
      </c>
      <c r="M173" s="7">
        <f t="shared" si="2"/>
        <v>2.7</v>
      </c>
      <c r="N173" s="119"/>
    </row>
    <row r="174" spans="1:14">
      <c r="A174" s="86" t="s">
        <v>39</v>
      </c>
      <c r="B174" s="86" t="s">
        <v>40</v>
      </c>
      <c r="C174" s="86" t="s">
        <v>41</v>
      </c>
      <c r="D174" s="86">
        <v>1984</v>
      </c>
      <c r="E174" s="86">
        <v>3</v>
      </c>
      <c r="F174" s="86">
        <v>4</v>
      </c>
      <c r="G174" s="86">
        <v>24</v>
      </c>
      <c r="H174" s="86">
        <v>45</v>
      </c>
      <c r="I174" s="86">
        <v>424</v>
      </c>
      <c r="J174" s="86">
        <v>3</v>
      </c>
      <c r="K174" s="99">
        <v>45875</v>
      </c>
      <c r="L174">
        <v>28</v>
      </c>
      <c r="M174" s="7">
        <f t="shared" si="2"/>
        <v>1.8</v>
      </c>
      <c r="N174" s="119"/>
    </row>
    <row r="175" spans="1:14">
      <c r="A175" s="86" t="s">
        <v>39</v>
      </c>
      <c r="B175" s="86" t="s">
        <v>40</v>
      </c>
      <c r="C175" s="86" t="s">
        <v>46</v>
      </c>
      <c r="D175" s="86">
        <v>2008</v>
      </c>
      <c r="E175" s="86">
        <v>3</v>
      </c>
      <c r="F175" s="86">
        <v>3</v>
      </c>
      <c r="G175" s="86">
        <v>24</v>
      </c>
      <c r="H175" s="86">
        <v>46</v>
      </c>
      <c r="I175" s="86">
        <v>324</v>
      </c>
      <c r="J175" s="86">
        <v>3</v>
      </c>
      <c r="K175" s="99">
        <v>45875</v>
      </c>
      <c r="L175">
        <v>35</v>
      </c>
      <c r="M175" s="7">
        <f t="shared" si="2"/>
        <v>2.5</v>
      </c>
      <c r="N175" s="119"/>
    </row>
    <row r="176" spans="1:14">
      <c r="A176" s="86" t="s">
        <v>39</v>
      </c>
      <c r="B176" s="86" t="s">
        <v>40</v>
      </c>
      <c r="C176" s="86" t="s">
        <v>43</v>
      </c>
      <c r="D176" s="86">
        <v>1999</v>
      </c>
      <c r="E176" s="86">
        <v>3</v>
      </c>
      <c r="F176" s="86">
        <v>2</v>
      </c>
      <c r="G176" s="86">
        <v>24</v>
      </c>
      <c r="H176" s="86">
        <v>47</v>
      </c>
      <c r="I176" s="86">
        <v>224</v>
      </c>
      <c r="J176" s="86">
        <v>3</v>
      </c>
      <c r="K176" s="99">
        <v>45875</v>
      </c>
      <c r="L176">
        <v>41</v>
      </c>
      <c r="M176" s="7">
        <f t="shared" si="2"/>
        <v>3.1</v>
      </c>
      <c r="N176" s="119"/>
    </row>
    <row r="177" spans="1:14">
      <c r="A177" s="86" t="s">
        <v>39</v>
      </c>
      <c r="B177" s="86" t="s">
        <v>40</v>
      </c>
      <c r="C177" s="86" t="s">
        <v>45</v>
      </c>
      <c r="D177" s="86">
        <v>2004</v>
      </c>
      <c r="E177" s="86">
        <v>3</v>
      </c>
      <c r="F177" s="86">
        <v>1</v>
      </c>
      <c r="G177" s="86">
        <v>24</v>
      </c>
      <c r="H177" s="86">
        <v>48</v>
      </c>
      <c r="I177" s="86">
        <v>124</v>
      </c>
      <c r="J177" s="86">
        <v>3</v>
      </c>
      <c r="K177" s="99">
        <v>45875</v>
      </c>
      <c r="L177">
        <v>35</v>
      </c>
      <c r="M177" s="7">
        <f t="shared" si="2"/>
        <v>2.5</v>
      </c>
      <c r="N177" s="119"/>
    </row>
    <row r="178" spans="1:14">
      <c r="A178" s="86" t="s">
        <v>29</v>
      </c>
      <c r="B178" s="86" t="s">
        <v>30</v>
      </c>
      <c r="C178" s="86" t="s">
        <v>34</v>
      </c>
      <c r="D178" s="86">
        <v>1999</v>
      </c>
      <c r="E178" s="86">
        <v>4</v>
      </c>
      <c r="F178" s="86">
        <v>1</v>
      </c>
      <c r="G178" s="86">
        <v>26</v>
      </c>
      <c r="H178" s="86">
        <v>49</v>
      </c>
      <c r="I178" s="86">
        <v>126</v>
      </c>
      <c r="J178" s="86">
        <v>3</v>
      </c>
      <c r="K178" s="99">
        <v>45875</v>
      </c>
      <c r="L178">
        <v>42</v>
      </c>
      <c r="M178" s="7">
        <f t="shared" si="2"/>
        <v>3.2</v>
      </c>
      <c r="N178" s="119"/>
    </row>
    <row r="179" spans="1:14">
      <c r="A179" s="86" t="s">
        <v>29</v>
      </c>
      <c r="B179" s="86" t="s">
        <v>30</v>
      </c>
      <c r="C179" s="86" t="s">
        <v>35</v>
      </c>
      <c r="D179" s="86">
        <v>2002</v>
      </c>
      <c r="E179" s="86">
        <v>4</v>
      </c>
      <c r="F179" s="86">
        <v>2</v>
      </c>
      <c r="G179" s="86">
        <v>26</v>
      </c>
      <c r="H179" s="86">
        <v>50</v>
      </c>
      <c r="I179" s="86">
        <v>226</v>
      </c>
      <c r="J179" s="86">
        <v>3</v>
      </c>
      <c r="K179" s="99">
        <v>45875</v>
      </c>
      <c r="L179">
        <v>57</v>
      </c>
      <c r="M179" s="7">
        <f t="shared" si="2"/>
        <v>4.7</v>
      </c>
      <c r="N179" s="119"/>
    </row>
    <row r="180" spans="1:14">
      <c r="A180" s="86" t="s">
        <v>29</v>
      </c>
      <c r="B180" s="86" t="s">
        <v>30</v>
      </c>
      <c r="C180" s="86" t="s">
        <v>32</v>
      </c>
      <c r="D180" s="86">
        <v>1985</v>
      </c>
      <c r="E180" s="86">
        <v>4</v>
      </c>
      <c r="F180" s="86">
        <v>3</v>
      </c>
      <c r="G180" s="86">
        <v>26</v>
      </c>
      <c r="H180" s="86">
        <v>51</v>
      </c>
      <c r="I180" s="86">
        <v>326</v>
      </c>
      <c r="J180" s="86">
        <v>3</v>
      </c>
      <c r="K180" s="99">
        <v>45875</v>
      </c>
      <c r="L180">
        <v>43</v>
      </c>
      <c r="M180" s="7">
        <f t="shared" si="2"/>
        <v>3.3</v>
      </c>
      <c r="N180" s="119"/>
    </row>
    <row r="181" spans="1:14">
      <c r="A181" s="86" t="s">
        <v>29</v>
      </c>
      <c r="B181" s="86" t="s">
        <v>30</v>
      </c>
      <c r="C181" s="86" t="s">
        <v>38</v>
      </c>
      <c r="D181" s="86">
        <v>2023</v>
      </c>
      <c r="E181" s="86">
        <v>4</v>
      </c>
      <c r="F181" s="86">
        <v>4</v>
      </c>
      <c r="G181" s="86">
        <v>26</v>
      </c>
      <c r="H181" s="86">
        <v>52</v>
      </c>
      <c r="I181" s="86">
        <v>426</v>
      </c>
      <c r="J181" s="86">
        <v>3</v>
      </c>
      <c r="K181" s="99">
        <v>45875</v>
      </c>
      <c r="L181">
        <v>51</v>
      </c>
      <c r="M181" s="7">
        <f t="shared" si="2"/>
        <v>4.0999999999999996</v>
      </c>
      <c r="N181" s="119"/>
    </row>
    <row r="182" spans="1:14">
      <c r="A182" s="86" t="s">
        <v>29</v>
      </c>
      <c r="B182" s="86" t="s">
        <v>30</v>
      </c>
      <c r="C182" s="86" t="s">
        <v>36</v>
      </c>
      <c r="D182" s="86">
        <v>2016</v>
      </c>
      <c r="E182" s="86">
        <v>4</v>
      </c>
      <c r="F182" s="86">
        <v>4</v>
      </c>
      <c r="G182" s="86">
        <v>28</v>
      </c>
      <c r="H182" s="86">
        <v>53</v>
      </c>
      <c r="I182" s="86">
        <v>428</v>
      </c>
      <c r="J182" s="86">
        <v>3</v>
      </c>
      <c r="K182" s="99">
        <v>45875</v>
      </c>
      <c r="L182">
        <v>60</v>
      </c>
      <c r="M182" s="7">
        <f t="shared" si="2"/>
        <v>5</v>
      </c>
      <c r="N182" s="119"/>
    </row>
    <row r="183" spans="1:14">
      <c r="A183" s="86" t="s">
        <v>29</v>
      </c>
      <c r="B183" s="86" t="s">
        <v>30</v>
      </c>
      <c r="C183" s="86" t="s">
        <v>33</v>
      </c>
      <c r="D183" s="86">
        <v>1998</v>
      </c>
      <c r="E183" s="86">
        <v>4</v>
      </c>
      <c r="F183" s="86">
        <v>3</v>
      </c>
      <c r="G183" s="86">
        <v>28</v>
      </c>
      <c r="H183" s="86">
        <v>54</v>
      </c>
      <c r="I183" s="86">
        <v>328</v>
      </c>
      <c r="J183" s="86">
        <v>3</v>
      </c>
      <c r="K183" s="99">
        <v>45875</v>
      </c>
      <c r="L183">
        <v>43</v>
      </c>
      <c r="M183" s="7">
        <f t="shared" si="2"/>
        <v>3.3</v>
      </c>
      <c r="N183" s="119"/>
    </row>
    <row r="184" spans="1:14">
      <c r="A184" s="86" t="s">
        <v>29</v>
      </c>
      <c r="B184" s="86" t="s">
        <v>30</v>
      </c>
      <c r="C184" s="86" t="s">
        <v>37</v>
      </c>
      <c r="D184" s="86">
        <v>2018</v>
      </c>
      <c r="E184" s="86">
        <v>4</v>
      </c>
      <c r="F184" s="86">
        <v>2</v>
      </c>
      <c r="G184" s="86">
        <v>28</v>
      </c>
      <c r="H184" s="86">
        <v>55</v>
      </c>
      <c r="I184" s="86">
        <v>228</v>
      </c>
      <c r="J184" s="86">
        <v>3</v>
      </c>
      <c r="K184" s="99">
        <v>45875</v>
      </c>
      <c r="L184">
        <v>38</v>
      </c>
      <c r="M184" s="7">
        <f t="shared" si="2"/>
        <v>2.8</v>
      </c>
      <c r="N184" s="119"/>
    </row>
    <row r="185" spans="1:14">
      <c r="A185" s="86" t="s">
        <v>29</v>
      </c>
      <c r="B185" s="86" t="s">
        <v>30</v>
      </c>
      <c r="C185" s="86" t="s">
        <v>31</v>
      </c>
      <c r="D185" s="86">
        <v>1983</v>
      </c>
      <c r="E185" s="86">
        <v>4</v>
      </c>
      <c r="F185" s="86">
        <v>1</v>
      </c>
      <c r="G185" s="86">
        <v>28</v>
      </c>
      <c r="H185" s="86">
        <v>56</v>
      </c>
      <c r="I185" s="86">
        <v>128</v>
      </c>
      <c r="J185" s="86">
        <v>3</v>
      </c>
      <c r="K185" s="99">
        <v>45875</v>
      </c>
      <c r="L185">
        <v>29</v>
      </c>
      <c r="M185" s="7">
        <f t="shared" si="2"/>
        <v>1.9</v>
      </c>
      <c r="N185" s="119"/>
    </row>
    <row r="186" spans="1:14">
      <c r="A186" s="86" t="s">
        <v>39</v>
      </c>
      <c r="B186" s="86" t="s">
        <v>40</v>
      </c>
      <c r="C186" s="86" t="s">
        <v>43</v>
      </c>
      <c r="D186" s="86">
        <v>1999</v>
      </c>
      <c r="E186" s="86">
        <v>4</v>
      </c>
      <c r="F186" s="86">
        <v>1</v>
      </c>
      <c r="G186" s="86">
        <v>30</v>
      </c>
      <c r="H186" s="86">
        <v>57</v>
      </c>
      <c r="I186" s="86">
        <v>130</v>
      </c>
      <c r="J186" s="86">
        <v>3</v>
      </c>
      <c r="K186" s="99">
        <v>45875</v>
      </c>
      <c r="L186">
        <v>41</v>
      </c>
      <c r="M186" s="7">
        <f t="shared" si="2"/>
        <v>3.1</v>
      </c>
      <c r="N186" s="119"/>
    </row>
    <row r="187" spans="1:14">
      <c r="A187" s="86" t="s">
        <v>39</v>
      </c>
      <c r="B187" s="86" t="s">
        <v>40</v>
      </c>
      <c r="C187" s="86" t="s">
        <v>48</v>
      </c>
      <c r="D187" s="86">
        <v>2020</v>
      </c>
      <c r="E187" s="86">
        <v>4</v>
      </c>
      <c r="F187" s="86">
        <v>2</v>
      </c>
      <c r="G187" s="86">
        <v>30</v>
      </c>
      <c r="H187" s="86">
        <v>58</v>
      </c>
      <c r="I187" s="86">
        <v>230</v>
      </c>
      <c r="J187" s="86">
        <v>3</v>
      </c>
      <c r="K187" s="99">
        <v>45875</v>
      </c>
      <c r="L187">
        <v>34</v>
      </c>
      <c r="M187" s="7">
        <f t="shared" si="2"/>
        <v>2.4</v>
      </c>
      <c r="N187" s="119"/>
    </row>
    <row r="188" spans="1:14">
      <c r="A188" s="86" t="s">
        <v>39</v>
      </c>
      <c r="B188" s="86" t="s">
        <v>40</v>
      </c>
      <c r="C188" s="86" t="s">
        <v>44</v>
      </c>
      <c r="D188" s="86">
        <v>2001</v>
      </c>
      <c r="E188" s="86">
        <v>4</v>
      </c>
      <c r="F188" s="86">
        <v>3</v>
      </c>
      <c r="G188" s="86">
        <v>30</v>
      </c>
      <c r="H188" s="86">
        <v>59</v>
      </c>
      <c r="I188" s="86">
        <v>330</v>
      </c>
      <c r="J188" s="86">
        <v>3</v>
      </c>
      <c r="K188" s="99">
        <v>45875</v>
      </c>
      <c r="L188">
        <v>45</v>
      </c>
      <c r="M188" s="7">
        <f t="shared" si="2"/>
        <v>3.5</v>
      </c>
      <c r="N188" s="119"/>
    </row>
    <row r="189" spans="1:14">
      <c r="A189" s="86" t="s">
        <v>39</v>
      </c>
      <c r="B189" s="86" t="s">
        <v>40</v>
      </c>
      <c r="C189" s="86" t="s">
        <v>45</v>
      </c>
      <c r="D189" s="86">
        <v>2004</v>
      </c>
      <c r="E189" s="86">
        <v>4</v>
      </c>
      <c r="F189" s="86">
        <v>4</v>
      </c>
      <c r="G189" s="86">
        <v>30</v>
      </c>
      <c r="H189" s="86">
        <v>60</v>
      </c>
      <c r="I189" s="86">
        <v>430</v>
      </c>
      <c r="J189" s="86">
        <v>3</v>
      </c>
      <c r="K189" s="99">
        <v>45875</v>
      </c>
      <c r="L189">
        <v>37</v>
      </c>
      <c r="M189" s="7">
        <f t="shared" si="2"/>
        <v>2.7</v>
      </c>
      <c r="N189" s="119"/>
    </row>
    <row r="190" spans="1:14">
      <c r="A190" s="86" t="s">
        <v>39</v>
      </c>
      <c r="B190" s="86" t="s">
        <v>40</v>
      </c>
      <c r="C190" s="86" t="s">
        <v>42</v>
      </c>
      <c r="D190" s="86">
        <v>1989</v>
      </c>
      <c r="E190" s="86">
        <v>4</v>
      </c>
      <c r="F190" s="86">
        <v>4</v>
      </c>
      <c r="G190" s="86">
        <v>32</v>
      </c>
      <c r="H190" s="86">
        <v>61</v>
      </c>
      <c r="I190" s="86">
        <v>432</v>
      </c>
      <c r="J190" s="86">
        <v>3</v>
      </c>
      <c r="K190" s="99">
        <v>45875</v>
      </c>
      <c r="L190">
        <v>39</v>
      </c>
      <c r="M190" s="7">
        <f t="shared" si="2"/>
        <v>2.9</v>
      </c>
      <c r="N190" s="119"/>
    </row>
    <row r="191" spans="1:14">
      <c r="A191" s="86" t="s">
        <v>39</v>
      </c>
      <c r="B191" s="86" t="s">
        <v>40</v>
      </c>
      <c r="C191" s="86" t="s">
        <v>47</v>
      </c>
      <c r="D191" s="86">
        <v>2016</v>
      </c>
      <c r="E191" s="86">
        <v>4</v>
      </c>
      <c r="F191" s="86">
        <v>3</v>
      </c>
      <c r="G191" s="86">
        <v>32</v>
      </c>
      <c r="H191" s="86">
        <v>62</v>
      </c>
      <c r="I191" s="86">
        <v>332</v>
      </c>
      <c r="J191" s="86">
        <v>3</v>
      </c>
      <c r="K191" s="99">
        <v>45875</v>
      </c>
      <c r="L191">
        <v>37</v>
      </c>
      <c r="M191" s="7">
        <f t="shared" si="2"/>
        <v>2.7</v>
      </c>
      <c r="N191" s="119"/>
    </row>
    <row r="192" spans="1:14">
      <c r="A192" s="86" t="s">
        <v>39</v>
      </c>
      <c r="B192" s="86" t="s">
        <v>40</v>
      </c>
      <c r="C192" s="86" t="s">
        <v>41</v>
      </c>
      <c r="D192" s="86">
        <v>1984</v>
      </c>
      <c r="E192" s="86">
        <v>4</v>
      </c>
      <c r="F192" s="86">
        <v>2</v>
      </c>
      <c r="G192" s="86">
        <v>32</v>
      </c>
      <c r="H192" s="86">
        <v>63</v>
      </c>
      <c r="I192" s="86">
        <v>232</v>
      </c>
      <c r="J192" s="86">
        <v>3</v>
      </c>
      <c r="K192" s="99">
        <v>45875</v>
      </c>
      <c r="L192">
        <v>39</v>
      </c>
      <c r="M192" s="7">
        <f t="shared" si="2"/>
        <v>2.9</v>
      </c>
      <c r="N192" s="119"/>
    </row>
    <row r="193" spans="1:14">
      <c r="A193" s="86" t="s">
        <v>39</v>
      </c>
      <c r="B193" s="86" t="s">
        <v>40</v>
      </c>
      <c r="C193" s="86" t="s">
        <v>46</v>
      </c>
      <c r="D193" s="86">
        <v>2008</v>
      </c>
      <c r="E193" s="86">
        <v>4</v>
      </c>
      <c r="F193" s="86">
        <v>1</v>
      </c>
      <c r="G193" s="86">
        <v>32</v>
      </c>
      <c r="H193" s="86">
        <v>64</v>
      </c>
      <c r="I193" s="86">
        <v>132</v>
      </c>
      <c r="J193" s="86">
        <v>3</v>
      </c>
      <c r="K193" s="99">
        <v>45875</v>
      </c>
      <c r="L193">
        <v>23</v>
      </c>
      <c r="M193" s="7">
        <f t="shared" si="2"/>
        <v>1.3</v>
      </c>
      <c r="N193" s="119"/>
    </row>
    <row r="194" spans="1:14">
      <c r="A194" s="86" t="s">
        <v>29</v>
      </c>
      <c r="B194" s="86" t="s">
        <v>30</v>
      </c>
      <c r="C194" s="86" t="s">
        <v>37</v>
      </c>
      <c r="D194" s="86">
        <v>2018</v>
      </c>
      <c r="E194" s="86">
        <v>1</v>
      </c>
      <c r="F194" s="86">
        <v>1</v>
      </c>
      <c r="G194" s="86">
        <v>2</v>
      </c>
      <c r="H194" s="86">
        <v>1</v>
      </c>
      <c r="I194" s="86">
        <v>102</v>
      </c>
      <c r="J194" s="7">
        <v>4</v>
      </c>
      <c r="K194" s="99">
        <v>45888</v>
      </c>
      <c r="N194" s="119"/>
    </row>
    <row r="195" spans="1:14">
      <c r="A195" s="86" t="s">
        <v>29</v>
      </c>
      <c r="B195" s="86" t="s">
        <v>30</v>
      </c>
      <c r="C195" s="86" t="s">
        <v>32</v>
      </c>
      <c r="D195" s="86">
        <v>1985</v>
      </c>
      <c r="E195" s="86">
        <v>1</v>
      </c>
      <c r="F195" s="86">
        <v>2</v>
      </c>
      <c r="G195" s="86">
        <v>2</v>
      </c>
      <c r="H195" s="86">
        <v>2</v>
      </c>
      <c r="I195" s="86">
        <v>202</v>
      </c>
      <c r="J195" s="7">
        <v>4</v>
      </c>
      <c r="K195" s="99">
        <v>45888</v>
      </c>
      <c r="N195" s="119"/>
    </row>
    <row r="196" spans="1:14">
      <c r="A196" s="86" t="s">
        <v>29</v>
      </c>
      <c r="B196" s="86" t="s">
        <v>30</v>
      </c>
      <c r="C196" s="86" t="s">
        <v>31</v>
      </c>
      <c r="D196" s="86">
        <v>1983</v>
      </c>
      <c r="E196" s="86">
        <v>1</v>
      </c>
      <c r="F196" s="86">
        <v>3</v>
      </c>
      <c r="G196" s="86">
        <v>2</v>
      </c>
      <c r="H196" s="86">
        <v>3</v>
      </c>
      <c r="I196" s="86">
        <v>302</v>
      </c>
      <c r="J196" s="7">
        <v>4</v>
      </c>
      <c r="K196" s="99">
        <v>45888</v>
      </c>
      <c r="N196" s="119"/>
    </row>
    <row r="197" spans="1:14">
      <c r="A197" s="86" t="s">
        <v>29</v>
      </c>
      <c r="B197" s="86" t="s">
        <v>30</v>
      </c>
      <c r="C197" s="86" t="s">
        <v>34</v>
      </c>
      <c r="D197" s="86">
        <v>1999</v>
      </c>
      <c r="E197" s="86">
        <v>1</v>
      </c>
      <c r="F197" s="86">
        <v>4</v>
      </c>
      <c r="G197" s="86">
        <v>2</v>
      </c>
      <c r="H197" s="86">
        <v>4</v>
      </c>
      <c r="I197" s="86">
        <v>402</v>
      </c>
      <c r="J197" s="7">
        <v>4</v>
      </c>
      <c r="K197" s="99">
        <v>45888</v>
      </c>
      <c r="N197" s="119"/>
    </row>
    <row r="198" spans="1:14">
      <c r="A198" s="86" t="s">
        <v>29</v>
      </c>
      <c r="B198" s="86" t="s">
        <v>30</v>
      </c>
      <c r="C198" s="86" t="s">
        <v>35</v>
      </c>
      <c r="D198" s="86">
        <v>2002</v>
      </c>
      <c r="E198" s="86">
        <v>1</v>
      </c>
      <c r="F198" s="86">
        <v>4</v>
      </c>
      <c r="G198" s="86">
        <v>4</v>
      </c>
      <c r="H198" s="86">
        <v>5</v>
      </c>
      <c r="I198" s="86">
        <v>404</v>
      </c>
      <c r="J198" s="7">
        <v>4</v>
      </c>
      <c r="K198" s="99">
        <v>45888</v>
      </c>
      <c r="N198" s="119"/>
    </row>
    <row r="199" spans="1:14">
      <c r="A199" s="86" t="s">
        <v>29</v>
      </c>
      <c r="B199" s="86" t="s">
        <v>30</v>
      </c>
      <c r="C199" s="86" t="s">
        <v>38</v>
      </c>
      <c r="D199" s="86">
        <v>2023</v>
      </c>
      <c r="E199" s="86">
        <v>1</v>
      </c>
      <c r="F199" s="86">
        <v>3</v>
      </c>
      <c r="G199" s="86">
        <v>4</v>
      </c>
      <c r="H199" s="86">
        <v>6</v>
      </c>
      <c r="I199" s="86">
        <v>304</v>
      </c>
      <c r="J199" s="7">
        <v>4</v>
      </c>
      <c r="K199" s="99">
        <v>45888</v>
      </c>
      <c r="N199" s="119"/>
    </row>
    <row r="200" spans="1:14">
      <c r="A200" s="86" t="s">
        <v>29</v>
      </c>
      <c r="B200" s="86" t="s">
        <v>30</v>
      </c>
      <c r="C200" s="86" t="s">
        <v>33</v>
      </c>
      <c r="D200" s="86">
        <v>1998</v>
      </c>
      <c r="E200" s="86">
        <v>1</v>
      </c>
      <c r="F200" s="86">
        <v>2</v>
      </c>
      <c r="G200" s="86">
        <v>4</v>
      </c>
      <c r="H200" s="86">
        <v>7</v>
      </c>
      <c r="I200" s="86">
        <v>204</v>
      </c>
      <c r="J200" s="7">
        <v>4</v>
      </c>
      <c r="K200" s="99">
        <v>45888</v>
      </c>
      <c r="N200" s="119"/>
    </row>
    <row r="201" spans="1:14">
      <c r="A201" s="86" t="s">
        <v>29</v>
      </c>
      <c r="B201" s="86" t="s">
        <v>30</v>
      </c>
      <c r="C201" s="86" t="s">
        <v>36</v>
      </c>
      <c r="D201" s="86">
        <v>2016</v>
      </c>
      <c r="E201" s="86">
        <v>1</v>
      </c>
      <c r="F201" s="86">
        <v>1</v>
      </c>
      <c r="G201" s="86">
        <v>4</v>
      </c>
      <c r="H201" s="86">
        <v>8</v>
      </c>
      <c r="I201" s="86">
        <v>104</v>
      </c>
      <c r="J201" s="7">
        <v>4</v>
      </c>
      <c r="K201" s="99">
        <v>45888</v>
      </c>
      <c r="N201" s="119"/>
    </row>
    <row r="202" spans="1:14">
      <c r="A202" s="86" t="s">
        <v>39</v>
      </c>
      <c r="B202" s="86" t="s">
        <v>40</v>
      </c>
      <c r="C202" s="86" t="s">
        <v>41</v>
      </c>
      <c r="D202" s="86">
        <v>1984</v>
      </c>
      <c r="E202" s="86">
        <v>1</v>
      </c>
      <c r="F202" s="86">
        <v>1</v>
      </c>
      <c r="G202" s="86">
        <v>6</v>
      </c>
      <c r="H202" s="86">
        <v>9</v>
      </c>
      <c r="I202" s="86">
        <v>106</v>
      </c>
      <c r="J202" s="7">
        <v>4</v>
      </c>
      <c r="K202" s="99">
        <v>45888</v>
      </c>
      <c r="L202" s="67">
        <v>29</v>
      </c>
      <c r="M202" s="7">
        <f t="shared" ref="M202:M257" si="3">(L202-10)/10</f>
        <v>1.9</v>
      </c>
      <c r="N202" s="119"/>
    </row>
    <row r="203" spans="1:14">
      <c r="A203" s="86" t="s">
        <v>39</v>
      </c>
      <c r="B203" s="86" t="s">
        <v>40</v>
      </c>
      <c r="C203" s="86" t="s">
        <v>42</v>
      </c>
      <c r="D203" s="86">
        <v>1989</v>
      </c>
      <c r="E203" s="86">
        <v>1</v>
      </c>
      <c r="F203" s="86">
        <v>2</v>
      </c>
      <c r="G203" s="86">
        <v>6</v>
      </c>
      <c r="H203" s="86">
        <v>10</v>
      </c>
      <c r="I203" s="86">
        <v>206</v>
      </c>
      <c r="J203" s="7">
        <v>4</v>
      </c>
      <c r="K203" s="99">
        <v>45888</v>
      </c>
      <c r="L203" s="67">
        <v>36</v>
      </c>
      <c r="M203" s="7">
        <f t="shared" si="3"/>
        <v>2.6</v>
      </c>
      <c r="N203" s="119"/>
    </row>
    <row r="204" spans="1:14">
      <c r="A204" s="86" t="s">
        <v>39</v>
      </c>
      <c r="B204" s="86" t="s">
        <v>40</v>
      </c>
      <c r="C204" s="86" t="s">
        <v>45</v>
      </c>
      <c r="D204" s="86">
        <v>2004</v>
      </c>
      <c r="E204" s="86">
        <v>1</v>
      </c>
      <c r="F204" s="86">
        <v>3</v>
      </c>
      <c r="G204" s="86">
        <v>6</v>
      </c>
      <c r="H204" s="86">
        <v>11</v>
      </c>
      <c r="I204" s="86">
        <v>306</v>
      </c>
      <c r="J204" s="7">
        <v>4</v>
      </c>
      <c r="K204" s="99">
        <v>45888</v>
      </c>
      <c r="L204" s="67">
        <v>35</v>
      </c>
      <c r="M204" s="7">
        <f t="shared" si="3"/>
        <v>2.5</v>
      </c>
      <c r="N204" s="119"/>
    </row>
    <row r="205" spans="1:14">
      <c r="A205" s="86" t="s">
        <v>39</v>
      </c>
      <c r="B205" s="86" t="s">
        <v>40</v>
      </c>
      <c r="C205" s="86" t="s">
        <v>43</v>
      </c>
      <c r="D205" s="86">
        <v>1999</v>
      </c>
      <c r="E205" s="86">
        <v>1</v>
      </c>
      <c r="F205" s="86">
        <v>4</v>
      </c>
      <c r="G205" s="86">
        <v>6</v>
      </c>
      <c r="H205" s="86">
        <v>12</v>
      </c>
      <c r="I205" s="86">
        <v>406</v>
      </c>
      <c r="J205" s="7">
        <v>4</v>
      </c>
      <c r="K205" s="99">
        <v>45888</v>
      </c>
      <c r="L205" s="67">
        <v>43</v>
      </c>
      <c r="M205" s="7">
        <f t="shared" si="3"/>
        <v>3.3</v>
      </c>
      <c r="N205" s="119"/>
    </row>
    <row r="206" spans="1:14">
      <c r="A206" s="86" t="s">
        <v>39</v>
      </c>
      <c r="B206" s="86" t="s">
        <v>40</v>
      </c>
      <c r="C206" s="86" t="s">
        <v>46</v>
      </c>
      <c r="D206" s="86">
        <v>2008</v>
      </c>
      <c r="E206" s="86">
        <v>1</v>
      </c>
      <c r="F206" s="86">
        <v>4</v>
      </c>
      <c r="G206" s="86">
        <v>8</v>
      </c>
      <c r="H206" s="86">
        <v>13</v>
      </c>
      <c r="I206" s="86">
        <v>408</v>
      </c>
      <c r="J206" s="7">
        <v>4</v>
      </c>
      <c r="K206" s="99">
        <v>45888</v>
      </c>
      <c r="L206" s="67">
        <v>38</v>
      </c>
      <c r="M206" s="7">
        <f t="shared" si="3"/>
        <v>2.8</v>
      </c>
      <c r="N206" s="119"/>
    </row>
    <row r="207" spans="1:14">
      <c r="A207" s="86" t="s">
        <v>39</v>
      </c>
      <c r="B207" s="86" t="s">
        <v>40</v>
      </c>
      <c r="C207" s="86" t="s">
        <v>48</v>
      </c>
      <c r="D207" s="86">
        <v>2020</v>
      </c>
      <c r="E207" s="86">
        <v>1</v>
      </c>
      <c r="F207" s="86">
        <v>3</v>
      </c>
      <c r="G207" s="86">
        <v>8</v>
      </c>
      <c r="H207" s="86">
        <v>14</v>
      </c>
      <c r="I207" s="86">
        <v>308</v>
      </c>
      <c r="J207" s="7">
        <v>4</v>
      </c>
      <c r="K207" s="99">
        <v>45888</v>
      </c>
      <c r="L207" s="67">
        <v>40</v>
      </c>
      <c r="M207" s="7">
        <f t="shared" si="3"/>
        <v>3</v>
      </c>
      <c r="N207" s="119"/>
    </row>
    <row r="208" spans="1:14">
      <c r="A208" s="86" t="s">
        <v>39</v>
      </c>
      <c r="B208" s="86" t="s">
        <v>40</v>
      </c>
      <c r="C208" s="86" t="s">
        <v>44</v>
      </c>
      <c r="D208" s="86">
        <v>2001</v>
      </c>
      <c r="E208" s="86">
        <v>1</v>
      </c>
      <c r="F208" s="86">
        <v>2</v>
      </c>
      <c r="G208" s="86">
        <v>8</v>
      </c>
      <c r="H208" s="86">
        <v>15</v>
      </c>
      <c r="I208" s="86">
        <v>208</v>
      </c>
      <c r="J208" s="7">
        <v>4</v>
      </c>
      <c r="K208" s="99">
        <v>45888</v>
      </c>
      <c r="L208" s="67">
        <v>63</v>
      </c>
      <c r="M208" s="7">
        <f t="shared" si="3"/>
        <v>5.3</v>
      </c>
      <c r="N208" s="119"/>
    </row>
    <row r="209" spans="1:14">
      <c r="A209" s="86" t="s">
        <v>39</v>
      </c>
      <c r="B209" s="86" t="s">
        <v>40</v>
      </c>
      <c r="C209" s="86" t="s">
        <v>47</v>
      </c>
      <c r="D209" s="86">
        <v>2016</v>
      </c>
      <c r="E209" s="86">
        <v>1</v>
      </c>
      <c r="F209" s="86">
        <v>1</v>
      </c>
      <c r="G209" s="86">
        <v>8</v>
      </c>
      <c r="H209" s="86">
        <v>16</v>
      </c>
      <c r="I209" s="86">
        <v>108</v>
      </c>
      <c r="J209" s="7">
        <v>4</v>
      </c>
      <c r="K209" s="99">
        <v>45888</v>
      </c>
      <c r="L209" s="67">
        <v>30</v>
      </c>
      <c r="M209" s="7">
        <f t="shared" si="3"/>
        <v>2</v>
      </c>
      <c r="N209" s="119"/>
    </row>
    <row r="210" spans="1:14">
      <c r="A210" s="86" t="s">
        <v>29</v>
      </c>
      <c r="B210" s="86" t="s">
        <v>30</v>
      </c>
      <c r="C210" s="86" t="s">
        <v>32</v>
      </c>
      <c r="D210" s="86">
        <v>1985</v>
      </c>
      <c r="E210" s="86">
        <v>2</v>
      </c>
      <c r="F210" s="86">
        <v>1</v>
      </c>
      <c r="G210" s="86">
        <v>10</v>
      </c>
      <c r="H210" s="86">
        <v>17</v>
      </c>
      <c r="I210" s="86">
        <v>110</v>
      </c>
      <c r="J210" s="7">
        <v>4</v>
      </c>
      <c r="K210" s="99">
        <v>45888</v>
      </c>
      <c r="N210" s="119"/>
    </row>
    <row r="211" spans="1:14">
      <c r="A211" s="86" t="s">
        <v>29</v>
      </c>
      <c r="B211" s="86" t="s">
        <v>30</v>
      </c>
      <c r="C211" s="86" t="s">
        <v>38</v>
      </c>
      <c r="D211" s="86">
        <v>2023</v>
      </c>
      <c r="E211" s="86">
        <v>2</v>
      </c>
      <c r="F211" s="86">
        <v>2</v>
      </c>
      <c r="G211" s="86">
        <v>10</v>
      </c>
      <c r="H211" s="86">
        <v>18</v>
      </c>
      <c r="I211" s="86">
        <v>210</v>
      </c>
      <c r="J211" s="7">
        <v>4</v>
      </c>
      <c r="K211" s="99">
        <v>45888</v>
      </c>
      <c r="N211" s="119"/>
    </row>
    <row r="212" spans="1:14">
      <c r="A212" s="86" t="s">
        <v>29</v>
      </c>
      <c r="B212" s="86" t="s">
        <v>30</v>
      </c>
      <c r="C212" s="86" t="s">
        <v>36</v>
      </c>
      <c r="D212" s="86">
        <v>2016</v>
      </c>
      <c r="E212" s="86">
        <v>2</v>
      </c>
      <c r="F212" s="86">
        <v>3</v>
      </c>
      <c r="G212" s="86">
        <v>10</v>
      </c>
      <c r="H212" s="86">
        <v>19</v>
      </c>
      <c r="I212" s="86">
        <v>310</v>
      </c>
      <c r="J212" s="7">
        <v>4</v>
      </c>
      <c r="K212" s="99">
        <v>45888</v>
      </c>
      <c r="N212" s="119"/>
    </row>
    <row r="213" spans="1:14">
      <c r="A213" s="86" t="s">
        <v>29</v>
      </c>
      <c r="B213" s="86" t="s">
        <v>30</v>
      </c>
      <c r="C213" s="86" t="s">
        <v>33</v>
      </c>
      <c r="D213" s="86">
        <v>1998</v>
      </c>
      <c r="E213" s="86">
        <v>2</v>
      </c>
      <c r="F213" s="86">
        <v>4</v>
      </c>
      <c r="G213" s="86">
        <v>10</v>
      </c>
      <c r="H213" s="86">
        <v>20</v>
      </c>
      <c r="I213" s="86">
        <v>410</v>
      </c>
      <c r="J213" s="7">
        <v>4</v>
      </c>
      <c r="K213" s="99">
        <v>45888</v>
      </c>
      <c r="N213" s="119"/>
    </row>
    <row r="214" spans="1:14">
      <c r="A214" s="86" t="s">
        <v>29</v>
      </c>
      <c r="B214" s="86" t="s">
        <v>30</v>
      </c>
      <c r="C214" s="86" t="s">
        <v>31</v>
      </c>
      <c r="D214" s="86">
        <v>1983</v>
      </c>
      <c r="E214" s="86">
        <v>2</v>
      </c>
      <c r="F214" s="86">
        <v>4</v>
      </c>
      <c r="G214" s="86">
        <v>12</v>
      </c>
      <c r="H214" s="86">
        <v>21</v>
      </c>
      <c r="I214" s="86">
        <v>412</v>
      </c>
      <c r="J214" s="7">
        <v>4</v>
      </c>
      <c r="K214" s="99">
        <v>45888</v>
      </c>
      <c r="N214" s="119"/>
    </row>
    <row r="215" spans="1:14">
      <c r="A215" s="86" t="s">
        <v>29</v>
      </c>
      <c r="B215" s="86" t="s">
        <v>30</v>
      </c>
      <c r="C215" s="86" t="s">
        <v>37</v>
      </c>
      <c r="D215" s="86">
        <v>2018</v>
      </c>
      <c r="E215" s="86">
        <v>2</v>
      </c>
      <c r="F215" s="86">
        <v>3</v>
      </c>
      <c r="G215" s="86">
        <v>12</v>
      </c>
      <c r="H215" s="86">
        <v>22</v>
      </c>
      <c r="I215" s="86">
        <v>312</v>
      </c>
      <c r="J215" s="7">
        <v>4</v>
      </c>
      <c r="K215" s="99">
        <v>45888</v>
      </c>
      <c r="N215" s="119"/>
    </row>
    <row r="216" spans="1:14">
      <c r="A216" s="86" t="s">
        <v>29</v>
      </c>
      <c r="B216" s="86" t="s">
        <v>30</v>
      </c>
      <c r="C216" s="86" t="s">
        <v>34</v>
      </c>
      <c r="D216" s="86">
        <v>1999</v>
      </c>
      <c r="E216" s="86">
        <v>2</v>
      </c>
      <c r="F216" s="86">
        <v>2</v>
      </c>
      <c r="G216" s="86">
        <v>12</v>
      </c>
      <c r="H216" s="86">
        <v>23</v>
      </c>
      <c r="I216" s="86">
        <v>212</v>
      </c>
      <c r="J216" s="7">
        <v>4</v>
      </c>
      <c r="K216" s="99">
        <v>45888</v>
      </c>
      <c r="N216" s="119"/>
    </row>
    <row r="217" spans="1:14">
      <c r="A217" s="86" t="s">
        <v>29</v>
      </c>
      <c r="B217" s="86" t="s">
        <v>30</v>
      </c>
      <c r="C217" s="86" t="s">
        <v>35</v>
      </c>
      <c r="D217" s="86">
        <v>2002</v>
      </c>
      <c r="E217" s="86">
        <v>2</v>
      </c>
      <c r="F217" s="86">
        <v>1</v>
      </c>
      <c r="G217" s="86">
        <v>12</v>
      </c>
      <c r="H217" s="86">
        <v>24</v>
      </c>
      <c r="I217" s="86">
        <v>112</v>
      </c>
      <c r="J217" s="7">
        <v>4</v>
      </c>
      <c r="K217" s="99">
        <v>45888</v>
      </c>
      <c r="N217" s="119"/>
    </row>
    <row r="218" spans="1:14">
      <c r="A218" s="86" t="s">
        <v>39</v>
      </c>
      <c r="B218" s="86" t="s">
        <v>40</v>
      </c>
      <c r="C218" s="86" t="s">
        <v>42</v>
      </c>
      <c r="D218" s="86">
        <v>1989</v>
      </c>
      <c r="E218" s="87">
        <v>2</v>
      </c>
      <c r="F218" s="87">
        <v>1</v>
      </c>
      <c r="G218" s="87">
        <v>14</v>
      </c>
      <c r="H218" s="86">
        <v>25</v>
      </c>
      <c r="I218" s="87">
        <v>114</v>
      </c>
      <c r="J218" s="7">
        <v>4</v>
      </c>
      <c r="K218" s="99">
        <v>45888</v>
      </c>
      <c r="L218" s="67">
        <v>57</v>
      </c>
      <c r="M218" s="7">
        <f t="shared" si="3"/>
        <v>4.7</v>
      </c>
      <c r="N218" s="119"/>
    </row>
    <row r="219" spans="1:14">
      <c r="A219" s="86" t="s">
        <v>39</v>
      </c>
      <c r="B219" s="86" t="s">
        <v>40</v>
      </c>
      <c r="C219" s="86" t="s">
        <v>45</v>
      </c>
      <c r="D219" s="86">
        <v>2004</v>
      </c>
      <c r="E219" s="86">
        <v>2</v>
      </c>
      <c r="F219" s="86">
        <v>2</v>
      </c>
      <c r="G219" s="86">
        <v>14</v>
      </c>
      <c r="H219" s="86">
        <v>26</v>
      </c>
      <c r="I219" s="86">
        <v>214</v>
      </c>
      <c r="J219" s="7">
        <v>4</v>
      </c>
      <c r="K219" s="99">
        <v>45888</v>
      </c>
      <c r="L219" s="67">
        <v>37</v>
      </c>
      <c r="M219" s="7">
        <f t="shared" si="3"/>
        <v>2.7</v>
      </c>
      <c r="N219" s="119"/>
    </row>
    <row r="220" spans="1:14">
      <c r="A220" s="86" t="s">
        <v>39</v>
      </c>
      <c r="B220" s="86" t="s">
        <v>40</v>
      </c>
      <c r="C220" s="86" t="s">
        <v>41</v>
      </c>
      <c r="D220" s="86">
        <v>1984</v>
      </c>
      <c r="E220" s="86">
        <v>2</v>
      </c>
      <c r="F220" s="86">
        <v>3</v>
      </c>
      <c r="G220" s="86">
        <v>14</v>
      </c>
      <c r="H220" s="86">
        <v>27</v>
      </c>
      <c r="I220" s="86">
        <v>314</v>
      </c>
      <c r="J220" s="7">
        <v>4</v>
      </c>
      <c r="K220" s="99">
        <v>45888</v>
      </c>
      <c r="L220" s="67">
        <v>54</v>
      </c>
      <c r="M220" s="7">
        <f t="shared" si="3"/>
        <v>4.4000000000000004</v>
      </c>
      <c r="N220" s="119"/>
    </row>
    <row r="221" spans="1:14">
      <c r="A221" s="86" t="s">
        <v>39</v>
      </c>
      <c r="B221" s="86" t="s">
        <v>40</v>
      </c>
      <c r="C221" s="86" t="s">
        <v>47</v>
      </c>
      <c r="D221" s="86">
        <v>2016</v>
      </c>
      <c r="E221" s="86">
        <v>2</v>
      </c>
      <c r="F221" s="86">
        <v>4</v>
      </c>
      <c r="G221" s="86">
        <v>14</v>
      </c>
      <c r="H221" s="86">
        <v>28</v>
      </c>
      <c r="I221" s="86">
        <v>414</v>
      </c>
      <c r="J221" s="7">
        <v>4</v>
      </c>
      <c r="K221" s="99">
        <v>45888</v>
      </c>
      <c r="L221" s="67">
        <v>47</v>
      </c>
      <c r="M221" s="7">
        <f t="shared" si="3"/>
        <v>3.7</v>
      </c>
      <c r="N221" s="119"/>
    </row>
    <row r="222" spans="1:14">
      <c r="A222" s="86" t="s">
        <v>39</v>
      </c>
      <c r="B222" s="86" t="s">
        <v>40</v>
      </c>
      <c r="C222" s="86" t="s">
        <v>44</v>
      </c>
      <c r="D222" s="86">
        <v>2001</v>
      </c>
      <c r="E222" s="86">
        <v>2</v>
      </c>
      <c r="F222" s="86">
        <v>4</v>
      </c>
      <c r="G222" s="86">
        <v>16</v>
      </c>
      <c r="H222" s="86">
        <v>29</v>
      </c>
      <c r="I222" s="86">
        <v>416</v>
      </c>
      <c r="J222" s="7">
        <v>4</v>
      </c>
      <c r="K222" s="99">
        <v>45888</v>
      </c>
      <c r="L222" s="67">
        <v>46</v>
      </c>
      <c r="M222" s="7">
        <f t="shared" si="3"/>
        <v>3.6</v>
      </c>
      <c r="N222" s="119"/>
    </row>
    <row r="223" spans="1:14">
      <c r="A223" s="86" t="s">
        <v>39</v>
      </c>
      <c r="B223" s="86" t="s">
        <v>40</v>
      </c>
      <c r="C223" s="86" t="s">
        <v>43</v>
      </c>
      <c r="D223" s="86">
        <v>1999</v>
      </c>
      <c r="E223" s="86">
        <v>2</v>
      </c>
      <c r="F223" s="86">
        <v>3</v>
      </c>
      <c r="G223" s="86">
        <v>16</v>
      </c>
      <c r="H223" s="86">
        <v>30</v>
      </c>
      <c r="I223" s="86">
        <v>316</v>
      </c>
      <c r="J223" s="7">
        <v>4</v>
      </c>
      <c r="K223" s="99">
        <v>45888</v>
      </c>
      <c r="L223" s="67">
        <v>43</v>
      </c>
      <c r="M223" s="7">
        <f t="shared" si="3"/>
        <v>3.3</v>
      </c>
      <c r="N223" s="119"/>
    </row>
    <row r="224" spans="1:14">
      <c r="A224" s="86" t="s">
        <v>39</v>
      </c>
      <c r="B224" s="86" t="s">
        <v>40</v>
      </c>
      <c r="C224" s="86" t="s">
        <v>46</v>
      </c>
      <c r="D224" s="86">
        <v>2008</v>
      </c>
      <c r="E224" s="86">
        <v>2</v>
      </c>
      <c r="F224" s="86">
        <v>2</v>
      </c>
      <c r="G224" s="86">
        <v>16</v>
      </c>
      <c r="H224" s="86">
        <v>31</v>
      </c>
      <c r="I224" s="86">
        <v>216</v>
      </c>
      <c r="J224" s="7">
        <v>4</v>
      </c>
      <c r="K224" s="99">
        <v>45888</v>
      </c>
      <c r="L224" s="67">
        <v>50</v>
      </c>
      <c r="M224" s="7">
        <f t="shared" si="3"/>
        <v>4</v>
      </c>
      <c r="N224" s="119"/>
    </row>
    <row r="225" spans="1:14">
      <c r="A225" s="86" t="s">
        <v>39</v>
      </c>
      <c r="B225" s="86" t="s">
        <v>40</v>
      </c>
      <c r="C225" s="86" t="s">
        <v>48</v>
      </c>
      <c r="D225" s="86">
        <v>2020</v>
      </c>
      <c r="E225" s="86">
        <v>2</v>
      </c>
      <c r="F225" s="86">
        <v>1</v>
      </c>
      <c r="G225" s="86">
        <v>16</v>
      </c>
      <c r="H225" s="86">
        <v>32</v>
      </c>
      <c r="I225" s="86">
        <v>116</v>
      </c>
      <c r="J225" s="7">
        <v>4</v>
      </c>
      <c r="K225" s="99">
        <v>45888</v>
      </c>
      <c r="L225" s="67">
        <v>33</v>
      </c>
      <c r="M225" s="7">
        <f t="shared" si="3"/>
        <v>2.2999999999999998</v>
      </c>
      <c r="N225" s="119"/>
    </row>
    <row r="226" spans="1:14">
      <c r="A226" s="86" t="s">
        <v>29</v>
      </c>
      <c r="B226" s="86" t="s">
        <v>30</v>
      </c>
      <c r="C226" s="86" t="s">
        <v>33</v>
      </c>
      <c r="D226" s="86">
        <v>1998</v>
      </c>
      <c r="E226" s="86">
        <v>3</v>
      </c>
      <c r="F226" s="86">
        <v>1</v>
      </c>
      <c r="G226" s="86">
        <v>18</v>
      </c>
      <c r="H226" s="86">
        <v>33</v>
      </c>
      <c r="I226" s="86">
        <v>118</v>
      </c>
      <c r="J226" s="7">
        <v>4</v>
      </c>
      <c r="K226" s="99">
        <v>45888</v>
      </c>
      <c r="N226" s="119"/>
    </row>
    <row r="227" spans="1:14">
      <c r="A227" s="86" t="s">
        <v>29</v>
      </c>
      <c r="B227" s="86" t="s">
        <v>30</v>
      </c>
      <c r="C227" s="86" t="s">
        <v>31</v>
      </c>
      <c r="D227" s="86">
        <v>1983</v>
      </c>
      <c r="E227" s="86">
        <v>3</v>
      </c>
      <c r="F227" s="86">
        <v>2</v>
      </c>
      <c r="G227" s="86">
        <v>18</v>
      </c>
      <c r="H227" s="86">
        <v>34</v>
      </c>
      <c r="I227" s="86">
        <v>218</v>
      </c>
      <c r="J227" s="7">
        <v>4</v>
      </c>
      <c r="K227" s="99">
        <v>45888</v>
      </c>
      <c r="N227" s="119"/>
    </row>
    <row r="228" spans="1:14">
      <c r="A228" s="86" t="s">
        <v>29</v>
      </c>
      <c r="B228" s="86" t="s">
        <v>30</v>
      </c>
      <c r="C228" s="86" t="s">
        <v>34</v>
      </c>
      <c r="D228" s="86">
        <v>1999</v>
      </c>
      <c r="E228" s="86">
        <v>3</v>
      </c>
      <c r="F228" s="86">
        <v>3</v>
      </c>
      <c r="G228" s="86">
        <v>18</v>
      </c>
      <c r="H228" s="86">
        <v>35</v>
      </c>
      <c r="I228" s="86">
        <v>318</v>
      </c>
      <c r="J228" s="7">
        <v>4</v>
      </c>
      <c r="K228" s="99">
        <v>45888</v>
      </c>
      <c r="N228" s="119"/>
    </row>
    <row r="229" spans="1:14">
      <c r="A229" s="86" t="s">
        <v>29</v>
      </c>
      <c r="B229" s="86" t="s">
        <v>30</v>
      </c>
      <c r="C229" s="86" t="s">
        <v>37</v>
      </c>
      <c r="D229" s="86">
        <v>2018</v>
      </c>
      <c r="E229" s="86">
        <v>3</v>
      </c>
      <c r="F229" s="86">
        <v>4</v>
      </c>
      <c r="G229" s="86">
        <v>18</v>
      </c>
      <c r="H229" s="86">
        <v>36</v>
      </c>
      <c r="I229" s="86">
        <v>418</v>
      </c>
      <c r="J229" s="7">
        <v>4</v>
      </c>
      <c r="K229" s="99">
        <v>45888</v>
      </c>
      <c r="N229" s="119"/>
    </row>
    <row r="230" spans="1:14">
      <c r="A230" s="86" t="s">
        <v>29</v>
      </c>
      <c r="B230" s="86" t="s">
        <v>30</v>
      </c>
      <c r="C230" s="86" t="s">
        <v>32</v>
      </c>
      <c r="D230" s="86">
        <v>1985</v>
      </c>
      <c r="E230" s="86">
        <v>3</v>
      </c>
      <c r="F230" s="86">
        <v>4</v>
      </c>
      <c r="G230" s="86">
        <v>20</v>
      </c>
      <c r="H230" s="86">
        <v>37</v>
      </c>
      <c r="I230" s="86">
        <v>420</v>
      </c>
      <c r="J230" s="7">
        <v>4</v>
      </c>
      <c r="K230" s="99">
        <v>45888</v>
      </c>
      <c r="N230" s="119"/>
    </row>
    <row r="231" spans="1:14">
      <c r="A231" s="86" t="s">
        <v>29</v>
      </c>
      <c r="B231" s="86" t="s">
        <v>30</v>
      </c>
      <c r="C231" s="86" t="s">
        <v>35</v>
      </c>
      <c r="D231" s="86">
        <v>2002</v>
      </c>
      <c r="E231" s="86">
        <v>3</v>
      </c>
      <c r="F231" s="86">
        <v>3</v>
      </c>
      <c r="G231" s="86">
        <v>20</v>
      </c>
      <c r="H231" s="86">
        <v>38</v>
      </c>
      <c r="I231" s="86">
        <v>320</v>
      </c>
      <c r="J231" s="7">
        <v>4</v>
      </c>
      <c r="K231" s="99">
        <v>45888</v>
      </c>
      <c r="N231" s="119"/>
    </row>
    <row r="232" spans="1:14">
      <c r="A232" s="86" t="s">
        <v>29</v>
      </c>
      <c r="B232" s="86" t="s">
        <v>30</v>
      </c>
      <c r="C232" s="86" t="s">
        <v>36</v>
      </c>
      <c r="D232" s="86">
        <v>2016</v>
      </c>
      <c r="E232" s="86">
        <v>3</v>
      </c>
      <c r="F232" s="86">
        <v>2</v>
      </c>
      <c r="G232" s="86">
        <v>20</v>
      </c>
      <c r="H232" s="86">
        <v>39</v>
      </c>
      <c r="I232" s="86">
        <v>220</v>
      </c>
      <c r="J232" s="7">
        <v>4</v>
      </c>
      <c r="K232" s="99">
        <v>45888</v>
      </c>
      <c r="N232" s="119"/>
    </row>
    <row r="233" spans="1:14">
      <c r="A233" s="86" t="s">
        <v>29</v>
      </c>
      <c r="B233" s="86" t="s">
        <v>30</v>
      </c>
      <c r="C233" s="86" t="s">
        <v>38</v>
      </c>
      <c r="D233" s="86">
        <v>2023</v>
      </c>
      <c r="E233" s="86">
        <v>3</v>
      </c>
      <c r="F233" s="86">
        <v>1</v>
      </c>
      <c r="G233" s="86">
        <v>20</v>
      </c>
      <c r="H233" s="86">
        <v>40</v>
      </c>
      <c r="I233" s="86">
        <v>120</v>
      </c>
      <c r="J233" s="7">
        <v>4</v>
      </c>
      <c r="K233" s="99">
        <v>45888</v>
      </c>
      <c r="N233" s="119"/>
    </row>
    <row r="234" spans="1:14">
      <c r="A234" s="86" t="s">
        <v>39</v>
      </c>
      <c r="B234" s="86" t="s">
        <v>40</v>
      </c>
      <c r="C234" s="86" t="s">
        <v>44</v>
      </c>
      <c r="D234" s="86">
        <v>2001</v>
      </c>
      <c r="E234" s="86">
        <v>3</v>
      </c>
      <c r="F234" s="86">
        <v>1</v>
      </c>
      <c r="G234" s="86">
        <v>22</v>
      </c>
      <c r="H234" s="86">
        <v>41</v>
      </c>
      <c r="I234" s="86">
        <v>122</v>
      </c>
      <c r="J234" s="7">
        <v>4</v>
      </c>
      <c r="K234" s="99">
        <v>45888</v>
      </c>
      <c r="L234" s="67">
        <v>58</v>
      </c>
      <c r="M234" s="7">
        <f t="shared" si="3"/>
        <v>4.8</v>
      </c>
      <c r="N234" s="119"/>
    </row>
    <row r="235" spans="1:14">
      <c r="A235" s="86" t="s">
        <v>39</v>
      </c>
      <c r="B235" s="86" t="s">
        <v>40</v>
      </c>
      <c r="C235" s="86" t="s">
        <v>47</v>
      </c>
      <c r="D235" s="86">
        <v>2016</v>
      </c>
      <c r="E235" s="86">
        <v>3</v>
      </c>
      <c r="F235" s="86">
        <v>2</v>
      </c>
      <c r="G235" s="86">
        <v>22</v>
      </c>
      <c r="H235" s="86">
        <v>42</v>
      </c>
      <c r="I235" s="86">
        <v>222</v>
      </c>
      <c r="J235" s="7">
        <v>4</v>
      </c>
      <c r="K235" s="99">
        <v>45888</v>
      </c>
      <c r="L235" s="67">
        <v>46</v>
      </c>
      <c r="M235" s="7">
        <f t="shared" si="3"/>
        <v>3.6</v>
      </c>
      <c r="N235" s="119"/>
    </row>
    <row r="236" spans="1:14">
      <c r="A236" s="86" t="s">
        <v>39</v>
      </c>
      <c r="B236" s="86" t="s">
        <v>40</v>
      </c>
      <c r="C236" s="86" t="s">
        <v>42</v>
      </c>
      <c r="D236" s="86">
        <v>1989</v>
      </c>
      <c r="E236" s="86">
        <v>3</v>
      </c>
      <c r="F236" s="86">
        <v>3</v>
      </c>
      <c r="G236" s="86">
        <v>22</v>
      </c>
      <c r="H236" s="86">
        <v>43</v>
      </c>
      <c r="I236" s="86">
        <v>322</v>
      </c>
      <c r="J236" s="7">
        <v>4</v>
      </c>
      <c r="K236" s="99">
        <v>45888</v>
      </c>
      <c r="L236" s="67">
        <v>40</v>
      </c>
      <c r="M236" s="7">
        <f t="shared" si="3"/>
        <v>3</v>
      </c>
      <c r="N236" s="119"/>
    </row>
    <row r="237" spans="1:14">
      <c r="A237" s="86" t="s">
        <v>39</v>
      </c>
      <c r="B237" s="86" t="s">
        <v>40</v>
      </c>
      <c r="C237" s="86" t="s">
        <v>48</v>
      </c>
      <c r="D237" s="86">
        <v>2020</v>
      </c>
      <c r="E237" s="86">
        <v>3</v>
      </c>
      <c r="F237" s="86">
        <v>4</v>
      </c>
      <c r="G237" s="86">
        <v>22</v>
      </c>
      <c r="H237" s="86">
        <v>44</v>
      </c>
      <c r="I237" s="86">
        <v>422</v>
      </c>
      <c r="J237" s="7">
        <v>4</v>
      </c>
      <c r="K237" s="99">
        <v>45888</v>
      </c>
      <c r="L237" s="67">
        <v>36</v>
      </c>
      <c r="M237" s="7">
        <f t="shared" si="3"/>
        <v>2.6</v>
      </c>
      <c r="N237" s="119"/>
    </row>
    <row r="238" spans="1:14">
      <c r="A238" s="86" t="s">
        <v>39</v>
      </c>
      <c r="B238" s="86" t="s">
        <v>40</v>
      </c>
      <c r="C238" s="86" t="s">
        <v>41</v>
      </c>
      <c r="D238" s="86">
        <v>1984</v>
      </c>
      <c r="E238" s="86">
        <v>3</v>
      </c>
      <c r="F238" s="86">
        <v>4</v>
      </c>
      <c r="G238" s="86">
        <v>24</v>
      </c>
      <c r="H238" s="86">
        <v>45</v>
      </c>
      <c r="I238" s="86">
        <v>424</v>
      </c>
      <c r="J238" s="7">
        <v>4</v>
      </c>
      <c r="K238" s="99">
        <v>45888</v>
      </c>
      <c r="L238" s="67">
        <v>31</v>
      </c>
      <c r="M238" s="7">
        <f t="shared" si="3"/>
        <v>2.1</v>
      </c>
      <c r="N238" s="119"/>
    </row>
    <row r="239" spans="1:14">
      <c r="A239" s="86" t="s">
        <v>39</v>
      </c>
      <c r="B239" s="86" t="s">
        <v>40</v>
      </c>
      <c r="C239" s="86" t="s">
        <v>46</v>
      </c>
      <c r="D239" s="86">
        <v>2008</v>
      </c>
      <c r="E239" s="86">
        <v>3</v>
      </c>
      <c r="F239" s="86">
        <v>3</v>
      </c>
      <c r="G239" s="86">
        <v>24</v>
      </c>
      <c r="H239" s="86">
        <v>46</v>
      </c>
      <c r="I239" s="86">
        <v>324</v>
      </c>
      <c r="J239" s="7">
        <v>4</v>
      </c>
      <c r="K239" s="99">
        <v>45888</v>
      </c>
      <c r="L239" s="67">
        <v>35</v>
      </c>
      <c r="M239" s="7">
        <f t="shared" si="3"/>
        <v>2.5</v>
      </c>
      <c r="N239" s="119"/>
    </row>
    <row r="240" spans="1:14">
      <c r="A240" s="86" t="s">
        <v>39</v>
      </c>
      <c r="B240" s="86" t="s">
        <v>40</v>
      </c>
      <c r="C240" s="86" t="s">
        <v>43</v>
      </c>
      <c r="D240" s="86">
        <v>1999</v>
      </c>
      <c r="E240" s="86">
        <v>3</v>
      </c>
      <c r="F240" s="86">
        <v>2</v>
      </c>
      <c r="G240" s="86">
        <v>24</v>
      </c>
      <c r="H240" s="86">
        <v>47</v>
      </c>
      <c r="I240" s="86">
        <v>224</v>
      </c>
      <c r="J240" s="7">
        <v>4</v>
      </c>
      <c r="K240" s="99">
        <v>45888</v>
      </c>
      <c r="L240" s="67">
        <v>42</v>
      </c>
      <c r="M240" s="7">
        <f t="shared" si="3"/>
        <v>3.2</v>
      </c>
      <c r="N240" s="119"/>
    </row>
    <row r="241" spans="1:14">
      <c r="A241" s="86" t="s">
        <v>39</v>
      </c>
      <c r="B241" s="86" t="s">
        <v>40</v>
      </c>
      <c r="C241" s="86" t="s">
        <v>45</v>
      </c>
      <c r="D241" s="86">
        <v>2004</v>
      </c>
      <c r="E241" s="86">
        <v>3</v>
      </c>
      <c r="F241" s="86">
        <v>1</v>
      </c>
      <c r="G241" s="86">
        <v>24</v>
      </c>
      <c r="H241" s="86">
        <v>48</v>
      </c>
      <c r="I241" s="86">
        <v>124</v>
      </c>
      <c r="J241" s="7">
        <v>4</v>
      </c>
      <c r="K241" s="99">
        <v>45888</v>
      </c>
      <c r="L241" s="67">
        <v>36</v>
      </c>
      <c r="M241" s="7">
        <f t="shared" si="3"/>
        <v>2.6</v>
      </c>
      <c r="N241" s="119"/>
    </row>
    <row r="242" spans="1:14">
      <c r="A242" s="86" t="s">
        <v>29</v>
      </c>
      <c r="B242" s="86" t="s">
        <v>30</v>
      </c>
      <c r="C242" s="86" t="s">
        <v>34</v>
      </c>
      <c r="D242" s="86">
        <v>1999</v>
      </c>
      <c r="E242" s="86">
        <v>4</v>
      </c>
      <c r="F242" s="86">
        <v>1</v>
      </c>
      <c r="G242" s="86">
        <v>26</v>
      </c>
      <c r="H242" s="86">
        <v>49</v>
      </c>
      <c r="I242" s="86">
        <v>126</v>
      </c>
      <c r="J242" s="7">
        <v>4</v>
      </c>
      <c r="K242" s="99">
        <v>45888</v>
      </c>
      <c r="N242" s="119"/>
    </row>
    <row r="243" spans="1:14">
      <c r="A243" s="86" t="s">
        <v>29</v>
      </c>
      <c r="B243" s="86" t="s">
        <v>30</v>
      </c>
      <c r="C243" s="86" t="s">
        <v>35</v>
      </c>
      <c r="D243" s="86">
        <v>2002</v>
      </c>
      <c r="E243" s="86">
        <v>4</v>
      </c>
      <c r="F243" s="86">
        <v>2</v>
      </c>
      <c r="G243" s="86">
        <v>26</v>
      </c>
      <c r="H243" s="86">
        <v>50</v>
      </c>
      <c r="I243" s="86">
        <v>226</v>
      </c>
      <c r="J243" s="7">
        <v>4</v>
      </c>
      <c r="K243" s="99">
        <v>45888</v>
      </c>
      <c r="N243" s="119"/>
    </row>
    <row r="244" spans="1:14">
      <c r="A244" s="86" t="s">
        <v>29</v>
      </c>
      <c r="B244" s="86" t="s">
        <v>30</v>
      </c>
      <c r="C244" s="86" t="s">
        <v>32</v>
      </c>
      <c r="D244" s="86">
        <v>1985</v>
      </c>
      <c r="E244" s="86">
        <v>4</v>
      </c>
      <c r="F244" s="86">
        <v>3</v>
      </c>
      <c r="G244" s="86">
        <v>26</v>
      </c>
      <c r="H244" s="86">
        <v>51</v>
      </c>
      <c r="I244" s="86">
        <v>326</v>
      </c>
      <c r="J244" s="7">
        <v>4</v>
      </c>
      <c r="K244" s="99">
        <v>45888</v>
      </c>
      <c r="N244" s="119"/>
    </row>
    <row r="245" spans="1:14">
      <c r="A245" s="86" t="s">
        <v>29</v>
      </c>
      <c r="B245" s="86" t="s">
        <v>30</v>
      </c>
      <c r="C245" s="86" t="s">
        <v>38</v>
      </c>
      <c r="D245" s="86">
        <v>2023</v>
      </c>
      <c r="E245" s="86">
        <v>4</v>
      </c>
      <c r="F245" s="86">
        <v>4</v>
      </c>
      <c r="G245" s="86">
        <v>26</v>
      </c>
      <c r="H245" s="86">
        <v>52</v>
      </c>
      <c r="I245" s="86">
        <v>426</v>
      </c>
      <c r="J245" s="7">
        <v>4</v>
      </c>
      <c r="K245" s="99">
        <v>45888</v>
      </c>
      <c r="N245" s="119"/>
    </row>
    <row r="246" spans="1:14">
      <c r="A246" s="86" t="s">
        <v>29</v>
      </c>
      <c r="B246" s="86" t="s">
        <v>30</v>
      </c>
      <c r="C246" s="86" t="s">
        <v>36</v>
      </c>
      <c r="D246" s="86">
        <v>2016</v>
      </c>
      <c r="E246" s="86">
        <v>4</v>
      </c>
      <c r="F246" s="86">
        <v>4</v>
      </c>
      <c r="G246" s="86">
        <v>28</v>
      </c>
      <c r="H246" s="86">
        <v>53</v>
      </c>
      <c r="I246" s="86">
        <v>428</v>
      </c>
      <c r="J246" s="7">
        <v>4</v>
      </c>
      <c r="K246" s="99">
        <v>45888</v>
      </c>
      <c r="N246" s="119"/>
    </row>
    <row r="247" spans="1:14">
      <c r="A247" s="86" t="s">
        <v>29</v>
      </c>
      <c r="B247" s="86" t="s">
        <v>30</v>
      </c>
      <c r="C247" s="86" t="s">
        <v>33</v>
      </c>
      <c r="D247" s="86">
        <v>1998</v>
      </c>
      <c r="E247" s="86">
        <v>4</v>
      </c>
      <c r="F247" s="86">
        <v>3</v>
      </c>
      <c r="G247" s="86">
        <v>28</v>
      </c>
      <c r="H247" s="86">
        <v>54</v>
      </c>
      <c r="I247" s="86">
        <v>328</v>
      </c>
      <c r="J247" s="7">
        <v>4</v>
      </c>
      <c r="K247" s="99">
        <v>45888</v>
      </c>
      <c r="N247" s="119"/>
    </row>
    <row r="248" spans="1:14">
      <c r="A248" s="86" t="s">
        <v>29</v>
      </c>
      <c r="B248" s="86" t="s">
        <v>30</v>
      </c>
      <c r="C248" s="86" t="s">
        <v>37</v>
      </c>
      <c r="D248" s="86">
        <v>2018</v>
      </c>
      <c r="E248" s="86">
        <v>4</v>
      </c>
      <c r="F248" s="86">
        <v>2</v>
      </c>
      <c r="G248" s="86">
        <v>28</v>
      </c>
      <c r="H248" s="86">
        <v>55</v>
      </c>
      <c r="I248" s="86">
        <v>228</v>
      </c>
      <c r="J248" s="7">
        <v>4</v>
      </c>
      <c r="K248" s="99">
        <v>45888</v>
      </c>
      <c r="N248" s="119"/>
    </row>
    <row r="249" spans="1:14">
      <c r="A249" s="86" t="s">
        <v>29</v>
      </c>
      <c r="B249" s="86" t="s">
        <v>30</v>
      </c>
      <c r="C249" s="86" t="s">
        <v>31</v>
      </c>
      <c r="D249" s="86">
        <v>1983</v>
      </c>
      <c r="E249" s="86">
        <v>4</v>
      </c>
      <c r="F249" s="86">
        <v>1</v>
      </c>
      <c r="G249" s="86">
        <v>28</v>
      </c>
      <c r="H249" s="86">
        <v>56</v>
      </c>
      <c r="I249" s="86">
        <v>128</v>
      </c>
      <c r="J249" s="7">
        <v>4</v>
      </c>
      <c r="K249" s="99">
        <v>45888</v>
      </c>
      <c r="N249" s="119"/>
    </row>
    <row r="250" spans="1:14">
      <c r="A250" s="86" t="s">
        <v>39</v>
      </c>
      <c r="B250" s="86" t="s">
        <v>40</v>
      </c>
      <c r="C250" s="86" t="s">
        <v>43</v>
      </c>
      <c r="D250" s="86">
        <v>1999</v>
      </c>
      <c r="E250" s="86">
        <v>4</v>
      </c>
      <c r="F250" s="86">
        <v>1</v>
      </c>
      <c r="G250" s="86">
        <v>30</v>
      </c>
      <c r="H250" s="86">
        <v>57</v>
      </c>
      <c r="I250" s="86">
        <v>130</v>
      </c>
      <c r="J250" s="7">
        <v>4</v>
      </c>
      <c r="K250" s="99">
        <v>45888</v>
      </c>
      <c r="L250" s="67">
        <v>38</v>
      </c>
      <c r="M250" s="7">
        <f t="shared" si="3"/>
        <v>2.8</v>
      </c>
      <c r="N250" s="119"/>
    </row>
    <row r="251" spans="1:14">
      <c r="A251" s="86" t="s">
        <v>39</v>
      </c>
      <c r="B251" s="86" t="s">
        <v>40</v>
      </c>
      <c r="C251" s="86" t="s">
        <v>48</v>
      </c>
      <c r="D251" s="86">
        <v>2020</v>
      </c>
      <c r="E251" s="86">
        <v>4</v>
      </c>
      <c r="F251" s="86">
        <v>2</v>
      </c>
      <c r="G251" s="86">
        <v>30</v>
      </c>
      <c r="H251" s="86">
        <v>58</v>
      </c>
      <c r="I251" s="86">
        <v>230</v>
      </c>
      <c r="J251" s="7">
        <v>4</v>
      </c>
      <c r="K251" s="99">
        <v>45888</v>
      </c>
      <c r="L251" s="67">
        <v>34</v>
      </c>
      <c r="M251" s="7">
        <f t="shared" si="3"/>
        <v>2.4</v>
      </c>
      <c r="N251" s="119"/>
    </row>
    <row r="252" spans="1:14">
      <c r="A252" s="86" t="s">
        <v>39</v>
      </c>
      <c r="B252" s="86" t="s">
        <v>40</v>
      </c>
      <c r="C252" s="86" t="s">
        <v>44</v>
      </c>
      <c r="D252" s="86">
        <v>2001</v>
      </c>
      <c r="E252" s="86">
        <v>4</v>
      </c>
      <c r="F252" s="86">
        <v>3</v>
      </c>
      <c r="G252" s="86">
        <v>30</v>
      </c>
      <c r="H252" s="86">
        <v>59</v>
      </c>
      <c r="I252" s="86">
        <v>330</v>
      </c>
      <c r="J252" s="7">
        <v>4</v>
      </c>
      <c r="K252" s="99">
        <v>45888</v>
      </c>
      <c r="L252" s="67">
        <v>57</v>
      </c>
      <c r="M252" s="7">
        <f t="shared" si="3"/>
        <v>4.7</v>
      </c>
      <c r="N252" s="119"/>
    </row>
    <row r="253" spans="1:14">
      <c r="A253" s="86" t="s">
        <v>39</v>
      </c>
      <c r="B253" s="86" t="s">
        <v>40</v>
      </c>
      <c r="C253" s="86" t="s">
        <v>45</v>
      </c>
      <c r="D253" s="86">
        <v>2004</v>
      </c>
      <c r="E253" s="86">
        <v>4</v>
      </c>
      <c r="F253" s="86">
        <v>4</v>
      </c>
      <c r="G253" s="86">
        <v>30</v>
      </c>
      <c r="H253" s="86">
        <v>60</v>
      </c>
      <c r="I253" s="86">
        <v>430</v>
      </c>
      <c r="J253" s="7">
        <v>4</v>
      </c>
      <c r="K253" s="99">
        <v>45888</v>
      </c>
      <c r="L253" s="67">
        <v>40</v>
      </c>
      <c r="M253" s="7">
        <f t="shared" si="3"/>
        <v>3</v>
      </c>
      <c r="N253" s="119"/>
    </row>
    <row r="254" spans="1:14">
      <c r="A254" s="86" t="s">
        <v>39</v>
      </c>
      <c r="B254" s="86" t="s">
        <v>40</v>
      </c>
      <c r="C254" s="86" t="s">
        <v>42</v>
      </c>
      <c r="D254" s="86">
        <v>1989</v>
      </c>
      <c r="E254" s="86">
        <v>4</v>
      </c>
      <c r="F254" s="86">
        <v>4</v>
      </c>
      <c r="G254" s="86">
        <v>32</v>
      </c>
      <c r="H254" s="86">
        <v>61</v>
      </c>
      <c r="I254" s="86">
        <v>432</v>
      </c>
      <c r="J254" s="7">
        <v>4</v>
      </c>
      <c r="K254" s="99">
        <v>45888</v>
      </c>
      <c r="L254" s="67">
        <v>45</v>
      </c>
      <c r="M254" s="7">
        <f t="shared" si="3"/>
        <v>3.5</v>
      </c>
      <c r="N254" s="119"/>
    </row>
    <row r="255" spans="1:14">
      <c r="A255" s="86" t="s">
        <v>39</v>
      </c>
      <c r="B255" s="86" t="s">
        <v>40</v>
      </c>
      <c r="C255" s="86" t="s">
        <v>47</v>
      </c>
      <c r="D255" s="86">
        <v>2016</v>
      </c>
      <c r="E255" s="86">
        <v>4</v>
      </c>
      <c r="F255" s="86">
        <v>3</v>
      </c>
      <c r="G255" s="86">
        <v>32</v>
      </c>
      <c r="H255" s="86">
        <v>62</v>
      </c>
      <c r="I255" s="86">
        <v>332</v>
      </c>
      <c r="J255" s="7">
        <v>4</v>
      </c>
      <c r="K255" s="99">
        <v>45888</v>
      </c>
      <c r="L255" s="67">
        <v>39</v>
      </c>
      <c r="M255" s="7">
        <f t="shared" si="3"/>
        <v>2.9</v>
      </c>
      <c r="N255" s="119"/>
    </row>
    <row r="256" spans="1:14">
      <c r="A256" s="86" t="s">
        <v>39</v>
      </c>
      <c r="B256" s="86" t="s">
        <v>40</v>
      </c>
      <c r="C256" s="86" t="s">
        <v>41</v>
      </c>
      <c r="D256" s="86">
        <v>1984</v>
      </c>
      <c r="E256" s="86">
        <v>4</v>
      </c>
      <c r="F256" s="86">
        <v>2</v>
      </c>
      <c r="G256" s="86">
        <v>32</v>
      </c>
      <c r="H256" s="86">
        <v>63</v>
      </c>
      <c r="I256" s="86">
        <v>232</v>
      </c>
      <c r="J256" s="7">
        <v>4</v>
      </c>
      <c r="K256" s="99">
        <v>45888</v>
      </c>
      <c r="L256" s="67">
        <v>42</v>
      </c>
      <c r="M256" s="7">
        <f t="shared" si="3"/>
        <v>3.2</v>
      </c>
      <c r="N256" s="119"/>
    </row>
    <row r="257" spans="1:14">
      <c r="A257" s="86" t="s">
        <v>39</v>
      </c>
      <c r="B257" s="86" t="s">
        <v>40</v>
      </c>
      <c r="C257" s="86" t="s">
        <v>46</v>
      </c>
      <c r="D257" s="86">
        <v>2008</v>
      </c>
      <c r="E257" s="86">
        <v>4</v>
      </c>
      <c r="F257" s="86">
        <v>1</v>
      </c>
      <c r="G257" s="86">
        <v>32</v>
      </c>
      <c r="H257" s="86">
        <v>64</v>
      </c>
      <c r="I257" s="86">
        <v>132</v>
      </c>
      <c r="J257" s="7">
        <v>4</v>
      </c>
      <c r="K257" s="99">
        <v>45888</v>
      </c>
      <c r="L257" s="67">
        <v>24</v>
      </c>
      <c r="M257" s="7">
        <f t="shared" si="3"/>
        <v>1.4</v>
      </c>
      <c r="N257" s="119"/>
    </row>
    <row r="258" spans="1:14">
      <c r="A258" s="86"/>
      <c r="B258" s="86"/>
      <c r="C258" s="86"/>
      <c r="D258" s="86"/>
      <c r="E258" s="86"/>
      <c r="F258" s="86"/>
      <c r="G258" s="86"/>
      <c r="H258" s="86"/>
      <c r="I258" s="86"/>
    </row>
    <row r="259" spans="1:14">
      <c r="A259" s="86"/>
      <c r="B259" s="86"/>
      <c r="C259" s="86"/>
      <c r="D259" s="86"/>
      <c r="E259" s="86"/>
      <c r="F259" s="86"/>
      <c r="G259" s="86"/>
      <c r="H259" s="86"/>
      <c r="I259" s="86"/>
    </row>
    <row r="260" spans="1:14">
      <c r="A260" s="86"/>
      <c r="B260" s="86"/>
      <c r="C260" s="86"/>
      <c r="D260" s="86"/>
      <c r="E260" s="86"/>
      <c r="F260" s="86"/>
      <c r="G260" s="86"/>
      <c r="H260" s="86"/>
      <c r="I260" s="86"/>
    </row>
    <row r="261" spans="1:14">
      <c r="A261" s="86"/>
      <c r="B261" s="86"/>
      <c r="C261" s="86"/>
      <c r="D261" s="86"/>
      <c r="E261" s="86"/>
      <c r="F261" s="86"/>
      <c r="G261" s="86"/>
      <c r="H261" s="86"/>
      <c r="I261" s="86"/>
    </row>
    <row r="262" spans="1:14">
      <c r="A262" s="86"/>
      <c r="B262" s="86"/>
      <c r="C262" s="86"/>
      <c r="D262" s="86"/>
      <c r="E262" s="86"/>
      <c r="F262" s="86"/>
      <c r="G262" s="86"/>
      <c r="H262" s="86"/>
      <c r="I262" s="86"/>
    </row>
    <row r="263" spans="1:14">
      <c r="A263" s="86"/>
      <c r="B263" s="86"/>
      <c r="C263" s="86"/>
      <c r="D263" s="86"/>
      <c r="E263" s="86"/>
      <c r="F263" s="86"/>
      <c r="G263" s="86"/>
      <c r="H263" s="86"/>
      <c r="I263" s="86"/>
    </row>
    <row r="264" spans="1:14">
      <c r="A264" s="86"/>
      <c r="B264" s="86"/>
      <c r="C264" s="86"/>
      <c r="D264" s="86"/>
      <c r="E264" s="86"/>
      <c r="F264" s="86"/>
      <c r="G264" s="86"/>
      <c r="H264" s="86"/>
      <c r="I264" s="86"/>
    </row>
    <row r="265" spans="1:14">
      <c r="A265" s="86"/>
      <c r="B265" s="86"/>
      <c r="C265" s="86"/>
      <c r="D265" s="86"/>
      <c r="E265" s="86"/>
      <c r="F265" s="86"/>
      <c r="G265" s="86"/>
      <c r="H265" s="86"/>
      <c r="I265" s="86"/>
    </row>
    <row r="266" spans="1:14">
      <c r="A266" s="86"/>
      <c r="B266" s="86"/>
      <c r="C266" s="86"/>
      <c r="D266" s="86"/>
      <c r="E266" s="86"/>
      <c r="F266" s="86"/>
      <c r="G266" s="86"/>
      <c r="H266" s="86"/>
      <c r="I266" s="86"/>
    </row>
    <row r="267" spans="1:14">
      <c r="A267" s="86"/>
      <c r="B267" s="86"/>
      <c r="C267" s="86"/>
      <c r="D267" s="86"/>
      <c r="E267" s="86"/>
      <c r="F267" s="86"/>
      <c r="G267" s="86"/>
      <c r="H267" s="86"/>
      <c r="I267" s="86"/>
    </row>
    <row r="268" spans="1:14">
      <c r="A268" s="86"/>
      <c r="B268" s="86"/>
      <c r="C268" s="86"/>
      <c r="D268" s="86"/>
      <c r="E268" s="86"/>
      <c r="F268" s="86"/>
      <c r="G268" s="86"/>
      <c r="H268" s="86"/>
      <c r="I268" s="86"/>
    </row>
    <row r="269" spans="1:14">
      <c r="A269" s="86"/>
      <c r="B269" s="86"/>
      <c r="C269" s="86"/>
      <c r="D269" s="86"/>
      <c r="E269" s="86"/>
      <c r="F269" s="86"/>
      <c r="G269" s="86"/>
      <c r="H269" s="86"/>
      <c r="I269" s="86"/>
    </row>
    <row r="270" spans="1:14">
      <c r="A270" s="86"/>
      <c r="B270" s="86"/>
      <c r="C270" s="86"/>
      <c r="D270" s="86"/>
      <c r="E270" s="86"/>
      <c r="F270" s="86"/>
      <c r="G270" s="86"/>
      <c r="H270" s="86"/>
      <c r="I270" s="86"/>
    </row>
    <row r="271" spans="1:14">
      <c r="A271" s="86"/>
      <c r="B271" s="86"/>
      <c r="C271" s="86"/>
      <c r="D271" s="86"/>
      <c r="E271" s="86"/>
      <c r="F271" s="86"/>
      <c r="G271" s="86"/>
      <c r="H271" s="86"/>
      <c r="I271" s="86"/>
    </row>
    <row r="272" spans="1:14">
      <c r="A272" s="86"/>
      <c r="B272" s="86"/>
      <c r="C272" s="86"/>
      <c r="D272" s="86"/>
      <c r="E272" s="86"/>
      <c r="F272" s="86"/>
      <c r="G272" s="86"/>
      <c r="H272" s="86"/>
      <c r="I272" s="86"/>
    </row>
    <row r="273" spans="1:9">
      <c r="A273" s="86"/>
      <c r="B273" s="86"/>
      <c r="C273" s="86"/>
      <c r="D273" s="86"/>
      <c r="E273" s="86"/>
      <c r="F273" s="86"/>
      <c r="G273" s="86"/>
      <c r="H273" s="86"/>
      <c r="I273" s="86"/>
    </row>
    <row r="274" spans="1:9">
      <c r="A274" s="86"/>
      <c r="B274" s="86"/>
      <c r="C274" s="86"/>
      <c r="D274" s="86"/>
      <c r="E274" s="86"/>
      <c r="F274" s="86"/>
      <c r="G274" s="86"/>
      <c r="H274" s="86"/>
      <c r="I274" s="86"/>
    </row>
    <row r="275" spans="1:9">
      <c r="A275" s="86"/>
      <c r="B275" s="86"/>
      <c r="C275" s="86"/>
      <c r="D275" s="86"/>
      <c r="E275" s="86"/>
      <c r="F275" s="86"/>
      <c r="G275" s="86"/>
      <c r="H275" s="86"/>
      <c r="I275" s="86"/>
    </row>
    <row r="276" spans="1:9">
      <c r="A276" s="86"/>
      <c r="B276" s="86"/>
      <c r="C276" s="86"/>
      <c r="D276" s="86"/>
      <c r="E276" s="86"/>
      <c r="F276" s="86"/>
      <c r="G276" s="86"/>
      <c r="H276" s="86"/>
      <c r="I276" s="86"/>
    </row>
    <row r="277" spans="1:9">
      <c r="A277" s="86"/>
      <c r="B277" s="86"/>
      <c r="C277" s="86"/>
      <c r="D277" s="86"/>
      <c r="E277" s="86"/>
      <c r="F277" s="86"/>
      <c r="G277" s="86"/>
      <c r="H277" s="86"/>
      <c r="I277" s="86"/>
    </row>
    <row r="278" spans="1:9">
      <c r="A278" s="86"/>
      <c r="B278" s="86"/>
      <c r="C278" s="86"/>
      <c r="D278" s="86"/>
      <c r="E278" s="86"/>
      <c r="F278" s="86"/>
      <c r="G278" s="86"/>
      <c r="H278" s="86"/>
      <c r="I278" s="86"/>
    </row>
    <row r="279" spans="1:9">
      <c r="A279" s="86"/>
      <c r="B279" s="86"/>
      <c r="C279" s="86"/>
      <c r="D279" s="86"/>
      <c r="E279" s="86"/>
      <c r="F279" s="86"/>
      <c r="G279" s="86"/>
      <c r="H279" s="86"/>
      <c r="I279" s="86"/>
    </row>
    <row r="280" spans="1:9">
      <c r="A280" s="86"/>
      <c r="B280" s="86"/>
      <c r="C280" s="86"/>
      <c r="D280" s="86"/>
      <c r="E280" s="86"/>
      <c r="F280" s="86"/>
      <c r="G280" s="86"/>
      <c r="H280" s="86"/>
      <c r="I280" s="86"/>
    </row>
    <row r="281" spans="1:9">
      <c r="A281" s="86"/>
      <c r="B281" s="86"/>
      <c r="C281" s="86"/>
      <c r="D281" s="86"/>
      <c r="E281" s="86"/>
      <c r="F281" s="86"/>
      <c r="G281" s="86"/>
      <c r="H281" s="86"/>
      <c r="I281" s="86"/>
    </row>
    <row r="282" spans="1:9">
      <c r="A282" s="86"/>
      <c r="B282" s="86"/>
      <c r="C282" s="86"/>
      <c r="D282" s="86"/>
      <c r="E282" s="87"/>
      <c r="F282" s="87"/>
      <c r="G282" s="87"/>
      <c r="H282" s="86"/>
      <c r="I282" s="87"/>
    </row>
    <row r="283" spans="1:9">
      <c r="A283" s="86"/>
      <c r="B283" s="86"/>
      <c r="C283" s="86"/>
      <c r="D283" s="86"/>
      <c r="E283" s="86"/>
      <c r="F283" s="86"/>
      <c r="G283" s="86"/>
      <c r="H283" s="86"/>
      <c r="I283" s="86"/>
    </row>
    <row r="284" spans="1:9">
      <c r="A284" s="86"/>
      <c r="B284" s="86"/>
      <c r="C284" s="86"/>
      <c r="D284" s="86"/>
      <c r="E284" s="86"/>
      <c r="F284" s="86"/>
      <c r="G284" s="86"/>
      <c r="H284" s="86"/>
      <c r="I284" s="86"/>
    </row>
    <row r="285" spans="1:9">
      <c r="A285" s="86"/>
      <c r="B285" s="86"/>
      <c r="C285" s="86"/>
      <c r="D285" s="86"/>
      <c r="E285" s="86"/>
      <c r="F285" s="86"/>
      <c r="G285" s="86"/>
      <c r="H285" s="86"/>
      <c r="I285" s="86"/>
    </row>
    <row r="286" spans="1:9">
      <c r="A286" s="86"/>
      <c r="B286" s="86"/>
      <c r="C286" s="86"/>
      <c r="D286" s="86"/>
      <c r="E286" s="86"/>
      <c r="F286" s="86"/>
      <c r="G286" s="86"/>
      <c r="H286" s="86"/>
      <c r="I286" s="86"/>
    </row>
    <row r="287" spans="1:9">
      <c r="A287" s="86"/>
      <c r="B287" s="86"/>
      <c r="C287" s="86"/>
      <c r="D287" s="86"/>
      <c r="E287" s="86"/>
      <c r="F287" s="86"/>
      <c r="G287" s="86"/>
      <c r="H287" s="86"/>
      <c r="I287" s="86"/>
    </row>
    <row r="288" spans="1:9">
      <c r="A288" s="86"/>
      <c r="B288" s="86"/>
      <c r="C288" s="86"/>
      <c r="D288" s="86"/>
      <c r="E288" s="86"/>
      <c r="F288" s="86"/>
      <c r="G288" s="86"/>
      <c r="H288" s="86"/>
      <c r="I288" s="86"/>
    </row>
    <row r="289" spans="1:9">
      <c r="A289" s="86"/>
      <c r="B289" s="86"/>
      <c r="C289" s="86"/>
      <c r="D289" s="86"/>
      <c r="E289" s="86"/>
      <c r="F289" s="86"/>
      <c r="G289" s="86"/>
      <c r="H289" s="86"/>
      <c r="I289" s="86"/>
    </row>
    <row r="290" spans="1:9">
      <c r="A290" s="86"/>
      <c r="B290" s="86"/>
      <c r="C290" s="86"/>
      <c r="D290" s="86"/>
      <c r="E290" s="86"/>
      <c r="F290" s="86"/>
      <c r="G290" s="86"/>
      <c r="H290" s="86"/>
      <c r="I290" s="86"/>
    </row>
    <row r="291" spans="1:9">
      <c r="A291" s="86"/>
      <c r="B291" s="86"/>
      <c r="C291" s="86"/>
      <c r="D291" s="86"/>
      <c r="E291" s="86"/>
      <c r="F291" s="86"/>
      <c r="G291" s="86"/>
      <c r="H291" s="86"/>
      <c r="I291" s="86"/>
    </row>
    <row r="292" spans="1:9">
      <c r="A292" s="86"/>
      <c r="B292" s="86"/>
      <c r="C292" s="86"/>
      <c r="D292" s="86"/>
      <c r="E292" s="86"/>
      <c r="F292" s="86"/>
      <c r="G292" s="86"/>
      <c r="H292" s="86"/>
      <c r="I292" s="86"/>
    </row>
    <row r="293" spans="1:9">
      <c r="A293" s="86"/>
      <c r="B293" s="86"/>
      <c r="C293" s="86"/>
      <c r="D293" s="86"/>
      <c r="E293" s="86"/>
      <c r="F293" s="86"/>
      <c r="G293" s="86"/>
      <c r="H293" s="86"/>
      <c r="I293" s="86"/>
    </row>
    <row r="294" spans="1:9">
      <c r="A294" s="86"/>
      <c r="B294" s="86"/>
      <c r="C294" s="86"/>
      <c r="D294" s="86"/>
      <c r="E294" s="86"/>
      <c r="F294" s="86"/>
      <c r="G294" s="86"/>
      <c r="H294" s="86"/>
      <c r="I294" s="86"/>
    </row>
    <row r="295" spans="1:9">
      <c r="A295" s="86"/>
      <c r="B295" s="86"/>
      <c r="C295" s="86"/>
      <c r="D295" s="86"/>
      <c r="E295" s="86"/>
      <c r="F295" s="86"/>
      <c r="G295" s="86"/>
      <c r="H295" s="86"/>
      <c r="I295" s="86"/>
    </row>
    <row r="296" spans="1:9">
      <c r="A296" s="86"/>
      <c r="B296" s="86"/>
      <c r="C296" s="86"/>
      <c r="D296" s="86"/>
      <c r="E296" s="86"/>
      <c r="F296" s="86"/>
      <c r="G296" s="86"/>
      <c r="H296" s="86"/>
      <c r="I296" s="86"/>
    </row>
    <row r="297" spans="1:9">
      <c r="A297" s="86"/>
      <c r="B297" s="86"/>
      <c r="C297" s="86"/>
      <c r="D297" s="86"/>
      <c r="E297" s="86"/>
      <c r="F297" s="86"/>
      <c r="G297" s="86"/>
      <c r="H297" s="86"/>
      <c r="I297" s="86"/>
    </row>
    <row r="298" spans="1:9">
      <c r="A298" s="86"/>
      <c r="B298" s="86"/>
      <c r="C298" s="86"/>
      <c r="D298" s="86"/>
      <c r="E298" s="86"/>
      <c r="F298" s="86"/>
      <c r="G298" s="86"/>
      <c r="H298" s="86"/>
      <c r="I298" s="86"/>
    </row>
    <row r="299" spans="1:9">
      <c r="A299" s="86"/>
      <c r="B299" s="86"/>
      <c r="C299" s="86"/>
      <c r="D299" s="86"/>
      <c r="E299" s="86"/>
      <c r="F299" s="86"/>
      <c r="G299" s="86"/>
      <c r="H299" s="86"/>
      <c r="I299" s="86"/>
    </row>
    <row r="300" spans="1:9">
      <c r="A300" s="86"/>
      <c r="B300" s="86"/>
      <c r="C300" s="86"/>
      <c r="D300" s="86"/>
      <c r="E300" s="86"/>
      <c r="F300" s="86"/>
      <c r="G300" s="86"/>
      <c r="H300" s="86"/>
      <c r="I300" s="86"/>
    </row>
    <row r="301" spans="1:9">
      <c r="A301" s="86"/>
      <c r="B301" s="86"/>
      <c r="C301" s="86"/>
      <c r="D301" s="86"/>
      <c r="E301" s="86"/>
      <c r="F301" s="86"/>
      <c r="G301" s="86"/>
      <c r="H301" s="86"/>
      <c r="I301" s="86"/>
    </row>
    <row r="302" spans="1:9">
      <c r="A302" s="86"/>
      <c r="B302" s="86"/>
      <c r="C302" s="86"/>
      <c r="D302" s="86"/>
      <c r="E302" s="86"/>
      <c r="F302" s="86"/>
      <c r="G302" s="86"/>
      <c r="H302" s="86"/>
      <c r="I302" s="86"/>
    </row>
    <row r="303" spans="1:9">
      <c r="A303" s="86"/>
      <c r="B303" s="86"/>
      <c r="C303" s="86"/>
      <c r="D303" s="86"/>
      <c r="E303" s="86"/>
      <c r="F303" s="86"/>
      <c r="G303" s="86"/>
      <c r="H303" s="86"/>
      <c r="I303" s="86"/>
    </row>
    <row r="304" spans="1:9">
      <c r="A304" s="86"/>
      <c r="B304" s="86"/>
      <c r="C304" s="86"/>
      <c r="D304" s="86"/>
      <c r="E304" s="86"/>
      <c r="F304" s="86"/>
      <c r="G304" s="86"/>
      <c r="H304" s="86"/>
      <c r="I304" s="86"/>
    </row>
    <row r="305" spans="1:9">
      <c r="A305" s="86"/>
      <c r="B305" s="86"/>
      <c r="C305" s="86"/>
      <c r="D305" s="86"/>
      <c r="E305" s="86"/>
      <c r="F305" s="86"/>
      <c r="G305" s="86"/>
      <c r="H305" s="86"/>
      <c r="I305" s="86"/>
    </row>
    <row r="306" spans="1:9">
      <c r="A306" s="86"/>
      <c r="B306" s="86"/>
      <c r="C306" s="86"/>
      <c r="D306" s="86"/>
      <c r="E306" s="86"/>
      <c r="F306" s="86"/>
      <c r="G306" s="86"/>
      <c r="H306" s="86"/>
      <c r="I306" s="86"/>
    </row>
    <row r="307" spans="1:9">
      <c r="A307" s="86"/>
      <c r="B307" s="86"/>
      <c r="C307" s="86"/>
      <c r="D307" s="86"/>
      <c r="E307" s="86"/>
      <c r="F307" s="86"/>
      <c r="G307" s="86"/>
      <c r="H307" s="86"/>
      <c r="I307" s="86"/>
    </row>
    <row r="308" spans="1:9">
      <c r="A308" s="86"/>
      <c r="B308" s="86"/>
      <c r="C308" s="86"/>
      <c r="D308" s="86"/>
      <c r="E308" s="86"/>
      <c r="F308" s="86"/>
      <c r="G308" s="86"/>
      <c r="H308" s="86"/>
      <c r="I308" s="86"/>
    </row>
    <row r="309" spans="1:9">
      <c r="A309" s="86"/>
      <c r="B309" s="86"/>
      <c r="C309" s="86"/>
      <c r="D309" s="86"/>
      <c r="E309" s="86"/>
      <c r="F309" s="86"/>
      <c r="G309" s="86"/>
      <c r="H309" s="86"/>
      <c r="I309" s="86"/>
    </row>
    <row r="310" spans="1:9">
      <c r="A310" s="86"/>
      <c r="B310" s="86"/>
      <c r="C310" s="86"/>
      <c r="D310" s="86"/>
      <c r="E310" s="86"/>
      <c r="F310" s="86"/>
      <c r="G310" s="86"/>
      <c r="H310" s="86"/>
      <c r="I310" s="86"/>
    </row>
    <row r="311" spans="1:9">
      <c r="A311" s="86"/>
      <c r="B311" s="86"/>
      <c r="C311" s="86"/>
      <c r="D311" s="86"/>
      <c r="E311" s="86"/>
      <c r="F311" s="86"/>
      <c r="G311" s="86"/>
      <c r="H311" s="86"/>
      <c r="I311" s="86"/>
    </row>
    <row r="312" spans="1:9">
      <c r="A312" s="86"/>
      <c r="B312" s="86"/>
      <c r="C312" s="86"/>
      <c r="D312" s="86"/>
      <c r="E312" s="86"/>
      <c r="F312" s="86"/>
      <c r="G312" s="86"/>
      <c r="H312" s="86"/>
      <c r="I312" s="86"/>
    </row>
    <row r="313" spans="1:9">
      <c r="A313" s="86"/>
      <c r="B313" s="86"/>
      <c r="C313" s="86"/>
      <c r="D313" s="86"/>
      <c r="E313" s="86"/>
      <c r="F313" s="86"/>
      <c r="G313" s="86"/>
      <c r="H313" s="86"/>
      <c r="I313" s="86"/>
    </row>
    <row r="314" spans="1:9">
      <c r="A314" s="86"/>
      <c r="B314" s="86"/>
      <c r="C314" s="86"/>
      <c r="D314" s="86"/>
      <c r="E314" s="86"/>
      <c r="F314" s="86"/>
      <c r="G314" s="86"/>
      <c r="H314" s="86"/>
      <c r="I314" s="86"/>
    </row>
    <row r="315" spans="1:9">
      <c r="A315" s="86"/>
      <c r="B315" s="86"/>
      <c r="C315" s="86"/>
      <c r="D315" s="86"/>
      <c r="E315" s="86"/>
      <c r="F315" s="86"/>
      <c r="G315" s="86"/>
      <c r="H315" s="86"/>
      <c r="I315" s="86"/>
    </row>
    <row r="316" spans="1:9">
      <c r="A316" s="86"/>
      <c r="B316" s="86"/>
      <c r="C316" s="86"/>
      <c r="D316" s="86"/>
      <c r="E316" s="86"/>
      <c r="F316" s="86"/>
      <c r="G316" s="86"/>
      <c r="H316" s="86"/>
      <c r="I316" s="86"/>
    </row>
    <row r="317" spans="1:9">
      <c r="A317" s="86"/>
      <c r="B317" s="86"/>
      <c r="C317" s="86"/>
      <c r="D317" s="86"/>
      <c r="E317" s="86"/>
      <c r="F317" s="86"/>
      <c r="G317" s="86"/>
      <c r="H317" s="86"/>
      <c r="I317" s="86"/>
    </row>
    <row r="318" spans="1:9">
      <c r="A318" s="86"/>
      <c r="B318" s="86"/>
      <c r="C318" s="86"/>
      <c r="D318" s="86"/>
      <c r="E318" s="86"/>
      <c r="F318" s="86"/>
      <c r="G318" s="86"/>
      <c r="H318" s="86"/>
      <c r="I318" s="86"/>
    </row>
    <row r="319" spans="1:9">
      <c r="A319" s="86"/>
      <c r="B319" s="86"/>
      <c r="C319" s="86"/>
      <c r="D319" s="86"/>
      <c r="E319" s="86"/>
      <c r="F319" s="86"/>
      <c r="G319" s="86"/>
      <c r="H319" s="86"/>
      <c r="I319" s="86"/>
    </row>
    <row r="320" spans="1:9">
      <c r="A320" s="86"/>
      <c r="B320" s="86"/>
      <c r="C320" s="86"/>
      <c r="D320" s="86"/>
      <c r="E320" s="86"/>
      <c r="F320" s="86"/>
      <c r="G320" s="86"/>
      <c r="H320" s="86"/>
      <c r="I320" s="86"/>
    </row>
    <row r="321" spans="1:9">
      <c r="A321" s="86"/>
      <c r="B321" s="86"/>
      <c r="C321" s="86"/>
      <c r="D321" s="86"/>
      <c r="E321" s="86"/>
      <c r="F321" s="86"/>
      <c r="G321" s="86"/>
      <c r="H321" s="86"/>
      <c r="I321" s="86"/>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92AF-EAD7-4218-A8DF-F4F8B8B6E220}">
  <dimension ref="A1:BN897"/>
  <sheetViews>
    <sheetView topLeftCell="S1" workbookViewId="0">
      <selection activeCell="AA27" sqref="AA27"/>
    </sheetView>
  </sheetViews>
  <sheetFormatPr defaultRowHeight="14.45"/>
  <cols>
    <col min="1" max="2" width="8.5703125" style="86"/>
    <col min="3" max="3" width="15.5703125" style="86" customWidth="1"/>
    <col min="4" max="5" width="8.5703125" style="86"/>
    <col min="6" max="9" width="9.42578125" style="86"/>
    <col min="10" max="10" width="13.5703125" style="57" customWidth="1"/>
    <col min="11" max="11" width="13.5703125" style="108" customWidth="1"/>
    <col min="12" max="14" width="9.42578125" style="112"/>
    <col min="15" max="15" width="9.42578125" style="103"/>
    <col min="16" max="19" width="9.42578125" style="63"/>
    <col min="21" max="21" width="10.5703125" bestFit="1" customWidth="1"/>
    <col min="23" max="23" width="12.42578125" customWidth="1"/>
    <col min="24" max="24" width="26.5703125" bestFit="1" customWidth="1"/>
    <col min="25" max="25" width="16.42578125" style="30" bestFit="1" customWidth="1"/>
    <col min="26" max="26" width="14.28515625" bestFit="1" customWidth="1"/>
    <col min="27" max="27" width="19.42578125" bestFit="1" customWidth="1"/>
    <col min="28" max="28" width="9.7109375" bestFit="1" customWidth="1"/>
    <col min="29" max="31" width="10.7109375" bestFit="1" customWidth="1"/>
    <col min="32" max="32" width="9.7109375" style="17" bestFit="1" customWidth="1"/>
    <col min="33" max="33" width="9.7109375" bestFit="1" customWidth="1"/>
    <col min="34" max="34" width="10.7109375" style="17" bestFit="1" customWidth="1"/>
    <col min="35" max="35" width="10.7109375" bestFit="1" customWidth="1"/>
    <col min="36" max="36" width="12" bestFit="1" customWidth="1"/>
    <col min="37" max="37" width="10.7109375" bestFit="1" customWidth="1"/>
    <col min="38" max="38" width="12" bestFit="1" customWidth="1"/>
    <col min="39" max="40" width="9.7109375" bestFit="1" customWidth="1"/>
    <col min="41" max="44" width="10.7109375" bestFit="1" customWidth="1"/>
    <col min="45" max="45" width="9.7109375" bestFit="1" customWidth="1"/>
    <col min="46" max="49" width="10.7109375" bestFit="1" customWidth="1"/>
    <col min="50" max="50" width="7" bestFit="1" customWidth="1"/>
    <col min="51" max="51" width="15.5703125" bestFit="1" customWidth="1"/>
    <col min="52" max="55" width="11.5703125" bestFit="1" customWidth="1"/>
    <col min="56" max="56" width="14.5703125" bestFit="1" customWidth="1"/>
    <col min="57" max="60" width="11.5703125" bestFit="1" customWidth="1"/>
    <col min="61" max="61" width="14.5703125" bestFit="1" customWidth="1"/>
    <col min="66" max="66" width="12.42578125" bestFit="1" customWidth="1"/>
  </cols>
  <sheetData>
    <row r="1" spans="1:66" ht="43.5">
      <c r="A1" s="96" t="s">
        <v>49</v>
      </c>
      <c r="B1" s="96" t="s">
        <v>50</v>
      </c>
      <c r="C1" s="96" t="s">
        <v>52</v>
      </c>
      <c r="D1" s="96" t="s">
        <v>53</v>
      </c>
      <c r="E1" s="96" t="s">
        <v>54</v>
      </c>
      <c r="F1" s="96" t="s">
        <v>55</v>
      </c>
      <c r="G1" s="96" t="s">
        <v>56</v>
      </c>
      <c r="H1" s="5" t="s">
        <v>57</v>
      </c>
      <c r="I1" s="96" t="s">
        <v>59</v>
      </c>
      <c r="J1" s="96" t="s">
        <v>601</v>
      </c>
      <c r="K1" s="107" t="s">
        <v>602</v>
      </c>
      <c r="L1" s="111" t="s">
        <v>632</v>
      </c>
      <c r="M1" s="111" t="s">
        <v>633</v>
      </c>
      <c r="N1" s="111" t="s">
        <v>634</v>
      </c>
      <c r="O1" s="81" t="s">
        <v>635</v>
      </c>
      <c r="P1" s="81" t="s">
        <v>636</v>
      </c>
      <c r="Q1" s="81" t="s">
        <v>637</v>
      </c>
      <c r="R1" s="81" t="s">
        <v>638</v>
      </c>
      <c r="S1" s="81" t="s">
        <v>639</v>
      </c>
    </row>
    <row r="2" spans="1:66" s="50" customFormat="1">
      <c r="A2" s="86" t="s">
        <v>29</v>
      </c>
      <c r="B2" s="86" t="s">
        <v>30</v>
      </c>
      <c r="C2" s="86" t="s">
        <v>37</v>
      </c>
      <c r="D2" s="86">
        <v>2018</v>
      </c>
      <c r="E2" s="86">
        <v>1</v>
      </c>
      <c r="F2" s="86">
        <v>1</v>
      </c>
      <c r="G2" s="86">
        <v>2</v>
      </c>
      <c r="H2" s="86">
        <v>1</v>
      </c>
      <c r="I2" s="86">
        <v>102</v>
      </c>
      <c r="J2" s="86">
        <v>1</v>
      </c>
      <c r="K2" s="64">
        <v>45800</v>
      </c>
      <c r="L2" s="112">
        <v>4.3</v>
      </c>
      <c r="M2" s="112">
        <v>4.2</v>
      </c>
      <c r="N2" s="112">
        <v>4.0999999999999996</v>
      </c>
      <c r="O2" s="103">
        <f>AVERAGE(L2:N2)</f>
        <v>4.2</v>
      </c>
      <c r="P2" s="63">
        <v>2</v>
      </c>
      <c r="Q2" s="63">
        <v>1</v>
      </c>
      <c r="R2" s="63">
        <v>1</v>
      </c>
      <c r="S2" s="63">
        <f>AVERAGE(P2:R2)</f>
        <v>1.3333333333333333</v>
      </c>
      <c r="U2" s="119"/>
      <c r="Y2" s="54"/>
      <c r="AF2" s="51"/>
      <c r="AH2" s="51"/>
    </row>
    <row r="3" spans="1:66" s="50" customFormat="1">
      <c r="A3" s="86" t="s">
        <v>29</v>
      </c>
      <c r="B3" s="86" t="s">
        <v>30</v>
      </c>
      <c r="C3" s="86" t="s">
        <v>32</v>
      </c>
      <c r="D3" s="86">
        <v>1985</v>
      </c>
      <c r="E3" s="86">
        <v>1</v>
      </c>
      <c r="F3" s="86">
        <v>2</v>
      </c>
      <c r="G3" s="86">
        <v>2</v>
      </c>
      <c r="H3" s="86">
        <v>2</v>
      </c>
      <c r="I3" s="86">
        <v>202</v>
      </c>
      <c r="J3" s="86">
        <v>1</v>
      </c>
      <c r="K3" s="64">
        <v>45800</v>
      </c>
      <c r="L3" s="112">
        <v>4.4000000000000004</v>
      </c>
      <c r="M3" s="112">
        <v>4.7</v>
      </c>
      <c r="N3" s="112">
        <v>4.2</v>
      </c>
      <c r="O3" s="103">
        <f t="shared" ref="O3:O66" si="0">AVERAGE(L3:N3)</f>
        <v>4.4333333333333336</v>
      </c>
      <c r="P3" s="63">
        <v>1</v>
      </c>
      <c r="Q3" s="63">
        <v>2</v>
      </c>
      <c r="R3" s="63">
        <v>2</v>
      </c>
      <c r="S3" s="63">
        <f t="shared" ref="S3:S66" si="1">AVERAGE(P3:R3)</f>
        <v>1.6666666666666667</v>
      </c>
      <c r="U3" s="119"/>
      <c r="Y3" s="54"/>
      <c r="AF3" s="51"/>
      <c r="AH3" s="51"/>
    </row>
    <row r="4" spans="1:66" s="50" customFormat="1">
      <c r="A4" s="86" t="s">
        <v>29</v>
      </c>
      <c r="B4" s="86" t="s">
        <v>30</v>
      </c>
      <c r="C4" s="86" t="s">
        <v>31</v>
      </c>
      <c r="D4" s="86">
        <v>1983</v>
      </c>
      <c r="E4" s="86">
        <v>1</v>
      </c>
      <c r="F4" s="86">
        <v>3</v>
      </c>
      <c r="G4" s="86">
        <v>2</v>
      </c>
      <c r="H4" s="86">
        <v>3</v>
      </c>
      <c r="I4" s="86">
        <v>302</v>
      </c>
      <c r="J4" s="86">
        <v>1</v>
      </c>
      <c r="K4" s="64">
        <v>45800</v>
      </c>
      <c r="L4" s="112">
        <v>4.3</v>
      </c>
      <c r="M4" s="112">
        <v>4.4000000000000004</v>
      </c>
      <c r="N4" s="112">
        <v>4</v>
      </c>
      <c r="O4" s="103">
        <f t="shared" si="0"/>
        <v>4.2333333333333334</v>
      </c>
      <c r="P4" s="63">
        <v>2</v>
      </c>
      <c r="Q4" s="63">
        <v>2</v>
      </c>
      <c r="R4" s="63">
        <v>1</v>
      </c>
      <c r="S4" s="63">
        <f t="shared" si="1"/>
        <v>1.6666666666666667</v>
      </c>
      <c r="U4" s="119"/>
      <c r="Y4" s="54"/>
      <c r="AF4" s="51"/>
      <c r="AH4" s="51"/>
    </row>
    <row r="5" spans="1:66" s="50" customFormat="1">
      <c r="A5" s="86" t="s">
        <v>29</v>
      </c>
      <c r="B5" s="86" t="s">
        <v>30</v>
      </c>
      <c r="C5" s="86" t="s">
        <v>34</v>
      </c>
      <c r="D5" s="86">
        <v>1999</v>
      </c>
      <c r="E5" s="86">
        <v>1</v>
      </c>
      <c r="F5" s="86">
        <v>4</v>
      </c>
      <c r="G5" s="86">
        <v>2</v>
      </c>
      <c r="H5" s="86">
        <v>4</v>
      </c>
      <c r="I5" s="86">
        <v>402</v>
      </c>
      <c r="J5" s="86">
        <v>1</v>
      </c>
      <c r="K5" s="64">
        <v>45800</v>
      </c>
      <c r="L5" s="112">
        <v>4.4000000000000004</v>
      </c>
      <c r="M5" s="112">
        <v>4.4000000000000004</v>
      </c>
      <c r="N5" s="112">
        <v>4.0999999999999996</v>
      </c>
      <c r="O5" s="103">
        <f t="shared" si="0"/>
        <v>4.3</v>
      </c>
      <c r="P5" s="63">
        <v>2</v>
      </c>
      <c r="Q5" s="63">
        <v>2</v>
      </c>
      <c r="R5" s="63">
        <v>2</v>
      </c>
      <c r="S5" s="63">
        <f t="shared" si="1"/>
        <v>2</v>
      </c>
      <c r="U5" s="119"/>
      <c r="X5" s="29" t="s">
        <v>640</v>
      </c>
      <c r="Y5"/>
      <c r="Z5"/>
      <c r="AA5" s="29" t="s">
        <v>602</v>
      </c>
      <c r="AB5"/>
      <c r="AC5"/>
      <c r="AD5"/>
      <c r="AE5"/>
      <c r="AF5"/>
      <c r="AG5"/>
      <c r="AH5"/>
      <c r="AI5"/>
      <c r="AJ5"/>
      <c r="AK5"/>
      <c r="AL5"/>
      <c r="AM5"/>
      <c r="AN5"/>
      <c r="AO5"/>
      <c r="AP5"/>
      <c r="AQ5"/>
      <c r="AR5"/>
      <c r="AS5"/>
      <c r="AT5"/>
      <c r="AU5"/>
      <c r="AV5"/>
      <c r="AW5"/>
      <c r="AX5"/>
      <c r="AY5"/>
      <c r="AZ5"/>
      <c r="BA5"/>
      <c r="BB5"/>
      <c r="BC5"/>
      <c r="BD5"/>
      <c r="BE5"/>
      <c r="BF5"/>
      <c r="BG5"/>
      <c r="BH5"/>
      <c r="BI5"/>
      <c r="BJ5"/>
      <c r="BK5"/>
      <c r="BL5"/>
      <c r="BM5"/>
      <c r="BN5"/>
    </row>
    <row r="6" spans="1:66" s="50" customFormat="1">
      <c r="A6" s="86" t="s">
        <v>29</v>
      </c>
      <c r="B6" s="86" t="s">
        <v>30</v>
      </c>
      <c r="C6" s="86" t="s">
        <v>35</v>
      </c>
      <c r="D6" s="86">
        <v>2002</v>
      </c>
      <c r="E6" s="86">
        <v>1</v>
      </c>
      <c r="F6" s="86">
        <v>4</v>
      </c>
      <c r="G6" s="86">
        <v>4</v>
      </c>
      <c r="H6" s="86">
        <v>5</v>
      </c>
      <c r="I6" s="86">
        <v>404</v>
      </c>
      <c r="J6" s="86">
        <v>1</v>
      </c>
      <c r="K6" s="64">
        <v>45800</v>
      </c>
      <c r="L6" s="112">
        <v>4.0999999999999996</v>
      </c>
      <c r="M6" s="112">
        <v>3.3</v>
      </c>
      <c r="N6" s="112">
        <v>3.4</v>
      </c>
      <c r="O6" s="103">
        <f t="shared" si="0"/>
        <v>3.5999999999999996</v>
      </c>
      <c r="P6" s="63">
        <v>1</v>
      </c>
      <c r="Q6" s="63">
        <v>1</v>
      </c>
      <c r="R6" s="63">
        <v>1</v>
      </c>
      <c r="S6" s="63">
        <f t="shared" si="1"/>
        <v>1</v>
      </c>
      <c r="U6" s="119"/>
      <c r="X6" s="29" t="s">
        <v>49</v>
      </c>
      <c r="Y6" s="29" t="s">
        <v>53</v>
      </c>
      <c r="Z6" s="29" t="s">
        <v>52</v>
      </c>
      <c r="AA6" s="20">
        <v>45800</v>
      </c>
      <c r="AB6" s="20">
        <v>45811</v>
      </c>
      <c r="AC6" s="20">
        <v>45822</v>
      </c>
      <c r="AD6" s="20">
        <v>45829</v>
      </c>
      <c r="AE6" s="20">
        <v>45835</v>
      </c>
      <c r="AF6" s="20">
        <v>45842</v>
      </c>
      <c r="AG6" s="20">
        <v>45845</v>
      </c>
      <c r="AH6" s="20">
        <v>45849</v>
      </c>
      <c r="AI6" s="20">
        <v>45852</v>
      </c>
      <c r="AJ6" s="20">
        <v>45856</v>
      </c>
      <c r="AK6" s="20">
        <v>45862</v>
      </c>
      <c r="AL6" s="20">
        <v>45863</v>
      </c>
      <c r="AM6" s="20">
        <v>45870</v>
      </c>
      <c r="AN6" s="20">
        <v>45874</v>
      </c>
      <c r="AO6" s="20">
        <v>45881</v>
      </c>
      <c r="AP6" s="20">
        <v>45884</v>
      </c>
      <c r="AQ6" s="20">
        <v>45891</v>
      </c>
      <c r="AR6" s="20">
        <v>45895</v>
      </c>
      <c r="AS6" s="20">
        <v>45905</v>
      </c>
      <c r="AT6" s="20">
        <v>45911</v>
      </c>
      <c r="AU6" s="20">
        <v>45918</v>
      </c>
      <c r="AV6" s="20">
        <v>45924</v>
      </c>
      <c r="AW6" s="20">
        <v>45940</v>
      </c>
      <c r="AX6" t="s">
        <v>641</v>
      </c>
      <c r="AY6"/>
      <c r="AZ6"/>
      <c r="BA6"/>
      <c r="BB6"/>
      <c r="BC6"/>
      <c r="BD6"/>
      <c r="BE6"/>
      <c r="BF6"/>
      <c r="BG6"/>
      <c r="BH6"/>
      <c r="BI6"/>
      <c r="BJ6"/>
      <c r="BK6"/>
      <c r="BL6"/>
      <c r="BM6"/>
      <c r="BN6"/>
    </row>
    <row r="7" spans="1:66" s="50" customFormat="1">
      <c r="A7" s="86" t="s">
        <v>29</v>
      </c>
      <c r="B7" s="86" t="s">
        <v>30</v>
      </c>
      <c r="C7" s="86" t="s">
        <v>38</v>
      </c>
      <c r="D7" s="86">
        <v>2023</v>
      </c>
      <c r="E7" s="86">
        <v>1</v>
      </c>
      <c r="F7" s="86">
        <v>3</v>
      </c>
      <c r="G7" s="86">
        <v>4</v>
      </c>
      <c r="H7" s="86">
        <v>6</v>
      </c>
      <c r="I7" s="86">
        <v>304</v>
      </c>
      <c r="J7" s="86">
        <v>1</v>
      </c>
      <c r="K7" s="64">
        <v>45800</v>
      </c>
      <c r="L7" s="112">
        <v>3.4</v>
      </c>
      <c r="M7" s="112">
        <v>3.4</v>
      </c>
      <c r="N7" s="112">
        <v>3.5</v>
      </c>
      <c r="O7" s="103">
        <f t="shared" si="0"/>
        <v>3.4333333333333336</v>
      </c>
      <c r="P7" s="63">
        <v>0</v>
      </c>
      <c r="Q7" s="63">
        <v>0</v>
      </c>
      <c r="R7" s="63">
        <v>1</v>
      </c>
      <c r="S7" s="63">
        <f t="shared" si="1"/>
        <v>0.33333333333333331</v>
      </c>
      <c r="U7" s="119"/>
      <c r="X7" t="s">
        <v>39</v>
      </c>
      <c r="Y7">
        <v>1984</v>
      </c>
      <c r="Z7" t="s">
        <v>41</v>
      </c>
      <c r="AA7"/>
      <c r="AB7"/>
      <c r="AC7"/>
      <c r="AD7"/>
      <c r="AE7"/>
      <c r="AF7" s="17">
        <v>3.6416666666666666</v>
      </c>
      <c r="AG7"/>
      <c r="AH7" s="17">
        <v>4.3333333333333339</v>
      </c>
      <c r="AI7"/>
      <c r="AJ7" s="17">
        <v>5.0500000000000007</v>
      </c>
      <c r="AK7" s="17"/>
      <c r="AL7" s="17">
        <v>5.5583333333333336</v>
      </c>
      <c r="AM7"/>
      <c r="AN7" s="17">
        <v>6.3666666666666663</v>
      </c>
      <c r="AO7" s="17"/>
      <c r="AP7" s="17">
        <v>7.2749999999999995</v>
      </c>
      <c r="AQ7" s="17"/>
      <c r="AR7"/>
      <c r="AS7"/>
      <c r="AT7"/>
      <c r="AU7"/>
      <c r="AV7"/>
      <c r="AW7"/>
      <c r="AX7"/>
      <c r="AY7"/>
      <c r="AZ7"/>
      <c r="BA7"/>
      <c r="BB7"/>
      <c r="BC7"/>
      <c r="BD7"/>
      <c r="BE7"/>
      <c r="BF7"/>
      <c r="BG7"/>
      <c r="BH7"/>
      <c r="BI7"/>
      <c r="BJ7"/>
      <c r="BK7"/>
      <c r="BL7"/>
      <c r="BM7"/>
      <c r="BN7"/>
    </row>
    <row r="8" spans="1:66" s="50" customFormat="1">
      <c r="A8" s="86" t="s">
        <v>29</v>
      </c>
      <c r="B8" s="86" t="s">
        <v>30</v>
      </c>
      <c r="C8" s="86" t="s">
        <v>33</v>
      </c>
      <c r="D8" s="86">
        <v>1998</v>
      </c>
      <c r="E8" s="86">
        <v>1</v>
      </c>
      <c r="F8" s="86">
        <v>2</v>
      </c>
      <c r="G8" s="86">
        <v>4</v>
      </c>
      <c r="H8" s="86">
        <v>7</v>
      </c>
      <c r="I8" s="86">
        <v>204</v>
      </c>
      <c r="J8" s="86">
        <v>1</v>
      </c>
      <c r="K8" s="64">
        <v>45800</v>
      </c>
      <c r="L8" s="112">
        <v>4.3</v>
      </c>
      <c r="M8" s="112">
        <v>4.5</v>
      </c>
      <c r="N8" s="112">
        <v>4.4000000000000004</v>
      </c>
      <c r="O8" s="103">
        <f t="shared" si="0"/>
        <v>4.4000000000000004</v>
      </c>
      <c r="P8" s="63">
        <v>1</v>
      </c>
      <c r="Q8" s="63">
        <v>2</v>
      </c>
      <c r="R8" s="63">
        <v>0</v>
      </c>
      <c r="S8" s="63">
        <f t="shared" si="1"/>
        <v>1</v>
      </c>
      <c r="U8" s="119"/>
      <c r="X8"/>
      <c r="Y8">
        <v>1989</v>
      </c>
      <c r="Z8" t="s">
        <v>42</v>
      </c>
      <c r="AA8"/>
      <c r="AB8"/>
      <c r="AC8"/>
      <c r="AD8"/>
      <c r="AE8"/>
      <c r="AF8" s="17">
        <v>3.6083333333333334</v>
      </c>
      <c r="AG8"/>
      <c r="AH8" s="17">
        <v>4.3166666666666673</v>
      </c>
      <c r="AI8"/>
      <c r="AJ8" s="17">
        <v>5.0166666666666666</v>
      </c>
      <c r="AK8" s="17"/>
      <c r="AL8" s="17">
        <v>5.6166666666666663</v>
      </c>
      <c r="AM8"/>
      <c r="AN8" s="17">
        <v>6.4416666666666664</v>
      </c>
      <c r="AO8" s="17"/>
      <c r="AP8" s="17">
        <v>7.4</v>
      </c>
      <c r="AQ8" s="17"/>
      <c r="AR8"/>
      <c r="AS8"/>
      <c r="AT8"/>
      <c r="AU8"/>
      <c r="AV8"/>
      <c r="AW8"/>
      <c r="AX8"/>
      <c r="AY8"/>
      <c r="AZ8"/>
      <c r="BA8"/>
      <c r="BB8"/>
      <c r="BC8"/>
      <c r="BD8"/>
      <c r="BE8"/>
      <c r="BF8"/>
      <c r="BG8"/>
      <c r="BH8"/>
      <c r="BI8"/>
      <c r="BJ8"/>
      <c r="BK8"/>
      <c r="BL8"/>
      <c r="BM8"/>
      <c r="BN8"/>
    </row>
    <row r="9" spans="1:66" s="50" customFormat="1">
      <c r="A9" s="86" t="s">
        <v>29</v>
      </c>
      <c r="B9" s="86" t="s">
        <v>30</v>
      </c>
      <c r="C9" s="86" t="s">
        <v>36</v>
      </c>
      <c r="D9" s="86">
        <v>2016</v>
      </c>
      <c r="E9" s="86">
        <v>1</v>
      </c>
      <c r="F9" s="86">
        <v>1</v>
      </c>
      <c r="G9" s="86">
        <v>4</v>
      </c>
      <c r="H9" s="86">
        <v>8</v>
      </c>
      <c r="I9" s="86">
        <v>104</v>
      </c>
      <c r="J9" s="86">
        <v>1</v>
      </c>
      <c r="K9" s="64">
        <v>45800</v>
      </c>
      <c r="L9" s="112">
        <v>4</v>
      </c>
      <c r="M9" s="112">
        <v>4.2</v>
      </c>
      <c r="N9" s="112">
        <v>3.7</v>
      </c>
      <c r="O9" s="103">
        <f t="shared" si="0"/>
        <v>3.9666666666666663</v>
      </c>
      <c r="P9" s="63">
        <v>2</v>
      </c>
      <c r="Q9" s="63">
        <v>2</v>
      </c>
      <c r="R9" s="63">
        <v>2</v>
      </c>
      <c r="S9" s="63">
        <f t="shared" si="1"/>
        <v>2</v>
      </c>
      <c r="U9" s="119"/>
      <c r="X9"/>
      <c r="Y9">
        <v>1999</v>
      </c>
      <c r="Z9" t="s">
        <v>43</v>
      </c>
      <c r="AA9"/>
      <c r="AB9"/>
      <c r="AC9"/>
      <c r="AD9"/>
      <c r="AE9"/>
      <c r="AF9" s="17">
        <v>3.8250000000000002</v>
      </c>
      <c r="AG9"/>
      <c r="AH9" s="17">
        <v>4.3416666666666668</v>
      </c>
      <c r="AI9"/>
      <c r="AJ9" s="17">
        <v>5</v>
      </c>
      <c r="AK9" s="17"/>
      <c r="AL9" s="17">
        <v>5.4333333333333336</v>
      </c>
      <c r="AM9"/>
      <c r="AN9" s="17">
        <v>6.2583333333333337</v>
      </c>
      <c r="AO9" s="17"/>
      <c r="AP9" s="17">
        <v>7.0166666666666666</v>
      </c>
      <c r="AQ9" s="17"/>
      <c r="AR9"/>
      <c r="AS9"/>
      <c r="AT9"/>
      <c r="AU9"/>
      <c r="AV9"/>
      <c r="AW9"/>
      <c r="AX9"/>
      <c r="AY9"/>
      <c r="AZ9"/>
      <c r="BA9"/>
      <c r="BB9"/>
      <c r="BC9"/>
      <c r="BD9"/>
      <c r="BE9"/>
      <c r="BF9"/>
      <c r="BG9"/>
      <c r="BH9"/>
      <c r="BI9"/>
      <c r="BJ9"/>
      <c r="BK9"/>
      <c r="BL9"/>
      <c r="BM9"/>
      <c r="BN9"/>
    </row>
    <row r="10" spans="1:66">
      <c r="A10" s="86" t="s">
        <v>39</v>
      </c>
      <c r="B10" s="86" t="s">
        <v>40</v>
      </c>
      <c r="C10" s="86" t="s">
        <v>41</v>
      </c>
      <c r="D10" s="86">
        <v>1984</v>
      </c>
      <c r="E10" s="86">
        <v>1</v>
      </c>
      <c r="F10" s="86">
        <v>1</v>
      </c>
      <c r="G10" s="86">
        <v>6</v>
      </c>
      <c r="H10" s="86">
        <v>9</v>
      </c>
      <c r="I10" s="86">
        <v>106</v>
      </c>
      <c r="J10" s="86">
        <v>1</v>
      </c>
      <c r="K10" s="64">
        <v>45842</v>
      </c>
      <c r="L10" s="113">
        <v>4</v>
      </c>
      <c r="M10" s="113">
        <v>4.2</v>
      </c>
      <c r="N10" s="113">
        <v>3.5</v>
      </c>
      <c r="O10" s="103">
        <f t="shared" si="0"/>
        <v>3.9</v>
      </c>
      <c r="U10" s="119"/>
      <c r="Y10">
        <v>2001</v>
      </c>
      <c r="Z10" t="s">
        <v>44</v>
      </c>
      <c r="AF10" s="17">
        <v>3.6083333333333329</v>
      </c>
      <c r="AH10" s="17">
        <v>4.2749999999999995</v>
      </c>
      <c r="AJ10" s="17">
        <v>4.9666666666666668</v>
      </c>
      <c r="AK10" s="17"/>
      <c r="AL10" s="17">
        <v>5.4249999999999998</v>
      </c>
      <c r="AN10" s="17">
        <v>6.2249999999999996</v>
      </c>
      <c r="AO10" s="17"/>
      <c r="AP10" s="17">
        <v>7.0583333333333336</v>
      </c>
      <c r="AQ10" s="17"/>
    </row>
    <row r="11" spans="1:66">
      <c r="A11" s="86" t="s">
        <v>39</v>
      </c>
      <c r="B11" s="86" t="s">
        <v>40</v>
      </c>
      <c r="C11" s="86" t="s">
        <v>42</v>
      </c>
      <c r="D11" s="86">
        <v>1989</v>
      </c>
      <c r="E11" s="86">
        <v>1</v>
      </c>
      <c r="F11" s="86">
        <v>2</v>
      </c>
      <c r="G11" s="86">
        <v>6</v>
      </c>
      <c r="H11" s="86">
        <v>10</v>
      </c>
      <c r="I11" s="86">
        <v>206</v>
      </c>
      <c r="J11" s="86">
        <v>1</v>
      </c>
      <c r="K11" s="64">
        <v>45842</v>
      </c>
      <c r="L11" s="113">
        <v>4.0999999999999996</v>
      </c>
      <c r="M11" s="113">
        <v>3.7</v>
      </c>
      <c r="N11" s="113">
        <v>4.0999999999999996</v>
      </c>
      <c r="O11" s="103">
        <f t="shared" si="0"/>
        <v>3.9666666666666663</v>
      </c>
      <c r="U11" s="119"/>
      <c r="Y11">
        <v>2004</v>
      </c>
      <c r="Z11" t="s">
        <v>45</v>
      </c>
      <c r="AF11" s="17">
        <v>3.4499999999999997</v>
      </c>
      <c r="AH11" s="17">
        <v>4.125</v>
      </c>
      <c r="AJ11" s="17">
        <v>4.9083333333333332</v>
      </c>
      <c r="AK11" s="17"/>
      <c r="AL11" s="17">
        <v>5.4416666666666664</v>
      </c>
      <c r="AN11" s="17">
        <v>6.3000000000000007</v>
      </c>
      <c r="AO11" s="17"/>
      <c r="AP11" s="17">
        <v>7.2</v>
      </c>
      <c r="AQ11" s="17"/>
    </row>
    <row r="12" spans="1:66">
      <c r="A12" s="86" t="s">
        <v>39</v>
      </c>
      <c r="B12" s="86" t="s">
        <v>40</v>
      </c>
      <c r="C12" s="86" t="s">
        <v>45</v>
      </c>
      <c r="D12" s="86">
        <v>2004</v>
      </c>
      <c r="E12" s="86">
        <v>1</v>
      </c>
      <c r="F12" s="86">
        <v>3</v>
      </c>
      <c r="G12" s="86">
        <v>6</v>
      </c>
      <c r="H12" s="86">
        <v>11</v>
      </c>
      <c r="I12" s="86">
        <v>306</v>
      </c>
      <c r="J12" s="86">
        <v>1</v>
      </c>
      <c r="K12" s="64">
        <v>45842</v>
      </c>
      <c r="L12" s="113">
        <v>3.4</v>
      </c>
      <c r="M12" s="113">
        <v>3.8</v>
      </c>
      <c r="N12" s="113">
        <v>3.7</v>
      </c>
      <c r="O12" s="103">
        <f t="shared" si="0"/>
        <v>3.6333333333333329</v>
      </c>
      <c r="U12" s="119"/>
      <c r="Y12">
        <v>2008</v>
      </c>
      <c r="Z12" t="s">
        <v>46</v>
      </c>
      <c r="AF12" s="17">
        <v>3.5583333333333336</v>
      </c>
      <c r="AH12" s="17">
        <v>4.2083333333333339</v>
      </c>
      <c r="AJ12" s="17">
        <v>4.9000000000000004</v>
      </c>
      <c r="AK12" s="17"/>
      <c r="AL12" s="17">
        <v>5.3999999999999995</v>
      </c>
      <c r="AN12" s="17">
        <v>6.2083333333333321</v>
      </c>
      <c r="AO12" s="17"/>
      <c r="AP12" s="17">
        <v>7.0583333333333336</v>
      </c>
      <c r="AQ12" s="17"/>
    </row>
    <row r="13" spans="1:66">
      <c r="A13" s="86" t="s">
        <v>39</v>
      </c>
      <c r="B13" s="86" t="s">
        <v>40</v>
      </c>
      <c r="C13" s="86" t="s">
        <v>43</v>
      </c>
      <c r="D13" s="86">
        <v>1999</v>
      </c>
      <c r="E13" s="86">
        <v>1</v>
      </c>
      <c r="F13" s="86">
        <v>4</v>
      </c>
      <c r="G13" s="86">
        <v>6</v>
      </c>
      <c r="H13" s="86">
        <v>12</v>
      </c>
      <c r="I13" s="86">
        <v>406</v>
      </c>
      <c r="J13" s="86">
        <v>1</v>
      </c>
      <c r="K13" s="64">
        <v>45842</v>
      </c>
      <c r="L13" s="113">
        <v>3.8</v>
      </c>
      <c r="M13" s="113">
        <v>3.3</v>
      </c>
      <c r="N13" s="113">
        <v>3.7</v>
      </c>
      <c r="O13" s="103">
        <f t="shared" si="0"/>
        <v>3.6</v>
      </c>
      <c r="U13" s="119"/>
      <c r="Y13">
        <v>2016</v>
      </c>
      <c r="Z13" t="s">
        <v>47</v>
      </c>
      <c r="AF13" s="17">
        <v>3.6333333333333337</v>
      </c>
      <c r="AH13" s="17">
        <v>4.3583333333333334</v>
      </c>
      <c r="AJ13" s="17">
        <v>5.041666666666667</v>
      </c>
      <c r="AK13" s="17"/>
      <c r="AL13" s="17">
        <v>5.5083333333333329</v>
      </c>
      <c r="AN13" s="17">
        <v>6.333333333333333</v>
      </c>
      <c r="AO13" s="17"/>
      <c r="AP13" s="17">
        <v>7.1749999999999998</v>
      </c>
      <c r="AQ13" s="17"/>
    </row>
    <row r="14" spans="1:66">
      <c r="A14" s="86" t="s">
        <v>39</v>
      </c>
      <c r="B14" s="86" t="s">
        <v>40</v>
      </c>
      <c r="C14" s="86" t="s">
        <v>46</v>
      </c>
      <c r="D14" s="86">
        <v>2008</v>
      </c>
      <c r="E14" s="86">
        <v>1</v>
      </c>
      <c r="F14" s="86">
        <v>4</v>
      </c>
      <c r="G14" s="86">
        <v>8</v>
      </c>
      <c r="H14" s="86">
        <v>13</v>
      </c>
      <c r="I14" s="86">
        <v>408</v>
      </c>
      <c r="J14" s="86">
        <v>1</v>
      </c>
      <c r="K14" s="64">
        <v>45842</v>
      </c>
      <c r="L14" s="113">
        <v>3.7</v>
      </c>
      <c r="M14" s="113">
        <v>3.6</v>
      </c>
      <c r="N14" s="113">
        <v>3.1</v>
      </c>
      <c r="O14" s="103">
        <f t="shared" si="0"/>
        <v>3.4666666666666668</v>
      </c>
      <c r="U14" s="119"/>
      <c r="Y14">
        <v>2020</v>
      </c>
      <c r="Z14" t="s">
        <v>48</v>
      </c>
      <c r="AF14" s="17">
        <v>3.6000000000000005</v>
      </c>
      <c r="AH14" s="17">
        <v>4.208333333333333</v>
      </c>
      <c r="AJ14">
        <v>4.8666666666666663</v>
      </c>
      <c r="AL14">
        <v>5.3416666666666668</v>
      </c>
      <c r="AN14" s="17">
        <v>6.083333333333333</v>
      </c>
      <c r="AO14" s="17"/>
      <c r="AP14" s="17">
        <v>6.958333333333333</v>
      </c>
      <c r="AQ14" s="17"/>
    </row>
    <row r="15" spans="1:66">
      <c r="A15" s="86" t="s">
        <v>39</v>
      </c>
      <c r="B15" s="86" t="s">
        <v>40</v>
      </c>
      <c r="C15" s="86" t="s">
        <v>48</v>
      </c>
      <c r="D15" s="86">
        <v>2020</v>
      </c>
      <c r="E15" s="86">
        <v>1</v>
      </c>
      <c r="F15" s="86">
        <v>3</v>
      </c>
      <c r="G15" s="86">
        <v>8</v>
      </c>
      <c r="H15" s="86">
        <v>14</v>
      </c>
      <c r="I15" s="86">
        <v>308</v>
      </c>
      <c r="J15" s="86">
        <v>1</v>
      </c>
      <c r="K15" s="64">
        <v>45842</v>
      </c>
      <c r="L15" s="113">
        <v>3.8</v>
      </c>
      <c r="M15" s="113">
        <v>3.6</v>
      </c>
      <c r="N15" s="113">
        <v>3.7</v>
      </c>
      <c r="O15" s="103">
        <f t="shared" si="0"/>
        <v>3.7000000000000006</v>
      </c>
      <c r="U15" s="119"/>
      <c r="X15" t="s">
        <v>606</v>
      </c>
      <c r="Y15"/>
      <c r="AF15" s="17">
        <v>3.6156250000000005</v>
      </c>
      <c r="AH15" s="17">
        <v>4.2708333333333313</v>
      </c>
      <c r="AJ15" s="17">
        <v>4.9687500000000009</v>
      </c>
      <c r="AK15" s="17"/>
      <c r="AL15" s="17">
        <v>5.4656249999999993</v>
      </c>
      <c r="AN15" s="17">
        <v>6.2770833333333327</v>
      </c>
      <c r="AO15" s="17"/>
      <c r="AP15" s="17">
        <v>7.142708333333335</v>
      </c>
      <c r="AQ15" s="17"/>
    </row>
    <row r="16" spans="1:66">
      <c r="A16" s="86" t="s">
        <v>39</v>
      </c>
      <c r="B16" s="86" t="s">
        <v>40</v>
      </c>
      <c r="C16" s="86" t="s">
        <v>44</v>
      </c>
      <c r="D16" s="86">
        <v>2001</v>
      </c>
      <c r="E16" s="86">
        <v>1</v>
      </c>
      <c r="F16" s="86">
        <v>2</v>
      </c>
      <c r="G16" s="86">
        <v>8</v>
      </c>
      <c r="H16" s="86">
        <v>15</v>
      </c>
      <c r="I16" s="86">
        <v>208</v>
      </c>
      <c r="J16" s="86">
        <v>1</v>
      </c>
      <c r="K16" s="64">
        <v>45842</v>
      </c>
      <c r="L16" s="113">
        <v>3.7</v>
      </c>
      <c r="M16" s="113">
        <v>4</v>
      </c>
      <c r="N16" s="113">
        <v>4.0999999999999996</v>
      </c>
      <c r="O16" s="103">
        <f t="shared" si="0"/>
        <v>3.9333333333333336</v>
      </c>
      <c r="U16" s="119"/>
      <c r="X16" t="s">
        <v>29</v>
      </c>
      <c r="Y16">
        <v>1983</v>
      </c>
      <c r="Z16" t="s">
        <v>31</v>
      </c>
      <c r="AA16" s="17">
        <v>4.2833333333333332</v>
      </c>
      <c r="AB16" s="17">
        <v>5.4499999999999993</v>
      </c>
      <c r="AC16" s="17">
        <v>6.2416666666666671</v>
      </c>
      <c r="AD16" s="17">
        <v>6.7583333333333329</v>
      </c>
      <c r="AE16" s="17">
        <v>7.2416666666666663</v>
      </c>
      <c r="AG16" s="17">
        <v>7.9249999999999998</v>
      </c>
      <c r="AI16" s="17">
        <v>8.4749999999999996</v>
      </c>
      <c r="AJ16" s="17"/>
      <c r="AK16" s="17">
        <v>9.1416666666666657</v>
      </c>
      <c r="AL16" s="17"/>
      <c r="AM16" s="17">
        <v>9.7333333333333343</v>
      </c>
      <c r="AN16" s="17"/>
      <c r="AO16" s="17">
        <v>10.55</v>
      </c>
      <c r="AP16" s="17"/>
      <c r="AQ16" s="17">
        <v>11.591666666666669</v>
      </c>
      <c r="AR16" s="17"/>
      <c r="AS16" s="17"/>
      <c r="AT16" s="17"/>
      <c r="AU16" s="17"/>
      <c r="AV16" s="17"/>
      <c r="AW16" s="17"/>
      <c r="AX16" s="17"/>
    </row>
    <row r="17" spans="1:66">
      <c r="A17" s="86" t="s">
        <v>39</v>
      </c>
      <c r="B17" s="86" t="s">
        <v>40</v>
      </c>
      <c r="C17" s="86" t="s">
        <v>47</v>
      </c>
      <c r="D17" s="86">
        <v>2016</v>
      </c>
      <c r="E17" s="86">
        <v>1</v>
      </c>
      <c r="F17" s="86">
        <v>1</v>
      </c>
      <c r="G17" s="86">
        <v>8</v>
      </c>
      <c r="H17" s="86">
        <v>16</v>
      </c>
      <c r="I17" s="86">
        <v>108</v>
      </c>
      <c r="J17" s="86">
        <v>1</v>
      </c>
      <c r="K17" s="64">
        <v>45842</v>
      </c>
      <c r="L17" s="113">
        <v>4.0999999999999996</v>
      </c>
      <c r="M17" s="113">
        <v>4.0999999999999996</v>
      </c>
      <c r="N17" s="113">
        <v>3.4</v>
      </c>
      <c r="O17" s="103">
        <f t="shared" si="0"/>
        <v>3.8666666666666667</v>
      </c>
      <c r="U17" s="119"/>
      <c r="Y17">
        <v>1985</v>
      </c>
      <c r="Z17" t="s">
        <v>32</v>
      </c>
      <c r="AA17" s="17">
        <v>3.9833333333333338</v>
      </c>
      <c r="AB17" s="17">
        <v>5.1749999999999998</v>
      </c>
      <c r="AC17" s="17">
        <v>6.0083333333333329</v>
      </c>
      <c r="AD17" s="17">
        <v>6.3833333333333329</v>
      </c>
      <c r="AE17" s="17">
        <v>6.7166666666666668</v>
      </c>
      <c r="AG17" s="17">
        <v>7.4833333333333343</v>
      </c>
      <c r="AI17" s="17">
        <v>8.0583333333333336</v>
      </c>
      <c r="AJ17" s="17"/>
      <c r="AK17" s="17">
        <v>8.6666666666666679</v>
      </c>
      <c r="AL17" s="17"/>
      <c r="AM17" s="17">
        <v>9.2083333333333339</v>
      </c>
      <c r="AN17" s="17"/>
      <c r="AO17" s="17">
        <v>9.9333333333333336</v>
      </c>
      <c r="AP17" s="17"/>
      <c r="AQ17" s="17">
        <v>10.774999999999999</v>
      </c>
      <c r="AR17" s="17"/>
      <c r="AS17" s="17"/>
      <c r="AT17" s="17"/>
      <c r="AU17" s="17"/>
      <c r="AV17" s="17"/>
      <c r="AW17" s="17"/>
      <c r="AX17" s="17"/>
    </row>
    <row r="18" spans="1:66" s="50" customFormat="1">
      <c r="A18" s="86" t="s">
        <v>29</v>
      </c>
      <c r="B18" s="86" t="s">
        <v>30</v>
      </c>
      <c r="C18" s="86" t="s">
        <v>32</v>
      </c>
      <c r="D18" s="86">
        <v>1985</v>
      </c>
      <c r="E18" s="86">
        <v>2</v>
      </c>
      <c r="F18" s="86">
        <v>1</v>
      </c>
      <c r="G18" s="86">
        <v>10</v>
      </c>
      <c r="H18" s="86">
        <v>17</v>
      </c>
      <c r="I18" s="86">
        <v>110</v>
      </c>
      <c r="J18" s="86">
        <v>1</v>
      </c>
      <c r="K18" s="64">
        <v>45800</v>
      </c>
      <c r="L18" s="112">
        <v>3.6</v>
      </c>
      <c r="M18" s="112">
        <v>3.4</v>
      </c>
      <c r="N18" s="112">
        <v>3.4</v>
      </c>
      <c r="O18" s="103">
        <f t="shared" si="0"/>
        <v>3.4666666666666668</v>
      </c>
      <c r="P18" s="63">
        <v>1</v>
      </c>
      <c r="Q18" s="63">
        <v>2</v>
      </c>
      <c r="R18" s="63">
        <v>0</v>
      </c>
      <c r="S18" s="63">
        <f t="shared" si="1"/>
        <v>1</v>
      </c>
      <c r="U18" s="119"/>
      <c r="X18"/>
      <c r="Y18">
        <v>1998</v>
      </c>
      <c r="Z18" t="s">
        <v>33</v>
      </c>
      <c r="AA18" s="17">
        <v>4.0083333333333337</v>
      </c>
      <c r="AB18" s="17">
        <v>5.1083333333333334</v>
      </c>
      <c r="AC18" s="17">
        <v>5.8833333333333329</v>
      </c>
      <c r="AD18" s="17">
        <v>6.291666666666667</v>
      </c>
      <c r="AE18" s="17">
        <v>6.7083333333333339</v>
      </c>
      <c r="AF18" s="17"/>
      <c r="AG18" s="17">
        <v>7.5083333333333329</v>
      </c>
      <c r="AH18" s="17"/>
      <c r="AI18" s="17">
        <v>8.0333333333333332</v>
      </c>
      <c r="AJ18" s="17"/>
      <c r="AK18" s="17">
        <v>8.7166666666666668</v>
      </c>
      <c r="AL18" s="17"/>
      <c r="AM18" s="17">
        <v>9.25</v>
      </c>
      <c r="AN18" s="17"/>
      <c r="AO18" s="17">
        <v>10.025</v>
      </c>
      <c r="AP18" s="17"/>
      <c r="AQ18" s="17">
        <v>10.883333333333333</v>
      </c>
      <c r="AR18" s="17"/>
      <c r="AS18" s="17"/>
      <c r="AT18" s="17"/>
      <c r="AU18" s="17"/>
      <c r="AV18" s="17"/>
      <c r="AW18" s="17"/>
      <c r="AX18" s="17"/>
      <c r="AY18"/>
      <c r="AZ18"/>
      <c r="BA18"/>
      <c r="BB18"/>
      <c r="BC18"/>
      <c r="BD18"/>
      <c r="BE18"/>
      <c r="BF18"/>
      <c r="BG18"/>
      <c r="BH18"/>
      <c r="BI18"/>
      <c r="BJ18"/>
      <c r="BK18"/>
      <c r="BL18"/>
      <c r="BM18"/>
      <c r="BN18"/>
    </row>
    <row r="19" spans="1:66" s="50" customFormat="1">
      <c r="A19" s="86" t="s">
        <v>29</v>
      </c>
      <c r="B19" s="86" t="s">
        <v>30</v>
      </c>
      <c r="C19" s="86" t="s">
        <v>38</v>
      </c>
      <c r="D19" s="86">
        <v>2023</v>
      </c>
      <c r="E19" s="86">
        <v>2</v>
      </c>
      <c r="F19" s="86">
        <v>2</v>
      </c>
      <c r="G19" s="86">
        <v>10</v>
      </c>
      <c r="H19" s="86">
        <v>18</v>
      </c>
      <c r="I19" s="86">
        <v>210</v>
      </c>
      <c r="J19" s="86">
        <v>1</v>
      </c>
      <c r="K19" s="64">
        <v>45800</v>
      </c>
      <c r="L19" s="112">
        <v>3.8</v>
      </c>
      <c r="M19" s="112">
        <v>3.6</v>
      </c>
      <c r="N19" s="112">
        <v>4</v>
      </c>
      <c r="O19" s="103">
        <f t="shared" si="0"/>
        <v>3.8000000000000003</v>
      </c>
      <c r="P19" s="63">
        <v>1</v>
      </c>
      <c r="Q19" s="63">
        <v>1</v>
      </c>
      <c r="R19" s="63">
        <v>1</v>
      </c>
      <c r="S19" s="63">
        <f t="shared" si="1"/>
        <v>1</v>
      </c>
      <c r="U19" s="119"/>
      <c r="X19"/>
      <c r="Y19">
        <v>1999</v>
      </c>
      <c r="Z19" t="s">
        <v>34</v>
      </c>
      <c r="AA19" s="17">
        <v>4.2333333333333334</v>
      </c>
      <c r="AB19" s="17">
        <v>5.4083333333333332</v>
      </c>
      <c r="AC19" s="17">
        <v>6.1749999999999998</v>
      </c>
      <c r="AD19" s="17">
        <v>6.5833333333333339</v>
      </c>
      <c r="AE19" s="17">
        <v>7.1166666666666663</v>
      </c>
      <c r="AF19" s="17"/>
      <c r="AG19" s="17">
        <v>7.8416666666666668</v>
      </c>
      <c r="AH19" s="17"/>
      <c r="AI19" s="17">
        <v>8.3916666666666657</v>
      </c>
      <c r="AJ19" s="17"/>
      <c r="AK19" s="17">
        <v>9.0416666666666679</v>
      </c>
      <c r="AL19" s="17"/>
      <c r="AM19" s="17">
        <v>9.5666666666666664</v>
      </c>
      <c r="AN19" s="17"/>
      <c r="AO19" s="17">
        <v>10.416666666666668</v>
      </c>
      <c r="AP19" s="17"/>
      <c r="AQ19" s="17">
        <v>11.266666666666667</v>
      </c>
      <c r="AR19" s="17"/>
      <c r="AS19" s="17"/>
      <c r="AT19" s="17"/>
      <c r="AU19" s="17"/>
      <c r="AV19" s="17"/>
      <c r="AW19" s="17"/>
      <c r="AX19" s="17"/>
      <c r="AY19"/>
      <c r="AZ19"/>
      <c r="BA19"/>
      <c r="BB19"/>
      <c r="BC19"/>
      <c r="BD19"/>
      <c r="BE19"/>
      <c r="BF19"/>
      <c r="BG19"/>
      <c r="BH19"/>
      <c r="BI19"/>
      <c r="BJ19"/>
      <c r="BK19"/>
      <c r="BL19"/>
      <c r="BM19"/>
      <c r="BN19"/>
    </row>
    <row r="20" spans="1:66" s="50" customFormat="1">
      <c r="A20" s="86" t="s">
        <v>29</v>
      </c>
      <c r="B20" s="86" t="s">
        <v>30</v>
      </c>
      <c r="C20" s="86" t="s">
        <v>36</v>
      </c>
      <c r="D20" s="86">
        <v>2016</v>
      </c>
      <c r="E20" s="86">
        <v>2</v>
      </c>
      <c r="F20" s="86">
        <v>3</v>
      </c>
      <c r="G20" s="86">
        <v>10</v>
      </c>
      <c r="H20" s="86">
        <v>19</v>
      </c>
      <c r="I20" s="86">
        <v>310</v>
      </c>
      <c r="J20" s="86">
        <v>1</v>
      </c>
      <c r="K20" s="64">
        <v>45800</v>
      </c>
      <c r="L20" s="112">
        <v>4.0999999999999996</v>
      </c>
      <c r="M20" s="112">
        <v>3.5</v>
      </c>
      <c r="N20" s="112">
        <v>4.0999999999999996</v>
      </c>
      <c r="O20" s="103">
        <f t="shared" si="0"/>
        <v>3.9</v>
      </c>
      <c r="P20" s="63">
        <v>1</v>
      </c>
      <c r="Q20" s="63">
        <v>0</v>
      </c>
      <c r="R20" s="63">
        <v>2</v>
      </c>
      <c r="S20" s="63">
        <f t="shared" si="1"/>
        <v>1</v>
      </c>
      <c r="U20" s="119"/>
      <c r="X20"/>
      <c r="Y20">
        <v>2002</v>
      </c>
      <c r="Z20" t="s">
        <v>35</v>
      </c>
      <c r="AA20" s="17">
        <v>3.916666666666667</v>
      </c>
      <c r="AB20" s="17">
        <v>4.9583333333333339</v>
      </c>
      <c r="AC20" s="17">
        <v>5.625</v>
      </c>
      <c r="AD20" s="17">
        <v>6.1083333333333334</v>
      </c>
      <c r="AE20" s="17">
        <v>6.5250000000000004</v>
      </c>
      <c r="AF20" s="17"/>
      <c r="AG20" s="17">
        <v>7.25</v>
      </c>
      <c r="AH20" s="17"/>
      <c r="AI20" s="17">
        <v>7.7416666666666671</v>
      </c>
      <c r="AJ20" s="17"/>
      <c r="AK20" s="17">
        <v>8.4083333333333332</v>
      </c>
      <c r="AL20" s="17"/>
      <c r="AM20" s="17">
        <v>8.9083333333333332</v>
      </c>
      <c r="AN20" s="17"/>
      <c r="AO20" s="17">
        <v>9.6750000000000007</v>
      </c>
      <c r="AP20" s="17"/>
      <c r="AQ20" s="17">
        <v>10.45</v>
      </c>
      <c r="AR20" s="17"/>
      <c r="AS20" s="17"/>
      <c r="AT20" s="17"/>
      <c r="AU20" s="17"/>
      <c r="AV20" s="17"/>
      <c r="AW20" s="17"/>
      <c r="AX20" s="17"/>
      <c r="AY20"/>
      <c r="AZ20"/>
      <c r="BA20"/>
      <c r="BB20"/>
      <c r="BC20"/>
      <c r="BD20"/>
      <c r="BE20"/>
      <c r="BF20"/>
      <c r="BG20"/>
      <c r="BH20"/>
      <c r="BI20"/>
      <c r="BJ20"/>
      <c r="BK20"/>
      <c r="BL20"/>
      <c r="BM20"/>
      <c r="BN20"/>
    </row>
    <row r="21" spans="1:66" s="50" customFormat="1">
      <c r="A21" s="86" t="s">
        <v>29</v>
      </c>
      <c r="B21" s="86" t="s">
        <v>30</v>
      </c>
      <c r="C21" s="86" t="s">
        <v>33</v>
      </c>
      <c r="D21" s="86">
        <v>1998</v>
      </c>
      <c r="E21" s="86">
        <v>2</v>
      </c>
      <c r="F21" s="86">
        <v>4</v>
      </c>
      <c r="G21" s="86">
        <v>10</v>
      </c>
      <c r="H21" s="86">
        <v>20</v>
      </c>
      <c r="I21" s="86">
        <v>410</v>
      </c>
      <c r="J21" s="86">
        <v>1</v>
      </c>
      <c r="K21" s="64">
        <v>45800</v>
      </c>
      <c r="L21" s="112">
        <v>3.5</v>
      </c>
      <c r="M21" s="112">
        <v>3.4</v>
      </c>
      <c r="N21" s="112">
        <v>3.1</v>
      </c>
      <c r="O21" s="103">
        <f t="shared" si="0"/>
        <v>3.3333333333333335</v>
      </c>
      <c r="P21" s="63">
        <v>2</v>
      </c>
      <c r="Q21" s="63">
        <v>2</v>
      </c>
      <c r="R21" s="63">
        <v>0</v>
      </c>
      <c r="S21" s="63">
        <f t="shared" si="1"/>
        <v>1.3333333333333333</v>
      </c>
      <c r="U21" s="119"/>
      <c r="X21"/>
      <c r="Y21">
        <v>2016</v>
      </c>
      <c r="Z21" t="s">
        <v>36</v>
      </c>
      <c r="AA21" s="17">
        <v>4.1333333333333329</v>
      </c>
      <c r="AB21" s="17">
        <v>5.35</v>
      </c>
      <c r="AC21" s="17">
        <v>6.166666666666667</v>
      </c>
      <c r="AD21" s="17">
        <v>6.6333333333333337</v>
      </c>
      <c r="AE21" s="17">
        <v>7.0250000000000004</v>
      </c>
      <c r="AF21" s="17"/>
      <c r="AG21" s="17">
        <v>7.6749999999999998</v>
      </c>
      <c r="AH21" s="17"/>
      <c r="AI21" s="17">
        <v>8.2249999999999996</v>
      </c>
      <c r="AJ21" s="17"/>
      <c r="AK21" s="17">
        <v>8.8083333333333336</v>
      </c>
      <c r="AL21" s="17"/>
      <c r="AM21" s="17">
        <v>9.3166666666666664</v>
      </c>
      <c r="AN21" s="17"/>
      <c r="AO21" s="17">
        <v>10.074999999999999</v>
      </c>
      <c r="AP21" s="17"/>
      <c r="AQ21" s="17">
        <v>10.858333333333334</v>
      </c>
      <c r="AR21" s="17"/>
      <c r="AS21" s="17"/>
      <c r="AT21" s="17"/>
      <c r="AU21" s="17"/>
      <c r="AV21" s="17"/>
      <c r="AW21" s="17"/>
      <c r="AX21" s="17"/>
      <c r="AY21"/>
      <c r="AZ21"/>
      <c r="BA21"/>
      <c r="BB21"/>
      <c r="BC21"/>
      <c r="BD21"/>
      <c r="BE21"/>
      <c r="BF21"/>
      <c r="BG21"/>
      <c r="BH21"/>
      <c r="BI21"/>
      <c r="BJ21"/>
      <c r="BK21"/>
      <c r="BL21"/>
      <c r="BM21"/>
      <c r="BN21"/>
    </row>
    <row r="22" spans="1:66" s="50" customFormat="1">
      <c r="A22" s="86" t="s">
        <v>29</v>
      </c>
      <c r="B22" s="86" t="s">
        <v>30</v>
      </c>
      <c r="C22" s="86" t="s">
        <v>31</v>
      </c>
      <c r="D22" s="86">
        <v>1983</v>
      </c>
      <c r="E22" s="86">
        <v>2</v>
      </c>
      <c r="F22" s="86">
        <v>4</v>
      </c>
      <c r="G22" s="86">
        <v>12</v>
      </c>
      <c r="H22" s="86">
        <v>21</v>
      </c>
      <c r="I22" s="86">
        <v>412</v>
      </c>
      <c r="J22" s="86">
        <v>1</v>
      </c>
      <c r="K22" s="64">
        <v>45800</v>
      </c>
      <c r="L22" s="112">
        <v>3.6</v>
      </c>
      <c r="M22" s="112">
        <v>3.7</v>
      </c>
      <c r="N22" s="112">
        <v>4.4000000000000004</v>
      </c>
      <c r="O22" s="103">
        <f t="shared" si="0"/>
        <v>3.9000000000000004</v>
      </c>
      <c r="P22" s="63">
        <v>2</v>
      </c>
      <c r="Q22" s="63">
        <v>2</v>
      </c>
      <c r="R22" s="63">
        <v>2</v>
      </c>
      <c r="S22" s="63">
        <f t="shared" si="1"/>
        <v>2</v>
      </c>
      <c r="U22" s="119"/>
      <c r="X22"/>
      <c r="Y22">
        <v>2018</v>
      </c>
      <c r="Z22" t="s">
        <v>37</v>
      </c>
      <c r="AA22" s="17">
        <v>4.0250000000000004</v>
      </c>
      <c r="AB22" s="17">
        <v>5.125</v>
      </c>
      <c r="AC22" s="17">
        <v>5.7166666666666668</v>
      </c>
      <c r="AD22" s="17">
        <v>6.166666666666667</v>
      </c>
      <c r="AE22" s="17">
        <v>6.5416666666666661</v>
      </c>
      <c r="AF22" s="17"/>
      <c r="AG22" s="17">
        <v>7.2333333333333334</v>
      </c>
      <c r="AH22" s="17"/>
      <c r="AI22" s="17">
        <v>7.833333333333333</v>
      </c>
      <c r="AJ22" s="17"/>
      <c r="AK22" s="17">
        <v>8.5</v>
      </c>
      <c r="AL22" s="17"/>
      <c r="AM22" s="17">
        <v>9.1083333333333325</v>
      </c>
      <c r="AN22" s="17"/>
      <c r="AO22" s="17">
        <v>9.8916666666666675</v>
      </c>
      <c r="AP22" s="17"/>
      <c r="AQ22" s="17">
        <v>10.758333333333335</v>
      </c>
      <c r="AR22" s="17"/>
      <c r="AS22" s="17"/>
      <c r="AT22" s="17"/>
      <c r="AU22" s="17"/>
      <c r="AV22" s="17"/>
      <c r="AW22" s="17"/>
      <c r="AX22" s="17"/>
      <c r="AY22"/>
      <c r="AZ22"/>
      <c r="BA22"/>
      <c r="BB22"/>
      <c r="BC22"/>
      <c r="BD22"/>
      <c r="BE22"/>
      <c r="BF22"/>
      <c r="BG22"/>
      <c r="BH22"/>
      <c r="BI22"/>
      <c r="BJ22"/>
      <c r="BK22"/>
      <c r="BL22"/>
      <c r="BM22"/>
      <c r="BN22"/>
    </row>
    <row r="23" spans="1:66" s="50" customFormat="1">
      <c r="A23" s="86" t="s">
        <v>29</v>
      </c>
      <c r="B23" s="86" t="s">
        <v>30</v>
      </c>
      <c r="C23" s="86" t="s">
        <v>37</v>
      </c>
      <c r="D23" s="86">
        <v>2018</v>
      </c>
      <c r="E23" s="86">
        <v>2</v>
      </c>
      <c r="F23" s="86">
        <v>3</v>
      </c>
      <c r="G23" s="86">
        <v>12</v>
      </c>
      <c r="H23" s="86">
        <v>22</v>
      </c>
      <c r="I23" s="86">
        <v>312</v>
      </c>
      <c r="J23" s="86">
        <v>1</v>
      </c>
      <c r="K23" s="64">
        <v>45800</v>
      </c>
      <c r="L23" s="112">
        <v>4.0999999999999996</v>
      </c>
      <c r="M23" s="112">
        <v>4.2</v>
      </c>
      <c r="N23" s="112">
        <v>4.0999999999999996</v>
      </c>
      <c r="O23" s="103">
        <f t="shared" si="0"/>
        <v>4.1333333333333337</v>
      </c>
      <c r="P23" s="63">
        <v>2</v>
      </c>
      <c r="Q23" s="63">
        <v>2</v>
      </c>
      <c r="R23" s="63">
        <v>1</v>
      </c>
      <c r="S23" s="63">
        <f t="shared" si="1"/>
        <v>1.6666666666666667</v>
      </c>
      <c r="U23" s="119"/>
      <c r="X23"/>
      <c r="Y23">
        <v>2023</v>
      </c>
      <c r="Z23" t="s">
        <v>38</v>
      </c>
      <c r="AA23" s="17">
        <v>3.8333333333333335</v>
      </c>
      <c r="AB23" s="17">
        <v>5.0166666666666675</v>
      </c>
      <c r="AC23" s="17">
        <v>5.7833333333333323</v>
      </c>
      <c r="AD23" s="17">
        <v>6.2749999999999995</v>
      </c>
      <c r="AE23" s="17">
        <v>6.666666666666667</v>
      </c>
      <c r="AF23" s="17"/>
      <c r="AG23" s="17">
        <v>7.4083333333333323</v>
      </c>
      <c r="AH23" s="17"/>
      <c r="AI23" s="17">
        <v>7.9249999999999998</v>
      </c>
      <c r="AJ23" s="17"/>
      <c r="AK23" s="17">
        <v>8.7000000000000011</v>
      </c>
      <c r="AL23" s="17"/>
      <c r="AM23" s="17">
        <v>9.2666666666666657</v>
      </c>
      <c r="AN23" s="17"/>
      <c r="AO23" s="17">
        <v>10.108333333333333</v>
      </c>
      <c r="AP23" s="17"/>
      <c r="AQ23" s="17">
        <v>11.016666666666666</v>
      </c>
      <c r="AR23" s="17"/>
      <c r="AS23" s="17"/>
      <c r="AT23" s="17"/>
      <c r="AU23" s="17"/>
      <c r="AV23" s="17"/>
      <c r="AW23" s="17"/>
      <c r="AX23" s="17"/>
      <c r="AY23"/>
      <c r="AZ23"/>
      <c r="BA23"/>
      <c r="BB23"/>
      <c r="BC23"/>
      <c r="BD23"/>
      <c r="BE23"/>
      <c r="BF23"/>
      <c r="BG23"/>
      <c r="BH23"/>
      <c r="BI23"/>
      <c r="BJ23"/>
      <c r="BK23"/>
      <c r="BL23"/>
      <c r="BM23"/>
      <c r="BN23"/>
    </row>
    <row r="24" spans="1:66" s="50" customFormat="1">
      <c r="A24" s="86" t="s">
        <v>29</v>
      </c>
      <c r="B24" s="86" t="s">
        <v>30</v>
      </c>
      <c r="C24" s="86" t="s">
        <v>34</v>
      </c>
      <c r="D24" s="86">
        <v>1999</v>
      </c>
      <c r="E24" s="86">
        <v>2</v>
      </c>
      <c r="F24" s="86">
        <v>2</v>
      </c>
      <c r="G24" s="86">
        <v>12</v>
      </c>
      <c r="H24" s="86">
        <v>23</v>
      </c>
      <c r="I24" s="86">
        <v>212</v>
      </c>
      <c r="J24" s="86">
        <v>1</v>
      </c>
      <c r="K24" s="64">
        <v>45800</v>
      </c>
      <c r="L24" s="112">
        <v>4.4000000000000004</v>
      </c>
      <c r="M24" s="112">
        <v>4</v>
      </c>
      <c r="N24" s="112">
        <v>4.2</v>
      </c>
      <c r="O24" s="103">
        <f t="shared" si="0"/>
        <v>4.2</v>
      </c>
      <c r="P24" s="63">
        <v>0</v>
      </c>
      <c r="Q24" s="63">
        <v>1</v>
      </c>
      <c r="R24" s="63">
        <v>2</v>
      </c>
      <c r="S24" s="63">
        <f t="shared" si="1"/>
        <v>1</v>
      </c>
      <c r="U24" s="119"/>
      <c r="X24" t="s">
        <v>607</v>
      </c>
      <c r="Y24"/>
      <c r="Z24"/>
      <c r="AA24" s="17">
        <v>4.052083333333333</v>
      </c>
      <c r="AB24" s="17">
        <v>5.1989583333333318</v>
      </c>
      <c r="AC24" s="17">
        <v>5.95</v>
      </c>
      <c r="AD24" s="17">
        <v>6.4000000000000012</v>
      </c>
      <c r="AE24" s="17">
        <v>6.8177083333333348</v>
      </c>
      <c r="AF24" s="17"/>
      <c r="AG24" s="17">
        <v>7.5406250000000004</v>
      </c>
      <c r="AH24" s="17"/>
      <c r="AI24" s="17">
        <v>8.0854166666666654</v>
      </c>
      <c r="AJ24" s="17"/>
      <c r="AK24" s="17">
        <v>8.7479166666666668</v>
      </c>
      <c r="AL24" s="17"/>
      <c r="AM24" s="17">
        <v>9.294791666666665</v>
      </c>
      <c r="AN24" s="17"/>
      <c r="AO24" s="17">
        <v>10.084375</v>
      </c>
      <c r="AP24" s="17"/>
      <c r="AQ24" s="17">
        <v>10.95</v>
      </c>
      <c r="AR24" s="17"/>
      <c r="AS24" s="17"/>
      <c r="AT24" s="17"/>
      <c r="AU24" s="17"/>
      <c r="AV24" s="17"/>
      <c r="AW24" s="17"/>
      <c r="AX24" s="17"/>
      <c r="AY24"/>
      <c r="AZ24"/>
      <c r="BA24"/>
      <c r="BB24"/>
      <c r="BC24"/>
      <c r="BD24"/>
      <c r="BE24"/>
      <c r="BF24"/>
      <c r="BG24"/>
      <c r="BH24"/>
      <c r="BI24"/>
      <c r="BJ24"/>
      <c r="BK24"/>
      <c r="BL24"/>
      <c r="BM24"/>
      <c r="BN24"/>
    </row>
    <row r="25" spans="1:66" s="50" customFormat="1">
      <c r="A25" s="86" t="s">
        <v>29</v>
      </c>
      <c r="B25" s="86" t="s">
        <v>30</v>
      </c>
      <c r="C25" s="86" t="s">
        <v>35</v>
      </c>
      <c r="D25" s="86">
        <v>2002</v>
      </c>
      <c r="E25" s="86">
        <v>2</v>
      </c>
      <c r="F25" s="86">
        <v>1</v>
      </c>
      <c r="G25" s="86">
        <v>12</v>
      </c>
      <c r="H25" s="86">
        <v>24</v>
      </c>
      <c r="I25" s="86">
        <v>112</v>
      </c>
      <c r="J25" s="86">
        <v>1</v>
      </c>
      <c r="K25" s="64">
        <v>45800</v>
      </c>
      <c r="L25" s="112">
        <v>3.7</v>
      </c>
      <c r="M25" s="112">
        <v>4.0999999999999996</v>
      </c>
      <c r="N25" s="112">
        <v>4.2</v>
      </c>
      <c r="O25" s="103">
        <f t="shared" si="0"/>
        <v>4</v>
      </c>
      <c r="P25" s="63">
        <v>2</v>
      </c>
      <c r="Q25" s="63">
        <v>1</v>
      </c>
      <c r="R25" s="63">
        <v>2</v>
      </c>
      <c r="S25" s="63">
        <f t="shared" si="1"/>
        <v>1.6666666666666667</v>
      </c>
      <c r="U25" s="119"/>
      <c r="X25"/>
      <c r="Y25"/>
      <c r="Z25"/>
      <c r="AA25"/>
      <c r="AB25"/>
      <c r="AC25"/>
      <c r="AD25"/>
      <c r="AE25"/>
      <c r="AF25"/>
      <c r="AG25"/>
      <c r="AH25" s="17"/>
      <c r="AI25"/>
      <c r="AJ25"/>
      <c r="AK25"/>
      <c r="AL25"/>
      <c r="AM25"/>
      <c r="AN25"/>
      <c r="AO25"/>
      <c r="AP25"/>
      <c r="AQ25"/>
      <c r="AR25"/>
      <c r="AS25"/>
      <c r="AT25"/>
      <c r="AU25"/>
      <c r="AV25"/>
      <c r="AW25"/>
      <c r="AX25"/>
      <c r="AY25"/>
      <c r="AZ25"/>
      <c r="BA25"/>
      <c r="BB25"/>
      <c r="BC25"/>
      <c r="BD25"/>
      <c r="BE25"/>
      <c r="BF25"/>
      <c r="BG25"/>
      <c r="BH25"/>
      <c r="BI25"/>
      <c r="BJ25"/>
      <c r="BK25"/>
      <c r="BL25"/>
      <c r="BM25"/>
      <c r="BN25"/>
    </row>
    <row r="26" spans="1:66">
      <c r="A26" s="86" t="s">
        <v>39</v>
      </c>
      <c r="B26" s="86" t="s">
        <v>40</v>
      </c>
      <c r="C26" s="86" t="s">
        <v>42</v>
      </c>
      <c r="D26" s="86">
        <v>1989</v>
      </c>
      <c r="E26" s="87">
        <v>2</v>
      </c>
      <c r="F26" s="87">
        <v>1</v>
      </c>
      <c r="G26" s="87">
        <v>14</v>
      </c>
      <c r="H26" s="86">
        <v>25</v>
      </c>
      <c r="I26" s="87">
        <v>114</v>
      </c>
      <c r="J26" s="86">
        <v>1</v>
      </c>
      <c r="K26" s="64">
        <v>45842</v>
      </c>
      <c r="L26" s="113">
        <v>3.4</v>
      </c>
      <c r="M26" s="113">
        <v>4</v>
      </c>
      <c r="N26" s="113">
        <v>4.0999999999999996</v>
      </c>
      <c r="O26" s="103">
        <f t="shared" si="0"/>
        <v>3.8333333333333335</v>
      </c>
      <c r="U26" s="119"/>
      <c r="Y26"/>
    </row>
    <row r="27" spans="1:66">
      <c r="A27" s="86" t="s">
        <v>39</v>
      </c>
      <c r="B27" s="86" t="s">
        <v>40</v>
      </c>
      <c r="C27" s="86" t="s">
        <v>45</v>
      </c>
      <c r="D27" s="86">
        <v>2004</v>
      </c>
      <c r="E27" s="86">
        <v>2</v>
      </c>
      <c r="F27" s="86">
        <v>2</v>
      </c>
      <c r="G27" s="86">
        <v>14</v>
      </c>
      <c r="H27" s="86">
        <v>26</v>
      </c>
      <c r="I27" s="86">
        <v>214</v>
      </c>
      <c r="J27" s="86">
        <v>1</v>
      </c>
      <c r="K27" s="64">
        <v>45842</v>
      </c>
      <c r="L27" s="113">
        <v>3.4</v>
      </c>
      <c r="M27" s="113">
        <v>4</v>
      </c>
      <c r="N27" s="113">
        <v>3.2</v>
      </c>
      <c r="O27" s="103">
        <f t="shared" si="0"/>
        <v>3.5333333333333337</v>
      </c>
      <c r="U27" s="119"/>
      <c r="Y27"/>
    </row>
    <row r="28" spans="1:66">
      <c r="A28" s="86" t="s">
        <v>39</v>
      </c>
      <c r="B28" s="86" t="s">
        <v>40</v>
      </c>
      <c r="C28" s="86" t="s">
        <v>41</v>
      </c>
      <c r="D28" s="86">
        <v>1984</v>
      </c>
      <c r="E28" s="86">
        <v>2</v>
      </c>
      <c r="F28" s="86">
        <v>3</v>
      </c>
      <c r="G28" s="86">
        <v>14</v>
      </c>
      <c r="H28" s="86">
        <v>27</v>
      </c>
      <c r="I28" s="86">
        <v>314</v>
      </c>
      <c r="J28" s="86">
        <v>1</v>
      </c>
      <c r="K28" s="64">
        <v>45842</v>
      </c>
      <c r="L28" s="113">
        <v>3.6</v>
      </c>
      <c r="M28" s="113">
        <v>3.2</v>
      </c>
      <c r="N28" s="113">
        <v>3.7</v>
      </c>
      <c r="O28" s="103">
        <f t="shared" si="0"/>
        <v>3.5</v>
      </c>
      <c r="U28" s="119"/>
      <c r="Y28"/>
      <c r="AF28"/>
      <c r="AH28"/>
    </row>
    <row r="29" spans="1:66">
      <c r="A29" s="86" t="s">
        <v>39</v>
      </c>
      <c r="B29" s="86" t="s">
        <v>40</v>
      </c>
      <c r="C29" s="86" t="s">
        <v>47</v>
      </c>
      <c r="D29" s="86">
        <v>2016</v>
      </c>
      <c r="E29" s="86">
        <v>2</v>
      </c>
      <c r="F29" s="86">
        <v>4</v>
      </c>
      <c r="G29" s="86">
        <v>14</v>
      </c>
      <c r="H29" s="86">
        <v>28</v>
      </c>
      <c r="I29" s="86">
        <v>414</v>
      </c>
      <c r="J29" s="86">
        <v>1</v>
      </c>
      <c r="K29" s="64">
        <v>45842</v>
      </c>
      <c r="L29" s="113">
        <v>3.5</v>
      </c>
      <c r="M29" s="113">
        <v>3.4</v>
      </c>
      <c r="N29" s="113">
        <v>3.4</v>
      </c>
      <c r="O29" s="103">
        <f t="shared" si="0"/>
        <v>3.4333333333333336</v>
      </c>
      <c r="U29" s="119"/>
      <c r="Y29"/>
      <c r="AF29"/>
      <c r="AH29"/>
    </row>
    <row r="30" spans="1:66">
      <c r="A30" s="86" t="s">
        <v>39</v>
      </c>
      <c r="B30" s="86" t="s">
        <v>40</v>
      </c>
      <c r="C30" s="86" t="s">
        <v>44</v>
      </c>
      <c r="D30" s="86">
        <v>2001</v>
      </c>
      <c r="E30" s="86">
        <v>2</v>
      </c>
      <c r="F30" s="86">
        <v>4</v>
      </c>
      <c r="G30" s="86">
        <v>16</v>
      </c>
      <c r="H30" s="86">
        <v>29</v>
      </c>
      <c r="I30" s="86">
        <v>416</v>
      </c>
      <c r="J30" s="86">
        <v>1</v>
      </c>
      <c r="K30" s="64">
        <v>45842</v>
      </c>
      <c r="L30" s="113">
        <v>3.4</v>
      </c>
      <c r="M30" s="113">
        <v>3.7</v>
      </c>
      <c r="N30" s="113">
        <v>3.6</v>
      </c>
      <c r="O30" s="103">
        <f t="shared" si="0"/>
        <v>3.5666666666666664</v>
      </c>
      <c r="U30" s="119"/>
      <c r="Y30"/>
      <c r="AF30"/>
      <c r="AH30"/>
    </row>
    <row r="31" spans="1:66">
      <c r="A31" s="86" t="s">
        <v>39</v>
      </c>
      <c r="B31" s="86" t="s">
        <v>40</v>
      </c>
      <c r="C31" s="86" t="s">
        <v>43</v>
      </c>
      <c r="D31" s="86">
        <v>1999</v>
      </c>
      <c r="E31" s="86">
        <v>2</v>
      </c>
      <c r="F31" s="86">
        <v>3</v>
      </c>
      <c r="G31" s="86">
        <v>16</v>
      </c>
      <c r="H31" s="86">
        <v>30</v>
      </c>
      <c r="I31" s="86">
        <v>316</v>
      </c>
      <c r="J31" s="86">
        <v>1</v>
      </c>
      <c r="K31" s="64">
        <v>45842</v>
      </c>
      <c r="L31" s="113">
        <v>3.8</v>
      </c>
      <c r="M31" s="113">
        <v>3.8</v>
      </c>
      <c r="N31" s="113">
        <v>3.7</v>
      </c>
      <c r="O31" s="103">
        <f t="shared" si="0"/>
        <v>3.7666666666666671</v>
      </c>
      <c r="U31" s="119"/>
      <c r="Y31"/>
      <c r="AF31"/>
      <c r="AH31"/>
    </row>
    <row r="32" spans="1:66">
      <c r="A32" s="86" t="s">
        <v>39</v>
      </c>
      <c r="B32" s="86" t="s">
        <v>40</v>
      </c>
      <c r="C32" s="86" t="s">
        <v>46</v>
      </c>
      <c r="D32" s="86">
        <v>2008</v>
      </c>
      <c r="E32" s="86">
        <v>2</v>
      </c>
      <c r="F32" s="86">
        <v>2</v>
      </c>
      <c r="G32" s="86">
        <v>16</v>
      </c>
      <c r="H32" s="86">
        <v>31</v>
      </c>
      <c r="I32" s="86">
        <v>216</v>
      </c>
      <c r="J32" s="86">
        <v>1</v>
      </c>
      <c r="K32" s="64">
        <v>45842</v>
      </c>
      <c r="L32" s="113">
        <v>4</v>
      </c>
      <c r="M32" s="113">
        <v>4.2</v>
      </c>
      <c r="N32" s="113">
        <v>3.6</v>
      </c>
      <c r="O32" s="103">
        <f t="shared" si="0"/>
        <v>3.9333333333333331</v>
      </c>
      <c r="U32" s="119"/>
      <c r="Y32"/>
      <c r="AF32"/>
      <c r="AH32"/>
    </row>
    <row r="33" spans="1:44">
      <c r="A33" s="86" t="s">
        <v>39</v>
      </c>
      <c r="B33" s="86" t="s">
        <v>40</v>
      </c>
      <c r="C33" s="86" t="s">
        <v>48</v>
      </c>
      <c r="D33" s="86">
        <v>2020</v>
      </c>
      <c r="E33" s="86">
        <v>2</v>
      </c>
      <c r="F33" s="86">
        <v>1</v>
      </c>
      <c r="G33" s="86">
        <v>16</v>
      </c>
      <c r="H33" s="86">
        <v>32</v>
      </c>
      <c r="I33" s="86">
        <v>116</v>
      </c>
      <c r="J33" s="86">
        <v>1</v>
      </c>
      <c r="K33" s="64">
        <v>45842</v>
      </c>
      <c r="L33" s="113">
        <v>3.4</v>
      </c>
      <c r="M33" s="113">
        <v>4</v>
      </c>
      <c r="N33" s="113">
        <v>3.7</v>
      </c>
      <c r="O33" s="103">
        <f t="shared" si="0"/>
        <v>3.7000000000000006</v>
      </c>
      <c r="U33" s="119"/>
      <c r="Y33"/>
      <c r="AF33"/>
      <c r="AH33"/>
    </row>
    <row r="34" spans="1:44" s="50" customFormat="1">
      <c r="A34" s="86" t="s">
        <v>29</v>
      </c>
      <c r="B34" s="86" t="s">
        <v>30</v>
      </c>
      <c r="C34" s="86" t="s">
        <v>33</v>
      </c>
      <c r="D34" s="86">
        <v>1998</v>
      </c>
      <c r="E34" s="86">
        <v>3</v>
      </c>
      <c r="F34" s="86">
        <v>1</v>
      </c>
      <c r="G34" s="86">
        <v>18</v>
      </c>
      <c r="H34" s="86">
        <v>33</v>
      </c>
      <c r="I34" s="86">
        <v>118</v>
      </c>
      <c r="J34" s="86">
        <v>1</v>
      </c>
      <c r="K34" s="64">
        <v>45800</v>
      </c>
      <c r="L34" s="112">
        <v>3.5</v>
      </c>
      <c r="M34" s="112">
        <v>3.8</v>
      </c>
      <c r="N34" s="112">
        <v>4.7</v>
      </c>
      <c r="O34" s="103">
        <f t="shared" si="0"/>
        <v>4</v>
      </c>
      <c r="P34" s="63">
        <v>2</v>
      </c>
      <c r="Q34" s="63">
        <v>1</v>
      </c>
      <c r="R34" s="63">
        <v>4</v>
      </c>
      <c r="S34" s="63">
        <f t="shared" si="1"/>
        <v>2.3333333333333335</v>
      </c>
      <c r="U34" s="119"/>
      <c r="X34"/>
      <c r="Y34"/>
      <c r="Z34"/>
      <c r="AA34"/>
      <c r="AB34"/>
      <c r="AC34"/>
      <c r="AD34"/>
      <c r="AE34"/>
      <c r="AF34"/>
      <c r="AG34"/>
      <c r="AH34"/>
      <c r="AI34"/>
      <c r="AJ34"/>
      <c r="AK34"/>
      <c r="AL34"/>
      <c r="AM34"/>
      <c r="AN34"/>
      <c r="AO34"/>
      <c r="AP34"/>
      <c r="AQ34"/>
      <c r="AR34"/>
    </row>
    <row r="35" spans="1:44" s="50" customFormat="1">
      <c r="A35" s="86" t="s">
        <v>29</v>
      </c>
      <c r="B35" s="86" t="s">
        <v>30</v>
      </c>
      <c r="C35" s="86" t="s">
        <v>31</v>
      </c>
      <c r="D35" s="86">
        <v>1983</v>
      </c>
      <c r="E35" s="86">
        <v>3</v>
      </c>
      <c r="F35" s="86">
        <v>2</v>
      </c>
      <c r="G35" s="86">
        <v>18</v>
      </c>
      <c r="H35" s="86">
        <v>34</v>
      </c>
      <c r="I35" s="86">
        <v>218</v>
      </c>
      <c r="J35" s="86">
        <v>1</v>
      </c>
      <c r="K35" s="64">
        <v>45800</v>
      </c>
      <c r="L35" s="112">
        <v>4.3</v>
      </c>
      <c r="M35" s="112">
        <v>5</v>
      </c>
      <c r="N35" s="112">
        <v>4.5999999999999996</v>
      </c>
      <c r="O35" s="103">
        <f t="shared" si="0"/>
        <v>4.6333333333333337</v>
      </c>
      <c r="P35" s="63">
        <v>4</v>
      </c>
      <c r="Q35" s="63">
        <v>4</v>
      </c>
      <c r="R35" s="63">
        <v>4</v>
      </c>
      <c r="S35" s="63">
        <f t="shared" si="1"/>
        <v>4</v>
      </c>
      <c r="U35" s="119"/>
      <c r="X35"/>
      <c r="Y35"/>
      <c r="Z35"/>
      <c r="AA35"/>
      <c r="AB35"/>
      <c r="AC35"/>
      <c r="AD35"/>
      <c r="AE35"/>
      <c r="AF35"/>
      <c r="AG35"/>
      <c r="AH35"/>
      <c r="AI35"/>
      <c r="AJ35"/>
      <c r="AK35"/>
      <c r="AL35"/>
      <c r="AM35"/>
      <c r="AN35"/>
      <c r="AO35"/>
      <c r="AP35"/>
      <c r="AQ35"/>
      <c r="AR35"/>
    </row>
    <row r="36" spans="1:44" s="50" customFormat="1">
      <c r="A36" s="86" t="s">
        <v>29</v>
      </c>
      <c r="B36" s="86" t="s">
        <v>30</v>
      </c>
      <c r="C36" s="86" t="s">
        <v>34</v>
      </c>
      <c r="D36" s="86">
        <v>1999</v>
      </c>
      <c r="E36" s="86">
        <v>3</v>
      </c>
      <c r="F36" s="86">
        <v>3</v>
      </c>
      <c r="G36" s="86">
        <v>18</v>
      </c>
      <c r="H36" s="86">
        <v>35</v>
      </c>
      <c r="I36" s="86">
        <v>318</v>
      </c>
      <c r="J36" s="86">
        <v>1</v>
      </c>
      <c r="K36" s="64">
        <v>45800</v>
      </c>
      <c r="L36" s="112">
        <v>4.2</v>
      </c>
      <c r="M36" s="112">
        <v>4.0999999999999996</v>
      </c>
      <c r="N36" s="112">
        <v>4.4000000000000004</v>
      </c>
      <c r="O36" s="103">
        <f t="shared" si="0"/>
        <v>4.2333333333333334</v>
      </c>
      <c r="P36" s="63">
        <v>2</v>
      </c>
      <c r="Q36" s="63">
        <v>2</v>
      </c>
      <c r="R36" s="63">
        <v>2</v>
      </c>
      <c r="S36" s="63">
        <f t="shared" si="1"/>
        <v>2</v>
      </c>
      <c r="U36" s="119"/>
      <c r="X36"/>
      <c r="Y36"/>
      <c r="Z36"/>
      <c r="AA36"/>
      <c r="AB36"/>
      <c r="AC36"/>
      <c r="AD36"/>
      <c r="AE36"/>
      <c r="AF36"/>
      <c r="AG36"/>
      <c r="AH36"/>
      <c r="AI36"/>
      <c r="AJ36"/>
      <c r="AK36"/>
      <c r="AL36"/>
      <c r="AM36"/>
      <c r="AN36"/>
      <c r="AO36"/>
      <c r="AP36"/>
      <c r="AQ36"/>
      <c r="AR36"/>
    </row>
    <row r="37" spans="1:44" s="50" customFormat="1">
      <c r="A37" s="86" t="s">
        <v>29</v>
      </c>
      <c r="B37" s="86" t="s">
        <v>30</v>
      </c>
      <c r="C37" s="86" t="s">
        <v>37</v>
      </c>
      <c r="D37" s="86">
        <v>2018</v>
      </c>
      <c r="E37" s="86">
        <v>3</v>
      </c>
      <c r="F37" s="86">
        <v>4</v>
      </c>
      <c r="G37" s="86">
        <v>18</v>
      </c>
      <c r="H37" s="86">
        <v>36</v>
      </c>
      <c r="I37" s="86">
        <v>418</v>
      </c>
      <c r="J37" s="86">
        <v>1</v>
      </c>
      <c r="K37" s="64">
        <v>45800</v>
      </c>
      <c r="L37" s="112">
        <v>4.0999999999999996</v>
      </c>
      <c r="M37" s="112">
        <v>4.3</v>
      </c>
      <c r="N37" s="112">
        <v>4.2</v>
      </c>
      <c r="O37" s="103">
        <f t="shared" si="0"/>
        <v>4.1999999999999993</v>
      </c>
      <c r="P37" s="63">
        <v>0</v>
      </c>
      <c r="Q37" s="63">
        <v>2</v>
      </c>
      <c r="R37" s="63">
        <v>0</v>
      </c>
      <c r="S37" s="63">
        <f t="shared" si="1"/>
        <v>0.66666666666666663</v>
      </c>
      <c r="U37" s="119"/>
      <c r="X37"/>
      <c r="Y37"/>
      <c r="Z37"/>
      <c r="AA37"/>
      <c r="AB37"/>
      <c r="AC37"/>
      <c r="AD37"/>
      <c r="AE37"/>
      <c r="AF37"/>
      <c r="AG37"/>
      <c r="AH37"/>
      <c r="AI37"/>
      <c r="AJ37"/>
      <c r="AK37"/>
      <c r="AL37"/>
      <c r="AM37"/>
      <c r="AN37"/>
      <c r="AO37"/>
      <c r="AP37"/>
      <c r="AQ37"/>
      <c r="AR37"/>
    </row>
    <row r="38" spans="1:44" s="50" customFormat="1">
      <c r="A38" s="86" t="s">
        <v>29</v>
      </c>
      <c r="B38" s="86" t="s">
        <v>30</v>
      </c>
      <c r="C38" s="86" t="s">
        <v>32</v>
      </c>
      <c r="D38" s="86">
        <v>1985</v>
      </c>
      <c r="E38" s="86">
        <v>3</v>
      </c>
      <c r="F38" s="86">
        <v>4</v>
      </c>
      <c r="G38" s="86">
        <v>20</v>
      </c>
      <c r="H38" s="86">
        <v>37</v>
      </c>
      <c r="I38" s="86">
        <v>420</v>
      </c>
      <c r="J38" s="86">
        <v>1</v>
      </c>
      <c r="K38" s="64">
        <v>45800</v>
      </c>
      <c r="L38" s="112">
        <v>4.2</v>
      </c>
      <c r="M38" s="112">
        <v>4.2</v>
      </c>
      <c r="N38" s="112">
        <v>4</v>
      </c>
      <c r="O38" s="103">
        <f t="shared" si="0"/>
        <v>4.1333333333333337</v>
      </c>
      <c r="P38" s="63">
        <v>1</v>
      </c>
      <c r="Q38" s="63">
        <v>2</v>
      </c>
      <c r="R38" s="63">
        <v>2</v>
      </c>
      <c r="S38" s="63">
        <f t="shared" si="1"/>
        <v>1.6666666666666667</v>
      </c>
      <c r="U38" s="119"/>
      <c r="X38"/>
      <c r="Y38"/>
      <c r="Z38"/>
      <c r="AA38"/>
      <c r="AB38"/>
      <c r="AC38"/>
      <c r="AD38"/>
      <c r="AE38"/>
      <c r="AF38"/>
      <c r="AG38"/>
      <c r="AH38"/>
      <c r="AI38"/>
      <c r="AJ38"/>
      <c r="AK38"/>
      <c r="AL38"/>
      <c r="AM38"/>
      <c r="AN38"/>
      <c r="AO38"/>
      <c r="AP38"/>
      <c r="AQ38"/>
      <c r="AR38"/>
    </row>
    <row r="39" spans="1:44" s="50" customFormat="1">
      <c r="A39" s="86" t="s">
        <v>29</v>
      </c>
      <c r="B39" s="86" t="s">
        <v>30</v>
      </c>
      <c r="C39" s="86" t="s">
        <v>35</v>
      </c>
      <c r="D39" s="86">
        <v>2002</v>
      </c>
      <c r="E39" s="86">
        <v>3</v>
      </c>
      <c r="F39" s="86">
        <v>3</v>
      </c>
      <c r="G39" s="86">
        <v>20</v>
      </c>
      <c r="H39" s="86">
        <v>38</v>
      </c>
      <c r="I39" s="86">
        <v>320</v>
      </c>
      <c r="J39" s="86">
        <v>1</v>
      </c>
      <c r="K39" s="64">
        <v>45800</v>
      </c>
      <c r="L39" s="112">
        <v>4</v>
      </c>
      <c r="M39" s="112">
        <v>3.3</v>
      </c>
      <c r="N39" s="112">
        <v>4.3</v>
      </c>
      <c r="O39" s="103">
        <f t="shared" si="0"/>
        <v>3.8666666666666667</v>
      </c>
      <c r="P39" s="63">
        <v>2</v>
      </c>
      <c r="Q39" s="63">
        <v>1</v>
      </c>
      <c r="R39" s="63">
        <v>2</v>
      </c>
      <c r="S39" s="63">
        <f t="shared" si="1"/>
        <v>1.6666666666666667</v>
      </c>
      <c r="U39" s="119"/>
      <c r="X39"/>
      <c r="Y39"/>
      <c r="Z39"/>
      <c r="AA39"/>
      <c r="AB39"/>
      <c r="AC39"/>
      <c r="AD39"/>
      <c r="AE39"/>
      <c r="AF39"/>
      <c r="AG39"/>
      <c r="AH39"/>
      <c r="AI39"/>
      <c r="AJ39"/>
      <c r="AK39"/>
      <c r="AL39"/>
      <c r="AM39"/>
      <c r="AN39"/>
      <c r="AO39"/>
      <c r="AP39"/>
      <c r="AQ39"/>
      <c r="AR39"/>
    </row>
    <row r="40" spans="1:44" s="50" customFormat="1">
      <c r="A40" s="86" t="s">
        <v>29</v>
      </c>
      <c r="B40" s="86" t="s">
        <v>30</v>
      </c>
      <c r="C40" s="86" t="s">
        <v>36</v>
      </c>
      <c r="D40" s="86">
        <v>2016</v>
      </c>
      <c r="E40" s="86">
        <v>3</v>
      </c>
      <c r="F40" s="86">
        <v>2</v>
      </c>
      <c r="G40" s="86">
        <v>20</v>
      </c>
      <c r="H40" s="86">
        <v>39</v>
      </c>
      <c r="I40" s="86">
        <v>220</v>
      </c>
      <c r="J40" s="86">
        <v>1</v>
      </c>
      <c r="K40" s="64">
        <v>45800</v>
      </c>
      <c r="L40" s="112">
        <v>4.5999999999999996</v>
      </c>
      <c r="M40" s="112">
        <v>5</v>
      </c>
      <c r="N40" s="112">
        <v>3.5</v>
      </c>
      <c r="O40" s="103">
        <f t="shared" si="0"/>
        <v>4.3666666666666663</v>
      </c>
      <c r="P40" s="63">
        <v>2</v>
      </c>
      <c r="Q40" s="63">
        <v>2</v>
      </c>
      <c r="R40" s="63">
        <v>0</v>
      </c>
      <c r="S40" s="63">
        <f t="shared" si="1"/>
        <v>1.3333333333333333</v>
      </c>
      <c r="U40" s="119"/>
      <c r="X40"/>
      <c r="Y40"/>
      <c r="Z40"/>
      <c r="AA40"/>
      <c r="AB40"/>
      <c r="AC40"/>
      <c r="AD40"/>
      <c r="AE40"/>
      <c r="AF40"/>
      <c r="AG40"/>
      <c r="AH40"/>
      <c r="AI40"/>
      <c r="AJ40"/>
      <c r="AK40"/>
      <c r="AL40"/>
      <c r="AM40"/>
      <c r="AN40"/>
      <c r="AO40"/>
      <c r="AP40"/>
      <c r="AQ40"/>
      <c r="AR40"/>
    </row>
    <row r="41" spans="1:44" s="50" customFormat="1">
      <c r="A41" s="86" t="s">
        <v>29</v>
      </c>
      <c r="B41" s="86" t="s">
        <v>30</v>
      </c>
      <c r="C41" s="86" t="s">
        <v>38</v>
      </c>
      <c r="D41" s="86">
        <v>2023</v>
      </c>
      <c r="E41" s="86">
        <v>3</v>
      </c>
      <c r="F41" s="86">
        <v>1</v>
      </c>
      <c r="G41" s="86">
        <v>20</v>
      </c>
      <c r="H41" s="86">
        <v>40</v>
      </c>
      <c r="I41" s="86">
        <v>120</v>
      </c>
      <c r="J41" s="86">
        <v>1</v>
      </c>
      <c r="K41" s="64">
        <v>45800</v>
      </c>
      <c r="L41" s="112">
        <v>4.2</v>
      </c>
      <c r="M41" s="112">
        <v>4</v>
      </c>
      <c r="N41" s="112">
        <v>4.0999999999999996</v>
      </c>
      <c r="O41" s="103">
        <f t="shared" si="0"/>
        <v>4.0999999999999996</v>
      </c>
      <c r="P41" s="63">
        <v>1</v>
      </c>
      <c r="Q41" s="63">
        <v>0</v>
      </c>
      <c r="R41" s="63">
        <v>2</v>
      </c>
      <c r="S41" s="63">
        <f t="shared" si="1"/>
        <v>1</v>
      </c>
      <c r="U41" s="119"/>
      <c r="X41"/>
      <c r="Y41"/>
      <c r="Z41"/>
      <c r="AA41"/>
      <c r="AB41"/>
      <c r="AC41"/>
      <c r="AD41"/>
      <c r="AE41"/>
      <c r="AF41"/>
      <c r="AG41"/>
      <c r="AH41"/>
      <c r="AI41"/>
      <c r="AJ41"/>
      <c r="AK41"/>
      <c r="AL41"/>
      <c r="AM41"/>
      <c r="AN41"/>
      <c r="AO41"/>
      <c r="AP41"/>
      <c r="AQ41"/>
      <c r="AR41"/>
    </row>
    <row r="42" spans="1:44">
      <c r="A42" s="86" t="s">
        <v>39</v>
      </c>
      <c r="B42" s="86" t="s">
        <v>40</v>
      </c>
      <c r="C42" s="86" t="s">
        <v>44</v>
      </c>
      <c r="D42" s="86">
        <v>2001</v>
      </c>
      <c r="E42" s="86">
        <v>3</v>
      </c>
      <c r="F42" s="86">
        <v>1</v>
      </c>
      <c r="G42" s="86">
        <v>22</v>
      </c>
      <c r="H42" s="86">
        <v>41</v>
      </c>
      <c r="I42" s="86">
        <v>122</v>
      </c>
      <c r="J42" s="86">
        <v>1</v>
      </c>
      <c r="K42" s="64">
        <v>45842</v>
      </c>
      <c r="L42" s="113">
        <v>3.3</v>
      </c>
      <c r="M42" s="113">
        <v>3.8</v>
      </c>
      <c r="N42" s="113">
        <v>4.0999999999999996</v>
      </c>
      <c r="O42" s="103">
        <f t="shared" si="0"/>
        <v>3.7333333333333329</v>
      </c>
      <c r="U42" s="119"/>
      <c r="Y42"/>
      <c r="AF42"/>
      <c r="AH42"/>
    </row>
    <row r="43" spans="1:44">
      <c r="A43" s="86" t="s">
        <v>39</v>
      </c>
      <c r="B43" s="86" t="s">
        <v>40</v>
      </c>
      <c r="C43" s="86" t="s">
        <v>47</v>
      </c>
      <c r="D43" s="86">
        <v>2016</v>
      </c>
      <c r="E43" s="86">
        <v>3</v>
      </c>
      <c r="F43" s="86">
        <v>2</v>
      </c>
      <c r="G43" s="86">
        <v>22</v>
      </c>
      <c r="H43" s="86">
        <v>42</v>
      </c>
      <c r="I43" s="86">
        <v>222</v>
      </c>
      <c r="J43" s="86">
        <v>1</v>
      </c>
      <c r="K43" s="64">
        <v>45842</v>
      </c>
      <c r="L43" s="113">
        <v>4.0999999999999996</v>
      </c>
      <c r="M43" s="113">
        <v>3.8</v>
      </c>
      <c r="N43" s="113">
        <v>4.0999999999999996</v>
      </c>
      <c r="O43" s="103">
        <f t="shared" si="0"/>
        <v>4</v>
      </c>
      <c r="U43" s="119"/>
      <c r="Y43"/>
      <c r="AF43"/>
      <c r="AH43"/>
    </row>
    <row r="44" spans="1:44">
      <c r="A44" s="86" t="s">
        <v>39</v>
      </c>
      <c r="B44" s="86" t="s">
        <v>40</v>
      </c>
      <c r="C44" s="86" t="s">
        <v>42</v>
      </c>
      <c r="D44" s="86">
        <v>1989</v>
      </c>
      <c r="E44" s="86">
        <v>3</v>
      </c>
      <c r="F44" s="86">
        <v>3</v>
      </c>
      <c r="G44" s="86">
        <v>22</v>
      </c>
      <c r="H44" s="86">
        <v>43</v>
      </c>
      <c r="I44" s="86">
        <v>322</v>
      </c>
      <c r="J44" s="86">
        <v>1</v>
      </c>
      <c r="K44" s="64">
        <v>45842</v>
      </c>
      <c r="L44" s="113">
        <v>3.3</v>
      </c>
      <c r="M44" s="113">
        <v>3.2</v>
      </c>
      <c r="N44" s="113">
        <v>3.4</v>
      </c>
      <c r="O44" s="103">
        <f t="shared" si="0"/>
        <v>3.3000000000000003</v>
      </c>
      <c r="U44" s="119"/>
      <c r="Y44"/>
      <c r="AF44"/>
      <c r="AH44"/>
    </row>
    <row r="45" spans="1:44">
      <c r="A45" s="86" t="s">
        <v>39</v>
      </c>
      <c r="B45" s="86" t="s">
        <v>40</v>
      </c>
      <c r="C45" s="86" t="s">
        <v>48</v>
      </c>
      <c r="D45" s="86">
        <v>2020</v>
      </c>
      <c r="E45" s="86">
        <v>3</v>
      </c>
      <c r="F45" s="86">
        <v>4</v>
      </c>
      <c r="G45" s="86">
        <v>22</v>
      </c>
      <c r="H45" s="86">
        <v>44</v>
      </c>
      <c r="I45" s="86">
        <v>422</v>
      </c>
      <c r="J45" s="86">
        <v>1</v>
      </c>
      <c r="K45" s="64">
        <v>45842</v>
      </c>
      <c r="L45" s="113">
        <v>3.6</v>
      </c>
      <c r="M45" s="113">
        <v>3.7</v>
      </c>
      <c r="N45" s="113">
        <v>3.2</v>
      </c>
      <c r="O45" s="103">
        <f t="shared" si="0"/>
        <v>3.5</v>
      </c>
      <c r="U45" s="119"/>
      <c r="Y45"/>
      <c r="AF45"/>
      <c r="AH45"/>
    </row>
    <row r="46" spans="1:44">
      <c r="A46" s="86" t="s">
        <v>39</v>
      </c>
      <c r="B46" s="86" t="s">
        <v>40</v>
      </c>
      <c r="C46" s="86" t="s">
        <v>41</v>
      </c>
      <c r="D46" s="86">
        <v>1984</v>
      </c>
      <c r="E46" s="86">
        <v>3</v>
      </c>
      <c r="F46" s="86">
        <v>4</v>
      </c>
      <c r="G46" s="86">
        <v>24</v>
      </c>
      <c r="H46" s="86">
        <v>45</v>
      </c>
      <c r="I46" s="86">
        <v>424</v>
      </c>
      <c r="J46" s="86">
        <v>1</v>
      </c>
      <c r="K46" s="64">
        <v>45842</v>
      </c>
      <c r="L46" s="113">
        <v>3.8</v>
      </c>
      <c r="M46" s="113">
        <v>3.5</v>
      </c>
      <c r="N46" s="113">
        <v>3.2</v>
      </c>
      <c r="O46" s="103">
        <f t="shared" si="0"/>
        <v>3.5</v>
      </c>
      <c r="U46" s="119"/>
      <c r="Y46"/>
      <c r="AF46"/>
      <c r="AH46"/>
    </row>
    <row r="47" spans="1:44">
      <c r="A47" s="86" t="s">
        <v>39</v>
      </c>
      <c r="B47" s="86" t="s">
        <v>40</v>
      </c>
      <c r="C47" s="86" t="s">
        <v>46</v>
      </c>
      <c r="D47" s="86">
        <v>2008</v>
      </c>
      <c r="E47" s="86">
        <v>3</v>
      </c>
      <c r="F47" s="86">
        <v>3</v>
      </c>
      <c r="G47" s="86">
        <v>24</v>
      </c>
      <c r="H47" s="86">
        <v>46</v>
      </c>
      <c r="I47" s="86">
        <v>324</v>
      </c>
      <c r="J47" s="86">
        <v>1</v>
      </c>
      <c r="K47" s="64">
        <v>45842</v>
      </c>
      <c r="L47" s="113">
        <v>3.1</v>
      </c>
      <c r="M47" s="113">
        <v>3.1</v>
      </c>
      <c r="N47" s="113">
        <v>3.2</v>
      </c>
      <c r="O47" s="103">
        <f t="shared" si="0"/>
        <v>3.1333333333333333</v>
      </c>
      <c r="U47" s="119"/>
      <c r="Y47"/>
      <c r="AF47"/>
      <c r="AH47"/>
    </row>
    <row r="48" spans="1:44">
      <c r="A48" s="86" t="s">
        <v>39</v>
      </c>
      <c r="B48" s="86" t="s">
        <v>40</v>
      </c>
      <c r="C48" s="86" t="s">
        <v>43</v>
      </c>
      <c r="D48" s="86">
        <v>1999</v>
      </c>
      <c r="E48" s="86">
        <v>3</v>
      </c>
      <c r="F48" s="86">
        <v>2</v>
      </c>
      <c r="G48" s="86">
        <v>24</v>
      </c>
      <c r="H48" s="86">
        <v>47</v>
      </c>
      <c r="I48" s="86">
        <v>224</v>
      </c>
      <c r="J48" s="86">
        <v>1</v>
      </c>
      <c r="K48" s="64">
        <v>45842</v>
      </c>
      <c r="L48" s="113">
        <v>3.5</v>
      </c>
      <c r="M48" s="113">
        <v>4.0999999999999996</v>
      </c>
      <c r="N48" s="113">
        <v>4.0999999999999996</v>
      </c>
      <c r="O48" s="103">
        <f t="shared" si="0"/>
        <v>3.9</v>
      </c>
      <c r="U48" s="119"/>
      <c r="Y48"/>
      <c r="AF48"/>
      <c r="AH48"/>
    </row>
    <row r="49" spans="1:34">
      <c r="A49" s="86" t="s">
        <v>39</v>
      </c>
      <c r="B49" s="86" t="s">
        <v>40</v>
      </c>
      <c r="C49" s="86" t="s">
        <v>45</v>
      </c>
      <c r="D49" s="86">
        <v>2004</v>
      </c>
      <c r="E49" s="86">
        <v>3</v>
      </c>
      <c r="F49" s="86">
        <v>1</v>
      </c>
      <c r="G49" s="86">
        <v>24</v>
      </c>
      <c r="H49" s="86">
        <v>48</v>
      </c>
      <c r="I49" s="86">
        <v>124</v>
      </c>
      <c r="J49" s="86">
        <v>1</v>
      </c>
      <c r="K49" s="64">
        <v>45842</v>
      </c>
      <c r="L49" s="113">
        <v>3.3</v>
      </c>
      <c r="M49" s="113">
        <v>3.7</v>
      </c>
      <c r="N49" s="113">
        <v>3.5</v>
      </c>
      <c r="O49" s="103">
        <f t="shared" si="0"/>
        <v>3.5</v>
      </c>
      <c r="U49" s="119"/>
      <c r="Y49"/>
      <c r="AF49"/>
      <c r="AH49"/>
    </row>
    <row r="50" spans="1:34" s="50" customFormat="1">
      <c r="A50" s="86" t="s">
        <v>29</v>
      </c>
      <c r="B50" s="86" t="s">
        <v>30</v>
      </c>
      <c r="C50" s="86" t="s">
        <v>34</v>
      </c>
      <c r="D50" s="86">
        <v>1999</v>
      </c>
      <c r="E50" s="86">
        <v>4</v>
      </c>
      <c r="F50" s="86">
        <v>1</v>
      </c>
      <c r="G50" s="86">
        <v>26</v>
      </c>
      <c r="H50" s="86">
        <v>49</v>
      </c>
      <c r="I50" s="86">
        <v>126</v>
      </c>
      <c r="J50" s="86">
        <v>1</v>
      </c>
      <c r="K50" s="64">
        <v>45800</v>
      </c>
      <c r="L50" s="112">
        <v>4.3</v>
      </c>
      <c r="M50" s="112">
        <v>4.2</v>
      </c>
      <c r="N50" s="112">
        <v>4.0999999999999996</v>
      </c>
      <c r="O50" s="103">
        <f t="shared" si="0"/>
        <v>4.2</v>
      </c>
      <c r="P50" s="63">
        <v>2</v>
      </c>
      <c r="Q50" s="63">
        <v>1</v>
      </c>
      <c r="R50" s="63">
        <v>1</v>
      </c>
      <c r="S50" s="63">
        <f t="shared" si="1"/>
        <v>1.3333333333333333</v>
      </c>
      <c r="U50" s="119"/>
      <c r="X50"/>
      <c r="Y50"/>
      <c r="Z50"/>
      <c r="AA50"/>
      <c r="AB50"/>
      <c r="AC50"/>
      <c r="AD50"/>
      <c r="AE50"/>
      <c r="AF50" s="17"/>
      <c r="AH50" s="51"/>
    </row>
    <row r="51" spans="1:34" s="50" customFormat="1">
      <c r="A51" s="86" t="s">
        <v>29</v>
      </c>
      <c r="B51" s="86" t="s">
        <v>30</v>
      </c>
      <c r="C51" s="86" t="s">
        <v>35</v>
      </c>
      <c r="D51" s="86">
        <v>2002</v>
      </c>
      <c r="E51" s="86">
        <v>4</v>
      </c>
      <c r="F51" s="86">
        <v>2</v>
      </c>
      <c r="G51" s="86">
        <v>26</v>
      </c>
      <c r="H51" s="86">
        <v>50</v>
      </c>
      <c r="I51" s="86">
        <v>226</v>
      </c>
      <c r="J51" s="86">
        <v>1</v>
      </c>
      <c r="K51" s="64">
        <v>45800</v>
      </c>
      <c r="L51" s="112">
        <v>4.2</v>
      </c>
      <c r="M51" s="112">
        <v>4.0999999999999996</v>
      </c>
      <c r="N51" s="112">
        <v>4.3</v>
      </c>
      <c r="O51" s="103">
        <f t="shared" si="0"/>
        <v>4.2</v>
      </c>
      <c r="P51" s="63">
        <v>2</v>
      </c>
      <c r="Q51" s="63">
        <v>2</v>
      </c>
      <c r="R51" s="63">
        <v>3</v>
      </c>
      <c r="S51" s="63">
        <f t="shared" si="1"/>
        <v>2.3333333333333335</v>
      </c>
      <c r="U51" s="119"/>
      <c r="X51"/>
      <c r="Y51"/>
      <c r="Z51"/>
      <c r="AA51"/>
      <c r="AB51"/>
      <c r="AC51"/>
      <c r="AD51"/>
      <c r="AE51"/>
      <c r="AF51" s="17"/>
      <c r="AH51" s="51"/>
    </row>
    <row r="52" spans="1:34" s="50" customFormat="1">
      <c r="A52" s="86" t="s">
        <v>29</v>
      </c>
      <c r="B52" s="86" t="s">
        <v>30</v>
      </c>
      <c r="C52" s="86" t="s">
        <v>32</v>
      </c>
      <c r="D52" s="86">
        <v>1985</v>
      </c>
      <c r="E52" s="86">
        <v>4</v>
      </c>
      <c r="F52" s="86">
        <v>3</v>
      </c>
      <c r="G52" s="86">
        <v>26</v>
      </c>
      <c r="H52" s="86">
        <v>51</v>
      </c>
      <c r="I52" s="86">
        <v>326</v>
      </c>
      <c r="J52" s="86">
        <v>1</v>
      </c>
      <c r="K52" s="64">
        <v>45800</v>
      </c>
      <c r="L52" s="112">
        <v>4.3</v>
      </c>
      <c r="M52" s="112">
        <v>4</v>
      </c>
      <c r="N52" s="112">
        <v>3.4</v>
      </c>
      <c r="O52" s="103">
        <f t="shared" si="0"/>
        <v>3.9000000000000004</v>
      </c>
      <c r="P52" s="63">
        <v>2</v>
      </c>
      <c r="Q52" s="63">
        <v>2</v>
      </c>
      <c r="R52" s="63">
        <v>0</v>
      </c>
      <c r="S52" s="63">
        <f t="shared" si="1"/>
        <v>1.3333333333333333</v>
      </c>
      <c r="U52" s="119"/>
      <c r="X52"/>
      <c r="Y52"/>
      <c r="Z52"/>
      <c r="AA52"/>
      <c r="AB52"/>
      <c r="AC52"/>
      <c r="AD52"/>
      <c r="AE52"/>
      <c r="AF52" s="17"/>
      <c r="AH52" s="51"/>
    </row>
    <row r="53" spans="1:34" s="50" customFormat="1">
      <c r="A53" s="86" t="s">
        <v>29</v>
      </c>
      <c r="B53" s="86" t="s">
        <v>30</v>
      </c>
      <c r="C53" s="86" t="s">
        <v>38</v>
      </c>
      <c r="D53" s="86">
        <v>2023</v>
      </c>
      <c r="E53" s="86">
        <v>4</v>
      </c>
      <c r="F53" s="86">
        <v>4</v>
      </c>
      <c r="G53" s="86">
        <v>26</v>
      </c>
      <c r="H53" s="86">
        <v>52</v>
      </c>
      <c r="I53" s="86">
        <v>426</v>
      </c>
      <c r="J53" s="86">
        <v>1</v>
      </c>
      <c r="K53" s="64">
        <v>45800</v>
      </c>
      <c r="L53" s="112">
        <v>4.4000000000000004</v>
      </c>
      <c r="M53" s="112">
        <v>4.3</v>
      </c>
      <c r="N53" s="112">
        <v>3.3</v>
      </c>
      <c r="O53" s="103">
        <f t="shared" si="0"/>
        <v>4</v>
      </c>
      <c r="P53" s="63">
        <v>3</v>
      </c>
      <c r="Q53" s="63">
        <v>2</v>
      </c>
      <c r="R53" s="63">
        <v>0</v>
      </c>
      <c r="S53" s="63">
        <f t="shared" si="1"/>
        <v>1.6666666666666667</v>
      </c>
      <c r="U53" s="119"/>
      <c r="X53"/>
      <c r="Y53"/>
      <c r="Z53"/>
      <c r="AA53"/>
      <c r="AB53"/>
      <c r="AC53"/>
      <c r="AD53"/>
      <c r="AE53"/>
      <c r="AF53" s="17"/>
      <c r="AH53" s="51"/>
    </row>
    <row r="54" spans="1:34" s="50" customFormat="1">
      <c r="A54" s="86" t="s">
        <v>29</v>
      </c>
      <c r="B54" s="86" t="s">
        <v>30</v>
      </c>
      <c r="C54" s="86" t="s">
        <v>36</v>
      </c>
      <c r="D54" s="86">
        <v>2016</v>
      </c>
      <c r="E54" s="86">
        <v>4</v>
      </c>
      <c r="F54" s="86">
        <v>4</v>
      </c>
      <c r="G54" s="86">
        <v>28</v>
      </c>
      <c r="H54" s="86">
        <v>53</v>
      </c>
      <c r="I54" s="86">
        <v>428</v>
      </c>
      <c r="J54" s="86">
        <v>1</v>
      </c>
      <c r="K54" s="64">
        <v>45800</v>
      </c>
      <c r="L54" s="112">
        <v>4.5</v>
      </c>
      <c r="M54" s="112">
        <v>4.2</v>
      </c>
      <c r="N54" s="112">
        <v>4.2</v>
      </c>
      <c r="O54" s="103">
        <f t="shared" si="0"/>
        <v>4.3</v>
      </c>
      <c r="P54" s="63">
        <v>2</v>
      </c>
      <c r="Q54" s="63">
        <v>2</v>
      </c>
      <c r="R54" s="63">
        <v>1</v>
      </c>
      <c r="S54" s="63">
        <f t="shared" si="1"/>
        <v>1.6666666666666667</v>
      </c>
      <c r="U54" s="119"/>
      <c r="X54"/>
      <c r="Y54"/>
      <c r="Z54"/>
      <c r="AA54"/>
      <c r="AB54"/>
      <c r="AC54"/>
      <c r="AD54"/>
      <c r="AE54"/>
      <c r="AF54" s="17"/>
      <c r="AH54" s="51"/>
    </row>
    <row r="55" spans="1:34" s="50" customFormat="1">
      <c r="A55" s="86" t="s">
        <v>29</v>
      </c>
      <c r="B55" s="86" t="s">
        <v>30</v>
      </c>
      <c r="C55" s="86" t="s">
        <v>33</v>
      </c>
      <c r="D55" s="86">
        <v>1998</v>
      </c>
      <c r="E55" s="86">
        <v>4</v>
      </c>
      <c r="F55" s="86">
        <v>3</v>
      </c>
      <c r="G55" s="86">
        <v>28</v>
      </c>
      <c r="H55" s="86">
        <v>54</v>
      </c>
      <c r="I55" s="86">
        <v>328</v>
      </c>
      <c r="J55" s="86">
        <v>1</v>
      </c>
      <c r="K55" s="64">
        <v>45800</v>
      </c>
      <c r="L55" s="112">
        <v>5</v>
      </c>
      <c r="M55" s="112">
        <v>4.4000000000000004</v>
      </c>
      <c r="N55" s="112">
        <v>3.5</v>
      </c>
      <c r="O55" s="103">
        <f t="shared" si="0"/>
        <v>4.3</v>
      </c>
      <c r="P55" s="63">
        <v>3</v>
      </c>
      <c r="Q55" s="63">
        <v>2</v>
      </c>
      <c r="R55" s="63">
        <v>2</v>
      </c>
      <c r="S55" s="63">
        <f t="shared" si="1"/>
        <v>2.3333333333333335</v>
      </c>
      <c r="U55" s="119"/>
      <c r="X55"/>
      <c r="Y55"/>
      <c r="Z55"/>
      <c r="AA55"/>
      <c r="AB55"/>
      <c r="AC55"/>
      <c r="AD55"/>
      <c r="AE55"/>
      <c r="AF55" s="17"/>
      <c r="AH55" s="51"/>
    </row>
    <row r="56" spans="1:34" s="50" customFormat="1">
      <c r="A56" s="86" t="s">
        <v>29</v>
      </c>
      <c r="B56" s="86" t="s">
        <v>30</v>
      </c>
      <c r="C56" s="86" t="s">
        <v>37</v>
      </c>
      <c r="D56" s="86">
        <v>2018</v>
      </c>
      <c r="E56" s="86">
        <v>4</v>
      </c>
      <c r="F56" s="86">
        <v>2</v>
      </c>
      <c r="G56" s="86">
        <v>28</v>
      </c>
      <c r="H56" s="86">
        <v>55</v>
      </c>
      <c r="I56" s="86">
        <v>228</v>
      </c>
      <c r="J56" s="86">
        <v>1</v>
      </c>
      <c r="K56" s="64">
        <v>45800</v>
      </c>
      <c r="L56" s="112">
        <v>3.5</v>
      </c>
      <c r="M56" s="112">
        <v>3.7</v>
      </c>
      <c r="N56" s="112">
        <v>3.5</v>
      </c>
      <c r="O56" s="103">
        <f t="shared" si="0"/>
        <v>3.5666666666666664</v>
      </c>
      <c r="P56" s="63">
        <v>0</v>
      </c>
      <c r="Q56" s="63">
        <v>0</v>
      </c>
      <c r="R56" s="63">
        <v>0</v>
      </c>
      <c r="S56" s="63">
        <f t="shared" si="1"/>
        <v>0</v>
      </c>
      <c r="U56" s="119"/>
      <c r="X56"/>
      <c r="Y56"/>
      <c r="Z56"/>
      <c r="AA56"/>
      <c r="AB56"/>
      <c r="AC56"/>
      <c r="AD56"/>
      <c r="AE56"/>
      <c r="AF56" s="17"/>
      <c r="AH56" s="51"/>
    </row>
    <row r="57" spans="1:34" s="50" customFormat="1">
      <c r="A57" s="86" t="s">
        <v>29</v>
      </c>
      <c r="B57" s="86" t="s">
        <v>30</v>
      </c>
      <c r="C57" s="86" t="s">
        <v>31</v>
      </c>
      <c r="D57" s="86">
        <v>1983</v>
      </c>
      <c r="E57" s="86">
        <v>4</v>
      </c>
      <c r="F57" s="86">
        <v>1</v>
      </c>
      <c r="G57" s="86">
        <v>28</v>
      </c>
      <c r="H57" s="86">
        <v>56</v>
      </c>
      <c r="I57" s="86">
        <v>128</v>
      </c>
      <c r="J57" s="86">
        <v>1</v>
      </c>
      <c r="K57" s="64">
        <v>45800</v>
      </c>
      <c r="L57" s="112">
        <v>4.3</v>
      </c>
      <c r="M57" s="112">
        <v>4.5</v>
      </c>
      <c r="N57" s="112">
        <v>4.3</v>
      </c>
      <c r="O57" s="103">
        <f t="shared" si="0"/>
        <v>4.3666666666666671</v>
      </c>
      <c r="P57" s="63">
        <v>2</v>
      </c>
      <c r="Q57" s="63">
        <v>3</v>
      </c>
      <c r="R57" s="63">
        <v>1</v>
      </c>
      <c r="S57" s="63">
        <f t="shared" si="1"/>
        <v>2</v>
      </c>
      <c r="U57" s="119"/>
      <c r="X57"/>
      <c r="Y57"/>
      <c r="Z57"/>
      <c r="AA57"/>
      <c r="AB57"/>
      <c r="AC57"/>
      <c r="AD57"/>
      <c r="AE57"/>
      <c r="AF57" s="17"/>
      <c r="AH57" s="51"/>
    </row>
    <row r="58" spans="1:34">
      <c r="A58" s="86" t="s">
        <v>39</v>
      </c>
      <c r="B58" s="86" t="s">
        <v>40</v>
      </c>
      <c r="C58" s="86" t="s">
        <v>43</v>
      </c>
      <c r="D58" s="86">
        <v>1999</v>
      </c>
      <c r="E58" s="86">
        <v>4</v>
      </c>
      <c r="F58" s="86">
        <v>1</v>
      </c>
      <c r="G58" s="86">
        <v>30</v>
      </c>
      <c r="H58" s="86">
        <v>57</v>
      </c>
      <c r="I58" s="86">
        <v>130</v>
      </c>
      <c r="J58" s="86">
        <v>1</v>
      </c>
      <c r="K58" s="64">
        <v>45842</v>
      </c>
      <c r="L58" s="113">
        <v>4.0999999999999996</v>
      </c>
      <c r="M58" s="113">
        <v>4.0999999999999996</v>
      </c>
      <c r="N58" s="113">
        <v>3.9</v>
      </c>
      <c r="O58" s="103">
        <f t="shared" si="0"/>
        <v>4.0333333333333332</v>
      </c>
      <c r="U58" s="119"/>
      <c r="Y58"/>
    </row>
    <row r="59" spans="1:34">
      <c r="A59" s="86" t="s">
        <v>39</v>
      </c>
      <c r="B59" s="86" t="s">
        <v>40</v>
      </c>
      <c r="C59" s="86" t="s">
        <v>48</v>
      </c>
      <c r="D59" s="86">
        <v>2020</v>
      </c>
      <c r="E59" s="86">
        <v>4</v>
      </c>
      <c r="F59" s="86">
        <v>2</v>
      </c>
      <c r="G59" s="86">
        <v>30</v>
      </c>
      <c r="H59" s="86">
        <v>58</v>
      </c>
      <c r="I59" s="86">
        <v>230</v>
      </c>
      <c r="J59" s="86">
        <v>1</v>
      </c>
      <c r="K59" s="64">
        <v>45842</v>
      </c>
      <c r="L59" s="113">
        <v>3.3</v>
      </c>
      <c r="M59" s="113">
        <v>3.8</v>
      </c>
      <c r="N59" s="113">
        <v>3.4</v>
      </c>
      <c r="O59" s="103">
        <f t="shared" si="0"/>
        <v>3.5</v>
      </c>
      <c r="U59" s="119"/>
      <c r="Y59"/>
    </row>
    <row r="60" spans="1:34">
      <c r="A60" s="86" t="s">
        <v>39</v>
      </c>
      <c r="B60" s="86" t="s">
        <v>40</v>
      </c>
      <c r="C60" s="86" t="s">
        <v>44</v>
      </c>
      <c r="D60" s="86">
        <v>2001</v>
      </c>
      <c r="E60" s="86">
        <v>4</v>
      </c>
      <c r="F60" s="86">
        <v>3</v>
      </c>
      <c r="G60" s="86">
        <v>30</v>
      </c>
      <c r="H60" s="86">
        <v>59</v>
      </c>
      <c r="I60" s="86">
        <v>330</v>
      </c>
      <c r="J60" s="86">
        <v>1</v>
      </c>
      <c r="K60" s="64">
        <v>45842</v>
      </c>
      <c r="L60" s="113">
        <v>3.2</v>
      </c>
      <c r="M60" s="113">
        <v>3.3</v>
      </c>
      <c r="N60" s="113">
        <v>3.1</v>
      </c>
      <c r="O60" s="103">
        <f t="shared" si="0"/>
        <v>3.1999999999999997</v>
      </c>
      <c r="U60" s="119"/>
      <c r="Y60"/>
    </row>
    <row r="61" spans="1:34">
      <c r="A61" s="86" t="s">
        <v>39</v>
      </c>
      <c r="B61" s="86" t="s">
        <v>40</v>
      </c>
      <c r="C61" s="86" t="s">
        <v>45</v>
      </c>
      <c r="D61" s="86">
        <v>2004</v>
      </c>
      <c r="E61" s="86">
        <v>4</v>
      </c>
      <c r="F61" s="86">
        <v>4</v>
      </c>
      <c r="G61" s="86">
        <v>30</v>
      </c>
      <c r="H61" s="86">
        <v>60</v>
      </c>
      <c r="I61" s="86">
        <v>430</v>
      </c>
      <c r="J61" s="86">
        <v>1</v>
      </c>
      <c r="K61" s="64">
        <v>45842</v>
      </c>
      <c r="L61" s="113">
        <v>3.1</v>
      </c>
      <c r="M61" s="113">
        <v>3.2</v>
      </c>
      <c r="N61" s="113">
        <v>3.1</v>
      </c>
      <c r="O61" s="103">
        <f t="shared" si="0"/>
        <v>3.1333333333333333</v>
      </c>
      <c r="U61" s="119"/>
      <c r="Y61"/>
    </row>
    <row r="62" spans="1:34">
      <c r="A62" s="86" t="s">
        <v>39</v>
      </c>
      <c r="B62" s="86" t="s">
        <v>40</v>
      </c>
      <c r="C62" s="86" t="s">
        <v>42</v>
      </c>
      <c r="D62" s="86">
        <v>1989</v>
      </c>
      <c r="E62" s="86">
        <v>4</v>
      </c>
      <c r="F62" s="86">
        <v>4</v>
      </c>
      <c r="G62" s="86">
        <v>32</v>
      </c>
      <c r="H62" s="86">
        <v>61</v>
      </c>
      <c r="I62" s="86">
        <v>432</v>
      </c>
      <c r="J62" s="86">
        <v>1</v>
      </c>
      <c r="K62" s="64">
        <v>45842</v>
      </c>
      <c r="L62" s="113">
        <v>3.4</v>
      </c>
      <c r="M62" s="113">
        <v>3.4</v>
      </c>
      <c r="N62" s="113">
        <v>3.2</v>
      </c>
      <c r="O62" s="103">
        <f t="shared" si="0"/>
        <v>3.3333333333333335</v>
      </c>
      <c r="U62" s="119"/>
      <c r="Y62"/>
    </row>
    <row r="63" spans="1:34">
      <c r="A63" s="86" t="s">
        <v>39</v>
      </c>
      <c r="B63" s="86" t="s">
        <v>40</v>
      </c>
      <c r="C63" s="86" t="s">
        <v>47</v>
      </c>
      <c r="D63" s="86">
        <v>2016</v>
      </c>
      <c r="E63" s="86">
        <v>4</v>
      </c>
      <c r="F63" s="86">
        <v>3</v>
      </c>
      <c r="G63" s="86">
        <v>32</v>
      </c>
      <c r="H63" s="86">
        <v>62</v>
      </c>
      <c r="I63" s="86">
        <v>332</v>
      </c>
      <c r="J63" s="86">
        <v>1</v>
      </c>
      <c r="K63" s="64">
        <v>45842</v>
      </c>
      <c r="L63" s="113">
        <v>3.2</v>
      </c>
      <c r="M63" s="113">
        <v>3.1</v>
      </c>
      <c r="N63" s="113">
        <v>3.4</v>
      </c>
      <c r="O63" s="103">
        <f t="shared" si="0"/>
        <v>3.2333333333333338</v>
      </c>
      <c r="U63" s="119"/>
      <c r="Y63"/>
    </row>
    <row r="64" spans="1:34">
      <c r="A64" s="86" t="s">
        <v>39</v>
      </c>
      <c r="B64" s="86" t="s">
        <v>40</v>
      </c>
      <c r="C64" s="86" t="s">
        <v>41</v>
      </c>
      <c r="D64" s="86">
        <v>1984</v>
      </c>
      <c r="E64" s="86">
        <v>4</v>
      </c>
      <c r="F64" s="86">
        <v>2</v>
      </c>
      <c r="G64" s="86">
        <v>32</v>
      </c>
      <c r="H64" s="86">
        <v>63</v>
      </c>
      <c r="I64" s="86">
        <v>232</v>
      </c>
      <c r="J64" s="86">
        <v>1</v>
      </c>
      <c r="K64" s="64">
        <v>45842</v>
      </c>
      <c r="L64" s="113">
        <v>3.7</v>
      </c>
      <c r="M64" s="113">
        <v>3.6</v>
      </c>
      <c r="N64" s="113">
        <v>3.7</v>
      </c>
      <c r="O64" s="103">
        <f t="shared" si="0"/>
        <v>3.6666666666666665</v>
      </c>
      <c r="U64" s="119"/>
      <c r="Y64"/>
    </row>
    <row r="65" spans="1:34">
      <c r="A65" s="86" t="s">
        <v>39</v>
      </c>
      <c r="B65" s="86" t="s">
        <v>40</v>
      </c>
      <c r="C65" s="86" t="s">
        <v>46</v>
      </c>
      <c r="D65" s="86">
        <v>2008</v>
      </c>
      <c r="E65" s="86">
        <v>4</v>
      </c>
      <c r="F65" s="86">
        <v>1</v>
      </c>
      <c r="G65" s="86">
        <v>32</v>
      </c>
      <c r="H65" s="86">
        <v>64</v>
      </c>
      <c r="I65" s="86">
        <v>132</v>
      </c>
      <c r="J65" s="86">
        <v>1</v>
      </c>
      <c r="K65" s="64">
        <v>45842</v>
      </c>
      <c r="L65" s="113">
        <v>3.7</v>
      </c>
      <c r="M65" s="113">
        <v>4.2</v>
      </c>
      <c r="N65" s="113">
        <v>3.2</v>
      </c>
      <c r="O65" s="103">
        <f t="shared" si="0"/>
        <v>3.7000000000000006</v>
      </c>
      <c r="U65" s="119"/>
      <c r="Y65"/>
    </row>
    <row r="66" spans="1:34" s="50" customFormat="1">
      <c r="A66" s="86" t="s">
        <v>29</v>
      </c>
      <c r="B66" s="86" t="s">
        <v>30</v>
      </c>
      <c r="C66" s="86" t="s">
        <v>37</v>
      </c>
      <c r="D66" s="86">
        <v>2018</v>
      </c>
      <c r="E66" s="86">
        <v>1</v>
      </c>
      <c r="F66" s="86">
        <v>1</v>
      </c>
      <c r="G66" s="86">
        <v>2</v>
      </c>
      <c r="H66" s="86">
        <v>1</v>
      </c>
      <c r="I66" s="86">
        <v>102</v>
      </c>
      <c r="J66" s="86">
        <v>2</v>
      </c>
      <c r="K66" s="64">
        <v>45811</v>
      </c>
      <c r="L66" s="112">
        <v>5.3</v>
      </c>
      <c r="M66" s="112">
        <v>5.5</v>
      </c>
      <c r="N66" s="112">
        <v>5</v>
      </c>
      <c r="O66" s="103">
        <f t="shared" si="0"/>
        <v>5.2666666666666666</v>
      </c>
      <c r="P66" s="63">
        <v>2</v>
      </c>
      <c r="Q66" s="63">
        <v>1</v>
      </c>
      <c r="R66" s="63">
        <v>1</v>
      </c>
      <c r="S66" s="63">
        <f t="shared" si="1"/>
        <v>1.3333333333333333</v>
      </c>
      <c r="U66" s="119"/>
      <c r="X66"/>
      <c r="Y66"/>
      <c r="Z66"/>
      <c r="AA66"/>
      <c r="AB66"/>
      <c r="AC66"/>
      <c r="AD66"/>
      <c r="AE66"/>
      <c r="AF66" s="17"/>
      <c r="AH66" s="51"/>
    </row>
    <row r="67" spans="1:34" s="50" customFormat="1">
      <c r="A67" s="86" t="s">
        <v>29</v>
      </c>
      <c r="B67" s="86" t="s">
        <v>30</v>
      </c>
      <c r="C67" s="86" t="s">
        <v>32</v>
      </c>
      <c r="D67" s="86">
        <v>1985</v>
      </c>
      <c r="E67" s="86">
        <v>1</v>
      </c>
      <c r="F67" s="86">
        <v>2</v>
      </c>
      <c r="G67" s="86">
        <v>2</v>
      </c>
      <c r="H67" s="86">
        <v>2</v>
      </c>
      <c r="I67" s="86">
        <v>202</v>
      </c>
      <c r="J67" s="86">
        <v>2</v>
      </c>
      <c r="K67" s="64">
        <v>45811</v>
      </c>
      <c r="L67" s="112">
        <v>5.4</v>
      </c>
      <c r="M67" s="112">
        <v>5.5</v>
      </c>
      <c r="N67" s="112">
        <v>5.0999999999999996</v>
      </c>
      <c r="O67" s="103">
        <f t="shared" ref="O67:O81" si="2">AVERAGE(L67:N67)</f>
        <v>5.333333333333333</v>
      </c>
      <c r="P67" s="63">
        <v>1</v>
      </c>
      <c r="Q67" s="63">
        <v>2</v>
      </c>
      <c r="R67" s="63">
        <v>2</v>
      </c>
      <c r="S67" s="63">
        <f t="shared" ref="S67:S130" si="3">AVERAGE(P67:R67)</f>
        <v>1.6666666666666667</v>
      </c>
      <c r="U67" s="119"/>
      <c r="X67"/>
      <c r="Y67"/>
      <c r="Z67"/>
      <c r="AA67"/>
      <c r="AB67"/>
      <c r="AC67"/>
      <c r="AD67"/>
      <c r="AE67"/>
      <c r="AF67" s="17"/>
      <c r="AH67" s="51"/>
    </row>
    <row r="68" spans="1:34" s="50" customFormat="1">
      <c r="A68" s="86" t="s">
        <v>29</v>
      </c>
      <c r="B68" s="86" t="s">
        <v>30</v>
      </c>
      <c r="C68" s="86" t="s">
        <v>31</v>
      </c>
      <c r="D68" s="86">
        <v>1983</v>
      </c>
      <c r="E68" s="86">
        <v>1</v>
      </c>
      <c r="F68" s="86">
        <v>3</v>
      </c>
      <c r="G68" s="86">
        <v>2</v>
      </c>
      <c r="H68" s="86">
        <v>3</v>
      </c>
      <c r="I68" s="86">
        <v>302</v>
      </c>
      <c r="J68" s="86">
        <v>2</v>
      </c>
      <c r="K68" s="64">
        <v>45811</v>
      </c>
      <c r="L68" s="112">
        <v>5.3</v>
      </c>
      <c r="M68" s="112">
        <v>5.4</v>
      </c>
      <c r="N68" s="112">
        <v>4.7</v>
      </c>
      <c r="O68" s="103">
        <f t="shared" si="2"/>
        <v>5.1333333333333329</v>
      </c>
      <c r="P68" s="63">
        <v>2</v>
      </c>
      <c r="Q68" s="63">
        <v>2</v>
      </c>
      <c r="R68" s="63">
        <v>2</v>
      </c>
      <c r="S68" s="63">
        <f t="shared" si="3"/>
        <v>2</v>
      </c>
      <c r="U68" s="119"/>
      <c r="X68"/>
      <c r="Y68"/>
      <c r="Z68"/>
      <c r="AA68"/>
      <c r="AB68"/>
      <c r="AC68"/>
      <c r="AD68"/>
      <c r="AE68"/>
      <c r="AF68" s="17"/>
      <c r="AH68" s="51"/>
    </row>
    <row r="69" spans="1:34" s="50" customFormat="1">
      <c r="A69" s="86" t="s">
        <v>29</v>
      </c>
      <c r="B69" s="86" t="s">
        <v>30</v>
      </c>
      <c r="C69" s="86" t="s">
        <v>34</v>
      </c>
      <c r="D69" s="86">
        <v>1999</v>
      </c>
      <c r="E69" s="86">
        <v>1</v>
      </c>
      <c r="F69" s="86">
        <v>4</v>
      </c>
      <c r="G69" s="86">
        <v>2</v>
      </c>
      <c r="H69" s="86">
        <v>4</v>
      </c>
      <c r="I69" s="86">
        <v>402</v>
      </c>
      <c r="J69" s="86">
        <v>2</v>
      </c>
      <c r="K69" s="64">
        <v>45811</v>
      </c>
      <c r="L69" s="112">
        <v>5.6</v>
      </c>
      <c r="M69" s="112">
        <v>5.5</v>
      </c>
      <c r="N69" s="112">
        <v>5.4</v>
      </c>
      <c r="O69" s="103">
        <f t="shared" si="2"/>
        <v>5.5</v>
      </c>
      <c r="P69" s="63">
        <v>2</v>
      </c>
      <c r="Q69" s="63">
        <v>1</v>
      </c>
      <c r="R69" s="63">
        <v>1</v>
      </c>
      <c r="S69" s="63">
        <f t="shared" si="3"/>
        <v>1.3333333333333333</v>
      </c>
      <c r="U69" s="119"/>
      <c r="X69"/>
      <c r="Y69"/>
      <c r="Z69"/>
      <c r="AA69"/>
      <c r="AB69"/>
      <c r="AC69"/>
      <c r="AD69"/>
      <c r="AE69"/>
      <c r="AF69" s="17"/>
      <c r="AH69" s="51"/>
    </row>
    <row r="70" spans="1:34" s="50" customFormat="1">
      <c r="A70" s="86" t="s">
        <v>29</v>
      </c>
      <c r="B70" s="86" t="s">
        <v>30</v>
      </c>
      <c r="C70" s="86" t="s">
        <v>35</v>
      </c>
      <c r="D70" s="86">
        <v>2002</v>
      </c>
      <c r="E70" s="86">
        <v>1</v>
      </c>
      <c r="F70" s="86">
        <v>4</v>
      </c>
      <c r="G70" s="86">
        <v>4</v>
      </c>
      <c r="H70" s="86">
        <v>5</v>
      </c>
      <c r="I70" s="86">
        <v>404</v>
      </c>
      <c r="J70" s="86">
        <v>2</v>
      </c>
      <c r="K70" s="64">
        <v>45811</v>
      </c>
      <c r="L70" s="112">
        <v>4.5</v>
      </c>
      <c r="M70" s="112">
        <v>5</v>
      </c>
      <c r="N70" s="112">
        <v>4.7</v>
      </c>
      <c r="O70" s="103">
        <f t="shared" si="2"/>
        <v>4.7333333333333334</v>
      </c>
      <c r="P70" s="63">
        <v>1</v>
      </c>
      <c r="Q70" s="63">
        <v>2</v>
      </c>
      <c r="R70" s="63">
        <v>1</v>
      </c>
      <c r="S70" s="63">
        <f t="shared" si="3"/>
        <v>1.3333333333333333</v>
      </c>
      <c r="U70" s="119"/>
      <c r="X70"/>
      <c r="Y70"/>
      <c r="Z70"/>
      <c r="AA70"/>
      <c r="AB70"/>
      <c r="AC70"/>
      <c r="AD70"/>
      <c r="AE70"/>
      <c r="AF70" s="17"/>
      <c r="AH70" s="51"/>
    </row>
    <row r="71" spans="1:34" s="50" customFormat="1">
      <c r="A71" s="86" t="s">
        <v>29</v>
      </c>
      <c r="B71" s="86" t="s">
        <v>30</v>
      </c>
      <c r="C71" s="86" t="s">
        <v>38</v>
      </c>
      <c r="D71" s="86">
        <v>2023</v>
      </c>
      <c r="E71" s="86">
        <v>1</v>
      </c>
      <c r="F71" s="86">
        <v>3</v>
      </c>
      <c r="G71" s="86">
        <v>4</v>
      </c>
      <c r="H71" s="86">
        <v>6</v>
      </c>
      <c r="I71" s="86">
        <v>304</v>
      </c>
      <c r="J71" s="86">
        <v>2</v>
      </c>
      <c r="K71" s="64">
        <v>45811</v>
      </c>
      <c r="L71" s="112">
        <v>4.8</v>
      </c>
      <c r="M71" s="112">
        <v>4.7</v>
      </c>
      <c r="N71" s="112">
        <v>4.7</v>
      </c>
      <c r="O71" s="103">
        <f t="shared" si="2"/>
        <v>4.7333333333333334</v>
      </c>
      <c r="P71" s="63">
        <v>0</v>
      </c>
      <c r="Q71" s="63">
        <v>0</v>
      </c>
      <c r="R71" s="63">
        <v>1</v>
      </c>
      <c r="S71" s="63">
        <f t="shared" si="3"/>
        <v>0.33333333333333331</v>
      </c>
      <c r="U71" s="119"/>
      <c r="X71"/>
      <c r="Y71"/>
      <c r="Z71"/>
      <c r="AA71"/>
      <c r="AB71"/>
      <c r="AC71"/>
      <c r="AD71"/>
      <c r="AE71"/>
      <c r="AF71" s="17"/>
      <c r="AH71" s="51"/>
    </row>
    <row r="72" spans="1:34" s="50" customFormat="1">
      <c r="A72" s="86" t="s">
        <v>29</v>
      </c>
      <c r="B72" s="86" t="s">
        <v>30</v>
      </c>
      <c r="C72" s="86" t="s">
        <v>33</v>
      </c>
      <c r="D72" s="86">
        <v>1998</v>
      </c>
      <c r="E72" s="86">
        <v>1</v>
      </c>
      <c r="F72" s="86">
        <v>2</v>
      </c>
      <c r="G72" s="86">
        <v>4</v>
      </c>
      <c r="H72" s="86">
        <v>7</v>
      </c>
      <c r="I72" s="86">
        <v>204</v>
      </c>
      <c r="J72" s="86">
        <v>2</v>
      </c>
      <c r="K72" s="64">
        <v>45811</v>
      </c>
      <c r="L72" s="112">
        <v>5.4</v>
      </c>
      <c r="M72" s="112">
        <v>5.5</v>
      </c>
      <c r="N72" s="112">
        <v>5.0999999999999996</v>
      </c>
      <c r="O72" s="103">
        <f t="shared" si="2"/>
        <v>5.333333333333333</v>
      </c>
      <c r="P72" s="63">
        <v>2</v>
      </c>
      <c r="Q72" s="63">
        <v>3</v>
      </c>
      <c r="R72" s="63">
        <v>1</v>
      </c>
      <c r="S72" s="63">
        <f t="shared" si="3"/>
        <v>2</v>
      </c>
      <c r="U72" s="119"/>
      <c r="X72"/>
      <c r="Y72"/>
      <c r="Z72"/>
      <c r="AA72"/>
      <c r="AB72"/>
      <c r="AC72"/>
      <c r="AD72"/>
      <c r="AE72"/>
      <c r="AF72" s="17"/>
      <c r="AH72" s="51"/>
    </row>
    <row r="73" spans="1:34" s="50" customFormat="1">
      <c r="A73" s="86" t="s">
        <v>29</v>
      </c>
      <c r="B73" s="86" t="s">
        <v>30</v>
      </c>
      <c r="C73" s="86" t="s">
        <v>36</v>
      </c>
      <c r="D73" s="86">
        <v>2016</v>
      </c>
      <c r="E73" s="86">
        <v>1</v>
      </c>
      <c r="F73" s="86">
        <v>1</v>
      </c>
      <c r="G73" s="86">
        <v>4</v>
      </c>
      <c r="H73" s="86">
        <v>8</v>
      </c>
      <c r="I73" s="86">
        <v>104</v>
      </c>
      <c r="J73" s="86">
        <v>2</v>
      </c>
      <c r="K73" s="64">
        <v>45811</v>
      </c>
      <c r="L73" s="112">
        <v>5.0999999999999996</v>
      </c>
      <c r="M73" s="112">
        <v>5.3</v>
      </c>
      <c r="N73" s="112">
        <v>5.3</v>
      </c>
      <c r="O73" s="103">
        <f t="shared" si="2"/>
        <v>5.2333333333333334</v>
      </c>
      <c r="P73" s="63">
        <v>2</v>
      </c>
      <c r="Q73" s="63">
        <v>2</v>
      </c>
      <c r="R73" s="63">
        <v>3</v>
      </c>
      <c r="S73" s="63">
        <f t="shared" si="3"/>
        <v>2.3333333333333335</v>
      </c>
      <c r="U73" s="119"/>
      <c r="X73"/>
      <c r="Y73"/>
      <c r="Z73"/>
      <c r="AA73"/>
      <c r="AB73"/>
      <c r="AC73"/>
      <c r="AD73"/>
      <c r="AE73"/>
      <c r="AF73" s="17"/>
      <c r="AH73" s="51"/>
    </row>
    <row r="74" spans="1:34">
      <c r="A74" s="86" t="s">
        <v>39</v>
      </c>
      <c r="B74" s="86" t="s">
        <v>40</v>
      </c>
      <c r="C74" s="86" t="s">
        <v>41</v>
      </c>
      <c r="D74" s="86">
        <v>1984</v>
      </c>
      <c r="E74" s="86">
        <v>1</v>
      </c>
      <c r="F74" s="86">
        <v>1</v>
      </c>
      <c r="G74" s="86">
        <v>6</v>
      </c>
      <c r="H74" s="86">
        <v>9</v>
      </c>
      <c r="I74" s="86">
        <v>106</v>
      </c>
      <c r="J74" s="86">
        <v>2</v>
      </c>
      <c r="K74" s="108">
        <v>45849</v>
      </c>
      <c r="L74" s="113">
        <v>4.5</v>
      </c>
      <c r="M74" s="113">
        <v>4.5999999999999996</v>
      </c>
      <c r="N74" s="113">
        <v>4.4000000000000004</v>
      </c>
      <c r="O74" s="103">
        <f t="shared" si="2"/>
        <v>4.5</v>
      </c>
      <c r="U74" s="119"/>
      <c r="Y74"/>
    </row>
    <row r="75" spans="1:34">
      <c r="A75" s="86" t="s">
        <v>39</v>
      </c>
      <c r="B75" s="86" t="s">
        <v>40</v>
      </c>
      <c r="C75" s="86" t="s">
        <v>42</v>
      </c>
      <c r="D75" s="86">
        <v>1989</v>
      </c>
      <c r="E75" s="86">
        <v>1</v>
      </c>
      <c r="F75" s="86">
        <v>2</v>
      </c>
      <c r="G75" s="86">
        <v>6</v>
      </c>
      <c r="H75" s="86">
        <v>10</v>
      </c>
      <c r="I75" s="86">
        <v>206</v>
      </c>
      <c r="J75" s="86">
        <v>2</v>
      </c>
      <c r="K75" s="108">
        <v>45849</v>
      </c>
      <c r="L75" s="113">
        <v>4.8</v>
      </c>
      <c r="M75" s="113">
        <v>4.5</v>
      </c>
      <c r="N75" s="113">
        <v>4.7</v>
      </c>
      <c r="O75" s="103">
        <f t="shared" si="2"/>
        <v>4.666666666666667</v>
      </c>
      <c r="U75" s="119"/>
      <c r="Y75"/>
    </row>
    <row r="76" spans="1:34">
      <c r="A76" s="86" t="s">
        <v>39</v>
      </c>
      <c r="B76" s="86" t="s">
        <v>40</v>
      </c>
      <c r="C76" s="86" t="s">
        <v>45</v>
      </c>
      <c r="D76" s="86">
        <v>2004</v>
      </c>
      <c r="E76" s="86">
        <v>1</v>
      </c>
      <c r="F76" s="86">
        <v>3</v>
      </c>
      <c r="G76" s="86">
        <v>6</v>
      </c>
      <c r="H76" s="86">
        <v>11</v>
      </c>
      <c r="I76" s="86">
        <v>306</v>
      </c>
      <c r="J76" s="86">
        <v>2</v>
      </c>
      <c r="K76" s="108">
        <v>45849</v>
      </c>
      <c r="L76" s="113">
        <v>4.0999999999999996</v>
      </c>
      <c r="M76" s="113">
        <v>4.4000000000000004</v>
      </c>
      <c r="N76" s="113">
        <v>4.4000000000000004</v>
      </c>
      <c r="O76" s="103">
        <f t="shared" si="2"/>
        <v>4.3</v>
      </c>
      <c r="U76" s="119"/>
      <c r="Y76"/>
    </row>
    <row r="77" spans="1:34">
      <c r="A77" s="86" t="s">
        <v>39</v>
      </c>
      <c r="B77" s="86" t="s">
        <v>40</v>
      </c>
      <c r="C77" s="86" t="s">
        <v>43</v>
      </c>
      <c r="D77" s="86">
        <v>1999</v>
      </c>
      <c r="E77" s="86">
        <v>1</v>
      </c>
      <c r="F77" s="86">
        <v>4</v>
      </c>
      <c r="G77" s="86">
        <v>6</v>
      </c>
      <c r="H77" s="86">
        <v>12</v>
      </c>
      <c r="I77" s="86">
        <v>406</v>
      </c>
      <c r="J77" s="86">
        <v>2</v>
      </c>
      <c r="K77" s="108">
        <v>45849</v>
      </c>
      <c r="L77" s="113">
        <v>4.3</v>
      </c>
      <c r="M77" s="113">
        <v>3.8</v>
      </c>
      <c r="N77" s="113">
        <v>4.2</v>
      </c>
      <c r="O77" s="103">
        <f t="shared" si="2"/>
        <v>4.1000000000000005</v>
      </c>
      <c r="U77" s="119"/>
      <c r="Y77"/>
    </row>
    <row r="78" spans="1:34">
      <c r="A78" s="86" t="s">
        <v>39</v>
      </c>
      <c r="B78" s="86" t="s">
        <v>40</v>
      </c>
      <c r="C78" s="86" t="s">
        <v>46</v>
      </c>
      <c r="D78" s="86">
        <v>2008</v>
      </c>
      <c r="E78" s="86">
        <v>1</v>
      </c>
      <c r="F78" s="86">
        <v>4</v>
      </c>
      <c r="G78" s="86">
        <v>8</v>
      </c>
      <c r="H78" s="86">
        <v>13</v>
      </c>
      <c r="I78" s="86">
        <v>408</v>
      </c>
      <c r="J78" s="86">
        <v>2</v>
      </c>
      <c r="K78" s="108">
        <v>45849</v>
      </c>
      <c r="L78" s="113">
        <v>4.4000000000000004</v>
      </c>
      <c r="M78" s="113">
        <v>4.4000000000000004</v>
      </c>
      <c r="N78" s="113">
        <v>3.7</v>
      </c>
      <c r="O78" s="103">
        <f t="shared" si="2"/>
        <v>4.166666666666667</v>
      </c>
      <c r="U78" s="119"/>
      <c r="Y78"/>
    </row>
    <row r="79" spans="1:34">
      <c r="A79" s="86" t="s">
        <v>39</v>
      </c>
      <c r="B79" s="86" t="s">
        <v>40</v>
      </c>
      <c r="C79" s="86" t="s">
        <v>48</v>
      </c>
      <c r="D79" s="86">
        <v>2020</v>
      </c>
      <c r="E79" s="86">
        <v>1</v>
      </c>
      <c r="F79" s="86">
        <v>3</v>
      </c>
      <c r="G79" s="86">
        <v>8</v>
      </c>
      <c r="H79" s="86">
        <v>14</v>
      </c>
      <c r="I79" s="86">
        <v>308</v>
      </c>
      <c r="J79" s="86">
        <v>2</v>
      </c>
      <c r="K79" s="108">
        <v>45849</v>
      </c>
      <c r="L79" s="113">
        <v>4.4000000000000004</v>
      </c>
      <c r="M79" s="113">
        <v>4.2</v>
      </c>
      <c r="N79" s="113">
        <v>4.0999999999999996</v>
      </c>
      <c r="O79" s="103">
        <f t="shared" si="2"/>
        <v>4.2333333333333334</v>
      </c>
      <c r="U79" s="119"/>
      <c r="Y79"/>
    </row>
    <row r="80" spans="1:34">
      <c r="A80" s="86" t="s">
        <v>39</v>
      </c>
      <c r="B80" s="86" t="s">
        <v>40</v>
      </c>
      <c r="C80" s="86" t="s">
        <v>44</v>
      </c>
      <c r="D80" s="86">
        <v>2001</v>
      </c>
      <c r="E80" s="86">
        <v>1</v>
      </c>
      <c r="F80" s="86">
        <v>2</v>
      </c>
      <c r="G80" s="86">
        <v>8</v>
      </c>
      <c r="H80" s="86">
        <v>15</v>
      </c>
      <c r="I80" s="86">
        <v>208</v>
      </c>
      <c r="J80" s="86">
        <v>2</v>
      </c>
      <c r="K80" s="108">
        <v>45849</v>
      </c>
      <c r="L80" s="113">
        <v>4.3</v>
      </c>
      <c r="M80" s="113">
        <v>4.5</v>
      </c>
      <c r="N80" s="113">
        <v>4.8</v>
      </c>
      <c r="O80" s="103">
        <f t="shared" si="2"/>
        <v>4.5333333333333341</v>
      </c>
      <c r="U80" s="119"/>
      <c r="Y80"/>
    </row>
    <row r="81" spans="1:34">
      <c r="A81" s="86" t="s">
        <v>39</v>
      </c>
      <c r="B81" s="86" t="s">
        <v>40</v>
      </c>
      <c r="C81" s="86" t="s">
        <v>47</v>
      </c>
      <c r="D81" s="86">
        <v>2016</v>
      </c>
      <c r="E81" s="86">
        <v>1</v>
      </c>
      <c r="F81" s="86">
        <v>1</v>
      </c>
      <c r="G81" s="86">
        <v>8</v>
      </c>
      <c r="H81" s="86">
        <v>16</v>
      </c>
      <c r="I81" s="86">
        <v>108</v>
      </c>
      <c r="J81" s="86">
        <v>2</v>
      </c>
      <c r="K81" s="108">
        <v>45849</v>
      </c>
      <c r="L81" s="113">
        <v>4.7</v>
      </c>
      <c r="M81" s="113">
        <v>4.8</v>
      </c>
      <c r="N81" s="113">
        <v>4.3</v>
      </c>
      <c r="O81" s="103">
        <f t="shared" si="2"/>
        <v>4.6000000000000005</v>
      </c>
      <c r="U81" s="119"/>
      <c r="Y81"/>
    </row>
    <row r="82" spans="1:34" s="50" customFormat="1">
      <c r="A82" s="86" t="s">
        <v>29</v>
      </c>
      <c r="B82" s="86" t="s">
        <v>30</v>
      </c>
      <c r="C82" s="86" t="s">
        <v>32</v>
      </c>
      <c r="D82" s="86">
        <v>1985</v>
      </c>
      <c r="E82" s="86">
        <v>2</v>
      </c>
      <c r="F82" s="86">
        <v>1</v>
      </c>
      <c r="G82" s="86">
        <v>10</v>
      </c>
      <c r="H82" s="86">
        <v>17</v>
      </c>
      <c r="I82" s="86">
        <v>110</v>
      </c>
      <c r="J82" s="86">
        <v>2</v>
      </c>
      <c r="K82" s="64">
        <v>45811</v>
      </c>
      <c r="L82" s="112">
        <v>5.0999999999999996</v>
      </c>
      <c r="M82" s="112">
        <v>5.4</v>
      </c>
      <c r="N82" s="112">
        <v>4.5999999999999996</v>
      </c>
      <c r="O82" s="103">
        <f t="shared" ref="O82:O130" si="4">AVERAGE(L82:N82)</f>
        <v>5.0333333333333332</v>
      </c>
      <c r="P82" s="63">
        <v>1</v>
      </c>
      <c r="Q82" s="63">
        <v>2</v>
      </c>
      <c r="R82" s="63">
        <v>1</v>
      </c>
      <c r="S82" s="63">
        <f t="shared" si="3"/>
        <v>1.3333333333333333</v>
      </c>
      <c r="U82" s="119"/>
      <c r="X82"/>
      <c r="Y82"/>
      <c r="Z82"/>
      <c r="AA82"/>
      <c r="AB82"/>
      <c r="AC82"/>
      <c r="AD82"/>
      <c r="AE82"/>
      <c r="AF82" s="17"/>
      <c r="AH82" s="51"/>
    </row>
    <row r="83" spans="1:34" s="50" customFormat="1">
      <c r="A83" s="86" t="s">
        <v>29</v>
      </c>
      <c r="B83" s="86" t="s">
        <v>30</v>
      </c>
      <c r="C83" s="86" t="s">
        <v>38</v>
      </c>
      <c r="D83" s="86">
        <v>2023</v>
      </c>
      <c r="E83" s="86">
        <v>2</v>
      </c>
      <c r="F83" s="86">
        <v>2</v>
      </c>
      <c r="G83" s="86">
        <v>10</v>
      </c>
      <c r="H83" s="86">
        <v>18</v>
      </c>
      <c r="I83" s="86">
        <v>210</v>
      </c>
      <c r="J83" s="86">
        <v>2</v>
      </c>
      <c r="K83" s="64">
        <v>45811</v>
      </c>
      <c r="L83" s="112">
        <v>4.8</v>
      </c>
      <c r="M83" s="112">
        <v>5.0999999999999996</v>
      </c>
      <c r="N83" s="112">
        <v>5.3</v>
      </c>
      <c r="O83" s="103">
        <f t="shared" si="4"/>
        <v>5.0666666666666664</v>
      </c>
      <c r="P83" s="63">
        <v>2</v>
      </c>
      <c r="Q83" s="63">
        <v>2</v>
      </c>
      <c r="R83" s="63">
        <v>1</v>
      </c>
      <c r="S83" s="63">
        <f t="shared" si="3"/>
        <v>1.6666666666666667</v>
      </c>
      <c r="U83" s="119"/>
      <c r="X83"/>
      <c r="Y83"/>
      <c r="Z83"/>
      <c r="AA83"/>
      <c r="AB83"/>
      <c r="AC83"/>
      <c r="AD83"/>
      <c r="AE83"/>
      <c r="AF83" s="17"/>
      <c r="AH83" s="51"/>
    </row>
    <row r="84" spans="1:34" s="50" customFormat="1">
      <c r="A84" s="86" t="s">
        <v>29</v>
      </c>
      <c r="B84" s="86" t="s">
        <v>30</v>
      </c>
      <c r="C84" s="86" t="s">
        <v>36</v>
      </c>
      <c r="D84" s="86">
        <v>2016</v>
      </c>
      <c r="E84" s="86">
        <v>2</v>
      </c>
      <c r="F84" s="86">
        <v>3</v>
      </c>
      <c r="G84" s="86">
        <v>10</v>
      </c>
      <c r="H84" s="86">
        <v>19</v>
      </c>
      <c r="I84" s="86">
        <v>310</v>
      </c>
      <c r="J84" s="86">
        <v>2</v>
      </c>
      <c r="K84" s="64">
        <v>45811</v>
      </c>
      <c r="L84" s="112">
        <v>5.3</v>
      </c>
      <c r="M84" s="112">
        <v>4.9000000000000004</v>
      </c>
      <c r="N84" s="112">
        <v>5.3</v>
      </c>
      <c r="O84" s="103">
        <f t="shared" si="4"/>
        <v>5.166666666666667</v>
      </c>
      <c r="P84" s="63">
        <v>2</v>
      </c>
      <c r="Q84" s="63">
        <v>1</v>
      </c>
      <c r="R84" s="63">
        <v>2</v>
      </c>
      <c r="S84" s="63">
        <f t="shared" si="3"/>
        <v>1.6666666666666667</v>
      </c>
      <c r="U84" s="119"/>
      <c r="X84"/>
      <c r="Y84"/>
      <c r="Z84"/>
      <c r="AA84"/>
      <c r="AB84"/>
      <c r="AC84"/>
      <c r="AD84"/>
      <c r="AE84"/>
      <c r="AF84" s="17"/>
      <c r="AH84" s="51"/>
    </row>
    <row r="85" spans="1:34" s="50" customFormat="1">
      <c r="A85" s="86" t="s">
        <v>29</v>
      </c>
      <c r="B85" s="86" t="s">
        <v>30</v>
      </c>
      <c r="C85" s="86" t="s">
        <v>33</v>
      </c>
      <c r="D85" s="86">
        <v>1998</v>
      </c>
      <c r="E85" s="86">
        <v>2</v>
      </c>
      <c r="F85" s="86">
        <v>4</v>
      </c>
      <c r="G85" s="86">
        <v>10</v>
      </c>
      <c r="H85" s="86">
        <v>20</v>
      </c>
      <c r="I85" s="86">
        <v>410</v>
      </c>
      <c r="J85" s="86">
        <v>2</v>
      </c>
      <c r="K85" s="64">
        <v>45811</v>
      </c>
      <c r="L85" s="112">
        <v>5.0999999999999996</v>
      </c>
      <c r="M85" s="112">
        <v>4.5</v>
      </c>
      <c r="N85" s="112">
        <v>4.0999999999999996</v>
      </c>
      <c r="O85" s="103">
        <f t="shared" si="4"/>
        <v>4.5666666666666664</v>
      </c>
      <c r="P85" s="63">
        <v>1</v>
      </c>
      <c r="Q85" s="63">
        <v>0</v>
      </c>
      <c r="R85" s="63">
        <v>0</v>
      </c>
      <c r="S85" s="63">
        <f t="shared" si="3"/>
        <v>0.33333333333333331</v>
      </c>
      <c r="U85" s="119"/>
      <c r="X85"/>
      <c r="Y85"/>
      <c r="Z85"/>
      <c r="AA85"/>
      <c r="AB85"/>
      <c r="AC85"/>
      <c r="AD85"/>
      <c r="AE85"/>
      <c r="AF85" s="17"/>
      <c r="AH85" s="51"/>
    </row>
    <row r="86" spans="1:34" s="50" customFormat="1">
      <c r="A86" s="86" t="s">
        <v>29</v>
      </c>
      <c r="B86" s="86" t="s">
        <v>30</v>
      </c>
      <c r="C86" s="86" t="s">
        <v>31</v>
      </c>
      <c r="D86" s="86">
        <v>1983</v>
      </c>
      <c r="E86" s="86">
        <v>2</v>
      </c>
      <c r="F86" s="86">
        <v>4</v>
      </c>
      <c r="G86" s="86">
        <v>12</v>
      </c>
      <c r="H86" s="86">
        <v>21</v>
      </c>
      <c r="I86" s="86">
        <v>412</v>
      </c>
      <c r="J86" s="86">
        <v>2</v>
      </c>
      <c r="K86" s="64">
        <v>45811</v>
      </c>
      <c r="L86" s="112">
        <v>5.0999999999999996</v>
      </c>
      <c r="M86" s="112">
        <v>5.0999999999999996</v>
      </c>
      <c r="N86" s="112">
        <v>5.6</v>
      </c>
      <c r="O86" s="103">
        <f t="shared" si="4"/>
        <v>5.2666666666666666</v>
      </c>
      <c r="P86" s="63">
        <v>2</v>
      </c>
      <c r="Q86" s="63">
        <v>1</v>
      </c>
      <c r="R86" s="63">
        <v>4</v>
      </c>
      <c r="S86" s="63">
        <f t="shared" si="3"/>
        <v>2.3333333333333335</v>
      </c>
      <c r="U86" s="119"/>
      <c r="X86"/>
      <c r="Y86"/>
      <c r="Z86"/>
      <c r="AA86"/>
      <c r="AB86"/>
      <c r="AC86"/>
      <c r="AD86"/>
      <c r="AE86"/>
      <c r="AF86" s="17"/>
      <c r="AH86" s="51"/>
    </row>
    <row r="87" spans="1:34" s="50" customFormat="1">
      <c r="A87" s="86" t="s">
        <v>29</v>
      </c>
      <c r="B87" s="86" t="s">
        <v>30</v>
      </c>
      <c r="C87" s="86" t="s">
        <v>37</v>
      </c>
      <c r="D87" s="86">
        <v>2018</v>
      </c>
      <c r="E87" s="86">
        <v>2</v>
      </c>
      <c r="F87" s="86">
        <v>3</v>
      </c>
      <c r="G87" s="86">
        <v>12</v>
      </c>
      <c r="H87" s="86">
        <v>22</v>
      </c>
      <c r="I87" s="86">
        <v>312</v>
      </c>
      <c r="J87" s="86">
        <v>2</v>
      </c>
      <c r="K87" s="64">
        <v>45811</v>
      </c>
      <c r="L87" s="112">
        <v>5.2</v>
      </c>
      <c r="M87" s="112">
        <v>5.3</v>
      </c>
      <c r="N87" s="112">
        <v>5.2</v>
      </c>
      <c r="O87" s="103">
        <f t="shared" si="4"/>
        <v>5.2333333333333334</v>
      </c>
      <c r="P87" s="63">
        <v>2</v>
      </c>
      <c r="Q87" s="63">
        <v>2</v>
      </c>
      <c r="R87" s="63">
        <v>1</v>
      </c>
      <c r="S87" s="63">
        <f t="shared" si="3"/>
        <v>1.6666666666666667</v>
      </c>
      <c r="U87" s="119"/>
      <c r="X87"/>
      <c r="Y87"/>
      <c r="Z87"/>
      <c r="AA87"/>
      <c r="AB87"/>
      <c r="AC87"/>
      <c r="AD87"/>
      <c r="AE87"/>
      <c r="AF87" s="17"/>
      <c r="AH87" s="51"/>
    </row>
    <row r="88" spans="1:34" s="50" customFormat="1">
      <c r="A88" s="86" t="s">
        <v>29</v>
      </c>
      <c r="B88" s="86" t="s">
        <v>30</v>
      </c>
      <c r="C88" s="86" t="s">
        <v>34</v>
      </c>
      <c r="D88" s="86">
        <v>1999</v>
      </c>
      <c r="E88" s="86">
        <v>2</v>
      </c>
      <c r="F88" s="86">
        <v>2</v>
      </c>
      <c r="G88" s="86">
        <v>12</v>
      </c>
      <c r="H88" s="86">
        <v>23</v>
      </c>
      <c r="I88" s="86">
        <v>212</v>
      </c>
      <c r="J88" s="86">
        <v>2</v>
      </c>
      <c r="K88" s="64">
        <v>45811</v>
      </c>
      <c r="L88" s="112">
        <v>5.7</v>
      </c>
      <c r="M88" s="112">
        <v>5.2</v>
      </c>
      <c r="N88" s="112">
        <v>5.4</v>
      </c>
      <c r="O88" s="103">
        <f t="shared" si="4"/>
        <v>5.4333333333333336</v>
      </c>
      <c r="P88" s="63">
        <v>2</v>
      </c>
      <c r="Q88" s="63">
        <v>2</v>
      </c>
      <c r="R88" s="63">
        <v>3</v>
      </c>
      <c r="S88" s="63">
        <f t="shared" si="3"/>
        <v>2.3333333333333335</v>
      </c>
      <c r="U88" s="119"/>
      <c r="X88"/>
      <c r="Y88"/>
      <c r="Z88"/>
      <c r="AA88"/>
      <c r="AB88"/>
      <c r="AC88"/>
      <c r="AD88"/>
      <c r="AE88"/>
      <c r="AF88" s="17"/>
      <c r="AH88" s="51"/>
    </row>
    <row r="89" spans="1:34" s="50" customFormat="1">
      <c r="A89" s="86" t="s">
        <v>29</v>
      </c>
      <c r="B89" s="86" t="s">
        <v>30</v>
      </c>
      <c r="C89" s="86" t="s">
        <v>35</v>
      </c>
      <c r="D89" s="86">
        <v>2002</v>
      </c>
      <c r="E89" s="86">
        <v>2</v>
      </c>
      <c r="F89" s="86">
        <v>1</v>
      </c>
      <c r="G89" s="86">
        <v>12</v>
      </c>
      <c r="H89" s="86">
        <v>24</v>
      </c>
      <c r="I89" s="86">
        <v>112</v>
      </c>
      <c r="J89" s="86">
        <v>2</v>
      </c>
      <c r="K89" s="64">
        <v>45811</v>
      </c>
      <c r="L89" s="112">
        <v>4.7</v>
      </c>
      <c r="M89" s="112">
        <v>5.2</v>
      </c>
      <c r="N89" s="112">
        <v>5.2</v>
      </c>
      <c r="O89" s="103">
        <f t="shared" si="4"/>
        <v>5.0333333333333341</v>
      </c>
      <c r="P89" s="63">
        <v>2</v>
      </c>
      <c r="Q89" s="63">
        <v>2</v>
      </c>
      <c r="R89" s="63">
        <v>4</v>
      </c>
      <c r="S89" s="63">
        <f t="shared" si="3"/>
        <v>2.6666666666666665</v>
      </c>
      <c r="U89" s="119"/>
      <c r="X89"/>
      <c r="Y89"/>
      <c r="Z89"/>
      <c r="AA89"/>
      <c r="AB89"/>
      <c r="AC89"/>
      <c r="AD89"/>
      <c r="AE89"/>
      <c r="AF89" s="17"/>
      <c r="AH89" s="51"/>
    </row>
    <row r="90" spans="1:34">
      <c r="A90" s="86" t="s">
        <v>39</v>
      </c>
      <c r="B90" s="86" t="s">
        <v>40</v>
      </c>
      <c r="C90" s="86" t="s">
        <v>42</v>
      </c>
      <c r="D90" s="86">
        <v>1989</v>
      </c>
      <c r="E90" s="87">
        <v>2</v>
      </c>
      <c r="F90" s="87">
        <v>1</v>
      </c>
      <c r="G90" s="87">
        <v>14</v>
      </c>
      <c r="H90" s="86">
        <v>25</v>
      </c>
      <c r="I90" s="87">
        <v>114</v>
      </c>
      <c r="J90" s="86">
        <v>2</v>
      </c>
      <c r="K90" s="108">
        <v>45849</v>
      </c>
      <c r="L90" s="113">
        <v>4.2</v>
      </c>
      <c r="M90" s="113">
        <v>4.5999999999999996</v>
      </c>
      <c r="N90" s="113">
        <v>4.5</v>
      </c>
      <c r="O90" s="103">
        <f t="shared" si="4"/>
        <v>4.4333333333333336</v>
      </c>
      <c r="U90" s="119"/>
      <c r="Y90"/>
    </row>
    <row r="91" spans="1:34">
      <c r="A91" s="86" t="s">
        <v>39</v>
      </c>
      <c r="B91" s="86" t="s">
        <v>40</v>
      </c>
      <c r="C91" s="86" t="s">
        <v>45</v>
      </c>
      <c r="D91" s="86">
        <v>2004</v>
      </c>
      <c r="E91" s="86">
        <v>2</v>
      </c>
      <c r="F91" s="86">
        <v>2</v>
      </c>
      <c r="G91" s="86">
        <v>14</v>
      </c>
      <c r="H91" s="86">
        <v>26</v>
      </c>
      <c r="I91" s="86">
        <v>214</v>
      </c>
      <c r="J91" s="86">
        <v>2</v>
      </c>
      <c r="K91" s="108">
        <v>45849</v>
      </c>
      <c r="L91" s="113">
        <v>4.0999999999999996</v>
      </c>
      <c r="M91" s="113">
        <v>4.5</v>
      </c>
      <c r="N91" s="113">
        <v>3.8</v>
      </c>
      <c r="O91" s="103">
        <f t="shared" si="4"/>
        <v>4.1333333333333329</v>
      </c>
      <c r="U91" s="119"/>
      <c r="Y91"/>
    </row>
    <row r="92" spans="1:34">
      <c r="A92" s="86" t="s">
        <v>39</v>
      </c>
      <c r="B92" s="86" t="s">
        <v>40</v>
      </c>
      <c r="C92" s="86" t="s">
        <v>41</v>
      </c>
      <c r="D92" s="86">
        <v>1984</v>
      </c>
      <c r="E92" s="86">
        <v>2</v>
      </c>
      <c r="F92" s="86">
        <v>3</v>
      </c>
      <c r="G92" s="86">
        <v>14</v>
      </c>
      <c r="H92" s="86">
        <v>27</v>
      </c>
      <c r="I92" s="86">
        <v>314</v>
      </c>
      <c r="J92" s="86">
        <v>2</v>
      </c>
      <c r="K92" s="108">
        <v>45849</v>
      </c>
      <c r="L92" s="113">
        <v>4.3</v>
      </c>
      <c r="M92" s="113">
        <v>4</v>
      </c>
      <c r="N92" s="113">
        <v>4.5</v>
      </c>
      <c r="O92" s="103">
        <f t="shared" si="4"/>
        <v>4.2666666666666666</v>
      </c>
      <c r="U92" s="119"/>
      <c r="Y92"/>
    </row>
    <row r="93" spans="1:34">
      <c r="A93" s="86" t="s">
        <v>39</v>
      </c>
      <c r="B93" s="86" t="s">
        <v>40</v>
      </c>
      <c r="C93" s="86" t="s">
        <v>47</v>
      </c>
      <c r="D93" s="86">
        <v>2016</v>
      </c>
      <c r="E93" s="86">
        <v>2</v>
      </c>
      <c r="F93" s="86">
        <v>4</v>
      </c>
      <c r="G93" s="86">
        <v>14</v>
      </c>
      <c r="H93" s="86">
        <v>28</v>
      </c>
      <c r="I93" s="86">
        <v>414</v>
      </c>
      <c r="J93" s="86">
        <v>2</v>
      </c>
      <c r="K93" s="108">
        <v>45849</v>
      </c>
      <c r="L93" s="113">
        <v>4.3</v>
      </c>
      <c r="M93" s="113">
        <v>4.2</v>
      </c>
      <c r="N93" s="113">
        <v>4.4000000000000004</v>
      </c>
      <c r="O93" s="103">
        <f t="shared" si="4"/>
        <v>4.3</v>
      </c>
      <c r="U93" s="119"/>
      <c r="Y93"/>
    </row>
    <row r="94" spans="1:34">
      <c r="A94" s="86" t="s">
        <v>39</v>
      </c>
      <c r="B94" s="86" t="s">
        <v>40</v>
      </c>
      <c r="C94" s="86" t="s">
        <v>44</v>
      </c>
      <c r="D94" s="86">
        <v>2001</v>
      </c>
      <c r="E94" s="86">
        <v>2</v>
      </c>
      <c r="F94" s="86">
        <v>4</v>
      </c>
      <c r="G94" s="86">
        <v>16</v>
      </c>
      <c r="H94" s="86">
        <v>29</v>
      </c>
      <c r="I94" s="86">
        <v>416</v>
      </c>
      <c r="J94" s="86">
        <v>2</v>
      </c>
      <c r="K94" s="108">
        <v>45849</v>
      </c>
      <c r="L94" s="113">
        <v>4.4000000000000004</v>
      </c>
      <c r="M94" s="113">
        <v>4.4000000000000004</v>
      </c>
      <c r="N94" s="113">
        <v>4.4000000000000004</v>
      </c>
      <c r="O94" s="103">
        <f t="shared" si="4"/>
        <v>4.4000000000000004</v>
      </c>
      <c r="U94" s="119"/>
      <c r="Y94"/>
    </row>
    <row r="95" spans="1:34">
      <c r="A95" s="86" t="s">
        <v>39</v>
      </c>
      <c r="B95" s="86" t="s">
        <v>40</v>
      </c>
      <c r="C95" s="86" t="s">
        <v>43</v>
      </c>
      <c r="D95" s="86">
        <v>1999</v>
      </c>
      <c r="E95" s="86">
        <v>2</v>
      </c>
      <c r="F95" s="86">
        <v>3</v>
      </c>
      <c r="G95" s="86">
        <v>16</v>
      </c>
      <c r="H95" s="86">
        <v>30</v>
      </c>
      <c r="I95" s="86">
        <v>316</v>
      </c>
      <c r="J95" s="86">
        <v>2</v>
      </c>
      <c r="K95" s="108">
        <v>45849</v>
      </c>
      <c r="L95" s="113">
        <v>4.4000000000000004</v>
      </c>
      <c r="M95" s="113">
        <v>4.3</v>
      </c>
      <c r="N95" s="113">
        <v>4.2</v>
      </c>
      <c r="O95" s="103">
        <f t="shared" si="4"/>
        <v>4.3</v>
      </c>
      <c r="U95" s="119"/>
      <c r="Y95"/>
    </row>
    <row r="96" spans="1:34">
      <c r="A96" s="86" t="s">
        <v>39</v>
      </c>
      <c r="B96" s="86" t="s">
        <v>40</v>
      </c>
      <c r="C96" s="86" t="s">
        <v>46</v>
      </c>
      <c r="D96" s="86">
        <v>2008</v>
      </c>
      <c r="E96" s="86">
        <v>2</v>
      </c>
      <c r="F96" s="86">
        <v>2</v>
      </c>
      <c r="G96" s="86">
        <v>16</v>
      </c>
      <c r="H96" s="86">
        <v>31</v>
      </c>
      <c r="I96" s="86">
        <v>216</v>
      </c>
      <c r="J96" s="86">
        <v>2</v>
      </c>
      <c r="K96" s="108">
        <v>45849</v>
      </c>
      <c r="L96" s="113">
        <v>4.5</v>
      </c>
      <c r="M96" s="113">
        <v>4.8</v>
      </c>
      <c r="N96" s="113">
        <v>4.5</v>
      </c>
      <c r="O96" s="103">
        <f t="shared" si="4"/>
        <v>4.6000000000000005</v>
      </c>
      <c r="U96" s="119"/>
      <c r="Y96"/>
    </row>
    <row r="97" spans="1:34">
      <c r="A97" s="86" t="s">
        <v>39</v>
      </c>
      <c r="B97" s="86" t="s">
        <v>40</v>
      </c>
      <c r="C97" s="86" t="s">
        <v>48</v>
      </c>
      <c r="D97" s="86">
        <v>2020</v>
      </c>
      <c r="E97" s="86">
        <v>2</v>
      </c>
      <c r="F97" s="86">
        <v>1</v>
      </c>
      <c r="G97" s="86">
        <v>16</v>
      </c>
      <c r="H97" s="86">
        <v>32</v>
      </c>
      <c r="I97" s="86">
        <v>116</v>
      </c>
      <c r="J97" s="86">
        <v>2</v>
      </c>
      <c r="K97" s="108">
        <v>45849</v>
      </c>
      <c r="L97" s="113">
        <v>4.0999999999999996</v>
      </c>
      <c r="M97" s="113">
        <v>4.4000000000000004</v>
      </c>
      <c r="N97" s="113">
        <v>4.3</v>
      </c>
      <c r="O97" s="103">
        <f t="shared" si="4"/>
        <v>4.2666666666666666</v>
      </c>
      <c r="U97" s="119"/>
      <c r="Y97"/>
    </row>
    <row r="98" spans="1:34" s="50" customFormat="1">
      <c r="A98" s="86" t="s">
        <v>29</v>
      </c>
      <c r="B98" s="86" t="s">
        <v>30</v>
      </c>
      <c r="C98" s="86" t="s">
        <v>33</v>
      </c>
      <c r="D98" s="86">
        <v>1998</v>
      </c>
      <c r="E98" s="86">
        <v>3</v>
      </c>
      <c r="F98" s="86">
        <v>1</v>
      </c>
      <c r="G98" s="86">
        <v>18</v>
      </c>
      <c r="H98" s="86">
        <v>33</v>
      </c>
      <c r="I98" s="86">
        <v>118</v>
      </c>
      <c r="J98" s="86">
        <v>2</v>
      </c>
      <c r="K98" s="64">
        <v>45811</v>
      </c>
      <c r="L98" s="112">
        <v>4.7</v>
      </c>
      <c r="M98" s="112">
        <v>5.0999999999999996</v>
      </c>
      <c r="N98" s="112">
        <v>5.3</v>
      </c>
      <c r="O98" s="103">
        <f t="shared" si="4"/>
        <v>5.0333333333333341</v>
      </c>
      <c r="P98" s="63">
        <v>2</v>
      </c>
      <c r="Q98" s="63">
        <v>1</v>
      </c>
      <c r="R98" s="63">
        <v>3</v>
      </c>
      <c r="S98" s="63">
        <f t="shared" si="3"/>
        <v>2</v>
      </c>
      <c r="U98" s="119"/>
      <c r="X98"/>
      <c r="Y98"/>
      <c r="Z98"/>
      <c r="AA98"/>
      <c r="AB98"/>
      <c r="AC98"/>
      <c r="AD98"/>
      <c r="AE98"/>
      <c r="AF98" s="17"/>
      <c r="AH98" s="51"/>
    </row>
    <row r="99" spans="1:34" s="50" customFormat="1">
      <c r="A99" s="86" t="s">
        <v>29</v>
      </c>
      <c r="B99" s="86" t="s">
        <v>30</v>
      </c>
      <c r="C99" s="86" t="s">
        <v>31</v>
      </c>
      <c r="D99" s="86">
        <v>1983</v>
      </c>
      <c r="E99" s="86">
        <v>3</v>
      </c>
      <c r="F99" s="86">
        <v>2</v>
      </c>
      <c r="G99" s="86">
        <v>18</v>
      </c>
      <c r="H99" s="86">
        <v>34</v>
      </c>
      <c r="I99" s="86">
        <v>218</v>
      </c>
      <c r="J99" s="86">
        <v>2</v>
      </c>
      <c r="K99" s="64">
        <v>45811</v>
      </c>
      <c r="L99" s="112">
        <v>5.7</v>
      </c>
      <c r="M99" s="112">
        <v>6.1</v>
      </c>
      <c r="N99" s="112">
        <v>6</v>
      </c>
      <c r="O99" s="103">
        <f t="shared" si="4"/>
        <v>5.9333333333333336</v>
      </c>
      <c r="P99" s="63">
        <v>5</v>
      </c>
      <c r="Q99" s="63">
        <v>5</v>
      </c>
      <c r="R99" s="63">
        <v>5</v>
      </c>
      <c r="S99" s="63">
        <f t="shared" si="3"/>
        <v>5</v>
      </c>
      <c r="U99" s="119"/>
      <c r="X99"/>
      <c r="Y99"/>
      <c r="Z99"/>
      <c r="AA99"/>
      <c r="AB99"/>
      <c r="AC99"/>
      <c r="AD99"/>
      <c r="AE99"/>
      <c r="AF99" s="17"/>
      <c r="AH99" s="51"/>
    </row>
    <row r="100" spans="1:34" s="50" customFormat="1">
      <c r="A100" s="86" t="s">
        <v>29</v>
      </c>
      <c r="B100" s="86" t="s">
        <v>30</v>
      </c>
      <c r="C100" s="86" t="s">
        <v>34</v>
      </c>
      <c r="D100" s="86">
        <v>1999</v>
      </c>
      <c r="E100" s="86">
        <v>3</v>
      </c>
      <c r="F100" s="86">
        <v>3</v>
      </c>
      <c r="G100" s="86">
        <v>18</v>
      </c>
      <c r="H100" s="86">
        <v>35</v>
      </c>
      <c r="I100" s="86">
        <v>318</v>
      </c>
      <c r="J100" s="86">
        <v>2</v>
      </c>
      <c r="K100" s="64">
        <v>45811</v>
      </c>
      <c r="L100" s="112">
        <v>5.4</v>
      </c>
      <c r="M100" s="112">
        <v>5.0999999999999996</v>
      </c>
      <c r="N100" s="112">
        <v>5.5</v>
      </c>
      <c r="O100" s="103">
        <f t="shared" si="4"/>
        <v>5.333333333333333</v>
      </c>
      <c r="P100" s="63">
        <v>1</v>
      </c>
      <c r="Q100" s="63">
        <v>3</v>
      </c>
      <c r="R100" s="63">
        <v>3</v>
      </c>
      <c r="S100" s="63">
        <f t="shared" si="3"/>
        <v>2.3333333333333335</v>
      </c>
      <c r="U100" s="119"/>
      <c r="X100"/>
      <c r="Y100"/>
      <c r="Z100"/>
      <c r="AA100"/>
      <c r="AB100"/>
      <c r="AC100"/>
      <c r="AD100"/>
      <c r="AE100"/>
      <c r="AF100" s="17"/>
      <c r="AH100" s="51"/>
    </row>
    <row r="101" spans="1:34" s="50" customFormat="1">
      <c r="A101" s="86" t="s">
        <v>29</v>
      </c>
      <c r="B101" s="86" t="s">
        <v>30</v>
      </c>
      <c r="C101" s="86" t="s">
        <v>37</v>
      </c>
      <c r="D101" s="86">
        <v>2018</v>
      </c>
      <c r="E101" s="86">
        <v>3</v>
      </c>
      <c r="F101" s="86">
        <v>4</v>
      </c>
      <c r="G101" s="86">
        <v>18</v>
      </c>
      <c r="H101" s="86">
        <v>36</v>
      </c>
      <c r="I101" s="86">
        <v>418</v>
      </c>
      <c r="J101" s="86">
        <v>2</v>
      </c>
      <c r="K101" s="64">
        <v>45811</v>
      </c>
      <c r="L101" s="112">
        <v>4.2</v>
      </c>
      <c r="M101" s="112">
        <v>4.8</v>
      </c>
      <c r="N101" s="112">
        <v>5.3</v>
      </c>
      <c r="O101" s="103">
        <f t="shared" si="4"/>
        <v>4.7666666666666666</v>
      </c>
      <c r="P101" s="63">
        <v>0</v>
      </c>
      <c r="Q101" s="63">
        <v>1</v>
      </c>
      <c r="R101" s="63">
        <v>2</v>
      </c>
      <c r="S101" s="63">
        <f t="shared" si="3"/>
        <v>1</v>
      </c>
      <c r="U101" s="119"/>
      <c r="X101"/>
      <c r="Y101"/>
      <c r="Z101"/>
      <c r="AA101"/>
      <c r="AB101"/>
      <c r="AC101"/>
      <c r="AD101"/>
      <c r="AE101"/>
      <c r="AF101" s="17"/>
      <c r="AH101" s="51"/>
    </row>
    <row r="102" spans="1:34" s="50" customFormat="1">
      <c r="A102" s="86" t="s">
        <v>29</v>
      </c>
      <c r="B102" s="86" t="s">
        <v>30</v>
      </c>
      <c r="C102" s="86" t="s">
        <v>32</v>
      </c>
      <c r="D102" s="86">
        <v>1985</v>
      </c>
      <c r="E102" s="86">
        <v>3</v>
      </c>
      <c r="F102" s="86">
        <v>4</v>
      </c>
      <c r="G102" s="86">
        <v>20</v>
      </c>
      <c r="H102" s="86">
        <v>37</v>
      </c>
      <c r="I102" s="86">
        <v>420</v>
      </c>
      <c r="J102" s="86">
        <v>2</v>
      </c>
      <c r="K102" s="64">
        <v>45811</v>
      </c>
      <c r="L102" s="112">
        <v>5.0999999999999996</v>
      </c>
      <c r="M102" s="112">
        <v>5.3</v>
      </c>
      <c r="N102" s="112">
        <v>5</v>
      </c>
      <c r="O102" s="103">
        <f t="shared" si="4"/>
        <v>5.1333333333333329</v>
      </c>
      <c r="P102" s="63">
        <v>1</v>
      </c>
      <c r="Q102" s="63">
        <v>2</v>
      </c>
      <c r="R102" s="63">
        <v>2</v>
      </c>
      <c r="S102" s="63">
        <f t="shared" si="3"/>
        <v>1.6666666666666667</v>
      </c>
      <c r="U102" s="119"/>
      <c r="X102"/>
      <c r="Y102"/>
      <c r="Z102"/>
      <c r="AA102"/>
      <c r="AB102"/>
      <c r="AC102"/>
      <c r="AD102"/>
      <c r="AE102"/>
      <c r="AF102" s="17"/>
      <c r="AH102" s="51"/>
    </row>
    <row r="103" spans="1:34" s="50" customFormat="1">
      <c r="A103" s="86" t="s">
        <v>29</v>
      </c>
      <c r="B103" s="86" t="s">
        <v>30</v>
      </c>
      <c r="C103" s="86" t="s">
        <v>35</v>
      </c>
      <c r="D103" s="86">
        <v>2002</v>
      </c>
      <c r="E103" s="86">
        <v>3</v>
      </c>
      <c r="F103" s="86">
        <v>3</v>
      </c>
      <c r="G103" s="86">
        <v>20</v>
      </c>
      <c r="H103" s="86">
        <v>38</v>
      </c>
      <c r="I103" s="86">
        <v>320</v>
      </c>
      <c r="J103" s="86">
        <v>2</v>
      </c>
      <c r="K103" s="64">
        <v>45811</v>
      </c>
      <c r="L103" s="112">
        <v>5</v>
      </c>
      <c r="M103" s="112">
        <v>4</v>
      </c>
      <c r="N103" s="112">
        <v>5.3</v>
      </c>
      <c r="O103" s="103">
        <f t="shared" si="4"/>
        <v>4.7666666666666666</v>
      </c>
      <c r="P103" s="63">
        <v>2</v>
      </c>
      <c r="Q103" s="63">
        <v>1</v>
      </c>
      <c r="R103" s="63">
        <v>3</v>
      </c>
      <c r="S103" s="63">
        <f t="shared" si="3"/>
        <v>2</v>
      </c>
      <c r="U103" s="119"/>
      <c r="X103"/>
      <c r="Y103"/>
      <c r="Z103"/>
      <c r="AA103"/>
      <c r="AB103"/>
      <c r="AC103"/>
      <c r="AD103"/>
      <c r="AE103"/>
      <c r="AF103" s="17"/>
      <c r="AH103" s="51"/>
    </row>
    <row r="104" spans="1:34" s="50" customFormat="1">
      <c r="A104" s="86" t="s">
        <v>29</v>
      </c>
      <c r="B104" s="86" t="s">
        <v>30</v>
      </c>
      <c r="C104" s="86" t="s">
        <v>36</v>
      </c>
      <c r="D104" s="86">
        <v>2016</v>
      </c>
      <c r="E104" s="86">
        <v>3</v>
      </c>
      <c r="F104" s="86">
        <v>2</v>
      </c>
      <c r="G104" s="86">
        <v>20</v>
      </c>
      <c r="H104" s="86">
        <v>39</v>
      </c>
      <c r="I104" s="86">
        <v>220</v>
      </c>
      <c r="J104" s="86">
        <v>2</v>
      </c>
      <c r="K104" s="64">
        <v>45811</v>
      </c>
      <c r="L104" s="112">
        <v>5.7</v>
      </c>
      <c r="M104" s="112">
        <v>6</v>
      </c>
      <c r="N104" s="112">
        <v>4.9000000000000004</v>
      </c>
      <c r="O104" s="103">
        <f t="shared" si="4"/>
        <v>5.5333333333333341</v>
      </c>
      <c r="P104" s="63">
        <v>2</v>
      </c>
      <c r="Q104" s="63">
        <v>2</v>
      </c>
      <c r="R104" s="63">
        <v>0</v>
      </c>
      <c r="S104" s="63">
        <f t="shared" si="3"/>
        <v>1.3333333333333333</v>
      </c>
      <c r="U104" s="119"/>
      <c r="X104"/>
      <c r="Y104"/>
      <c r="Z104"/>
      <c r="AA104"/>
      <c r="AB104"/>
      <c r="AC104"/>
      <c r="AD104"/>
      <c r="AE104"/>
      <c r="AF104" s="17"/>
      <c r="AH104" s="51"/>
    </row>
    <row r="105" spans="1:34" s="50" customFormat="1">
      <c r="A105" s="86" t="s">
        <v>29</v>
      </c>
      <c r="B105" s="86" t="s">
        <v>30</v>
      </c>
      <c r="C105" s="86" t="s">
        <v>38</v>
      </c>
      <c r="D105" s="86">
        <v>2023</v>
      </c>
      <c r="E105" s="86">
        <v>3</v>
      </c>
      <c r="F105" s="86">
        <v>1</v>
      </c>
      <c r="G105" s="86">
        <v>20</v>
      </c>
      <c r="H105" s="86">
        <v>40</v>
      </c>
      <c r="I105" s="86">
        <v>120</v>
      </c>
      <c r="J105" s="86">
        <v>2</v>
      </c>
      <c r="K105" s="64">
        <v>45811</v>
      </c>
      <c r="L105" s="112">
        <v>5.3</v>
      </c>
      <c r="M105" s="112">
        <v>5</v>
      </c>
      <c r="N105" s="112">
        <v>5.2</v>
      </c>
      <c r="O105" s="103">
        <f t="shared" si="4"/>
        <v>5.166666666666667</v>
      </c>
      <c r="P105" s="63">
        <v>1</v>
      </c>
      <c r="Q105" s="63">
        <v>1</v>
      </c>
      <c r="R105" s="63">
        <v>2</v>
      </c>
      <c r="S105" s="63">
        <f t="shared" si="3"/>
        <v>1.3333333333333333</v>
      </c>
      <c r="U105" s="119"/>
      <c r="X105"/>
      <c r="Y105"/>
      <c r="Z105"/>
      <c r="AA105"/>
      <c r="AB105"/>
      <c r="AC105"/>
      <c r="AD105"/>
      <c r="AE105"/>
      <c r="AF105" s="17"/>
      <c r="AH105" s="51"/>
    </row>
    <row r="106" spans="1:34">
      <c r="A106" s="86" t="s">
        <v>39</v>
      </c>
      <c r="B106" s="86" t="s">
        <v>40</v>
      </c>
      <c r="C106" s="86" t="s">
        <v>44</v>
      </c>
      <c r="D106" s="86">
        <v>2001</v>
      </c>
      <c r="E106" s="86">
        <v>3</v>
      </c>
      <c r="F106" s="86">
        <v>1</v>
      </c>
      <c r="G106" s="86">
        <v>22</v>
      </c>
      <c r="H106" s="86">
        <v>41</v>
      </c>
      <c r="I106" s="86">
        <v>122</v>
      </c>
      <c r="J106" s="86">
        <v>2</v>
      </c>
      <c r="K106" s="108">
        <v>45849</v>
      </c>
      <c r="L106" s="113">
        <v>4</v>
      </c>
      <c r="M106" s="113">
        <v>4.4000000000000004</v>
      </c>
      <c r="N106" s="113">
        <v>4.5999999999999996</v>
      </c>
      <c r="O106" s="103">
        <f t="shared" si="4"/>
        <v>4.333333333333333</v>
      </c>
      <c r="U106" s="119"/>
      <c r="Y106"/>
    </row>
    <row r="107" spans="1:34">
      <c r="A107" s="86" t="s">
        <v>39</v>
      </c>
      <c r="B107" s="86" t="s">
        <v>40</v>
      </c>
      <c r="C107" s="86" t="s">
        <v>47</v>
      </c>
      <c r="D107" s="86">
        <v>2016</v>
      </c>
      <c r="E107" s="86">
        <v>3</v>
      </c>
      <c r="F107" s="86">
        <v>2</v>
      </c>
      <c r="G107" s="86">
        <v>22</v>
      </c>
      <c r="H107" s="86">
        <v>42</v>
      </c>
      <c r="I107" s="86">
        <v>222</v>
      </c>
      <c r="J107" s="86">
        <v>2</v>
      </c>
      <c r="K107" s="108">
        <v>45849</v>
      </c>
      <c r="L107" s="113">
        <v>4.7</v>
      </c>
      <c r="M107" s="113">
        <v>4.4000000000000004</v>
      </c>
      <c r="N107" s="113">
        <v>4.7</v>
      </c>
      <c r="O107" s="103">
        <f t="shared" si="4"/>
        <v>4.6000000000000005</v>
      </c>
      <c r="U107" s="119"/>
      <c r="Y107"/>
    </row>
    <row r="108" spans="1:34">
      <c r="A108" s="86" t="s">
        <v>39</v>
      </c>
      <c r="B108" s="86" t="s">
        <v>40</v>
      </c>
      <c r="C108" s="86" t="s">
        <v>42</v>
      </c>
      <c r="D108" s="86">
        <v>1989</v>
      </c>
      <c r="E108" s="86">
        <v>3</v>
      </c>
      <c r="F108" s="86">
        <v>3</v>
      </c>
      <c r="G108" s="86">
        <v>22</v>
      </c>
      <c r="H108" s="86">
        <v>43</v>
      </c>
      <c r="I108" s="86">
        <v>322</v>
      </c>
      <c r="J108" s="86">
        <v>2</v>
      </c>
      <c r="K108" s="108">
        <v>45849</v>
      </c>
      <c r="L108" s="113">
        <v>4</v>
      </c>
      <c r="M108" s="113">
        <v>4</v>
      </c>
      <c r="N108" s="113">
        <v>4.0999999999999996</v>
      </c>
      <c r="O108" s="103">
        <f t="shared" si="4"/>
        <v>4.0333333333333332</v>
      </c>
      <c r="U108" s="119"/>
      <c r="Y108"/>
    </row>
    <row r="109" spans="1:34">
      <c r="A109" s="86" t="s">
        <v>39</v>
      </c>
      <c r="B109" s="86" t="s">
        <v>40</v>
      </c>
      <c r="C109" s="86" t="s">
        <v>48</v>
      </c>
      <c r="D109" s="86">
        <v>2020</v>
      </c>
      <c r="E109" s="86">
        <v>3</v>
      </c>
      <c r="F109" s="86">
        <v>4</v>
      </c>
      <c r="G109" s="86">
        <v>22</v>
      </c>
      <c r="H109" s="86">
        <v>44</v>
      </c>
      <c r="I109" s="86">
        <v>422</v>
      </c>
      <c r="J109" s="86">
        <v>2</v>
      </c>
      <c r="K109" s="108">
        <v>45849</v>
      </c>
      <c r="L109" s="113">
        <v>4.4000000000000004</v>
      </c>
      <c r="M109" s="113">
        <v>4.3</v>
      </c>
      <c r="N109" s="113">
        <v>3.7</v>
      </c>
      <c r="O109" s="103">
        <f t="shared" si="4"/>
        <v>4.1333333333333329</v>
      </c>
      <c r="U109" s="119"/>
      <c r="Y109"/>
    </row>
    <row r="110" spans="1:34">
      <c r="A110" s="86" t="s">
        <v>39</v>
      </c>
      <c r="B110" s="86" t="s">
        <v>40</v>
      </c>
      <c r="C110" s="86" t="s">
        <v>41</v>
      </c>
      <c r="D110" s="86">
        <v>1984</v>
      </c>
      <c r="E110" s="86">
        <v>3</v>
      </c>
      <c r="F110" s="86">
        <v>4</v>
      </c>
      <c r="G110" s="86">
        <v>24</v>
      </c>
      <c r="H110" s="86">
        <v>45</v>
      </c>
      <c r="I110" s="86">
        <v>424</v>
      </c>
      <c r="J110" s="86">
        <v>2</v>
      </c>
      <c r="K110" s="108">
        <v>45849</v>
      </c>
      <c r="L110" s="113">
        <v>4.3</v>
      </c>
      <c r="M110" s="113">
        <v>4.2</v>
      </c>
      <c r="N110" s="113">
        <v>4</v>
      </c>
      <c r="O110" s="103">
        <f t="shared" si="4"/>
        <v>4.166666666666667</v>
      </c>
      <c r="U110" s="119"/>
      <c r="Y110"/>
    </row>
    <row r="111" spans="1:34">
      <c r="A111" s="86" t="s">
        <v>39</v>
      </c>
      <c r="B111" s="86" t="s">
        <v>40</v>
      </c>
      <c r="C111" s="86" t="s">
        <v>46</v>
      </c>
      <c r="D111" s="86">
        <v>2008</v>
      </c>
      <c r="E111" s="86">
        <v>3</v>
      </c>
      <c r="F111" s="86">
        <v>3</v>
      </c>
      <c r="G111" s="86">
        <v>24</v>
      </c>
      <c r="H111" s="86">
        <v>46</v>
      </c>
      <c r="I111" s="86">
        <v>324</v>
      </c>
      <c r="J111" s="86">
        <v>2</v>
      </c>
      <c r="K111" s="108">
        <v>45849</v>
      </c>
      <c r="L111" s="113">
        <v>3.5</v>
      </c>
      <c r="M111" s="113">
        <v>3.5</v>
      </c>
      <c r="N111" s="113">
        <v>3.8</v>
      </c>
      <c r="O111" s="103">
        <f t="shared" si="4"/>
        <v>3.6</v>
      </c>
      <c r="U111" s="119"/>
      <c r="Y111"/>
    </row>
    <row r="112" spans="1:34">
      <c r="A112" s="86" t="s">
        <v>39</v>
      </c>
      <c r="B112" s="86" t="s">
        <v>40</v>
      </c>
      <c r="C112" s="86" t="s">
        <v>43</v>
      </c>
      <c r="D112" s="86">
        <v>1999</v>
      </c>
      <c r="E112" s="86">
        <v>3</v>
      </c>
      <c r="F112" s="86">
        <v>2</v>
      </c>
      <c r="G112" s="86">
        <v>24</v>
      </c>
      <c r="H112" s="86">
        <v>47</v>
      </c>
      <c r="I112" s="86">
        <v>224</v>
      </c>
      <c r="J112" s="86">
        <v>2</v>
      </c>
      <c r="K112" s="108">
        <v>45849</v>
      </c>
      <c r="L112" s="113">
        <v>4.0999999999999996</v>
      </c>
      <c r="M112" s="113">
        <v>4.5999999999999996</v>
      </c>
      <c r="N112" s="113">
        <v>4.5999999999999996</v>
      </c>
      <c r="O112" s="103">
        <f t="shared" si="4"/>
        <v>4.4333333333333327</v>
      </c>
      <c r="U112" s="119"/>
      <c r="Y112"/>
    </row>
    <row r="113" spans="1:34">
      <c r="A113" s="86" t="s">
        <v>39</v>
      </c>
      <c r="B113" s="86" t="s">
        <v>40</v>
      </c>
      <c r="C113" s="86" t="s">
        <v>45</v>
      </c>
      <c r="D113" s="86">
        <v>2004</v>
      </c>
      <c r="E113" s="86">
        <v>3</v>
      </c>
      <c r="F113" s="86">
        <v>1</v>
      </c>
      <c r="G113" s="86">
        <v>24</v>
      </c>
      <c r="H113" s="86">
        <v>48</v>
      </c>
      <c r="I113" s="86">
        <v>124</v>
      </c>
      <c r="J113" s="86">
        <v>2</v>
      </c>
      <c r="K113" s="108">
        <v>45849</v>
      </c>
      <c r="L113" s="113">
        <v>4.2</v>
      </c>
      <c r="M113" s="113">
        <v>4.4000000000000004</v>
      </c>
      <c r="N113" s="113">
        <v>4.0999999999999996</v>
      </c>
      <c r="O113" s="103">
        <f t="shared" si="4"/>
        <v>4.2333333333333334</v>
      </c>
      <c r="U113" s="119"/>
      <c r="Y113"/>
    </row>
    <row r="114" spans="1:34" s="50" customFormat="1">
      <c r="A114" s="86" t="s">
        <v>29</v>
      </c>
      <c r="B114" s="86" t="s">
        <v>30</v>
      </c>
      <c r="C114" s="86" t="s">
        <v>34</v>
      </c>
      <c r="D114" s="86">
        <v>1999</v>
      </c>
      <c r="E114" s="86">
        <v>4</v>
      </c>
      <c r="F114" s="86">
        <v>1</v>
      </c>
      <c r="G114" s="86">
        <v>26</v>
      </c>
      <c r="H114" s="86">
        <v>49</v>
      </c>
      <c r="I114" s="86">
        <v>126</v>
      </c>
      <c r="J114" s="86">
        <v>2</v>
      </c>
      <c r="K114" s="64">
        <v>45811</v>
      </c>
      <c r="L114" s="112">
        <v>5.5</v>
      </c>
      <c r="M114" s="112">
        <v>5.3</v>
      </c>
      <c r="N114" s="112">
        <v>5.3</v>
      </c>
      <c r="O114" s="103">
        <f t="shared" si="4"/>
        <v>5.3666666666666671</v>
      </c>
      <c r="P114" s="63">
        <v>2</v>
      </c>
      <c r="Q114" s="63">
        <v>1</v>
      </c>
      <c r="R114" s="63">
        <v>2</v>
      </c>
      <c r="S114" s="63">
        <f t="shared" si="3"/>
        <v>1.6666666666666667</v>
      </c>
      <c r="U114" s="119"/>
      <c r="X114"/>
      <c r="Y114"/>
      <c r="Z114"/>
      <c r="AA114"/>
      <c r="AB114"/>
      <c r="AC114"/>
      <c r="AD114"/>
      <c r="AE114"/>
      <c r="AF114" s="51"/>
      <c r="AH114" s="51"/>
    </row>
    <row r="115" spans="1:34" s="50" customFormat="1">
      <c r="A115" s="86" t="s">
        <v>29</v>
      </c>
      <c r="B115" s="86" t="s">
        <v>30</v>
      </c>
      <c r="C115" s="86" t="s">
        <v>35</v>
      </c>
      <c r="D115" s="86">
        <v>2002</v>
      </c>
      <c r="E115" s="86">
        <v>4</v>
      </c>
      <c r="F115" s="86">
        <v>2</v>
      </c>
      <c r="G115" s="86">
        <v>26</v>
      </c>
      <c r="H115" s="86">
        <v>50</v>
      </c>
      <c r="I115" s="86">
        <v>226</v>
      </c>
      <c r="J115" s="86">
        <v>2</v>
      </c>
      <c r="K115" s="64">
        <v>45811</v>
      </c>
      <c r="L115" s="112">
        <v>5.5</v>
      </c>
      <c r="M115" s="112">
        <v>5.0999999999999996</v>
      </c>
      <c r="N115" s="112">
        <v>5.3</v>
      </c>
      <c r="O115" s="103">
        <f t="shared" si="4"/>
        <v>5.3</v>
      </c>
      <c r="P115" s="63">
        <v>2</v>
      </c>
      <c r="Q115" s="63">
        <v>2</v>
      </c>
      <c r="R115" s="63">
        <v>4</v>
      </c>
      <c r="S115" s="63">
        <f t="shared" si="3"/>
        <v>2.6666666666666665</v>
      </c>
      <c r="U115" s="119"/>
      <c r="X115"/>
      <c r="Y115"/>
      <c r="Z115"/>
      <c r="AA115"/>
      <c r="AB115"/>
      <c r="AC115"/>
      <c r="AD115"/>
      <c r="AE115"/>
      <c r="AF115" s="51"/>
      <c r="AH115" s="51"/>
    </row>
    <row r="116" spans="1:34" s="50" customFormat="1">
      <c r="A116" s="86" t="s">
        <v>29</v>
      </c>
      <c r="B116" s="86" t="s">
        <v>30</v>
      </c>
      <c r="C116" s="86" t="s">
        <v>32</v>
      </c>
      <c r="D116" s="86">
        <v>1985</v>
      </c>
      <c r="E116" s="86">
        <v>4</v>
      </c>
      <c r="F116" s="86">
        <v>3</v>
      </c>
      <c r="G116" s="86">
        <v>26</v>
      </c>
      <c r="H116" s="86">
        <v>51</v>
      </c>
      <c r="I116" s="86">
        <v>326</v>
      </c>
      <c r="J116" s="86">
        <v>2</v>
      </c>
      <c r="K116" s="64">
        <v>45811</v>
      </c>
      <c r="L116" s="112">
        <v>5.8</v>
      </c>
      <c r="M116" s="112">
        <v>5.0999999999999996</v>
      </c>
      <c r="N116" s="112">
        <v>4.7</v>
      </c>
      <c r="O116" s="103">
        <f t="shared" si="4"/>
        <v>5.1999999999999993</v>
      </c>
      <c r="P116" s="63">
        <v>3</v>
      </c>
      <c r="Q116" s="63">
        <v>2</v>
      </c>
      <c r="R116" s="63">
        <v>0</v>
      </c>
      <c r="S116" s="63">
        <f t="shared" si="3"/>
        <v>1.6666666666666667</v>
      </c>
      <c r="U116" s="119"/>
      <c r="X116"/>
      <c r="Y116"/>
      <c r="Z116"/>
      <c r="AA116"/>
      <c r="AB116"/>
      <c r="AC116"/>
      <c r="AD116"/>
      <c r="AE116"/>
      <c r="AF116" s="51"/>
      <c r="AH116" s="51"/>
    </row>
    <row r="117" spans="1:34" s="50" customFormat="1">
      <c r="A117" s="86" t="s">
        <v>29</v>
      </c>
      <c r="B117" s="86" t="s">
        <v>30</v>
      </c>
      <c r="C117" s="86" t="s">
        <v>38</v>
      </c>
      <c r="D117" s="86">
        <v>2023</v>
      </c>
      <c r="E117" s="86">
        <v>4</v>
      </c>
      <c r="F117" s="86">
        <v>4</v>
      </c>
      <c r="G117" s="86">
        <v>26</v>
      </c>
      <c r="H117" s="86">
        <v>52</v>
      </c>
      <c r="I117" s="86">
        <v>426</v>
      </c>
      <c r="J117" s="86">
        <v>2</v>
      </c>
      <c r="K117" s="64">
        <v>45811</v>
      </c>
      <c r="L117" s="112">
        <v>5.4</v>
      </c>
      <c r="M117" s="112">
        <v>5.4</v>
      </c>
      <c r="N117" s="112">
        <v>4.5</v>
      </c>
      <c r="O117" s="103">
        <f t="shared" si="4"/>
        <v>5.1000000000000005</v>
      </c>
      <c r="P117" s="63">
        <v>2</v>
      </c>
      <c r="Q117" s="63">
        <v>2</v>
      </c>
      <c r="R117" s="63">
        <v>0</v>
      </c>
      <c r="S117" s="63">
        <f t="shared" si="3"/>
        <v>1.3333333333333333</v>
      </c>
      <c r="U117" s="119"/>
      <c r="X117"/>
      <c r="Y117"/>
      <c r="Z117"/>
      <c r="AA117"/>
      <c r="AB117"/>
      <c r="AC117"/>
      <c r="AD117"/>
      <c r="AE117"/>
      <c r="AF117" s="51"/>
      <c r="AH117" s="51"/>
    </row>
    <row r="118" spans="1:34" s="50" customFormat="1">
      <c r="A118" s="86" t="s">
        <v>29</v>
      </c>
      <c r="B118" s="86" t="s">
        <v>30</v>
      </c>
      <c r="C118" s="86" t="s">
        <v>36</v>
      </c>
      <c r="D118" s="86">
        <v>2016</v>
      </c>
      <c r="E118" s="86">
        <v>4</v>
      </c>
      <c r="F118" s="86">
        <v>4</v>
      </c>
      <c r="G118" s="86">
        <v>28</v>
      </c>
      <c r="H118" s="86">
        <v>53</v>
      </c>
      <c r="I118" s="86">
        <v>428</v>
      </c>
      <c r="J118" s="86">
        <v>2</v>
      </c>
      <c r="K118" s="64">
        <v>45811</v>
      </c>
      <c r="L118" s="112">
        <v>5.5</v>
      </c>
      <c r="M118" s="112">
        <v>5.5</v>
      </c>
      <c r="N118" s="112">
        <v>5.4</v>
      </c>
      <c r="O118" s="103">
        <f t="shared" si="4"/>
        <v>5.4666666666666659</v>
      </c>
      <c r="P118" s="63">
        <v>2</v>
      </c>
      <c r="Q118" s="63">
        <v>3</v>
      </c>
      <c r="R118" s="63">
        <v>3</v>
      </c>
      <c r="S118" s="63">
        <f t="shared" si="3"/>
        <v>2.6666666666666665</v>
      </c>
      <c r="U118" s="119"/>
      <c r="X118"/>
      <c r="Y118"/>
      <c r="Z118"/>
      <c r="AA118"/>
      <c r="AB118"/>
      <c r="AC118"/>
      <c r="AD118"/>
      <c r="AE118"/>
      <c r="AF118" s="51"/>
      <c r="AH118" s="51"/>
    </row>
    <row r="119" spans="1:34" s="50" customFormat="1">
      <c r="A119" s="86" t="s">
        <v>29</v>
      </c>
      <c r="B119" s="86" t="s">
        <v>30</v>
      </c>
      <c r="C119" s="86" t="s">
        <v>33</v>
      </c>
      <c r="D119" s="86">
        <v>1998</v>
      </c>
      <c r="E119" s="86">
        <v>4</v>
      </c>
      <c r="F119" s="86">
        <v>3</v>
      </c>
      <c r="G119" s="86">
        <v>28</v>
      </c>
      <c r="H119" s="86">
        <v>54</v>
      </c>
      <c r="I119" s="86">
        <v>328</v>
      </c>
      <c r="J119" s="86">
        <v>2</v>
      </c>
      <c r="K119" s="64">
        <v>45811</v>
      </c>
      <c r="L119" s="112">
        <v>6.1</v>
      </c>
      <c r="M119" s="112">
        <v>5.4</v>
      </c>
      <c r="N119" s="112">
        <v>5</v>
      </c>
      <c r="O119" s="103">
        <f t="shared" si="4"/>
        <v>5.5</v>
      </c>
      <c r="P119" s="63">
        <v>5</v>
      </c>
      <c r="Q119" s="63">
        <v>2</v>
      </c>
      <c r="R119" s="63">
        <v>2</v>
      </c>
      <c r="S119" s="63">
        <f t="shared" si="3"/>
        <v>3</v>
      </c>
      <c r="U119" s="119"/>
      <c r="X119"/>
      <c r="Y119"/>
      <c r="Z119"/>
      <c r="AA119"/>
      <c r="AB119"/>
      <c r="AC119"/>
      <c r="AD119"/>
      <c r="AE119"/>
      <c r="AF119" s="51"/>
      <c r="AH119" s="51"/>
    </row>
    <row r="120" spans="1:34" s="50" customFormat="1">
      <c r="A120" s="86" t="s">
        <v>29</v>
      </c>
      <c r="B120" s="86" t="s">
        <v>30</v>
      </c>
      <c r="C120" s="86" t="s">
        <v>37</v>
      </c>
      <c r="D120" s="86">
        <v>2018</v>
      </c>
      <c r="E120" s="86">
        <v>4</v>
      </c>
      <c r="F120" s="86">
        <v>2</v>
      </c>
      <c r="G120" s="86">
        <v>28</v>
      </c>
      <c r="H120" s="86">
        <v>55</v>
      </c>
      <c r="I120" s="86">
        <v>228</v>
      </c>
      <c r="J120" s="86">
        <v>2</v>
      </c>
      <c r="K120" s="64">
        <v>45811</v>
      </c>
      <c r="L120" s="112">
        <v>5.6</v>
      </c>
      <c r="M120" s="112">
        <v>5</v>
      </c>
      <c r="N120" s="112">
        <v>5.0999999999999996</v>
      </c>
      <c r="O120" s="103">
        <f t="shared" si="4"/>
        <v>5.2333333333333334</v>
      </c>
      <c r="P120" s="63">
        <v>2</v>
      </c>
      <c r="Q120" s="63">
        <v>1</v>
      </c>
      <c r="R120" s="63">
        <v>1</v>
      </c>
      <c r="S120" s="63">
        <f t="shared" si="3"/>
        <v>1.3333333333333333</v>
      </c>
      <c r="U120" s="119"/>
      <c r="X120"/>
      <c r="Y120"/>
      <c r="Z120"/>
      <c r="AA120"/>
      <c r="AB120"/>
      <c r="AC120"/>
      <c r="AD120"/>
      <c r="AE120"/>
      <c r="AF120" s="51"/>
      <c r="AH120" s="51"/>
    </row>
    <row r="121" spans="1:34" s="50" customFormat="1">
      <c r="A121" s="86" t="s">
        <v>29</v>
      </c>
      <c r="B121" s="86" t="s">
        <v>30</v>
      </c>
      <c r="C121" s="86" t="s">
        <v>31</v>
      </c>
      <c r="D121" s="86">
        <v>1983</v>
      </c>
      <c r="E121" s="86">
        <v>4</v>
      </c>
      <c r="F121" s="86">
        <v>1</v>
      </c>
      <c r="G121" s="86">
        <v>28</v>
      </c>
      <c r="H121" s="86">
        <v>56</v>
      </c>
      <c r="I121" s="86">
        <v>128</v>
      </c>
      <c r="J121" s="86">
        <v>2</v>
      </c>
      <c r="K121" s="64">
        <v>45811</v>
      </c>
      <c r="L121" s="112">
        <v>5.4</v>
      </c>
      <c r="M121" s="112">
        <v>5.8</v>
      </c>
      <c r="N121" s="112">
        <v>5.2</v>
      </c>
      <c r="O121" s="103">
        <f t="shared" si="4"/>
        <v>5.4666666666666659</v>
      </c>
      <c r="P121" s="63">
        <v>2</v>
      </c>
      <c r="Q121" s="63">
        <v>3</v>
      </c>
      <c r="R121" s="63">
        <v>1</v>
      </c>
      <c r="S121" s="63">
        <f t="shared" si="3"/>
        <v>2</v>
      </c>
      <c r="U121" s="119"/>
      <c r="X121"/>
      <c r="Y121"/>
      <c r="Z121"/>
      <c r="AA121"/>
      <c r="AB121"/>
      <c r="AC121"/>
      <c r="AD121"/>
      <c r="AE121"/>
      <c r="AF121" s="51"/>
      <c r="AH121" s="51"/>
    </row>
    <row r="122" spans="1:34">
      <c r="A122" s="86" t="s">
        <v>39</v>
      </c>
      <c r="B122" s="86" t="s">
        <v>40</v>
      </c>
      <c r="C122" s="86" t="s">
        <v>43</v>
      </c>
      <c r="D122" s="86">
        <v>1999</v>
      </c>
      <c r="E122" s="86">
        <v>4</v>
      </c>
      <c r="F122" s="86">
        <v>1</v>
      </c>
      <c r="G122" s="86">
        <v>30</v>
      </c>
      <c r="H122" s="86">
        <v>57</v>
      </c>
      <c r="I122" s="86">
        <v>130</v>
      </c>
      <c r="J122" s="86">
        <v>2</v>
      </c>
      <c r="K122" s="108">
        <v>45849</v>
      </c>
      <c r="L122" s="113">
        <v>4.7</v>
      </c>
      <c r="M122" s="113">
        <v>4.5</v>
      </c>
      <c r="N122" s="113">
        <v>4.4000000000000004</v>
      </c>
      <c r="O122" s="103">
        <f t="shared" si="4"/>
        <v>4.5333333333333332</v>
      </c>
      <c r="U122" s="119"/>
      <c r="Y122"/>
    </row>
    <row r="123" spans="1:34">
      <c r="A123" s="86" t="s">
        <v>39</v>
      </c>
      <c r="B123" s="86" t="s">
        <v>40</v>
      </c>
      <c r="C123" s="86" t="s">
        <v>48</v>
      </c>
      <c r="D123" s="86">
        <v>2020</v>
      </c>
      <c r="E123" s="86">
        <v>4</v>
      </c>
      <c r="F123" s="86">
        <v>2</v>
      </c>
      <c r="G123" s="86">
        <v>30</v>
      </c>
      <c r="H123" s="86">
        <v>58</v>
      </c>
      <c r="I123" s="86">
        <v>230</v>
      </c>
      <c r="J123" s="86">
        <v>2</v>
      </c>
      <c r="K123" s="108">
        <v>45849</v>
      </c>
      <c r="L123" s="113">
        <v>4.0999999999999996</v>
      </c>
      <c r="M123" s="113">
        <v>4.4000000000000004</v>
      </c>
      <c r="N123" s="113">
        <v>4.0999999999999996</v>
      </c>
      <c r="O123" s="103">
        <f t="shared" si="4"/>
        <v>4.2</v>
      </c>
      <c r="U123" s="119"/>
      <c r="Y123"/>
    </row>
    <row r="124" spans="1:34">
      <c r="A124" s="86" t="s">
        <v>39</v>
      </c>
      <c r="B124" s="86" t="s">
        <v>40</v>
      </c>
      <c r="C124" s="86" t="s">
        <v>44</v>
      </c>
      <c r="D124" s="86">
        <v>2001</v>
      </c>
      <c r="E124" s="86">
        <v>4</v>
      </c>
      <c r="F124" s="86">
        <v>3</v>
      </c>
      <c r="G124" s="86">
        <v>30</v>
      </c>
      <c r="H124" s="86">
        <v>59</v>
      </c>
      <c r="I124" s="86">
        <v>330</v>
      </c>
      <c r="J124" s="86">
        <v>2</v>
      </c>
      <c r="K124" s="108">
        <v>45849</v>
      </c>
      <c r="L124" s="113">
        <v>3.8</v>
      </c>
      <c r="M124" s="113">
        <v>4</v>
      </c>
      <c r="N124" s="113">
        <v>3.7</v>
      </c>
      <c r="O124" s="103">
        <f t="shared" si="4"/>
        <v>3.8333333333333335</v>
      </c>
      <c r="U124" s="119"/>
      <c r="Y124"/>
    </row>
    <row r="125" spans="1:34">
      <c r="A125" s="86" t="s">
        <v>39</v>
      </c>
      <c r="B125" s="86" t="s">
        <v>40</v>
      </c>
      <c r="C125" s="86" t="s">
        <v>45</v>
      </c>
      <c r="D125" s="86">
        <v>2004</v>
      </c>
      <c r="E125" s="86">
        <v>4</v>
      </c>
      <c r="F125" s="86">
        <v>4</v>
      </c>
      <c r="G125" s="86">
        <v>30</v>
      </c>
      <c r="H125" s="86">
        <v>60</v>
      </c>
      <c r="I125" s="86">
        <v>430</v>
      </c>
      <c r="J125" s="86">
        <v>2</v>
      </c>
      <c r="K125" s="108">
        <v>45849</v>
      </c>
      <c r="L125" s="113">
        <v>3.7</v>
      </c>
      <c r="M125" s="113">
        <v>4</v>
      </c>
      <c r="N125" s="113">
        <v>3.8</v>
      </c>
      <c r="O125" s="103">
        <f t="shared" si="4"/>
        <v>3.8333333333333335</v>
      </c>
      <c r="U125" s="119"/>
      <c r="Y125"/>
    </row>
    <row r="126" spans="1:34">
      <c r="A126" s="86" t="s">
        <v>39</v>
      </c>
      <c r="B126" s="86" t="s">
        <v>40</v>
      </c>
      <c r="C126" s="86" t="s">
        <v>42</v>
      </c>
      <c r="D126" s="86">
        <v>1989</v>
      </c>
      <c r="E126" s="86">
        <v>4</v>
      </c>
      <c r="F126" s="86">
        <v>4</v>
      </c>
      <c r="G126" s="86">
        <v>32</v>
      </c>
      <c r="H126" s="86">
        <v>61</v>
      </c>
      <c r="I126" s="86">
        <v>432</v>
      </c>
      <c r="J126" s="86">
        <v>2</v>
      </c>
      <c r="K126" s="108">
        <v>45849</v>
      </c>
      <c r="L126" s="113">
        <v>4.2</v>
      </c>
      <c r="M126" s="113">
        <v>4.3</v>
      </c>
      <c r="N126" s="113">
        <v>3.9</v>
      </c>
      <c r="O126" s="103">
        <f t="shared" si="4"/>
        <v>4.1333333333333337</v>
      </c>
      <c r="U126" s="119"/>
      <c r="Y126"/>
    </row>
    <row r="127" spans="1:34">
      <c r="A127" s="86" t="s">
        <v>39</v>
      </c>
      <c r="B127" s="86" t="s">
        <v>40</v>
      </c>
      <c r="C127" s="86" t="s">
        <v>47</v>
      </c>
      <c r="D127" s="86">
        <v>2016</v>
      </c>
      <c r="E127" s="86">
        <v>4</v>
      </c>
      <c r="F127" s="86">
        <v>3</v>
      </c>
      <c r="G127" s="86">
        <v>32</v>
      </c>
      <c r="H127" s="86">
        <v>62</v>
      </c>
      <c r="I127" s="86">
        <v>332</v>
      </c>
      <c r="J127" s="86">
        <v>2</v>
      </c>
      <c r="K127" s="108">
        <v>45849</v>
      </c>
      <c r="L127" s="113">
        <v>3.8</v>
      </c>
      <c r="M127" s="113">
        <v>3.8</v>
      </c>
      <c r="N127" s="113">
        <v>4.2</v>
      </c>
      <c r="O127" s="103">
        <f t="shared" si="4"/>
        <v>3.9333333333333336</v>
      </c>
      <c r="U127" s="119"/>
      <c r="Y127"/>
    </row>
    <row r="128" spans="1:34">
      <c r="A128" s="86" t="s">
        <v>39</v>
      </c>
      <c r="B128" s="86" t="s">
        <v>40</v>
      </c>
      <c r="C128" s="86" t="s">
        <v>41</v>
      </c>
      <c r="D128" s="86">
        <v>1984</v>
      </c>
      <c r="E128" s="86">
        <v>4</v>
      </c>
      <c r="F128" s="86">
        <v>2</v>
      </c>
      <c r="G128" s="86">
        <v>32</v>
      </c>
      <c r="H128" s="86">
        <v>63</v>
      </c>
      <c r="I128" s="86">
        <v>232</v>
      </c>
      <c r="J128" s="86">
        <v>2</v>
      </c>
      <c r="K128" s="108">
        <v>45849</v>
      </c>
      <c r="L128" s="113">
        <v>4.5</v>
      </c>
      <c r="M128" s="113">
        <v>4.3</v>
      </c>
      <c r="N128" s="113">
        <v>4.4000000000000004</v>
      </c>
      <c r="O128" s="103">
        <f t="shared" si="4"/>
        <v>4.4000000000000004</v>
      </c>
      <c r="U128" s="119"/>
      <c r="Y128"/>
    </row>
    <row r="129" spans="1:25">
      <c r="A129" s="86" t="s">
        <v>39</v>
      </c>
      <c r="B129" s="86" t="s">
        <v>40</v>
      </c>
      <c r="C129" s="86" t="s">
        <v>46</v>
      </c>
      <c r="D129" s="86">
        <v>2008</v>
      </c>
      <c r="E129" s="86">
        <v>4</v>
      </c>
      <c r="F129" s="86">
        <v>1</v>
      </c>
      <c r="G129" s="86">
        <v>32</v>
      </c>
      <c r="H129" s="86">
        <v>64</v>
      </c>
      <c r="I129" s="86">
        <v>132</v>
      </c>
      <c r="J129" s="86">
        <v>2</v>
      </c>
      <c r="K129" s="108">
        <v>45849</v>
      </c>
      <c r="L129" s="113">
        <v>4.4000000000000004</v>
      </c>
      <c r="M129" s="113">
        <v>4.7</v>
      </c>
      <c r="N129" s="113">
        <v>4.3</v>
      </c>
      <c r="O129" s="103">
        <f t="shared" si="4"/>
        <v>4.4666666666666677</v>
      </c>
      <c r="U129" s="119"/>
      <c r="Y129"/>
    </row>
    <row r="130" spans="1:25">
      <c r="A130" s="86" t="s">
        <v>29</v>
      </c>
      <c r="B130" s="86" t="s">
        <v>30</v>
      </c>
      <c r="C130" s="86" t="s">
        <v>37</v>
      </c>
      <c r="D130" s="86">
        <v>2018</v>
      </c>
      <c r="E130" s="86">
        <v>1</v>
      </c>
      <c r="F130" s="86">
        <v>1</v>
      </c>
      <c r="G130" s="86">
        <v>2</v>
      </c>
      <c r="H130" s="86">
        <v>1</v>
      </c>
      <c r="I130" s="86">
        <v>102</v>
      </c>
      <c r="J130" s="86">
        <v>3</v>
      </c>
      <c r="K130" s="64">
        <v>45822</v>
      </c>
      <c r="L130" s="112">
        <v>6.1</v>
      </c>
      <c r="M130" s="112">
        <v>6.4</v>
      </c>
      <c r="N130" s="112">
        <v>5.7</v>
      </c>
      <c r="O130" s="103">
        <f t="shared" si="4"/>
        <v>6.0666666666666664</v>
      </c>
      <c r="P130" s="63">
        <v>5</v>
      </c>
      <c r="Q130" s="63">
        <v>4</v>
      </c>
      <c r="R130" s="63">
        <v>2</v>
      </c>
      <c r="S130" s="63">
        <f t="shared" si="3"/>
        <v>3.6666666666666665</v>
      </c>
      <c r="T130" s="57"/>
      <c r="U130" s="119"/>
      <c r="V130" s="57"/>
      <c r="W130" s="57"/>
      <c r="Y130"/>
    </row>
    <row r="131" spans="1:25">
      <c r="A131" s="86" t="s">
        <v>29</v>
      </c>
      <c r="B131" s="86" t="s">
        <v>30</v>
      </c>
      <c r="C131" s="86" t="s">
        <v>32</v>
      </c>
      <c r="D131" s="86">
        <v>1985</v>
      </c>
      <c r="E131" s="86">
        <v>1</v>
      </c>
      <c r="F131" s="86">
        <v>2</v>
      </c>
      <c r="G131" s="86">
        <v>2</v>
      </c>
      <c r="H131" s="86">
        <v>2</v>
      </c>
      <c r="I131" s="86">
        <v>202</v>
      </c>
      <c r="J131" s="86">
        <v>3</v>
      </c>
      <c r="K131" s="64">
        <v>45822</v>
      </c>
      <c r="L131" s="112">
        <v>6.2</v>
      </c>
      <c r="M131" s="112">
        <v>6.4</v>
      </c>
      <c r="N131" s="112">
        <v>6.2</v>
      </c>
      <c r="O131" s="103">
        <f t="shared" ref="O131:O194" si="5">AVERAGE(L131:N131)</f>
        <v>6.2666666666666666</v>
      </c>
      <c r="P131" s="63">
        <v>5</v>
      </c>
      <c r="Q131" s="63">
        <v>6</v>
      </c>
      <c r="R131" s="63">
        <v>6</v>
      </c>
      <c r="S131" s="63">
        <f t="shared" ref="S131:S194" si="6">AVERAGE(P131:R131)</f>
        <v>5.666666666666667</v>
      </c>
      <c r="T131" s="57"/>
      <c r="U131" s="119"/>
      <c r="V131" s="57"/>
      <c r="W131" s="57"/>
      <c r="Y131"/>
    </row>
    <row r="132" spans="1:25">
      <c r="A132" s="86" t="s">
        <v>29</v>
      </c>
      <c r="B132" s="86" t="s">
        <v>30</v>
      </c>
      <c r="C132" s="86" t="s">
        <v>31</v>
      </c>
      <c r="D132" s="86">
        <v>1983</v>
      </c>
      <c r="E132" s="86">
        <v>1</v>
      </c>
      <c r="F132" s="86">
        <v>3</v>
      </c>
      <c r="G132" s="86">
        <v>2</v>
      </c>
      <c r="H132" s="86">
        <v>3</v>
      </c>
      <c r="I132" s="86">
        <v>302</v>
      </c>
      <c r="J132" s="86">
        <v>3</v>
      </c>
      <c r="K132" s="64">
        <v>45822</v>
      </c>
      <c r="L132" s="112">
        <v>6.2</v>
      </c>
      <c r="M132" s="112">
        <v>6.2</v>
      </c>
      <c r="N132" s="112">
        <v>5.4</v>
      </c>
      <c r="O132" s="103">
        <f t="shared" si="5"/>
        <v>5.9333333333333336</v>
      </c>
      <c r="P132" s="63">
        <v>4</v>
      </c>
      <c r="Q132" s="63">
        <v>3</v>
      </c>
      <c r="R132" s="63">
        <v>4</v>
      </c>
      <c r="S132" s="63">
        <f t="shared" si="6"/>
        <v>3.6666666666666665</v>
      </c>
      <c r="T132" s="57"/>
      <c r="U132" s="119"/>
      <c r="V132" s="57"/>
      <c r="W132" s="57"/>
      <c r="Y132"/>
    </row>
    <row r="133" spans="1:25">
      <c r="A133" s="86" t="s">
        <v>29</v>
      </c>
      <c r="B133" s="86" t="s">
        <v>30</v>
      </c>
      <c r="C133" s="86" t="s">
        <v>34</v>
      </c>
      <c r="D133" s="86">
        <v>1999</v>
      </c>
      <c r="E133" s="86">
        <v>1</v>
      </c>
      <c r="F133" s="86">
        <v>4</v>
      </c>
      <c r="G133" s="86">
        <v>2</v>
      </c>
      <c r="H133" s="86">
        <v>4</v>
      </c>
      <c r="I133" s="86">
        <v>402</v>
      </c>
      <c r="J133" s="86">
        <v>3</v>
      </c>
      <c r="K133" s="64">
        <v>45822</v>
      </c>
      <c r="L133" s="112">
        <v>6.5</v>
      </c>
      <c r="M133" s="112">
        <v>6.2</v>
      </c>
      <c r="N133" s="112">
        <v>6.2</v>
      </c>
      <c r="O133" s="103">
        <f t="shared" si="5"/>
        <v>6.3</v>
      </c>
      <c r="P133" s="63">
        <v>6</v>
      </c>
      <c r="Q133" s="63">
        <v>6</v>
      </c>
      <c r="R133" s="63">
        <v>5</v>
      </c>
      <c r="S133" s="63">
        <f t="shared" si="6"/>
        <v>5.666666666666667</v>
      </c>
      <c r="T133" s="57"/>
      <c r="U133" s="119"/>
      <c r="V133" s="57"/>
      <c r="W133" s="57"/>
      <c r="Y133"/>
    </row>
    <row r="134" spans="1:25">
      <c r="A134" s="86" t="s">
        <v>29</v>
      </c>
      <c r="B134" s="86" t="s">
        <v>30</v>
      </c>
      <c r="C134" s="86" t="s">
        <v>35</v>
      </c>
      <c r="D134" s="86">
        <v>2002</v>
      </c>
      <c r="E134" s="86">
        <v>1</v>
      </c>
      <c r="F134" s="86">
        <v>4</v>
      </c>
      <c r="G134" s="86">
        <v>4</v>
      </c>
      <c r="H134" s="86">
        <v>5</v>
      </c>
      <c r="I134" s="86">
        <v>404</v>
      </c>
      <c r="J134" s="86">
        <v>3</v>
      </c>
      <c r="K134" s="64">
        <v>45822</v>
      </c>
      <c r="L134" s="112">
        <v>5.0999999999999996</v>
      </c>
      <c r="M134" s="112">
        <v>5.6</v>
      </c>
      <c r="N134" s="112">
        <v>5.4</v>
      </c>
      <c r="O134" s="103">
        <f t="shared" si="5"/>
        <v>5.3666666666666671</v>
      </c>
      <c r="P134" s="63">
        <v>2</v>
      </c>
      <c r="Q134" s="63">
        <v>4</v>
      </c>
      <c r="R134" s="63">
        <v>5</v>
      </c>
      <c r="S134" s="63">
        <f t="shared" si="6"/>
        <v>3.6666666666666665</v>
      </c>
      <c r="T134" s="57"/>
      <c r="U134" s="119"/>
      <c r="V134" s="57"/>
      <c r="W134" s="57"/>
      <c r="Y134"/>
    </row>
    <row r="135" spans="1:25">
      <c r="A135" s="86" t="s">
        <v>29</v>
      </c>
      <c r="B135" s="86" t="s">
        <v>30</v>
      </c>
      <c r="C135" s="86" t="s">
        <v>38</v>
      </c>
      <c r="D135" s="86">
        <v>2023</v>
      </c>
      <c r="E135" s="86">
        <v>1</v>
      </c>
      <c r="F135" s="86">
        <v>3</v>
      </c>
      <c r="G135" s="86">
        <v>4</v>
      </c>
      <c r="H135" s="86">
        <v>6</v>
      </c>
      <c r="I135" s="86">
        <v>304</v>
      </c>
      <c r="J135" s="86">
        <v>3</v>
      </c>
      <c r="K135" s="64">
        <v>45822</v>
      </c>
      <c r="L135" s="112">
        <v>5.4</v>
      </c>
      <c r="M135" s="112">
        <v>5.3</v>
      </c>
      <c r="N135" s="112">
        <v>5.4</v>
      </c>
      <c r="O135" s="103">
        <f t="shared" si="5"/>
        <v>5.3666666666666671</v>
      </c>
      <c r="P135" s="63">
        <v>3</v>
      </c>
      <c r="Q135" s="63">
        <v>3</v>
      </c>
      <c r="R135" s="63">
        <v>3</v>
      </c>
      <c r="S135" s="63">
        <f t="shared" si="6"/>
        <v>3</v>
      </c>
      <c r="T135" s="57"/>
      <c r="U135" s="119"/>
      <c r="V135" s="57"/>
      <c r="W135" s="57"/>
      <c r="Y135"/>
    </row>
    <row r="136" spans="1:25">
      <c r="A136" s="86" t="s">
        <v>29</v>
      </c>
      <c r="B136" s="86" t="s">
        <v>30</v>
      </c>
      <c r="C136" s="86" t="s">
        <v>33</v>
      </c>
      <c r="D136" s="86">
        <v>1998</v>
      </c>
      <c r="E136" s="86">
        <v>1</v>
      </c>
      <c r="F136" s="86">
        <v>2</v>
      </c>
      <c r="G136" s="86">
        <v>4</v>
      </c>
      <c r="H136" s="86">
        <v>7</v>
      </c>
      <c r="I136" s="86">
        <v>204</v>
      </c>
      <c r="J136" s="86">
        <v>3</v>
      </c>
      <c r="K136" s="64">
        <v>45822</v>
      </c>
      <c r="L136" s="112">
        <v>6.3</v>
      </c>
      <c r="M136" s="112">
        <v>6.4</v>
      </c>
      <c r="N136" s="112">
        <v>5.8</v>
      </c>
      <c r="O136" s="103">
        <f t="shared" si="5"/>
        <v>6.166666666666667</v>
      </c>
      <c r="P136" s="63">
        <v>5</v>
      </c>
      <c r="Q136" s="63">
        <v>6</v>
      </c>
      <c r="R136" s="63">
        <v>3</v>
      </c>
      <c r="S136" s="63">
        <f t="shared" si="6"/>
        <v>4.666666666666667</v>
      </c>
      <c r="T136" s="57"/>
      <c r="U136" s="119"/>
      <c r="V136" s="57"/>
      <c r="W136" s="57"/>
      <c r="Y136"/>
    </row>
    <row r="137" spans="1:25">
      <c r="A137" s="86" t="s">
        <v>29</v>
      </c>
      <c r="B137" s="86" t="s">
        <v>30</v>
      </c>
      <c r="C137" s="86" t="s">
        <v>36</v>
      </c>
      <c r="D137" s="86">
        <v>2016</v>
      </c>
      <c r="E137" s="86">
        <v>1</v>
      </c>
      <c r="F137" s="86">
        <v>1</v>
      </c>
      <c r="G137" s="86">
        <v>4</v>
      </c>
      <c r="H137" s="86">
        <v>8</v>
      </c>
      <c r="I137" s="86">
        <v>104</v>
      </c>
      <c r="J137" s="86">
        <v>3</v>
      </c>
      <c r="K137" s="64">
        <v>45822</v>
      </c>
      <c r="L137" s="112">
        <v>6.1</v>
      </c>
      <c r="M137" s="112">
        <v>5.9</v>
      </c>
      <c r="N137" s="112">
        <v>6.1</v>
      </c>
      <c r="O137" s="103">
        <f t="shared" si="5"/>
        <v>6.0333333333333341</v>
      </c>
      <c r="P137" s="63">
        <v>3</v>
      </c>
      <c r="Q137" s="63">
        <v>3</v>
      </c>
      <c r="R137" s="63">
        <v>4</v>
      </c>
      <c r="S137" s="63">
        <f t="shared" si="6"/>
        <v>3.3333333333333335</v>
      </c>
      <c r="T137" s="57"/>
      <c r="U137" s="119"/>
      <c r="V137" s="57"/>
      <c r="W137" s="57"/>
      <c r="Y137"/>
    </row>
    <row r="138" spans="1:25">
      <c r="A138" s="86" t="s">
        <v>39</v>
      </c>
      <c r="B138" s="86" t="s">
        <v>40</v>
      </c>
      <c r="C138" s="86" t="s">
        <v>41</v>
      </c>
      <c r="D138" s="86">
        <v>1984</v>
      </c>
      <c r="E138" s="86">
        <v>1</v>
      </c>
      <c r="F138" s="86">
        <v>1</v>
      </c>
      <c r="G138" s="86">
        <v>6</v>
      </c>
      <c r="H138" s="86">
        <v>9</v>
      </c>
      <c r="I138" s="86">
        <v>106</v>
      </c>
      <c r="J138" s="86">
        <v>3</v>
      </c>
      <c r="K138" s="108">
        <v>45856</v>
      </c>
      <c r="L138" s="113">
        <v>5.3</v>
      </c>
      <c r="M138" s="113">
        <v>5.3</v>
      </c>
      <c r="N138" s="113">
        <v>5</v>
      </c>
      <c r="O138" s="103">
        <f t="shared" si="5"/>
        <v>5.2</v>
      </c>
      <c r="U138" s="119"/>
      <c r="Y138"/>
    </row>
    <row r="139" spans="1:25">
      <c r="A139" s="86" t="s">
        <v>39</v>
      </c>
      <c r="B139" s="86" t="s">
        <v>40</v>
      </c>
      <c r="C139" s="86" t="s">
        <v>42</v>
      </c>
      <c r="D139" s="86">
        <v>1989</v>
      </c>
      <c r="E139" s="86">
        <v>1</v>
      </c>
      <c r="F139" s="86">
        <v>2</v>
      </c>
      <c r="G139" s="86">
        <v>6</v>
      </c>
      <c r="H139" s="86">
        <v>10</v>
      </c>
      <c r="I139" s="86">
        <v>206</v>
      </c>
      <c r="J139" s="86">
        <v>3</v>
      </c>
      <c r="K139" s="108">
        <v>45856</v>
      </c>
      <c r="L139" s="113">
        <v>5.4</v>
      </c>
      <c r="M139" s="113">
        <v>5.4</v>
      </c>
      <c r="N139" s="113">
        <v>5.3</v>
      </c>
      <c r="O139" s="103">
        <f t="shared" si="5"/>
        <v>5.3666666666666671</v>
      </c>
      <c r="U139" s="119"/>
      <c r="Y139"/>
    </row>
    <row r="140" spans="1:25">
      <c r="A140" s="86" t="s">
        <v>39</v>
      </c>
      <c r="B140" s="86" t="s">
        <v>40</v>
      </c>
      <c r="C140" s="86" t="s">
        <v>45</v>
      </c>
      <c r="D140" s="86">
        <v>2004</v>
      </c>
      <c r="E140" s="86">
        <v>1</v>
      </c>
      <c r="F140" s="86">
        <v>3</v>
      </c>
      <c r="G140" s="86">
        <v>6</v>
      </c>
      <c r="H140" s="86">
        <v>11</v>
      </c>
      <c r="I140" s="86">
        <v>306</v>
      </c>
      <c r="J140" s="86">
        <v>3</v>
      </c>
      <c r="K140" s="108">
        <v>45856</v>
      </c>
      <c r="L140" s="113">
        <v>4.7</v>
      </c>
      <c r="M140" s="113">
        <v>5.2</v>
      </c>
      <c r="N140" s="113">
        <v>5.3</v>
      </c>
      <c r="O140" s="103">
        <f t="shared" si="5"/>
        <v>5.0666666666666664</v>
      </c>
      <c r="U140" s="119"/>
      <c r="Y140"/>
    </row>
    <row r="141" spans="1:25">
      <c r="A141" s="86" t="s">
        <v>39</v>
      </c>
      <c r="B141" s="86" t="s">
        <v>40</v>
      </c>
      <c r="C141" s="86" t="s">
        <v>43</v>
      </c>
      <c r="D141" s="86">
        <v>1999</v>
      </c>
      <c r="E141" s="86">
        <v>1</v>
      </c>
      <c r="F141" s="86">
        <v>4</v>
      </c>
      <c r="G141" s="86">
        <v>6</v>
      </c>
      <c r="H141" s="86">
        <v>12</v>
      </c>
      <c r="I141" s="86">
        <v>406</v>
      </c>
      <c r="J141" s="86">
        <v>3</v>
      </c>
      <c r="K141" s="108">
        <v>45856</v>
      </c>
      <c r="L141" s="113">
        <v>5</v>
      </c>
      <c r="M141" s="113">
        <v>4.5</v>
      </c>
      <c r="N141" s="113">
        <v>4.8</v>
      </c>
      <c r="O141" s="103">
        <f t="shared" si="5"/>
        <v>4.7666666666666666</v>
      </c>
      <c r="U141" s="119"/>
      <c r="Y141"/>
    </row>
    <row r="142" spans="1:25">
      <c r="A142" s="86" t="s">
        <v>39</v>
      </c>
      <c r="B142" s="86" t="s">
        <v>40</v>
      </c>
      <c r="C142" s="86" t="s">
        <v>46</v>
      </c>
      <c r="D142" s="86">
        <v>2008</v>
      </c>
      <c r="E142" s="86">
        <v>1</v>
      </c>
      <c r="F142" s="86">
        <v>4</v>
      </c>
      <c r="G142" s="86">
        <v>8</v>
      </c>
      <c r="H142" s="86">
        <v>13</v>
      </c>
      <c r="I142" s="86">
        <v>408</v>
      </c>
      <c r="J142" s="86">
        <v>3</v>
      </c>
      <c r="K142" s="108">
        <v>45856</v>
      </c>
      <c r="L142" s="113">
        <v>5.0999999999999996</v>
      </c>
      <c r="M142" s="113">
        <v>5</v>
      </c>
      <c r="N142" s="113">
        <v>4.4000000000000004</v>
      </c>
      <c r="O142" s="103">
        <f t="shared" si="5"/>
        <v>4.833333333333333</v>
      </c>
      <c r="U142" s="119"/>
      <c r="Y142"/>
    </row>
    <row r="143" spans="1:25">
      <c r="A143" s="86" t="s">
        <v>39</v>
      </c>
      <c r="B143" s="86" t="s">
        <v>40</v>
      </c>
      <c r="C143" s="86" t="s">
        <v>48</v>
      </c>
      <c r="D143" s="86">
        <v>2020</v>
      </c>
      <c r="E143" s="86">
        <v>1</v>
      </c>
      <c r="F143" s="86">
        <v>3</v>
      </c>
      <c r="G143" s="86">
        <v>8</v>
      </c>
      <c r="H143" s="86">
        <v>14</v>
      </c>
      <c r="I143" s="86">
        <v>308</v>
      </c>
      <c r="J143" s="86">
        <v>3</v>
      </c>
      <c r="K143" s="108">
        <v>45856</v>
      </c>
      <c r="L143" s="113">
        <v>5.2</v>
      </c>
      <c r="M143" s="113">
        <v>4.8</v>
      </c>
      <c r="N143" s="113">
        <v>4.7</v>
      </c>
      <c r="O143" s="103">
        <f t="shared" si="5"/>
        <v>4.8999999999999995</v>
      </c>
      <c r="U143" s="119"/>
      <c r="Y143"/>
    </row>
    <row r="144" spans="1:25">
      <c r="A144" s="86" t="s">
        <v>39</v>
      </c>
      <c r="B144" s="86" t="s">
        <v>40</v>
      </c>
      <c r="C144" s="86" t="s">
        <v>44</v>
      </c>
      <c r="D144" s="86">
        <v>2001</v>
      </c>
      <c r="E144" s="86">
        <v>1</v>
      </c>
      <c r="F144" s="86">
        <v>2</v>
      </c>
      <c r="G144" s="86">
        <v>8</v>
      </c>
      <c r="H144" s="86">
        <v>15</v>
      </c>
      <c r="I144" s="86">
        <v>208</v>
      </c>
      <c r="J144" s="86">
        <v>3</v>
      </c>
      <c r="K144" s="108">
        <v>45856</v>
      </c>
      <c r="L144" s="113">
        <v>5.0999999999999996</v>
      </c>
      <c r="M144" s="113">
        <v>5.4</v>
      </c>
      <c r="N144" s="113">
        <v>5.4</v>
      </c>
      <c r="O144" s="103">
        <f t="shared" si="5"/>
        <v>5.3</v>
      </c>
      <c r="U144" s="119"/>
    </row>
    <row r="145" spans="1:23">
      <c r="A145" s="86" t="s">
        <v>39</v>
      </c>
      <c r="B145" s="86" t="s">
        <v>40</v>
      </c>
      <c r="C145" s="86" t="s">
        <v>47</v>
      </c>
      <c r="D145" s="86">
        <v>2016</v>
      </c>
      <c r="E145" s="86">
        <v>1</v>
      </c>
      <c r="F145" s="86">
        <v>1</v>
      </c>
      <c r="G145" s="86">
        <v>8</v>
      </c>
      <c r="H145" s="86">
        <v>16</v>
      </c>
      <c r="I145" s="86">
        <v>108</v>
      </c>
      <c r="J145" s="86">
        <v>3</v>
      </c>
      <c r="K145" s="108">
        <v>45856</v>
      </c>
      <c r="L145" s="113">
        <v>5.4</v>
      </c>
      <c r="M145" s="113">
        <v>5.4</v>
      </c>
      <c r="N145" s="113">
        <v>4.9000000000000004</v>
      </c>
      <c r="O145" s="103">
        <f t="shared" si="5"/>
        <v>5.2333333333333334</v>
      </c>
      <c r="U145" s="119"/>
    </row>
    <row r="146" spans="1:23">
      <c r="A146" s="86" t="s">
        <v>29</v>
      </c>
      <c r="B146" s="86" t="s">
        <v>30</v>
      </c>
      <c r="C146" s="86" t="s">
        <v>32</v>
      </c>
      <c r="D146" s="86">
        <v>1985</v>
      </c>
      <c r="E146" s="86">
        <v>2</v>
      </c>
      <c r="F146" s="86">
        <v>1</v>
      </c>
      <c r="G146" s="86">
        <v>10</v>
      </c>
      <c r="H146" s="86">
        <v>17</v>
      </c>
      <c r="I146" s="86">
        <v>110</v>
      </c>
      <c r="J146" s="86">
        <v>3</v>
      </c>
      <c r="K146" s="64">
        <v>45822</v>
      </c>
      <c r="L146" s="112">
        <v>6</v>
      </c>
      <c r="M146" s="112">
        <v>6.2</v>
      </c>
      <c r="N146" s="112">
        <v>5.5</v>
      </c>
      <c r="O146" s="103">
        <f t="shared" si="5"/>
        <v>5.8999999999999995</v>
      </c>
      <c r="P146" s="63">
        <v>3</v>
      </c>
      <c r="Q146" s="63">
        <v>3</v>
      </c>
      <c r="R146" s="63">
        <v>2</v>
      </c>
      <c r="S146" s="63">
        <f t="shared" si="6"/>
        <v>2.6666666666666665</v>
      </c>
      <c r="T146" s="57"/>
      <c r="U146" s="119"/>
      <c r="V146" s="57"/>
      <c r="W146" s="57"/>
    </row>
    <row r="147" spans="1:23">
      <c r="A147" s="86" t="s">
        <v>29</v>
      </c>
      <c r="B147" s="86" t="s">
        <v>30</v>
      </c>
      <c r="C147" s="86" t="s">
        <v>38</v>
      </c>
      <c r="D147" s="86">
        <v>2023</v>
      </c>
      <c r="E147" s="86">
        <v>2</v>
      </c>
      <c r="F147" s="86">
        <v>2</v>
      </c>
      <c r="G147" s="86">
        <v>10</v>
      </c>
      <c r="H147" s="86">
        <v>18</v>
      </c>
      <c r="I147" s="86">
        <v>210</v>
      </c>
      <c r="J147" s="86">
        <v>3</v>
      </c>
      <c r="K147" s="64">
        <v>45822</v>
      </c>
      <c r="L147" s="112">
        <v>5.6</v>
      </c>
      <c r="M147" s="112">
        <v>6.2</v>
      </c>
      <c r="N147" s="112">
        <v>6.1</v>
      </c>
      <c r="O147" s="103">
        <f t="shared" si="5"/>
        <v>5.9666666666666659</v>
      </c>
      <c r="P147" s="63">
        <v>3</v>
      </c>
      <c r="Q147" s="63">
        <v>5</v>
      </c>
      <c r="R147" s="63">
        <v>3</v>
      </c>
      <c r="S147" s="63">
        <f t="shared" si="6"/>
        <v>3.6666666666666665</v>
      </c>
      <c r="T147" s="57"/>
      <c r="U147" s="119"/>
      <c r="V147" s="57"/>
      <c r="W147" s="57"/>
    </row>
    <row r="148" spans="1:23">
      <c r="A148" s="86" t="s">
        <v>29</v>
      </c>
      <c r="B148" s="86" t="s">
        <v>30</v>
      </c>
      <c r="C148" s="86" t="s">
        <v>36</v>
      </c>
      <c r="D148" s="86">
        <v>2016</v>
      </c>
      <c r="E148" s="86">
        <v>2</v>
      </c>
      <c r="F148" s="86">
        <v>3</v>
      </c>
      <c r="G148" s="86">
        <v>10</v>
      </c>
      <c r="H148" s="86">
        <v>19</v>
      </c>
      <c r="I148" s="86">
        <v>310</v>
      </c>
      <c r="J148" s="86">
        <v>3</v>
      </c>
      <c r="K148" s="64">
        <v>45822</v>
      </c>
      <c r="L148" s="112">
        <v>6.2</v>
      </c>
      <c r="M148" s="112">
        <v>5.7</v>
      </c>
      <c r="N148" s="112">
        <v>6.1</v>
      </c>
      <c r="O148" s="103">
        <f t="shared" si="5"/>
        <v>6</v>
      </c>
      <c r="P148" s="63">
        <v>5</v>
      </c>
      <c r="Q148" s="63">
        <v>3</v>
      </c>
      <c r="R148" s="63">
        <v>3</v>
      </c>
      <c r="S148" s="63">
        <f t="shared" si="6"/>
        <v>3.6666666666666665</v>
      </c>
      <c r="T148" s="57"/>
      <c r="U148" s="119"/>
      <c r="V148" s="57"/>
      <c r="W148" s="57"/>
    </row>
    <row r="149" spans="1:23">
      <c r="A149" s="86" t="s">
        <v>29</v>
      </c>
      <c r="B149" s="86" t="s">
        <v>30</v>
      </c>
      <c r="C149" s="86" t="s">
        <v>33</v>
      </c>
      <c r="D149" s="86">
        <v>1998</v>
      </c>
      <c r="E149" s="86">
        <v>2</v>
      </c>
      <c r="F149" s="86">
        <v>4</v>
      </c>
      <c r="G149" s="86">
        <v>10</v>
      </c>
      <c r="H149" s="86">
        <v>20</v>
      </c>
      <c r="I149" s="86">
        <v>410</v>
      </c>
      <c r="J149" s="86">
        <v>3</v>
      </c>
      <c r="K149" s="64">
        <v>45822</v>
      </c>
      <c r="L149" s="112">
        <v>5.7</v>
      </c>
      <c r="M149" s="112">
        <v>5.3</v>
      </c>
      <c r="N149" s="112">
        <v>4.8</v>
      </c>
      <c r="O149" s="103">
        <f t="shared" si="5"/>
        <v>5.2666666666666666</v>
      </c>
      <c r="P149" s="63">
        <v>3</v>
      </c>
      <c r="Q149" s="63">
        <v>2</v>
      </c>
      <c r="R149" s="63">
        <v>1</v>
      </c>
      <c r="S149" s="63">
        <f t="shared" si="6"/>
        <v>2</v>
      </c>
      <c r="T149" s="57"/>
      <c r="U149" s="119"/>
      <c r="V149" s="57"/>
      <c r="W149" s="57"/>
    </row>
    <row r="150" spans="1:23">
      <c r="A150" s="86" t="s">
        <v>29</v>
      </c>
      <c r="B150" s="86" t="s">
        <v>30</v>
      </c>
      <c r="C150" s="86" t="s">
        <v>31</v>
      </c>
      <c r="D150" s="86">
        <v>1983</v>
      </c>
      <c r="E150" s="86">
        <v>2</v>
      </c>
      <c r="F150" s="86">
        <v>4</v>
      </c>
      <c r="G150" s="86">
        <v>12</v>
      </c>
      <c r="H150" s="86">
        <v>21</v>
      </c>
      <c r="I150" s="86">
        <v>412</v>
      </c>
      <c r="J150" s="86">
        <v>3</v>
      </c>
      <c r="K150" s="64">
        <v>45822</v>
      </c>
      <c r="L150" s="112">
        <v>5.7</v>
      </c>
      <c r="M150" s="112">
        <v>6</v>
      </c>
      <c r="N150" s="112">
        <v>6.4</v>
      </c>
      <c r="O150" s="103">
        <f t="shared" si="5"/>
        <v>6.0333333333333341</v>
      </c>
      <c r="P150" s="63">
        <v>4</v>
      </c>
      <c r="Q150" s="63">
        <v>2</v>
      </c>
      <c r="R150" s="63">
        <v>4</v>
      </c>
      <c r="S150" s="63">
        <f t="shared" si="6"/>
        <v>3.3333333333333335</v>
      </c>
      <c r="T150" s="57"/>
      <c r="U150" s="119"/>
      <c r="V150" s="57"/>
      <c r="W150" s="57"/>
    </row>
    <row r="151" spans="1:23">
      <c r="A151" s="86" t="s">
        <v>29</v>
      </c>
      <c r="B151" s="86" t="s">
        <v>30</v>
      </c>
      <c r="C151" s="86" t="s">
        <v>37</v>
      </c>
      <c r="D151" s="86">
        <v>2018</v>
      </c>
      <c r="E151" s="86">
        <v>2</v>
      </c>
      <c r="F151" s="86">
        <v>3</v>
      </c>
      <c r="G151" s="86">
        <v>12</v>
      </c>
      <c r="H151" s="86">
        <v>22</v>
      </c>
      <c r="I151" s="86">
        <v>312</v>
      </c>
      <c r="J151" s="86">
        <v>3</v>
      </c>
      <c r="K151" s="64">
        <v>45822</v>
      </c>
      <c r="L151" s="112">
        <v>5.7</v>
      </c>
      <c r="M151" s="112">
        <v>6</v>
      </c>
      <c r="N151" s="112">
        <v>5.8</v>
      </c>
      <c r="O151" s="103">
        <f t="shared" si="5"/>
        <v>5.833333333333333</v>
      </c>
      <c r="P151" s="63">
        <v>4</v>
      </c>
      <c r="Q151" s="63">
        <v>3</v>
      </c>
      <c r="R151" s="63">
        <v>2</v>
      </c>
      <c r="S151" s="63">
        <f t="shared" si="6"/>
        <v>3</v>
      </c>
      <c r="T151" s="57"/>
      <c r="U151" s="119"/>
      <c r="V151" s="57"/>
      <c r="W151" s="57"/>
    </row>
    <row r="152" spans="1:23">
      <c r="A152" s="86" t="s">
        <v>29</v>
      </c>
      <c r="B152" s="86" t="s">
        <v>30</v>
      </c>
      <c r="C152" s="86" t="s">
        <v>34</v>
      </c>
      <c r="D152" s="86">
        <v>1999</v>
      </c>
      <c r="E152" s="86">
        <v>2</v>
      </c>
      <c r="F152" s="86">
        <v>2</v>
      </c>
      <c r="G152" s="86">
        <v>12</v>
      </c>
      <c r="H152" s="86">
        <v>23</v>
      </c>
      <c r="I152" s="86">
        <v>212</v>
      </c>
      <c r="J152" s="86">
        <v>3</v>
      </c>
      <c r="K152" s="64">
        <v>45822</v>
      </c>
      <c r="L152" s="112">
        <v>6.4</v>
      </c>
      <c r="M152" s="112">
        <v>6.1</v>
      </c>
      <c r="N152" s="112">
        <v>6.3</v>
      </c>
      <c r="O152" s="103">
        <f t="shared" si="5"/>
        <v>6.2666666666666666</v>
      </c>
      <c r="P152" s="63">
        <v>3</v>
      </c>
      <c r="Q152" s="63">
        <v>3</v>
      </c>
      <c r="R152" s="63">
        <v>6</v>
      </c>
      <c r="S152" s="63">
        <f t="shared" si="6"/>
        <v>4</v>
      </c>
      <c r="T152" s="57"/>
      <c r="U152" s="119"/>
      <c r="V152" s="57"/>
      <c r="W152" s="57"/>
    </row>
    <row r="153" spans="1:23">
      <c r="A153" s="86" t="s">
        <v>29</v>
      </c>
      <c r="B153" s="86" t="s">
        <v>30</v>
      </c>
      <c r="C153" s="86" t="s">
        <v>35</v>
      </c>
      <c r="D153" s="86">
        <v>2002</v>
      </c>
      <c r="E153" s="86">
        <v>2</v>
      </c>
      <c r="F153" s="86">
        <v>1</v>
      </c>
      <c r="G153" s="86">
        <v>12</v>
      </c>
      <c r="H153" s="86">
        <v>24</v>
      </c>
      <c r="I153" s="86">
        <v>112</v>
      </c>
      <c r="J153" s="86">
        <v>3</v>
      </c>
      <c r="K153" s="64">
        <v>45822</v>
      </c>
      <c r="L153" s="112">
        <v>5.4</v>
      </c>
      <c r="M153" s="112">
        <v>5.7</v>
      </c>
      <c r="N153" s="112">
        <v>5.8</v>
      </c>
      <c r="O153" s="103">
        <f t="shared" si="5"/>
        <v>5.6333333333333337</v>
      </c>
      <c r="P153" s="63">
        <v>5</v>
      </c>
      <c r="Q153" s="63">
        <v>4</v>
      </c>
      <c r="R153" s="63">
        <v>5</v>
      </c>
      <c r="S153" s="63">
        <f t="shared" si="6"/>
        <v>4.666666666666667</v>
      </c>
      <c r="T153" s="57"/>
      <c r="U153" s="119"/>
      <c r="V153" s="57"/>
    </row>
    <row r="154" spans="1:23">
      <c r="A154" s="86" t="s">
        <v>39</v>
      </c>
      <c r="B154" s="86" t="s">
        <v>40</v>
      </c>
      <c r="C154" s="86" t="s">
        <v>42</v>
      </c>
      <c r="D154" s="86">
        <v>1989</v>
      </c>
      <c r="E154" s="87">
        <v>2</v>
      </c>
      <c r="F154" s="87">
        <v>1</v>
      </c>
      <c r="G154" s="87">
        <v>14</v>
      </c>
      <c r="H154" s="86">
        <v>25</v>
      </c>
      <c r="I154" s="87">
        <v>114</v>
      </c>
      <c r="J154" s="86">
        <v>3</v>
      </c>
      <c r="K154" s="108">
        <v>45856</v>
      </c>
      <c r="L154" s="113">
        <v>4.8</v>
      </c>
      <c r="M154" s="113">
        <v>5.4</v>
      </c>
      <c r="N154" s="113">
        <v>5.5</v>
      </c>
      <c r="O154" s="103">
        <f t="shared" si="5"/>
        <v>5.2333333333333334</v>
      </c>
      <c r="U154" s="119"/>
    </row>
    <row r="155" spans="1:23">
      <c r="A155" s="86" t="s">
        <v>39</v>
      </c>
      <c r="B155" s="86" t="s">
        <v>40</v>
      </c>
      <c r="C155" s="86" t="s">
        <v>45</v>
      </c>
      <c r="D155" s="86">
        <v>2004</v>
      </c>
      <c r="E155" s="86">
        <v>2</v>
      </c>
      <c r="F155" s="86">
        <v>2</v>
      </c>
      <c r="G155" s="86">
        <v>14</v>
      </c>
      <c r="H155" s="86">
        <v>26</v>
      </c>
      <c r="I155" s="86">
        <v>214</v>
      </c>
      <c r="J155" s="86">
        <v>3</v>
      </c>
      <c r="K155" s="108">
        <v>45856</v>
      </c>
      <c r="L155" s="113">
        <v>5</v>
      </c>
      <c r="M155" s="113">
        <v>5.4</v>
      </c>
      <c r="N155" s="113">
        <v>4.5</v>
      </c>
      <c r="O155" s="103">
        <f t="shared" si="5"/>
        <v>4.9666666666666668</v>
      </c>
      <c r="U155" s="119"/>
    </row>
    <row r="156" spans="1:23">
      <c r="A156" s="86" t="s">
        <v>39</v>
      </c>
      <c r="B156" s="86" t="s">
        <v>40</v>
      </c>
      <c r="C156" s="86" t="s">
        <v>41</v>
      </c>
      <c r="D156" s="86">
        <v>1984</v>
      </c>
      <c r="E156" s="86">
        <v>2</v>
      </c>
      <c r="F156" s="86">
        <v>3</v>
      </c>
      <c r="G156" s="86">
        <v>14</v>
      </c>
      <c r="H156" s="86">
        <v>27</v>
      </c>
      <c r="I156" s="86">
        <v>314</v>
      </c>
      <c r="J156" s="86">
        <v>3</v>
      </c>
      <c r="K156" s="108">
        <v>45856</v>
      </c>
      <c r="L156" s="113">
        <v>4.9000000000000004</v>
      </c>
      <c r="M156" s="113">
        <v>4.7</v>
      </c>
      <c r="N156" s="113">
        <v>5.3</v>
      </c>
      <c r="O156" s="103">
        <f t="shared" si="5"/>
        <v>4.9666666666666677</v>
      </c>
      <c r="U156" s="119"/>
    </row>
    <row r="157" spans="1:23">
      <c r="A157" s="86" t="s">
        <v>39</v>
      </c>
      <c r="B157" s="86" t="s">
        <v>40</v>
      </c>
      <c r="C157" s="86" t="s">
        <v>47</v>
      </c>
      <c r="D157" s="86">
        <v>2016</v>
      </c>
      <c r="E157" s="86">
        <v>2</v>
      </c>
      <c r="F157" s="86">
        <v>4</v>
      </c>
      <c r="G157" s="86">
        <v>14</v>
      </c>
      <c r="H157" s="86">
        <v>28</v>
      </c>
      <c r="I157" s="86">
        <v>414</v>
      </c>
      <c r="J157" s="86">
        <v>3</v>
      </c>
      <c r="K157" s="108">
        <v>45856</v>
      </c>
      <c r="L157" s="113">
        <v>4.8</v>
      </c>
      <c r="M157" s="113">
        <v>5</v>
      </c>
      <c r="N157" s="113">
        <v>5.0999999999999996</v>
      </c>
      <c r="O157" s="103">
        <f t="shared" si="5"/>
        <v>4.9666666666666668</v>
      </c>
      <c r="U157" s="119"/>
    </row>
    <row r="158" spans="1:23">
      <c r="A158" s="86" t="s">
        <v>39</v>
      </c>
      <c r="B158" s="86" t="s">
        <v>40</v>
      </c>
      <c r="C158" s="86" t="s">
        <v>44</v>
      </c>
      <c r="D158" s="86">
        <v>2001</v>
      </c>
      <c r="E158" s="86">
        <v>2</v>
      </c>
      <c r="F158" s="86">
        <v>4</v>
      </c>
      <c r="G158" s="86">
        <v>16</v>
      </c>
      <c r="H158" s="86">
        <v>29</v>
      </c>
      <c r="I158" s="86">
        <v>416</v>
      </c>
      <c r="J158" s="86">
        <v>3</v>
      </c>
      <c r="K158" s="108">
        <v>45856</v>
      </c>
      <c r="L158" s="113">
        <v>5.0999999999999996</v>
      </c>
      <c r="M158" s="113">
        <v>5.2</v>
      </c>
      <c r="N158" s="113">
        <v>5.3</v>
      </c>
      <c r="O158" s="103">
        <f t="shared" si="5"/>
        <v>5.2</v>
      </c>
      <c r="U158" s="119"/>
    </row>
    <row r="159" spans="1:23">
      <c r="A159" s="86" t="s">
        <v>39</v>
      </c>
      <c r="B159" s="86" t="s">
        <v>40</v>
      </c>
      <c r="C159" s="86" t="s">
        <v>43</v>
      </c>
      <c r="D159" s="86">
        <v>1999</v>
      </c>
      <c r="E159" s="86">
        <v>2</v>
      </c>
      <c r="F159" s="86">
        <v>3</v>
      </c>
      <c r="G159" s="86">
        <v>16</v>
      </c>
      <c r="H159" s="86">
        <v>30</v>
      </c>
      <c r="I159" s="86">
        <v>316</v>
      </c>
      <c r="J159" s="86">
        <v>3</v>
      </c>
      <c r="K159" s="108">
        <v>45856</v>
      </c>
      <c r="L159" s="113">
        <v>5</v>
      </c>
      <c r="M159" s="113">
        <v>5</v>
      </c>
      <c r="N159" s="113">
        <v>4.8</v>
      </c>
      <c r="O159" s="103">
        <f t="shared" si="5"/>
        <v>4.9333333333333336</v>
      </c>
      <c r="U159" s="119"/>
    </row>
    <row r="160" spans="1:23">
      <c r="A160" s="86" t="s">
        <v>39</v>
      </c>
      <c r="B160" s="86" t="s">
        <v>40</v>
      </c>
      <c r="C160" s="86" t="s">
        <v>46</v>
      </c>
      <c r="D160" s="86">
        <v>2008</v>
      </c>
      <c r="E160" s="86">
        <v>2</v>
      </c>
      <c r="F160" s="86">
        <v>2</v>
      </c>
      <c r="G160" s="86">
        <v>16</v>
      </c>
      <c r="H160" s="86">
        <v>31</v>
      </c>
      <c r="I160" s="86">
        <v>216</v>
      </c>
      <c r="J160" s="86">
        <v>3</v>
      </c>
      <c r="K160" s="108">
        <v>45856</v>
      </c>
      <c r="L160" s="113">
        <v>5.3</v>
      </c>
      <c r="M160" s="113">
        <v>5.4</v>
      </c>
      <c r="N160" s="113">
        <v>5.0999999999999996</v>
      </c>
      <c r="O160" s="103">
        <f t="shared" si="5"/>
        <v>5.2666666666666666</v>
      </c>
      <c r="U160" s="119"/>
    </row>
    <row r="161" spans="1:22">
      <c r="A161" s="86" t="s">
        <v>39</v>
      </c>
      <c r="B161" s="86" t="s">
        <v>40</v>
      </c>
      <c r="C161" s="86" t="s">
        <v>48</v>
      </c>
      <c r="D161" s="86">
        <v>2020</v>
      </c>
      <c r="E161" s="86">
        <v>2</v>
      </c>
      <c r="F161" s="86">
        <v>1</v>
      </c>
      <c r="G161" s="86">
        <v>16</v>
      </c>
      <c r="H161" s="86">
        <v>32</v>
      </c>
      <c r="I161" s="86">
        <v>116</v>
      </c>
      <c r="J161" s="86">
        <v>3</v>
      </c>
      <c r="K161" s="108">
        <v>45856</v>
      </c>
      <c r="L161" s="113">
        <v>4.5999999999999996</v>
      </c>
      <c r="M161" s="113">
        <v>5.2</v>
      </c>
      <c r="N161" s="113">
        <v>5</v>
      </c>
      <c r="O161" s="103">
        <f t="shared" si="5"/>
        <v>4.9333333333333336</v>
      </c>
      <c r="U161" s="119"/>
    </row>
    <row r="162" spans="1:22">
      <c r="A162" s="86" t="s">
        <v>29</v>
      </c>
      <c r="B162" s="86" t="s">
        <v>30</v>
      </c>
      <c r="C162" s="86" t="s">
        <v>33</v>
      </c>
      <c r="D162" s="86">
        <v>1998</v>
      </c>
      <c r="E162" s="86">
        <v>3</v>
      </c>
      <c r="F162" s="86">
        <v>1</v>
      </c>
      <c r="G162" s="86">
        <v>18</v>
      </c>
      <c r="H162" s="86">
        <v>33</v>
      </c>
      <c r="I162" s="86">
        <v>118</v>
      </c>
      <c r="J162" s="86">
        <v>3</v>
      </c>
      <c r="K162" s="64">
        <v>45822</v>
      </c>
      <c r="L162" s="112">
        <v>5.4</v>
      </c>
      <c r="M162" s="112">
        <v>6.1</v>
      </c>
      <c r="N162" s="112">
        <v>6</v>
      </c>
      <c r="O162" s="103">
        <f t="shared" si="5"/>
        <v>5.833333333333333</v>
      </c>
      <c r="P162" s="63">
        <v>4</v>
      </c>
      <c r="Q162" s="63">
        <v>2</v>
      </c>
      <c r="R162" s="63">
        <v>5</v>
      </c>
      <c r="S162" s="63">
        <f t="shared" si="6"/>
        <v>3.6666666666666665</v>
      </c>
      <c r="T162" s="57"/>
      <c r="U162" s="119"/>
      <c r="V162" s="57"/>
    </row>
    <row r="163" spans="1:22">
      <c r="A163" s="86" t="s">
        <v>29</v>
      </c>
      <c r="B163" s="86" t="s">
        <v>30</v>
      </c>
      <c r="C163" s="86" t="s">
        <v>31</v>
      </c>
      <c r="D163" s="86">
        <v>1983</v>
      </c>
      <c r="E163" s="86">
        <v>3</v>
      </c>
      <c r="F163" s="86">
        <v>2</v>
      </c>
      <c r="G163" s="86">
        <v>18</v>
      </c>
      <c r="H163" s="86">
        <v>34</v>
      </c>
      <c r="I163" s="86">
        <v>218</v>
      </c>
      <c r="J163" s="86">
        <v>3</v>
      </c>
      <c r="K163" s="64">
        <v>45822</v>
      </c>
      <c r="L163" s="112">
        <v>6.4</v>
      </c>
      <c r="M163" s="112">
        <v>7</v>
      </c>
      <c r="N163" s="112">
        <v>6.6</v>
      </c>
      <c r="O163" s="103">
        <f t="shared" si="5"/>
        <v>6.666666666666667</v>
      </c>
      <c r="P163" s="63">
        <v>6</v>
      </c>
      <c r="Q163" s="63">
        <v>7</v>
      </c>
      <c r="R163" s="63">
        <v>6</v>
      </c>
      <c r="S163" s="63">
        <f t="shared" si="6"/>
        <v>6.333333333333333</v>
      </c>
      <c r="T163" s="57"/>
      <c r="U163" s="119"/>
      <c r="V163" s="57"/>
    </row>
    <row r="164" spans="1:22">
      <c r="A164" s="86" t="s">
        <v>29</v>
      </c>
      <c r="B164" s="86" t="s">
        <v>30</v>
      </c>
      <c r="C164" s="86" t="s">
        <v>34</v>
      </c>
      <c r="D164" s="86">
        <v>1999</v>
      </c>
      <c r="E164" s="86">
        <v>3</v>
      </c>
      <c r="F164" s="86">
        <v>3</v>
      </c>
      <c r="G164" s="86">
        <v>18</v>
      </c>
      <c r="H164" s="86">
        <v>35</v>
      </c>
      <c r="I164" s="86">
        <v>318</v>
      </c>
      <c r="J164" s="86">
        <v>3</v>
      </c>
      <c r="K164" s="64">
        <v>45822</v>
      </c>
      <c r="L164" s="112">
        <v>6.1</v>
      </c>
      <c r="M164" s="112">
        <v>5.7</v>
      </c>
      <c r="N164" s="112">
        <v>6.3</v>
      </c>
      <c r="O164" s="103">
        <f t="shared" si="5"/>
        <v>6.0333333333333341</v>
      </c>
      <c r="P164" s="63">
        <v>2</v>
      </c>
      <c r="Q164" s="63">
        <v>3</v>
      </c>
      <c r="R164" s="63">
        <v>3</v>
      </c>
      <c r="S164" s="63">
        <f t="shared" si="6"/>
        <v>2.6666666666666665</v>
      </c>
      <c r="T164" s="57"/>
      <c r="U164" s="119"/>
      <c r="V164" s="57"/>
    </row>
    <row r="165" spans="1:22">
      <c r="A165" s="86" t="s">
        <v>29</v>
      </c>
      <c r="B165" s="86" t="s">
        <v>30</v>
      </c>
      <c r="C165" s="86" t="s">
        <v>37</v>
      </c>
      <c r="D165" s="86">
        <v>2018</v>
      </c>
      <c r="E165" s="86">
        <v>3</v>
      </c>
      <c r="F165" s="86">
        <v>4</v>
      </c>
      <c r="G165" s="86">
        <v>18</v>
      </c>
      <c r="H165" s="86">
        <v>36</v>
      </c>
      <c r="I165" s="86">
        <v>418</v>
      </c>
      <c r="J165" s="86">
        <v>3</v>
      </c>
      <c r="K165" s="64">
        <v>45822</v>
      </c>
      <c r="L165" s="112">
        <v>4.8</v>
      </c>
      <c r="M165" s="112">
        <v>5.5</v>
      </c>
      <c r="N165" s="112">
        <v>6</v>
      </c>
      <c r="O165" s="103">
        <f t="shared" si="5"/>
        <v>5.4333333333333336</v>
      </c>
      <c r="P165" s="63">
        <v>0</v>
      </c>
      <c r="Q165" s="63">
        <v>2</v>
      </c>
      <c r="R165" s="63">
        <v>5</v>
      </c>
      <c r="S165" s="63">
        <f t="shared" si="6"/>
        <v>2.3333333333333335</v>
      </c>
      <c r="T165" s="57"/>
      <c r="U165" s="119"/>
      <c r="V165" s="57"/>
    </row>
    <row r="166" spans="1:22">
      <c r="A166" s="86" t="s">
        <v>29</v>
      </c>
      <c r="B166" s="86" t="s">
        <v>30</v>
      </c>
      <c r="C166" s="86" t="s">
        <v>32</v>
      </c>
      <c r="D166" s="86">
        <v>1985</v>
      </c>
      <c r="E166" s="86">
        <v>3</v>
      </c>
      <c r="F166" s="86">
        <v>4</v>
      </c>
      <c r="G166" s="86">
        <v>20</v>
      </c>
      <c r="H166" s="86">
        <v>37</v>
      </c>
      <c r="I166" s="86">
        <v>420</v>
      </c>
      <c r="J166" s="86">
        <v>3</v>
      </c>
      <c r="K166" s="64">
        <v>45822</v>
      </c>
      <c r="L166" s="112">
        <v>5.8</v>
      </c>
      <c r="M166" s="112">
        <v>6.1</v>
      </c>
      <c r="N166" s="112">
        <v>5.7</v>
      </c>
      <c r="O166" s="103">
        <f t="shared" si="5"/>
        <v>5.8666666666666663</v>
      </c>
      <c r="P166" s="63">
        <v>3</v>
      </c>
      <c r="Q166" s="63">
        <v>5</v>
      </c>
      <c r="R166" s="63">
        <v>3</v>
      </c>
      <c r="S166" s="63">
        <f t="shared" si="6"/>
        <v>3.6666666666666665</v>
      </c>
      <c r="T166" s="57"/>
      <c r="U166" s="119"/>
      <c r="V166" s="57"/>
    </row>
    <row r="167" spans="1:22">
      <c r="A167" s="86" t="s">
        <v>29</v>
      </c>
      <c r="B167" s="86" t="s">
        <v>30</v>
      </c>
      <c r="C167" s="86" t="s">
        <v>35</v>
      </c>
      <c r="D167" s="86">
        <v>2002</v>
      </c>
      <c r="E167" s="86">
        <v>3</v>
      </c>
      <c r="F167" s="86">
        <v>3</v>
      </c>
      <c r="G167" s="86">
        <v>20</v>
      </c>
      <c r="H167" s="86">
        <v>38</v>
      </c>
      <c r="I167" s="86">
        <v>320</v>
      </c>
      <c r="J167" s="86">
        <v>3</v>
      </c>
      <c r="K167" s="64">
        <v>45822</v>
      </c>
      <c r="L167" s="112">
        <v>5.5</v>
      </c>
      <c r="M167" s="112">
        <v>4.9000000000000004</v>
      </c>
      <c r="N167" s="112">
        <v>6</v>
      </c>
      <c r="O167" s="103">
        <f t="shared" si="5"/>
        <v>5.4666666666666659</v>
      </c>
      <c r="P167" s="63">
        <v>4</v>
      </c>
      <c r="Q167" s="63">
        <v>1</v>
      </c>
      <c r="R167" s="63">
        <v>4</v>
      </c>
      <c r="S167" s="63">
        <f t="shared" si="6"/>
        <v>3</v>
      </c>
      <c r="T167" s="57"/>
      <c r="U167" s="119"/>
      <c r="V167" s="57"/>
    </row>
    <row r="168" spans="1:22">
      <c r="A168" s="86" t="s">
        <v>29</v>
      </c>
      <c r="B168" s="86" t="s">
        <v>30</v>
      </c>
      <c r="C168" s="86" t="s">
        <v>36</v>
      </c>
      <c r="D168" s="86">
        <v>2016</v>
      </c>
      <c r="E168" s="86">
        <v>3</v>
      </c>
      <c r="F168" s="86">
        <v>2</v>
      </c>
      <c r="G168" s="86">
        <v>20</v>
      </c>
      <c r="H168" s="86">
        <v>39</v>
      </c>
      <c r="I168" s="86">
        <v>220</v>
      </c>
      <c r="J168" s="86">
        <v>3</v>
      </c>
      <c r="K168" s="64">
        <v>45822</v>
      </c>
      <c r="L168" s="112">
        <v>6.4</v>
      </c>
      <c r="M168" s="112">
        <v>6.8</v>
      </c>
      <c r="N168" s="112">
        <v>5.6</v>
      </c>
      <c r="O168" s="103">
        <f t="shared" si="5"/>
        <v>6.2666666666666657</v>
      </c>
      <c r="P168" s="63">
        <v>3</v>
      </c>
      <c r="Q168" s="63">
        <v>4</v>
      </c>
      <c r="R168" s="63">
        <v>2</v>
      </c>
      <c r="S168" s="63">
        <f t="shared" si="6"/>
        <v>3</v>
      </c>
      <c r="T168" s="57"/>
      <c r="U168" s="119"/>
      <c r="V168" s="57"/>
    </row>
    <row r="169" spans="1:22">
      <c r="A169" s="86" t="s">
        <v>29</v>
      </c>
      <c r="B169" s="86" t="s">
        <v>30</v>
      </c>
      <c r="C169" s="86" t="s">
        <v>38</v>
      </c>
      <c r="D169" s="86">
        <v>2023</v>
      </c>
      <c r="E169" s="86">
        <v>3</v>
      </c>
      <c r="F169" s="86">
        <v>1</v>
      </c>
      <c r="G169" s="86">
        <v>20</v>
      </c>
      <c r="H169" s="86">
        <v>40</v>
      </c>
      <c r="I169" s="86">
        <v>120</v>
      </c>
      <c r="J169" s="86">
        <v>3</v>
      </c>
      <c r="K169" s="64">
        <v>45822</v>
      </c>
      <c r="L169" s="112">
        <v>6.2</v>
      </c>
      <c r="M169" s="112">
        <v>5.7</v>
      </c>
      <c r="N169" s="112">
        <v>6</v>
      </c>
      <c r="O169" s="103">
        <f t="shared" si="5"/>
        <v>5.9666666666666659</v>
      </c>
      <c r="P169" s="63">
        <v>4</v>
      </c>
      <c r="Q169" s="63">
        <v>2</v>
      </c>
      <c r="R169" s="63">
        <v>4</v>
      </c>
      <c r="S169" s="63">
        <f t="shared" si="6"/>
        <v>3.3333333333333335</v>
      </c>
      <c r="T169" s="57"/>
      <c r="U169" s="119"/>
      <c r="V169" s="57"/>
    </row>
    <row r="170" spans="1:22">
      <c r="A170" s="86" t="s">
        <v>39</v>
      </c>
      <c r="B170" s="86" t="s">
        <v>40</v>
      </c>
      <c r="C170" s="86" t="s">
        <v>44</v>
      </c>
      <c r="D170" s="86">
        <v>2001</v>
      </c>
      <c r="E170" s="86">
        <v>3</v>
      </c>
      <c r="F170" s="86">
        <v>1</v>
      </c>
      <c r="G170" s="86">
        <v>22</v>
      </c>
      <c r="H170" s="86">
        <v>41</v>
      </c>
      <c r="I170" s="86">
        <v>122</v>
      </c>
      <c r="J170" s="86">
        <v>3</v>
      </c>
      <c r="K170" s="108">
        <v>45856</v>
      </c>
      <c r="L170" s="113">
        <v>4.2</v>
      </c>
      <c r="M170" s="113">
        <v>5.0999999999999996</v>
      </c>
      <c r="N170" s="113">
        <v>5.5</v>
      </c>
      <c r="O170" s="103">
        <f t="shared" si="5"/>
        <v>4.9333333333333336</v>
      </c>
      <c r="U170" s="119"/>
    </row>
    <row r="171" spans="1:22">
      <c r="A171" s="86" t="s">
        <v>39</v>
      </c>
      <c r="B171" s="86" t="s">
        <v>40</v>
      </c>
      <c r="C171" s="86" t="s">
        <v>47</v>
      </c>
      <c r="D171" s="86">
        <v>2016</v>
      </c>
      <c r="E171" s="86">
        <v>3</v>
      </c>
      <c r="F171" s="86">
        <v>2</v>
      </c>
      <c r="G171" s="86">
        <v>22</v>
      </c>
      <c r="H171" s="86">
        <v>42</v>
      </c>
      <c r="I171" s="86">
        <v>222</v>
      </c>
      <c r="J171" s="86">
        <v>3</v>
      </c>
      <c r="K171" s="108">
        <v>45856</v>
      </c>
      <c r="L171" s="113">
        <v>5.4</v>
      </c>
      <c r="M171" s="113">
        <v>5.3</v>
      </c>
      <c r="N171" s="113">
        <v>5.4</v>
      </c>
      <c r="O171" s="103">
        <f t="shared" si="5"/>
        <v>5.3666666666666671</v>
      </c>
      <c r="U171" s="119"/>
    </row>
    <row r="172" spans="1:22">
      <c r="A172" s="86" t="s">
        <v>39</v>
      </c>
      <c r="B172" s="86" t="s">
        <v>40</v>
      </c>
      <c r="C172" s="86" t="s">
        <v>42</v>
      </c>
      <c r="D172" s="86">
        <v>1989</v>
      </c>
      <c r="E172" s="86">
        <v>3</v>
      </c>
      <c r="F172" s="86">
        <v>3</v>
      </c>
      <c r="G172" s="86">
        <v>22</v>
      </c>
      <c r="H172" s="86">
        <v>43</v>
      </c>
      <c r="I172" s="86">
        <v>322</v>
      </c>
      <c r="J172" s="86">
        <v>3</v>
      </c>
      <c r="K172" s="108">
        <v>45856</v>
      </c>
      <c r="L172" s="113">
        <v>4.7</v>
      </c>
      <c r="M172" s="113">
        <v>4.8</v>
      </c>
      <c r="N172" s="113">
        <v>4.8</v>
      </c>
      <c r="O172" s="103">
        <f t="shared" si="5"/>
        <v>4.7666666666666666</v>
      </c>
      <c r="U172" s="119"/>
    </row>
    <row r="173" spans="1:22">
      <c r="A173" s="86" t="s">
        <v>39</v>
      </c>
      <c r="B173" s="86" t="s">
        <v>40</v>
      </c>
      <c r="C173" s="86" t="s">
        <v>48</v>
      </c>
      <c r="D173" s="86">
        <v>2020</v>
      </c>
      <c r="E173" s="86">
        <v>3</v>
      </c>
      <c r="F173" s="86">
        <v>4</v>
      </c>
      <c r="G173" s="86">
        <v>22</v>
      </c>
      <c r="H173" s="86">
        <v>44</v>
      </c>
      <c r="I173" s="86">
        <v>422</v>
      </c>
      <c r="J173" s="86">
        <v>3</v>
      </c>
      <c r="K173" s="108">
        <v>45856</v>
      </c>
      <c r="L173" s="113">
        <v>5</v>
      </c>
      <c r="M173" s="113">
        <v>5</v>
      </c>
      <c r="N173" s="113">
        <v>4.3</v>
      </c>
      <c r="O173" s="103">
        <f t="shared" si="5"/>
        <v>4.7666666666666666</v>
      </c>
      <c r="U173" s="119"/>
    </row>
    <row r="174" spans="1:22">
      <c r="A174" s="86" t="s">
        <v>39</v>
      </c>
      <c r="B174" s="86" t="s">
        <v>40</v>
      </c>
      <c r="C174" s="86" t="s">
        <v>41</v>
      </c>
      <c r="D174" s="86">
        <v>1984</v>
      </c>
      <c r="E174" s="86">
        <v>3</v>
      </c>
      <c r="F174" s="86">
        <v>4</v>
      </c>
      <c r="G174" s="86">
        <v>24</v>
      </c>
      <c r="H174" s="86">
        <v>45</v>
      </c>
      <c r="I174" s="86">
        <v>424</v>
      </c>
      <c r="J174" s="86">
        <v>3</v>
      </c>
      <c r="K174" s="108">
        <v>45856</v>
      </c>
      <c r="L174" s="113">
        <v>5.2</v>
      </c>
      <c r="M174" s="113">
        <v>4.7</v>
      </c>
      <c r="N174" s="113">
        <v>4.7</v>
      </c>
      <c r="O174" s="103">
        <f t="shared" si="5"/>
        <v>4.8666666666666671</v>
      </c>
      <c r="U174" s="119"/>
    </row>
    <row r="175" spans="1:22">
      <c r="A175" s="86" t="s">
        <v>39</v>
      </c>
      <c r="B175" s="86" t="s">
        <v>40</v>
      </c>
      <c r="C175" s="86" t="s">
        <v>46</v>
      </c>
      <c r="D175" s="86">
        <v>2008</v>
      </c>
      <c r="E175" s="86">
        <v>3</v>
      </c>
      <c r="F175" s="86">
        <v>3</v>
      </c>
      <c r="G175" s="86">
        <v>24</v>
      </c>
      <c r="H175" s="86">
        <v>46</v>
      </c>
      <c r="I175" s="86">
        <v>324</v>
      </c>
      <c r="J175" s="86">
        <v>3</v>
      </c>
      <c r="K175" s="108">
        <v>45856</v>
      </c>
      <c r="L175" s="113">
        <v>4.3</v>
      </c>
      <c r="M175" s="113">
        <v>4.4000000000000004</v>
      </c>
      <c r="N175" s="113">
        <v>4.5</v>
      </c>
      <c r="O175" s="103">
        <f t="shared" si="5"/>
        <v>4.3999999999999995</v>
      </c>
      <c r="U175" s="119"/>
    </row>
    <row r="176" spans="1:22">
      <c r="A176" s="86" t="s">
        <v>39</v>
      </c>
      <c r="B176" s="86" t="s">
        <v>40</v>
      </c>
      <c r="C176" s="86" t="s">
        <v>43</v>
      </c>
      <c r="D176" s="86">
        <v>1999</v>
      </c>
      <c r="E176" s="86">
        <v>3</v>
      </c>
      <c r="F176" s="86">
        <v>2</v>
      </c>
      <c r="G176" s="86">
        <v>24</v>
      </c>
      <c r="H176" s="86">
        <v>47</v>
      </c>
      <c r="I176" s="86">
        <v>224</v>
      </c>
      <c r="J176" s="86">
        <v>3</v>
      </c>
      <c r="K176" s="108">
        <v>45856</v>
      </c>
      <c r="L176" s="113">
        <v>4.7</v>
      </c>
      <c r="M176" s="113">
        <v>5.3</v>
      </c>
      <c r="N176" s="113">
        <v>5.4</v>
      </c>
      <c r="O176" s="103">
        <f t="shared" si="5"/>
        <v>5.1333333333333337</v>
      </c>
      <c r="U176" s="119"/>
    </row>
    <row r="177" spans="1:22">
      <c r="A177" s="86" t="s">
        <v>39</v>
      </c>
      <c r="B177" s="86" t="s">
        <v>40</v>
      </c>
      <c r="C177" s="86" t="s">
        <v>45</v>
      </c>
      <c r="D177" s="86">
        <v>2004</v>
      </c>
      <c r="E177" s="86">
        <v>3</v>
      </c>
      <c r="F177" s="86">
        <v>1</v>
      </c>
      <c r="G177" s="86">
        <v>24</v>
      </c>
      <c r="H177" s="86">
        <v>48</v>
      </c>
      <c r="I177" s="86">
        <v>124</v>
      </c>
      <c r="J177" s="86">
        <v>3</v>
      </c>
      <c r="K177" s="108">
        <v>45856</v>
      </c>
      <c r="L177" s="113">
        <v>5</v>
      </c>
      <c r="M177" s="113">
        <v>5.3</v>
      </c>
      <c r="N177" s="113">
        <v>4.7</v>
      </c>
      <c r="O177" s="103">
        <f t="shared" si="5"/>
        <v>5</v>
      </c>
      <c r="U177" s="119"/>
    </row>
    <row r="178" spans="1:22">
      <c r="A178" s="86" t="s">
        <v>29</v>
      </c>
      <c r="B178" s="86" t="s">
        <v>30</v>
      </c>
      <c r="C178" s="86" t="s">
        <v>34</v>
      </c>
      <c r="D178" s="86">
        <v>1999</v>
      </c>
      <c r="E178" s="86">
        <v>4</v>
      </c>
      <c r="F178" s="86">
        <v>1</v>
      </c>
      <c r="G178" s="86">
        <v>26</v>
      </c>
      <c r="H178" s="86">
        <v>49</v>
      </c>
      <c r="I178" s="86">
        <v>126</v>
      </c>
      <c r="J178" s="86">
        <v>3</v>
      </c>
      <c r="K178" s="64">
        <v>45822</v>
      </c>
      <c r="L178" s="112">
        <v>6.2</v>
      </c>
      <c r="M178" s="112">
        <v>6</v>
      </c>
      <c r="N178" s="112">
        <v>6.1</v>
      </c>
      <c r="O178" s="103">
        <f t="shared" si="5"/>
        <v>6.0999999999999988</v>
      </c>
      <c r="P178" s="63">
        <v>3</v>
      </c>
      <c r="Q178" s="63">
        <v>4</v>
      </c>
      <c r="R178" s="63">
        <v>3</v>
      </c>
      <c r="S178" s="63">
        <f t="shared" si="6"/>
        <v>3.3333333333333335</v>
      </c>
      <c r="T178" s="57"/>
      <c r="U178" s="119"/>
      <c r="V178" s="57"/>
    </row>
    <row r="179" spans="1:22">
      <c r="A179" s="86" t="s">
        <v>29</v>
      </c>
      <c r="B179" s="86" t="s">
        <v>30</v>
      </c>
      <c r="C179" s="86" t="s">
        <v>35</v>
      </c>
      <c r="D179" s="86">
        <v>2002</v>
      </c>
      <c r="E179" s="86">
        <v>4</v>
      </c>
      <c r="F179" s="86">
        <v>2</v>
      </c>
      <c r="G179" s="86">
        <v>26</v>
      </c>
      <c r="H179" s="86">
        <v>50</v>
      </c>
      <c r="I179" s="86">
        <v>226</v>
      </c>
      <c r="J179" s="86">
        <v>3</v>
      </c>
      <c r="K179" s="64">
        <v>45822</v>
      </c>
      <c r="L179" s="112">
        <v>6</v>
      </c>
      <c r="M179" s="112">
        <v>6</v>
      </c>
      <c r="N179" s="112">
        <v>6.1</v>
      </c>
      <c r="O179" s="103">
        <f t="shared" si="5"/>
        <v>6.0333333333333341</v>
      </c>
      <c r="P179" s="63">
        <v>5</v>
      </c>
      <c r="Q179" s="63">
        <v>5</v>
      </c>
      <c r="R179" s="63">
        <v>4</v>
      </c>
      <c r="S179" s="63">
        <f t="shared" si="6"/>
        <v>4.666666666666667</v>
      </c>
      <c r="T179" s="57"/>
      <c r="U179" s="119"/>
      <c r="V179" s="57"/>
    </row>
    <row r="180" spans="1:22">
      <c r="A180" s="86" t="s">
        <v>29</v>
      </c>
      <c r="B180" s="86" t="s">
        <v>30</v>
      </c>
      <c r="C180" s="86" t="s">
        <v>32</v>
      </c>
      <c r="D180" s="86">
        <v>1985</v>
      </c>
      <c r="E180" s="86">
        <v>4</v>
      </c>
      <c r="F180" s="86">
        <v>3</v>
      </c>
      <c r="G180" s="86">
        <v>26</v>
      </c>
      <c r="H180" s="86">
        <v>51</v>
      </c>
      <c r="I180" s="86">
        <v>326</v>
      </c>
      <c r="J180" s="86">
        <v>3</v>
      </c>
      <c r="K180" s="64">
        <v>45822</v>
      </c>
      <c r="L180" s="112">
        <v>6.5</v>
      </c>
      <c r="M180" s="112">
        <v>6</v>
      </c>
      <c r="N180" s="112">
        <v>5.5</v>
      </c>
      <c r="O180" s="103">
        <f t="shared" si="5"/>
        <v>6</v>
      </c>
      <c r="P180" s="63">
        <v>6</v>
      </c>
      <c r="Q180" s="63">
        <v>3</v>
      </c>
      <c r="R180" s="63">
        <v>3</v>
      </c>
      <c r="S180" s="63">
        <f t="shared" si="6"/>
        <v>4</v>
      </c>
      <c r="T180" s="57"/>
      <c r="U180" s="119"/>
      <c r="V180" s="57"/>
    </row>
    <row r="181" spans="1:22">
      <c r="A181" s="86" t="s">
        <v>29</v>
      </c>
      <c r="B181" s="86" t="s">
        <v>30</v>
      </c>
      <c r="C181" s="86" t="s">
        <v>38</v>
      </c>
      <c r="D181" s="86">
        <v>2023</v>
      </c>
      <c r="E181" s="86">
        <v>4</v>
      </c>
      <c r="F181" s="86">
        <v>4</v>
      </c>
      <c r="G181" s="86">
        <v>26</v>
      </c>
      <c r="H181" s="86">
        <v>52</v>
      </c>
      <c r="I181" s="86">
        <v>426</v>
      </c>
      <c r="J181" s="86">
        <v>3</v>
      </c>
      <c r="K181" s="64">
        <v>45822</v>
      </c>
      <c r="L181" s="112">
        <v>6.2</v>
      </c>
      <c r="M181" s="112">
        <v>6.1</v>
      </c>
      <c r="N181" s="112">
        <v>5.2</v>
      </c>
      <c r="O181" s="103">
        <f t="shared" si="5"/>
        <v>5.833333333333333</v>
      </c>
      <c r="P181" s="63">
        <v>5</v>
      </c>
      <c r="Q181" s="63">
        <v>5</v>
      </c>
      <c r="R181" s="63">
        <v>3</v>
      </c>
      <c r="S181" s="63">
        <f t="shared" si="6"/>
        <v>4.333333333333333</v>
      </c>
      <c r="T181" s="57"/>
      <c r="U181" s="119"/>
      <c r="V181" s="57"/>
    </row>
    <row r="182" spans="1:22">
      <c r="A182" s="86" t="s">
        <v>29</v>
      </c>
      <c r="B182" s="86" t="s">
        <v>30</v>
      </c>
      <c r="C182" s="86" t="s">
        <v>36</v>
      </c>
      <c r="D182" s="86">
        <v>2016</v>
      </c>
      <c r="E182" s="86">
        <v>4</v>
      </c>
      <c r="F182" s="86">
        <v>4</v>
      </c>
      <c r="G182" s="86">
        <v>28</v>
      </c>
      <c r="H182" s="86">
        <v>53</v>
      </c>
      <c r="I182" s="86">
        <v>428</v>
      </c>
      <c r="J182" s="86">
        <v>3</v>
      </c>
      <c r="K182" s="64">
        <v>45822</v>
      </c>
      <c r="L182" s="112">
        <v>6.5</v>
      </c>
      <c r="M182" s="112">
        <v>6.3</v>
      </c>
      <c r="N182" s="112">
        <v>6.3</v>
      </c>
      <c r="O182" s="103">
        <f t="shared" si="5"/>
        <v>6.3666666666666671</v>
      </c>
      <c r="P182" s="63">
        <v>5</v>
      </c>
      <c r="Q182" s="63">
        <v>5</v>
      </c>
      <c r="R182" s="63">
        <v>4</v>
      </c>
      <c r="S182" s="63">
        <f t="shared" si="6"/>
        <v>4.666666666666667</v>
      </c>
      <c r="T182" s="57"/>
      <c r="U182" s="119"/>
      <c r="V182" s="57"/>
    </row>
    <row r="183" spans="1:22">
      <c r="A183" s="86" t="s">
        <v>29</v>
      </c>
      <c r="B183" s="86" t="s">
        <v>30</v>
      </c>
      <c r="C183" s="86" t="s">
        <v>33</v>
      </c>
      <c r="D183" s="86">
        <v>1998</v>
      </c>
      <c r="E183" s="86">
        <v>4</v>
      </c>
      <c r="F183" s="86">
        <v>3</v>
      </c>
      <c r="G183" s="86">
        <v>28</v>
      </c>
      <c r="H183" s="86">
        <v>54</v>
      </c>
      <c r="I183" s="86">
        <v>328</v>
      </c>
      <c r="J183" s="86">
        <v>3</v>
      </c>
      <c r="K183" s="64">
        <v>45822</v>
      </c>
      <c r="L183" s="112">
        <v>7</v>
      </c>
      <c r="M183" s="112">
        <v>6.2</v>
      </c>
      <c r="N183" s="112">
        <v>5.6</v>
      </c>
      <c r="O183" s="103">
        <f t="shared" si="5"/>
        <v>6.2666666666666657</v>
      </c>
      <c r="P183" s="63">
        <v>6</v>
      </c>
      <c r="Q183" s="63">
        <v>3</v>
      </c>
      <c r="R183" s="63">
        <v>3</v>
      </c>
      <c r="S183" s="63">
        <f t="shared" si="6"/>
        <v>4</v>
      </c>
      <c r="T183" s="57"/>
      <c r="U183" s="119"/>
      <c r="V183" s="57"/>
    </row>
    <row r="184" spans="1:22">
      <c r="A184" s="86" t="s">
        <v>29</v>
      </c>
      <c r="B184" s="86" t="s">
        <v>30</v>
      </c>
      <c r="C184" s="86" t="s">
        <v>37</v>
      </c>
      <c r="D184" s="86">
        <v>2018</v>
      </c>
      <c r="E184" s="86">
        <v>4</v>
      </c>
      <c r="F184" s="86">
        <v>2</v>
      </c>
      <c r="G184" s="86">
        <v>28</v>
      </c>
      <c r="H184" s="86">
        <v>55</v>
      </c>
      <c r="I184" s="86">
        <v>228</v>
      </c>
      <c r="J184" s="86">
        <v>3</v>
      </c>
      <c r="K184" s="64">
        <v>45822</v>
      </c>
      <c r="L184" s="112">
        <v>5.0999999999999996</v>
      </c>
      <c r="M184" s="112">
        <v>5.5</v>
      </c>
      <c r="N184" s="112">
        <v>6</v>
      </c>
      <c r="O184" s="103">
        <f t="shared" si="5"/>
        <v>5.5333333333333341</v>
      </c>
      <c r="P184" s="63">
        <v>3</v>
      </c>
      <c r="Q184" s="63">
        <v>2</v>
      </c>
      <c r="R184" s="63">
        <v>1</v>
      </c>
      <c r="S184" s="63">
        <f t="shared" si="6"/>
        <v>2</v>
      </c>
      <c r="T184" s="57"/>
      <c r="U184" s="119"/>
      <c r="V184" s="57"/>
    </row>
    <row r="185" spans="1:22">
      <c r="A185" s="86" t="s">
        <v>29</v>
      </c>
      <c r="B185" s="86" t="s">
        <v>30</v>
      </c>
      <c r="C185" s="86" t="s">
        <v>31</v>
      </c>
      <c r="D185" s="86">
        <v>1983</v>
      </c>
      <c r="E185" s="86">
        <v>4</v>
      </c>
      <c r="F185" s="86">
        <v>1</v>
      </c>
      <c r="G185" s="86">
        <v>28</v>
      </c>
      <c r="H185" s="86">
        <v>56</v>
      </c>
      <c r="I185" s="86">
        <v>128</v>
      </c>
      <c r="J185" s="86">
        <v>3</v>
      </c>
      <c r="K185" s="64">
        <v>45822</v>
      </c>
      <c r="L185" s="112">
        <v>6.4</v>
      </c>
      <c r="M185" s="112">
        <v>6.6</v>
      </c>
      <c r="N185" s="112">
        <v>6</v>
      </c>
      <c r="O185" s="103">
        <f t="shared" si="5"/>
        <v>6.333333333333333</v>
      </c>
      <c r="P185" s="63">
        <v>5</v>
      </c>
      <c r="Q185" s="63">
        <v>5</v>
      </c>
      <c r="R185" s="63">
        <v>2</v>
      </c>
      <c r="S185" s="63">
        <f t="shared" si="6"/>
        <v>4</v>
      </c>
      <c r="T185" s="57"/>
      <c r="U185" s="119"/>
      <c r="V185" s="57"/>
    </row>
    <row r="186" spans="1:22">
      <c r="A186" s="86" t="s">
        <v>39</v>
      </c>
      <c r="B186" s="86" t="s">
        <v>40</v>
      </c>
      <c r="C186" s="86" t="s">
        <v>43</v>
      </c>
      <c r="D186" s="86">
        <v>1999</v>
      </c>
      <c r="E186" s="86">
        <v>4</v>
      </c>
      <c r="F186" s="86">
        <v>1</v>
      </c>
      <c r="G186" s="86">
        <v>30</v>
      </c>
      <c r="H186" s="86">
        <v>57</v>
      </c>
      <c r="I186" s="86">
        <v>130</v>
      </c>
      <c r="J186" s="86">
        <v>3</v>
      </c>
      <c r="K186" s="108">
        <v>45856</v>
      </c>
      <c r="L186" s="113">
        <v>5.3</v>
      </c>
      <c r="M186" s="113">
        <v>5.0999999999999996</v>
      </c>
      <c r="N186" s="113">
        <v>5.0999999999999996</v>
      </c>
      <c r="O186" s="103">
        <f t="shared" si="5"/>
        <v>5.1666666666666661</v>
      </c>
      <c r="U186" s="119"/>
    </row>
    <row r="187" spans="1:22">
      <c r="A187" s="86" t="s">
        <v>39</v>
      </c>
      <c r="B187" s="86" t="s">
        <v>40</v>
      </c>
      <c r="C187" s="86" t="s">
        <v>48</v>
      </c>
      <c r="D187" s="86">
        <v>2020</v>
      </c>
      <c r="E187" s="86">
        <v>4</v>
      </c>
      <c r="F187" s="86">
        <v>2</v>
      </c>
      <c r="G187" s="86">
        <v>30</v>
      </c>
      <c r="H187" s="86">
        <v>58</v>
      </c>
      <c r="I187" s="86">
        <v>230</v>
      </c>
      <c r="J187" s="86">
        <v>3</v>
      </c>
      <c r="K187" s="108">
        <v>45856</v>
      </c>
      <c r="L187" s="113">
        <v>4.7</v>
      </c>
      <c r="M187" s="113">
        <v>5.0999999999999996</v>
      </c>
      <c r="N187" s="113">
        <v>4.8</v>
      </c>
      <c r="O187" s="103">
        <f t="shared" si="5"/>
        <v>4.8666666666666671</v>
      </c>
      <c r="U187" s="119"/>
    </row>
    <row r="188" spans="1:22">
      <c r="A188" s="86" t="s">
        <v>39</v>
      </c>
      <c r="B188" s="86" t="s">
        <v>40</v>
      </c>
      <c r="C188" s="86" t="s">
        <v>44</v>
      </c>
      <c r="D188" s="86">
        <v>2001</v>
      </c>
      <c r="E188" s="86">
        <v>4</v>
      </c>
      <c r="F188" s="86">
        <v>3</v>
      </c>
      <c r="G188" s="86">
        <v>30</v>
      </c>
      <c r="H188" s="86">
        <v>59</v>
      </c>
      <c r="I188" s="86">
        <v>330</v>
      </c>
      <c r="J188" s="86">
        <v>3</v>
      </c>
      <c r="K188" s="108">
        <v>45856</v>
      </c>
      <c r="L188" s="113">
        <v>4.5</v>
      </c>
      <c r="M188" s="113">
        <v>4.5</v>
      </c>
      <c r="N188" s="113">
        <v>4.3</v>
      </c>
      <c r="O188" s="103">
        <f t="shared" si="5"/>
        <v>4.4333333333333336</v>
      </c>
      <c r="U188" s="119"/>
    </row>
    <row r="189" spans="1:22">
      <c r="A189" s="86" t="s">
        <v>39</v>
      </c>
      <c r="B189" s="86" t="s">
        <v>40</v>
      </c>
      <c r="C189" s="86" t="s">
        <v>45</v>
      </c>
      <c r="D189" s="86">
        <v>2004</v>
      </c>
      <c r="E189" s="86">
        <v>4</v>
      </c>
      <c r="F189" s="86">
        <v>4</v>
      </c>
      <c r="G189" s="86">
        <v>30</v>
      </c>
      <c r="H189" s="86">
        <v>60</v>
      </c>
      <c r="I189" s="86">
        <v>430</v>
      </c>
      <c r="J189" s="86">
        <v>3</v>
      </c>
      <c r="K189" s="108">
        <v>45856</v>
      </c>
      <c r="L189" s="113">
        <v>4.5</v>
      </c>
      <c r="M189" s="113">
        <v>4.8</v>
      </c>
      <c r="N189" s="113">
        <v>4.5</v>
      </c>
      <c r="O189" s="103">
        <f t="shared" si="5"/>
        <v>4.6000000000000005</v>
      </c>
      <c r="U189" s="119"/>
    </row>
    <row r="190" spans="1:22">
      <c r="A190" s="86" t="s">
        <v>39</v>
      </c>
      <c r="B190" s="86" t="s">
        <v>40</v>
      </c>
      <c r="C190" s="86" t="s">
        <v>42</v>
      </c>
      <c r="D190" s="86">
        <v>1989</v>
      </c>
      <c r="E190" s="86">
        <v>4</v>
      </c>
      <c r="F190" s="86">
        <v>4</v>
      </c>
      <c r="G190" s="86">
        <v>32</v>
      </c>
      <c r="H190" s="86">
        <v>61</v>
      </c>
      <c r="I190" s="86">
        <v>432</v>
      </c>
      <c r="J190" s="86">
        <v>3</v>
      </c>
      <c r="K190" s="108">
        <v>45856</v>
      </c>
      <c r="L190" s="113">
        <v>4.7</v>
      </c>
      <c r="M190" s="113">
        <v>5</v>
      </c>
      <c r="N190" s="113">
        <v>4.4000000000000004</v>
      </c>
      <c r="O190" s="103">
        <f t="shared" si="5"/>
        <v>4.7</v>
      </c>
      <c r="U190" s="119"/>
    </row>
    <row r="191" spans="1:22">
      <c r="A191" s="86" t="s">
        <v>39</v>
      </c>
      <c r="B191" s="86" t="s">
        <v>40</v>
      </c>
      <c r="C191" s="86" t="s">
        <v>47</v>
      </c>
      <c r="D191" s="86">
        <v>2016</v>
      </c>
      <c r="E191" s="86">
        <v>4</v>
      </c>
      <c r="F191" s="86">
        <v>3</v>
      </c>
      <c r="G191" s="86">
        <v>32</v>
      </c>
      <c r="H191" s="86">
        <v>62</v>
      </c>
      <c r="I191" s="86">
        <v>332</v>
      </c>
      <c r="J191" s="86">
        <v>3</v>
      </c>
      <c r="K191" s="108">
        <v>45856</v>
      </c>
      <c r="L191" s="113">
        <v>4.5</v>
      </c>
      <c r="M191" s="113">
        <v>4.5</v>
      </c>
      <c r="N191" s="113">
        <v>4.8</v>
      </c>
      <c r="O191" s="103">
        <f t="shared" si="5"/>
        <v>4.6000000000000005</v>
      </c>
      <c r="U191" s="119"/>
    </row>
    <row r="192" spans="1:22">
      <c r="A192" s="86" t="s">
        <v>39</v>
      </c>
      <c r="B192" s="86" t="s">
        <v>40</v>
      </c>
      <c r="C192" s="86" t="s">
        <v>41</v>
      </c>
      <c r="D192" s="86">
        <v>1984</v>
      </c>
      <c r="E192" s="86">
        <v>4</v>
      </c>
      <c r="F192" s="86">
        <v>2</v>
      </c>
      <c r="G192" s="86">
        <v>32</v>
      </c>
      <c r="H192" s="86">
        <v>63</v>
      </c>
      <c r="I192" s="86">
        <v>232</v>
      </c>
      <c r="J192" s="86">
        <v>3</v>
      </c>
      <c r="K192" s="108">
        <v>45856</v>
      </c>
      <c r="L192" s="113">
        <v>5.4</v>
      </c>
      <c r="M192" s="113">
        <v>5.0999999999999996</v>
      </c>
      <c r="N192" s="113">
        <v>5</v>
      </c>
      <c r="O192" s="103">
        <f t="shared" si="5"/>
        <v>5.166666666666667</v>
      </c>
      <c r="U192" s="119"/>
    </row>
    <row r="193" spans="1:22">
      <c r="A193" s="86" t="s">
        <v>39</v>
      </c>
      <c r="B193" s="86" t="s">
        <v>40</v>
      </c>
      <c r="C193" s="86" t="s">
        <v>46</v>
      </c>
      <c r="D193" s="86">
        <v>2008</v>
      </c>
      <c r="E193" s="86">
        <v>4</v>
      </c>
      <c r="F193" s="86">
        <v>1</v>
      </c>
      <c r="G193" s="86">
        <v>32</v>
      </c>
      <c r="H193" s="86">
        <v>64</v>
      </c>
      <c r="I193" s="86">
        <v>132</v>
      </c>
      <c r="J193" s="86">
        <v>3</v>
      </c>
      <c r="K193" s="108">
        <v>45856</v>
      </c>
      <c r="L193" s="113">
        <v>5.0999999999999996</v>
      </c>
      <c r="M193" s="113">
        <v>5.4</v>
      </c>
      <c r="N193" s="113">
        <v>4.8</v>
      </c>
      <c r="O193" s="103">
        <f t="shared" si="5"/>
        <v>5.1000000000000005</v>
      </c>
      <c r="U193" s="119"/>
    </row>
    <row r="194" spans="1:22">
      <c r="A194" s="86" t="s">
        <v>29</v>
      </c>
      <c r="B194" s="86" t="s">
        <v>30</v>
      </c>
      <c r="C194" s="86" t="s">
        <v>37</v>
      </c>
      <c r="D194" s="86">
        <v>2018</v>
      </c>
      <c r="E194" s="86">
        <v>1</v>
      </c>
      <c r="F194" s="86">
        <v>1</v>
      </c>
      <c r="G194" s="86">
        <v>2</v>
      </c>
      <c r="H194" s="86">
        <v>1</v>
      </c>
      <c r="I194" s="86">
        <v>102</v>
      </c>
      <c r="J194" s="86">
        <v>4</v>
      </c>
      <c r="K194" s="64">
        <v>45829</v>
      </c>
      <c r="L194" s="112">
        <v>6.7</v>
      </c>
      <c r="M194" s="112">
        <v>6.3</v>
      </c>
      <c r="N194" s="112">
        <v>6.3</v>
      </c>
      <c r="O194" s="103">
        <f t="shared" si="5"/>
        <v>6.4333333333333336</v>
      </c>
      <c r="P194" s="63">
        <v>5</v>
      </c>
      <c r="Q194" s="63">
        <v>4</v>
      </c>
      <c r="R194" s="63">
        <v>5</v>
      </c>
      <c r="S194" s="63">
        <f t="shared" si="6"/>
        <v>4.666666666666667</v>
      </c>
      <c r="T194" s="57"/>
      <c r="U194" s="119"/>
      <c r="V194" s="57"/>
    </row>
    <row r="195" spans="1:22">
      <c r="A195" s="86" t="s">
        <v>29</v>
      </c>
      <c r="B195" s="86" t="s">
        <v>30</v>
      </c>
      <c r="C195" s="86" t="s">
        <v>32</v>
      </c>
      <c r="D195" s="86">
        <v>1985</v>
      </c>
      <c r="E195" s="86">
        <v>1</v>
      </c>
      <c r="F195" s="86">
        <v>2</v>
      </c>
      <c r="G195" s="86">
        <v>2</v>
      </c>
      <c r="H195" s="86">
        <v>2</v>
      </c>
      <c r="I195" s="86">
        <v>202</v>
      </c>
      <c r="J195" s="86">
        <v>4</v>
      </c>
      <c r="K195" s="64">
        <v>45829</v>
      </c>
      <c r="L195" s="112">
        <v>6.2</v>
      </c>
      <c r="M195" s="112">
        <v>6</v>
      </c>
      <c r="N195" s="112">
        <v>6.4</v>
      </c>
      <c r="O195" s="103">
        <f t="shared" ref="O195:O258" si="7">AVERAGE(L195:N195)</f>
        <v>6.2</v>
      </c>
      <c r="P195" s="63">
        <v>2</v>
      </c>
      <c r="Q195" s="63">
        <v>2</v>
      </c>
      <c r="R195" s="63">
        <v>4</v>
      </c>
      <c r="S195" s="63">
        <f t="shared" ref="S195:S249" si="8">AVERAGE(P195:R195)</f>
        <v>2.6666666666666665</v>
      </c>
      <c r="T195" s="57"/>
      <c r="U195" s="119"/>
      <c r="V195" s="57"/>
    </row>
    <row r="196" spans="1:22">
      <c r="A196" s="86" t="s">
        <v>29</v>
      </c>
      <c r="B196" s="86" t="s">
        <v>30</v>
      </c>
      <c r="C196" s="86" t="s">
        <v>31</v>
      </c>
      <c r="D196" s="86">
        <v>1983</v>
      </c>
      <c r="E196" s="86">
        <v>1</v>
      </c>
      <c r="F196" s="86">
        <v>3</v>
      </c>
      <c r="G196" s="86">
        <v>2</v>
      </c>
      <c r="H196" s="86">
        <v>3</v>
      </c>
      <c r="I196" s="86">
        <v>302</v>
      </c>
      <c r="J196" s="86">
        <v>4</v>
      </c>
      <c r="K196" s="64">
        <v>45829</v>
      </c>
      <c r="L196" s="112">
        <v>6.5</v>
      </c>
      <c r="M196" s="112">
        <v>6.5</v>
      </c>
      <c r="N196" s="112">
        <v>6</v>
      </c>
      <c r="O196" s="103">
        <f t="shared" si="7"/>
        <v>6.333333333333333</v>
      </c>
      <c r="P196" s="63">
        <v>5</v>
      </c>
      <c r="Q196" s="63">
        <v>5</v>
      </c>
      <c r="R196" s="63">
        <v>4</v>
      </c>
      <c r="S196" s="63">
        <f t="shared" si="8"/>
        <v>4.666666666666667</v>
      </c>
      <c r="T196" s="57"/>
      <c r="U196" s="119"/>
      <c r="V196" s="57"/>
    </row>
    <row r="197" spans="1:22">
      <c r="A197" s="86" t="s">
        <v>29</v>
      </c>
      <c r="B197" s="86" t="s">
        <v>30</v>
      </c>
      <c r="C197" s="86" t="s">
        <v>34</v>
      </c>
      <c r="D197" s="86">
        <v>1999</v>
      </c>
      <c r="E197" s="86">
        <v>1</v>
      </c>
      <c r="F197" s="86">
        <v>4</v>
      </c>
      <c r="G197" s="86">
        <v>2</v>
      </c>
      <c r="H197" s="86">
        <v>4</v>
      </c>
      <c r="I197" s="86">
        <v>402</v>
      </c>
      <c r="J197" s="86">
        <v>4</v>
      </c>
      <c r="K197" s="64">
        <v>45829</v>
      </c>
      <c r="L197" s="112">
        <v>7.1</v>
      </c>
      <c r="M197" s="112">
        <v>6.7</v>
      </c>
      <c r="N197" s="112">
        <v>6.5</v>
      </c>
      <c r="O197" s="103">
        <f t="shared" si="7"/>
        <v>6.7666666666666666</v>
      </c>
      <c r="P197" s="63">
        <v>6</v>
      </c>
      <c r="Q197" s="63">
        <v>6</v>
      </c>
      <c r="R197" s="63">
        <v>6</v>
      </c>
      <c r="S197" s="63">
        <f t="shared" si="8"/>
        <v>6</v>
      </c>
      <c r="T197" s="57"/>
      <c r="U197" s="119"/>
      <c r="V197" s="57"/>
    </row>
    <row r="198" spans="1:22">
      <c r="A198" s="86" t="s">
        <v>29</v>
      </c>
      <c r="B198" s="86" t="s">
        <v>30</v>
      </c>
      <c r="C198" s="86" t="s">
        <v>35</v>
      </c>
      <c r="D198" s="86">
        <v>2002</v>
      </c>
      <c r="E198" s="86">
        <v>1</v>
      </c>
      <c r="F198" s="86">
        <v>4</v>
      </c>
      <c r="G198" s="86">
        <v>4</v>
      </c>
      <c r="H198" s="86">
        <v>5</v>
      </c>
      <c r="I198" s="86">
        <v>404</v>
      </c>
      <c r="J198" s="86">
        <v>4</v>
      </c>
      <c r="K198" s="64">
        <v>45829</v>
      </c>
      <c r="L198" s="112">
        <v>5.4</v>
      </c>
      <c r="M198" s="112">
        <v>6.1</v>
      </c>
      <c r="N198" s="112">
        <v>5.8</v>
      </c>
      <c r="O198" s="103">
        <f t="shared" si="7"/>
        <v>5.7666666666666666</v>
      </c>
      <c r="P198" s="63">
        <v>3</v>
      </c>
      <c r="Q198" s="63">
        <v>4</v>
      </c>
      <c r="R198" s="63">
        <v>5</v>
      </c>
      <c r="S198" s="63">
        <f t="shared" si="8"/>
        <v>4</v>
      </c>
      <c r="T198" s="57"/>
      <c r="U198" s="119"/>
      <c r="V198" s="57"/>
    </row>
    <row r="199" spans="1:22">
      <c r="A199" s="86" t="s">
        <v>29</v>
      </c>
      <c r="B199" s="86" t="s">
        <v>30</v>
      </c>
      <c r="C199" s="86" t="s">
        <v>38</v>
      </c>
      <c r="D199" s="86">
        <v>2023</v>
      </c>
      <c r="E199" s="86">
        <v>1</v>
      </c>
      <c r="F199" s="86">
        <v>3</v>
      </c>
      <c r="G199" s="86">
        <v>4</v>
      </c>
      <c r="H199" s="86">
        <v>6</v>
      </c>
      <c r="I199" s="86">
        <v>304</v>
      </c>
      <c r="J199" s="86">
        <v>4</v>
      </c>
      <c r="K199" s="64">
        <v>45829</v>
      </c>
      <c r="L199" s="112">
        <v>6</v>
      </c>
      <c r="M199" s="112">
        <v>5.7</v>
      </c>
      <c r="N199" s="112">
        <v>6</v>
      </c>
      <c r="O199" s="103">
        <f t="shared" si="7"/>
        <v>5.8999999999999995</v>
      </c>
      <c r="P199" s="63">
        <v>3</v>
      </c>
      <c r="Q199" s="63">
        <v>3</v>
      </c>
      <c r="R199" s="63">
        <v>3</v>
      </c>
      <c r="S199" s="63">
        <f t="shared" si="8"/>
        <v>3</v>
      </c>
      <c r="T199" s="57"/>
      <c r="U199" s="119"/>
      <c r="V199" s="57"/>
    </row>
    <row r="200" spans="1:22">
      <c r="A200" s="86" t="s">
        <v>29</v>
      </c>
      <c r="B200" s="86" t="s">
        <v>30</v>
      </c>
      <c r="C200" s="86" t="s">
        <v>33</v>
      </c>
      <c r="D200" s="86">
        <v>1998</v>
      </c>
      <c r="E200" s="86">
        <v>1</v>
      </c>
      <c r="F200" s="86">
        <v>2</v>
      </c>
      <c r="G200" s="86">
        <v>4</v>
      </c>
      <c r="H200" s="86">
        <v>7</v>
      </c>
      <c r="I200" s="86">
        <v>204</v>
      </c>
      <c r="J200" s="86">
        <v>4</v>
      </c>
      <c r="K200" s="64">
        <v>45829</v>
      </c>
      <c r="L200" s="112">
        <v>6.7</v>
      </c>
      <c r="M200" s="112">
        <v>6.4</v>
      </c>
      <c r="N200" s="112">
        <v>6.4</v>
      </c>
      <c r="O200" s="103">
        <f t="shared" si="7"/>
        <v>6.5</v>
      </c>
      <c r="P200" s="63">
        <v>6</v>
      </c>
      <c r="Q200" s="63">
        <v>3</v>
      </c>
      <c r="R200" s="63">
        <v>4</v>
      </c>
      <c r="S200" s="63">
        <f t="shared" si="8"/>
        <v>4.333333333333333</v>
      </c>
      <c r="T200" s="57"/>
      <c r="U200" s="119"/>
      <c r="V200" s="57"/>
    </row>
    <row r="201" spans="1:22">
      <c r="A201" s="86" t="s">
        <v>29</v>
      </c>
      <c r="B201" s="86" t="s">
        <v>30</v>
      </c>
      <c r="C201" s="86" t="s">
        <v>36</v>
      </c>
      <c r="D201" s="86">
        <v>2016</v>
      </c>
      <c r="E201" s="86">
        <v>1</v>
      </c>
      <c r="F201" s="86">
        <v>1</v>
      </c>
      <c r="G201" s="86">
        <v>4</v>
      </c>
      <c r="H201" s="86">
        <v>8</v>
      </c>
      <c r="I201" s="86">
        <v>104</v>
      </c>
      <c r="J201" s="86">
        <v>4</v>
      </c>
      <c r="K201" s="64">
        <v>45829</v>
      </c>
      <c r="L201" s="112">
        <v>6.4</v>
      </c>
      <c r="M201" s="112">
        <v>6.3</v>
      </c>
      <c r="N201" s="112">
        <v>6.4</v>
      </c>
      <c r="O201" s="103">
        <f t="shared" si="7"/>
        <v>6.3666666666666671</v>
      </c>
      <c r="P201" s="63">
        <v>4</v>
      </c>
      <c r="Q201" s="63">
        <v>3</v>
      </c>
      <c r="R201" s="63">
        <v>4</v>
      </c>
      <c r="S201" s="63">
        <f t="shared" si="8"/>
        <v>3.6666666666666665</v>
      </c>
      <c r="T201" s="57"/>
      <c r="U201" s="119"/>
      <c r="V201" s="57"/>
    </row>
    <row r="202" spans="1:22">
      <c r="A202" s="86" t="s">
        <v>39</v>
      </c>
      <c r="B202" s="86" t="s">
        <v>40</v>
      </c>
      <c r="C202" s="86" t="s">
        <v>41</v>
      </c>
      <c r="D202" s="86">
        <v>1984</v>
      </c>
      <c r="E202" s="86">
        <v>1</v>
      </c>
      <c r="F202" s="86">
        <v>1</v>
      </c>
      <c r="G202" s="86">
        <v>6</v>
      </c>
      <c r="H202" s="86">
        <v>9</v>
      </c>
      <c r="I202" s="86">
        <v>106</v>
      </c>
      <c r="J202" s="86">
        <v>4</v>
      </c>
      <c r="K202" s="108">
        <v>45863</v>
      </c>
      <c r="L202" s="113">
        <v>5.7</v>
      </c>
      <c r="M202" s="113">
        <v>5.8</v>
      </c>
      <c r="N202" s="113">
        <v>5.5</v>
      </c>
      <c r="O202" s="103">
        <f t="shared" si="7"/>
        <v>5.666666666666667</v>
      </c>
      <c r="U202" s="119"/>
    </row>
    <row r="203" spans="1:22">
      <c r="A203" s="86" t="s">
        <v>39</v>
      </c>
      <c r="B203" s="86" t="s">
        <v>40</v>
      </c>
      <c r="C203" s="86" t="s">
        <v>42</v>
      </c>
      <c r="D203" s="86">
        <v>1989</v>
      </c>
      <c r="E203" s="86">
        <v>1</v>
      </c>
      <c r="F203" s="86">
        <v>2</v>
      </c>
      <c r="G203" s="86">
        <v>6</v>
      </c>
      <c r="H203" s="86">
        <v>10</v>
      </c>
      <c r="I203" s="86">
        <v>206</v>
      </c>
      <c r="J203" s="86">
        <v>4</v>
      </c>
      <c r="K203" s="108">
        <v>45863</v>
      </c>
      <c r="L203" s="113">
        <v>6.1</v>
      </c>
      <c r="M203" s="113">
        <v>6</v>
      </c>
      <c r="N203" s="113">
        <v>5.9</v>
      </c>
      <c r="O203" s="103">
        <f t="shared" si="7"/>
        <v>6</v>
      </c>
      <c r="U203" s="119"/>
    </row>
    <row r="204" spans="1:22">
      <c r="A204" s="86" t="s">
        <v>39</v>
      </c>
      <c r="B204" s="86" t="s">
        <v>40</v>
      </c>
      <c r="C204" s="86" t="s">
        <v>45</v>
      </c>
      <c r="D204" s="86">
        <v>2004</v>
      </c>
      <c r="E204" s="86">
        <v>1</v>
      </c>
      <c r="F204" s="86">
        <v>3</v>
      </c>
      <c r="G204" s="86">
        <v>6</v>
      </c>
      <c r="H204" s="86">
        <v>11</v>
      </c>
      <c r="I204" s="86">
        <v>306</v>
      </c>
      <c r="J204" s="86">
        <v>4</v>
      </c>
      <c r="K204" s="108">
        <v>45863</v>
      </c>
      <c r="L204" s="113">
        <v>5.4</v>
      </c>
      <c r="M204" s="113">
        <v>5.7</v>
      </c>
      <c r="N204" s="113">
        <v>5.8</v>
      </c>
      <c r="O204" s="103">
        <f t="shared" si="7"/>
        <v>5.6333333333333337</v>
      </c>
      <c r="U204" s="119"/>
    </row>
    <row r="205" spans="1:22">
      <c r="A205" s="86" t="s">
        <v>39</v>
      </c>
      <c r="B205" s="86" t="s">
        <v>40</v>
      </c>
      <c r="C205" s="86" t="s">
        <v>43</v>
      </c>
      <c r="D205" s="86">
        <v>1999</v>
      </c>
      <c r="E205" s="86">
        <v>1</v>
      </c>
      <c r="F205" s="86">
        <v>4</v>
      </c>
      <c r="G205" s="86">
        <v>6</v>
      </c>
      <c r="H205" s="86">
        <v>12</v>
      </c>
      <c r="I205" s="86">
        <v>406</v>
      </c>
      <c r="J205" s="86">
        <v>4</v>
      </c>
      <c r="K205" s="108">
        <v>45863</v>
      </c>
      <c r="L205" s="113">
        <v>5.4</v>
      </c>
      <c r="M205" s="113">
        <v>4.9000000000000004</v>
      </c>
      <c r="N205" s="113">
        <v>5.3</v>
      </c>
      <c r="O205" s="103">
        <f t="shared" si="7"/>
        <v>5.2</v>
      </c>
      <c r="U205" s="119"/>
    </row>
    <row r="206" spans="1:22">
      <c r="A206" s="86" t="s">
        <v>39</v>
      </c>
      <c r="B206" s="86" t="s">
        <v>40</v>
      </c>
      <c r="C206" s="86" t="s">
        <v>46</v>
      </c>
      <c r="D206" s="86">
        <v>2008</v>
      </c>
      <c r="E206" s="86">
        <v>1</v>
      </c>
      <c r="F206" s="86">
        <v>4</v>
      </c>
      <c r="G206" s="86">
        <v>8</v>
      </c>
      <c r="H206" s="86">
        <v>13</v>
      </c>
      <c r="I206" s="86">
        <v>408</v>
      </c>
      <c r="J206" s="86">
        <v>4</v>
      </c>
      <c r="K206" s="108">
        <v>45863</v>
      </c>
      <c r="L206" s="113">
        <v>5.6</v>
      </c>
      <c r="M206" s="113">
        <v>5.4</v>
      </c>
      <c r="N206" s="113">
        <v>4.8</v>
      </c>
      <c r="O206" s="103">
        <f t="shared" si="7"/>
        <v>5.2666666666666666</v>
      </c>
      <c r="U206" s="119"/>
    </row>
    <row r="207" spans="1:22">
      <c r="A207" s="86" t="s">
        <v>39</v>
      </c>
      <c r="B207" s="86" t="s">
        <v>40</v>
      </c>
      <c r="C207" s="86" t="s">
        <v>48</v>
      </c>
      <c r="D207" s="86">
        <v>2020</v>
      </c>
      <c r="E207" s="86">
        <v>1</v>
      </c>
      <c r="F207" s="86">
        <v>3</v>
      </c>
      <c r="G207" s="86">
        <v>8</v>
      </c>
      <c r="H207" s="86">
        <v>14</v>
      </c>
      <c r="I207" s="86">
        <v>308</v>
      </c>
      <c r="J207" s="86">
        <v>4</v>
      </c>
      <c r="K207" s="108">
        <v>45863</v>
      </c>
      <c r="L207" s="113">
        <v>5.7</v>
      </c>
      <c r="M207" s="113">
        <v>5.3</v>
      </c>
      <c r="N207" s="113">
        <v>5.2</v>
      </c>
      <c r="O207" s="103">
        <f t="shared" si="7"/>
        <v>5.3999999999999995</v>
      </c>
      <c r="U207" s="119"/>
    </row>
    <row r="208" spans="1:22">
      <c r="A208" s="86" t="s">
        <v>39</v>
      </c>
      <c r="B208" s="86" t="s">
        <v>40</v>
      </c>
      <c r="C208" s="86" t="s">
        <v>44</v>
      </c>
      <c r="D208" s="86">
        <v>2001</v>
      </c>
      <c r="E208" s="86">
        <v>1</v>
      </c>
      <c r="F208" s="86">
        <v>2</v>
      </c>
      <c r="G208" s="86">
        <v>8</v>
      </c>
      <c r="H208" s="86">
        <v>15</v>
      </c>
      <c r="I208" s="86">
        <v>208</v>
      </c>
      <c r="J208" s="86">
        <v>4</v>
      </c>
      <c r="K208" s="108">
        <v>45863</v>
      </c>
      <c r="L208" s="113">
        <v>5.6</v>
      </c>
      <c r="M208" s="113">
        <v>5.8</v>
      </c>
      <c r="N208" s="113">
        <v>5.9</v>
      </c>
      <c r="O208" s="103">
        <f t="shared" si="7"/>
        <v>5.7666666666666657</v>
      </c>
      <c r="U208" s="119"/>
    </row>
    <row r="209" spans="1:25">
      <c r="A209" s="86" t="s">
        <v>39</v>
      </c>
      <c r="B209" s="86" t="s">
        <v>40</v>
      </c>
      <c r="C209" s="86" t="s">
        <v>47</v>
      </c>
      <c r="D209" s="86">
        <v>2016</v>
      </c>
      <c r="E209" s="86">
        <v>1</v>
      </c>
      <c r="F209" s="86">
        <v>1</v>
      </c>
      <c r="G209" s="86">
        <v>8</v>
      </c>
      <c r="H209" s="86">
        <v>16</v>
      </c>
      <c r="I209" s="86">
        <v>108</v>
      </c>
      <c r="J209" s="86">
        <v>4</v>
      </c>
      <c r="K209" s="108">
        <v>45863</v>
      </c>
      <c r="L209" s="113">
        <v>5.8</v>
      </c>
      <c r="M209" s="113">
        <v>6</v>
      </c>
      <c r="N209" s="113">
        <v>5.3</v>
      </c>
      <c r="O209" s="103">
        <f t="shared" si="7"/>
        <v>5.7</v>
      </c>
      <c r="U209" s="119"/>
    </row>
    <row r="210" spans="1:25">
      <c r="A210" s="86" t="s">
        <v>29</v>
      </c>
      <c r="B210" s="86" t="s">
        <v>30</v>
      </c>
      <c r="C210" s="86" t="s">
        <v>32</v>
      </c>
      <c r="D210" s="86">
        <v>1985</v>
      </c>
      <c r="E210" s="86">
        <v>2</v>
      </c>
      <c r="F210" s="86">
        <v>1</v>
      </c>
      <c r="G210" s="86">
        <v>10</v>
      </c>
      <c r="H210" s="86">
        <v>17</v>
      </c>
      <c r="I210" s="86">
        <v>110</v>
      </c>
      <c r="J210" s="86">
        <v>4</v>
      </c>
      <c r="K210" s="64">
        <v>45829</v>
      </c>
      <c r="L210" s="112">
        <v>6.3</v>
      </c>
      <c r="M210" s="112">
        <v>6.5</v>
      </c>
      <c r="N210" s="112">
        <v>6.2</v>
      </c>
      <c r="O210" s="103">
        <f t="shared" si="7"/>
        <v>6.333333333333333</v>
      </c>
      <c r="P210" s="63">
        <v>4</v>
      </c>
      <c r="Q210" s="63">
        <v>3</v>
      </c>
      <c r="R210" s="63">
        <v>2</v>
      </c>
      <c r="S210" s="63">
        <f t="shared" si="8"/>
        <v>3</v>
      </c>
      <c r="T210" s="57"/>
      <c r="U210" s="119"/>
      <c r="V210" s="57"/>
    </row>
    <row r="211" spans="1:25">
      <c r="A211" s="86" t="s">
        <v>29</v>
      </c>
      <c r="B211" s="86" t="s">
        <v>30</v>
      </c>
      <c r="C211" s="86" t="s">
        <v>38</v>
      </c>
      <c r="D211" s="86">
        <v>2023</v>
      </c>
      <c r="E211" s="86">
        <v>2</v>
      </c>
      <c r="F211" s="86">
        <v>2</v>
      </c>
      <c r="G211" s="86">
        <v>10</v>
      </c>
      <c r="H211" s="86">
        <v>18</v>
      </c>
      <c r="I211" s="86">
        <v>210</v>
      </c>
      <c r="J211" s="86">
        <v>4</v>
      </c>
      <c r="K211" s="64">
        <v>45829</v>
      </c>
      <c r="L211" s="112">
        <v>6.3</v>
      </c>
      <c r="M211" s="112">
        <v>6.6</v>
      </c>
      <c r="N211" s="112">
        <v>6.5</v>
      </c>
      <c r="O211" s="103">
        <f t="shared" si="7"/>
        <v>6.4666666666666659</v>
      </c>
      <c r="P211" s="63">
        <v>3</v>
      </c>
      <c r="Q211" s="63">
        <v>5</v>
      </c>
      <c r="R211" s="63">
        <v>4</v>
      </c>
      <c r="S211" s="63">
        <f t="shared" si="8"/>
        <v>4</v>
      </c>
      <c r="T211" s="57"/>
      <c r="U211" s="119"/>
      <c r="V211" s="57"/>
    </row>
    <row r="212" spans="1:25">
      <c r="A212" s="86" t="s">
        <v>29</v>
      </c>
      <c r="B212" s="86" t="s">
        <v>30</v>
      </c>
      <c r="C212" s="86" t="s">
        <v>36</v>
      </c>
      <c r="D212" s="86">
        <v>2016</v>
      </c>
      <c r="E212" s="86">
        <v>2</v>
      </c>
      <c r="F212" s="86">
        <v>3</v>
      </c>
      <c r="G212" s="86">
        <v>10</v>
      </c>
      <c r="H212" s="86">
        <v>19</v>
      </c>
      <c r="I212" s="86">
        <v>310</v>
      </c>
      <c r="J212" s="86">
        <v>4</v>
      </c>
      <c r="K212" s="64">
        <v>45829</v>
      </c>
      <c r="L212" s="112">
        <v>6.6</v>
      </c>
      <c r="M212" s="112">
        <v>6.5</v>
      </c>
      <c r="N212" s="112">
        <v>6.7</v>
      </c>
      <c r="O212" s="103">
        <f t="shared" si="7"/>
        <v>6.6000000000000005</v>
      </c>
      <c r="P212" s="63">
        <v>5</v>
      </c>
      <c r="Q212" s="63">
        <v>4</v>
      </c>
      <c r="R212" s="63">
        <v>4</v>
      </c>
      <c r="S212" s="63">
        <f t="shared" si="8"/>
        <v>4.333333333333333</v>
      </c>
      <c r="T212" s="57"/>
      <c r="U212" s="119"/>
      <c r="V212" s="57"/>
    </row>
    <row r="213" spans="1:25">
      <c r="A213" s="86" t="s">
        <v>29</v>
      </c>
      <c r="B213" s="86" t="s">
        <v>30</v>
      </c>
      <c r="C213" s="86" t="s">
        <v>33</v>
      </c>
      <c r="D213" s="86">
        <v>1998</v>
      </c>
      <c r="E213" s="86">
        <v>2</v>
      </c>
      <c r="F213" s="86">
        <v>4</v>
      </c>
      <c r="G213" s="86">
        <v>10</v>
      </c>
      <c r="H213" s="86">
        <v>20</v>
      </c>
      <c r="I213" s="86">
        <v>410</v>
      </c>
      <c r="J213" s="86">
        <v>4</v>
      </c>
      <c r="K213" s="64">
        <v>45829</v>
      </c>
      <c r="L213" s="112">
        <v>6.3</v>
      </c>
      <c r="M213" s="112">
        <v>5.7</v>
      </c>
      <c r="N213" s="112">
        <v>5.2</v>
      </c>
      <c r="O213" s="103">
        <f t="shared" si="7"/>
        <v>5.7333333333333334</v>
      </c>
      <c r="P213" s="63">
        <v>3</v>
      </c>
      <c r="Q213" s="63">
        <v>3</v>
      </c>
      <c r="R213" s="63">
        <v>2</v>
      </c>
      <c r="S213" s="63">
        <f t="shared" si="8"/>
        <v>2.6666666666666665</v>
      </c>
      <c r="T213" s="57"/>
      <c r="U213" s="119"/>
      <c r="V213" s="57"/>
    </row>
    <row r="214" spans="1:25">
      <c r="A214" s="86" t="s">
        <v>29</v>
      </c>
      <c r="B214" s="86" t="s">
        <v>30</v>
      </c>
      <c r="C214" s="86" t="s">
        <v>31</v>
      </c>
      <c r="D214" s="86">
        <v>1983</v>
      </c>
      <c r="E214" s="86">
        <v>2</v>
      </c>
      <c r="F214" s="86">
        <v>4</v>
      </c>
      <c r="G214" s="86">
        <v>12</v>
      </c>
      <c r="H214" s="86">
        <v>21</v>
      </c>
      <c r="I214" s="86">
        <v>412</v>
      </c>
      <c r="J214" s="86">
        <v>4</v>
      </c>
      <c r="K214" s="64">
        <v>45829</v>
      </c>
      <c r="L214" s="112">
        <v>6.3</v>
      </c>
      <c r="M214" s="112">
        <v>6.4</v>
      </c>
      <c r="N214" s="112">
        <v>7</v>
      </c>
      <c r="O214" s="103">
        <f t="shared" si="7"/>
        <v>6.5666666666666664</v>
      </c>
      <c r="P214" s="63">
        <v>5</v>
      </c>
      <c r="Q214" s="63">
        <v>5</v>
      </c>
      <c r="R214" s="63">
        <v>6</v>
      </c>
      <c r="S214" s="63">
        <f t="shared" si="8"/>
        <v>5.333333333333333</v>
      </c>
      <c r="T214" s="57"/>
      <c r="U214" s="119"/>
      <c r="V214" s="57"/>
    </row>
    <row r="215" spans="1:25">
      <c r="A215" s="86" t="s">
        <v>29</v>
      </c>
      <c r="B215" s="86" t="s">
        <v>30</v>
      </c>
      <c r="C215" s="86" t="s">
        <v>37</v>
      </c>
      <c r="D215" s="86">
        <v>2018</v>
      </c>
      <c r="E215" s="86">
        <v>2</v>
      </c>
      <c r="F215" s="86">
        <v>3</v>
      </c>
      <c r="G215" s="86">
        <v>12</v>
      </c>
      <c r="H215" s="86">
        <v>22</v>
      </c>
      <c r="I215" s="86">
        <v>312</v>
      </c>
      <c r="J215" s="86">
        <v>4</v>
      </c>
      <c r="K215" s="64">
        <v>45829</v>
      </c>
      <c r="L215" s="112">
        <v>6.2</v>
      </c>
      <c r="M215" s="112">
        <v>6.4</v>
      </c>
      <c r="N215" s="112">
        <v>6.2</v>
      </c>
      <c r="O215" s="103">
        <f t="shared" si="7"/>
        <v>6.2666666666666666</v>
      </c>
      <c r="P215" s="63">
        <v>4</v>
      </c>
      <c r="Q215" s="63">
        <v>4</v>
      </c>
      <c r="R215" s="63">
        <v>3</v>
      </c>
      <c r="S215" s="63">
        <f t="shared" si="8"/>
        <v>3.6666666666666665</v>
      </c>
      <c r="T215" s="57"/>
      <c r="U215" s="119"/>
      <c r="V215" s="57"/>
    </row>
    <row r="216" spans="1:25">
      <c r="A216" s="86" t="s">
        <v>29</v>
      </c>
      <c r="B216" s="86" t="s">
        <v>30</v>
      </c>
      <c r="C216" s="86" t="s">
        <v>34</v>
      </c>
      <c r="D216" s="86">
        <v>1999</v>
      </c>
      <c r="E216" s="86">
        <v>2</v>
      </c>
      <c r="F216" s="86">
        <v>2</v>
      </c>
      <c r="G216" s="86">
        <v>12</v>
      </c>
      <c r="H216" s="86">
        <v>23</v>
      </c>
      <c r="I216" s="86">
        <v>212</v>
      </c>
      <c r="J216" s="86">
        <v>4</v>
      </c>
      <c r="K216" s="64">
        <v>45829</v>
      </c>
      <c r="L216" s="112">
        <v>6.7</v>
      </c>
      <c r="M216" s="112">
        <v>6.4</v>
      </c>
      <c r="N216" s="112">
        <v>6.7</v>
      </c>
      <c r="O216" s="103">
        <f t="shared" si="7"/>
        <v>6.6000000000000005</v>
      </c>
      <c r="P216" s="63">
        <v>4</v>
      </c>
      <c r="Q216" s="63">
        <v>5</v>
      </c>
      <c r="R216" s="63">
        <v>6</v>
      </c>
      <c r="S216" s="63">
        <f t="shared" si="8"/>
        <v>5</v>
      </c>
      <c r="T216" s="57"/>
      <c r="U216" s="119"/>
      <c r="V216" s="57"/>
    </row>
    <row r="217" spans="1:25">
      <c r="A217" s="86" t="s">
        <v>29</v>
      </c>
      <c r="B217" s="86" t="s">
        <v>30</v>
      </c>
      <c r="C217" s="86" t="s">
        <v>35</v>
      </c>
      <c r="D217" s="86">
        <v>2002</v>
      </c>
      <c r="E217" s="86">
        <v>2</v>
      </c>
      <c r="F217" s="86">
        <v>1</v>
      </c>
      <c r="G217" s="86">
        <v>12</v>
      </c>
      <c r="H217" s="86">
        <v>24</v>
      </c>
      <c r="I217" s="86">
        <v>112</v>
      </c>
      <c r="J217" s="86">
        <v>4</v>
      </c>
      <c r="K217" s="64">
        <v>45829</v>
      </c>
      <c r="L217" s="112">
        <v>6.3</v>
      </c>
      <c r="M217" s="112">
        <v>6.2</v>
      </c>
      <c r="N217" s="112">
        <v>6.3</v>
      </c>
      <c r="O217" s="103">
        <f t="shared" si="7"/>
        <v>6.2666666666666666</v>
      </c>
      <c r="P217" s="63">
        <v>6</v>
      </c>
      <c r="Q217" s="63">
        <v>4</v>
      </c>
      <c r="R217" s="63">
        <v>6</v>
      </c>
      <c r="S217" s="63">
        <f t="shared" si="8"/>
        <v>5.333333333333333</v>
      </c>
      <c r="T217" s="57"/>
      <c r="U217" s="119"/>
      <c r="V217" s="57"/>
      <c r="Y217" s="61"/>
    </row>
    <row r="218" spans="1:25">
      <c r="A218" s="86" t="s">
        <v>39</v>
      </c>
      <c r="B218" s="86" t="s">
        <v>40</v>
      </c>
      <c r="C218" s="86" t="s">
        <v>42</v>
      </c>
      <c r="D218" s="86">
        <v>1989</v>
      </c>
      <c r="E218" s="87">
        <v>2</v>
      </c>
      <c r="F218" s="87">
        <v>1</v>
      </c>
      <c r="G218" s="87">
        <v>14</v>
      </c>
      <c r="H218" s="86">
        <v>25</v>
      </c>
      <c r="I218" s="87">
        <v>114</v>
      </c>
      <c r="J218" s="86">
        <v>4</v>
      </c>
      <c r="K218" s="108">
        <v>45863</v>
      </c>
      <c r="L218" s="113">
        <v>5.4</v>
      </c>
      <c r="M218" s="113">
        <v>6.1</v>
      </c>
      <c r="N218" s="113">
        <v>6.2</v>
      </c>
      <c r="O218" s="103">
        <f t="shared" si="7"/>
        <v>5.8999999999999995</v>
      </c>
      <c r="U218" s="119"/>
    </row>
    <row r="219" spans="1:25">
      <c r="A219" s="86" t="s">
        <v>39</v>
      </c>
      <c r="B219" s="86" t="s">
        <v>40</v>
      </c>
      <c r="C219" s="86" t="s">
        <v>45</v>
      </c>
      <c r="D219" s="86">
        <v>2004</v>
      </c>
      <c r="E219" s="86">
        <v>2</v>
      </c>
      <c r="F219" s="86">
        <v>2</v>
      </c>
      <c r="G219" s="86">
        <v>14</v>
      </c>
      <c r="H219" s="86">
        <v>26</v>
      </c>
      <c r="I219" s="86">
        <v>214</v>
      </c>
      <c r="J219" s="86">
        <v>4</v>
      </c>
      <c r="K219" s="108">
        <v>45863</v>
      </c>
      <c r="L219" s="113">
        <v>5.4</v>
      </c>
      <c r="M219" s="113">
        <v>6</v>
      </c>
      <c r="N219" s="113">
        <v>5</v>
      </c>
      <c r="O219" s="103">
        <f t="shared" si="7"/>
        <v>5.4666666666666659</v>
      </c>
      <c r="U219" s="119"/>
    </row>
    <row r="220" spans="1:25">
      <c r="A220" s="86" t="s">
        <v>39</v>
      </c>
      <c r="B220" s="86" t="s">
        <v>40</v>
      </c>
      <c r="C220" s="86" t="s">
        <v>41</v>
      </c>
      <c r="D220" s="86">
        <v>1984</v>
      </c>
      <c r="E220" s="86">
        <v>2</v>
      </c>
      <c r="F220" s="86">
        <v>3</v>
      </c>
      <c r="G220" s="86">
        <v>14</v>
      </c>
      <c r="H220" s="86">
        <v>27</v>
      </c>
      <c r="I220" s="86">
        <v>314</v>
      </c>
      <c r="J220" s="86">
        <v>4</v>
      </c>
      <c r="K220" s="108">
        <v>45863</v>
      </c>
      <c r="L220" s="113">
        <v>5.5</v>
      </c>
      <c r="M220" s="113">
        <v>5.3</v>
      </c>
      <c r="N220" s="113">
        <v>5.7</v>
      </c>
      <c r="O220" s="103">
        <f t="shared" si="7"/>
        <v>5.5</v>
      </c>
      <c r="U220" s="119"/>
    </row>
    <row r="221" spans="1:25">
      <c r="A221" s="86" t="s">
        <v>39</v>
      </c>
      <c r="B221" s="86" t="s">
        <v>40</v>
      </c>
      <c r="C221" s="86" t="s">
        <v>47</v>
      </c>
      <c r="D221" s="86">
        <v>2016</v>
      </c>
      <c r="E221" s="86">
        <v>2</v>
      </c>
      <c r="F221" s="86">
        <v>4</v>
      </c>
      <c r="G221" s="86">
        <v>14</v>
      </c>
      <c r="H221" s="86">
        <v>28</v>
      </c>
      <c r="I221" s="86">
        <v>414</v>
      </c>
      <c r="J221" s="86">
        <v>4</v>
      </c>
      <c r="K221" s="108">
        <v>45863</v>
      </c>
      <c r="L221" s="113">
        <v>5.3</v>
      </c>
      <c r="M221" s="113">
        <v>5.4</v>
      </c>
      <c r="N221" s="113">
        <v>5.5</v>
      </c>
      <c r="O221" s="103">
        <f t="shared" si="7"/>
        <v>5.3999999999999995</v>
      </c>
      <c r="U221" s="119"/>
    </row>
    <row r="222" spans="1:25">
      <c r="A222" s="86" t="s">
        <v>39</v>
      </c>
      <c r="B222" s="86" t="s">
        <v>40</v>
      </c>
      <c r="C222" s="86" t="s">
        <v>44</v>
      </c>
      <c r="D222" s="86">
        <v>2001</v>
      </c>
      <c r="E222" s="86">
        <v>2</v>
      </c>
      <c r="F222" s="86">
        <v>4</v>
      </c>
      <c r="G222" s="86">
        <v>16</v>
      </c>
      <c r="H222" s="86">
        <v>29</v>
      </c>
      <c r="I222" s="86">
        <v>416</v>
      </c>
      <c r="J222" s="86">
        <v>4</v>
      </c>
      <c r="K222" s="108">
        <v>45863</v>
      </c>
      <c r="L222" s="113">
        <v>5.4</v>
      </c>
      <c r="M222" s="113">
        <v>5.7</v>
      </c>
      <c r="N222" s="113">
        <v>5.7</v>
      </c>
      <c r="O222" s="103">
        <f t="shared" si="7"/>
        <v>5.6000000000000005</v>
      </c>
      <c r="U222" s="119"/>
    </row>
    <row r="223" spans="1:25">
      <c r="A223" s="86" t="s">
        <v>39</v>
      </c>
      <c r="B223" s="86" t="s">
        <v>40</v>
      </c>
      <c r="C223" s="86" t="s">
        <v>43</v>
      </c>
      <c r="D223" s="86">
        <v>1999</v>
      </c>
      <c r="E223" s="86">
        <v>2</v>
      </c>
      <c r="F223" s="86">
        <v>3</v>
      </c>
      <c r="G223" s="86">
        <v>16</v>
      </c>
      <c r="H223" s="86">
        <v>30</v>
      </c>
      <c r="I223" s="86">
        <v>316</v>
      </c>
      <c r="J223" s="86">
        <v>4</v>
      </c>
      <c r="K223" s="108">
        <v>45863</v>
      </c>
      <c r="L223" s="113">
        <v>5.4</v>
      </c>
      <c r="M223" s="113">
        <v>5.4</v>
      </c>
      <c r="N223" s="113">
        <v>5.3</v>
      </c>
      <c r="O223" s="103">
        <f t="shared" si="7"/>
        <v>5.3666666666666671</v>
      </c>
      <c r="U223" s="119"/>
    </row>
    <row r="224" spans="1:25">
      <c r="A224" s="86" t="s">
        <v>39</v>
      </c>
      <c r="B224" s="86" t="s">
        <v>40</v>
      </c>
      <c r="C224" s="86" t="s">
        <v>46</v>
      </c>
      <c r="D224" s="86">
        <v>2008</v>
      </c>
      <c r="E224" s="86">
        <v>2</v>
      </c>
      <c r="F224" s="86">
        <v>2</v>
      </c>
      <c r="G224" s="86">
        <v>16</v>
      </c>
      <c r="H224" s="86">
        <v>31</v>
      </c>
      <c r="I224" s="86">
        <v>216</v>
      </c>
      <c r="J224" s="86">
        <v>4</v>
      </c>
      <c r="K224" s="108">
        <v>45863</v>
      </c>
      <c r="L224" s="113">
        <v>5.7</v>
      </c>
      <c r="M224" s="113">
        <v>6</v>
      </c>
      <c r="N224" s="113">
        <v>5.5</v>
      </c>
      <c r="O224" s="103">
        <f t="shared" si="7"/>
        <v>5.7333333333333334</v>
      </c>
      <c r="U224" s="119"/>
    </row>
    <row r="225" spans="1:25">
      <c r="A225" s="86" t="s">
        <v>39</v>
      </c>
      <c r="B225" s="86" t="s">
        <v>40</v>
      </c>
      <c r="C225" s="86" t="s">
        <v>48</v>
      </c>
      <c r="D225" s="86">
        <v>2020</v>
      </c>
      <c r="E225" s="86">
        <v>2</v>
      </c>
      <c r="F225" s="86">
        <v>1</v>
      </c>
      <c r="G225" s="86">
        <v>16</v>
      </c>
      <c r="H225" s="86">
        <v>32</v>
      </c>
      <c r="I225" s="86">
        <v>116</v>
      </c>
      <c r="J225" s="86">
        <v>4</v>
      </c>
      <c r="K225" s="108">
        <v>45863</v>
      </c>
      <c r="L225" s="113">
        <v>5.3</v>
      </c>
      <c r="M225" s="113">
        <v>5.5</v>
      </c>
      <c r="N225" s="113">
        <v>5.4</v>
      </c>
      <c r="O225" s="103">
        <f t="shared" si="7"/>
        <v>5.4000000000000012</v>
      </c>
      <c r="U225" s="119"/>
    </row>
    <row r="226" spans="1:25">
      <c r="A226" s="86" t="s">
        <v>29</v>
      </c>
      <c r="B226" s="86" t="s">
        <v>30</v>
      </c>
      <c r="C226" s="86" t="s">
        <v>33</v>
      </c>
      <c r="D226" s="86">
        <v>1998</v>
      </c>
      <c r="E226" s="86">
        <v>3</v>
      </c>
      <c r="F226" s="86">
        <v>1</v>
      </c>
      <c r="G226" s="86">
        <v>18</v>
      </c>
      <c r="H226" s="86">
        <v>33</v>
      </c>
      <c r="I226" s="86">
        <v>118</v>
      </c>
      <c r="J226" s="86">
        <v>4</v>
      </c>
      <c r="K226" s="64">
        <v>45829</v>
      </c>
      <c r="L226" s="112">
        <v>6</v>
      </c>
      <c r="M226" s="112">
        <v>6.4</v>
      </c>
      <c r="N226" s="112">
        <v>6.4</v>
      </c>
      <c r="O226" s="103">
        <f t="shared" si="7"/>
        <v>6.2666666666666666</v>
      </c>
      <c r="P226" s="63">
        <v>5</v>
      </c>
      <c r="Q226" s="63">
        <v>6</v>
      </c>
      <c r="R226" s="63">
        <v>6</v>
      </c>
      <c r="S226" s="63">
        <f t="shared" si="8"/>
        <v>5.666666666666667</v>
      </c>
      <c r="T226" s="57"/>
      <c r="U226" s="119"/>
      <c r="V226" s="57"/>
      <c r="Y226" s="61"/>
    </row>
    <row r="227" spans="1:25">
      <c r="A227" s="86" t="s">
        <v>29</v>
      </c>
      <c r="B227" s="86" t="s">
        <v>30</v>
      </c>
      <c r="C227" s="86" t="s">
        <v>31</v>
      </c>
      <c r="D227" s="86">
        <v>1983</v>
      </c>
      <c r="E227" s="86">
        <v>3</v>
      </c>
      <c r="F227" s="86">
        <v>2</v>
      </c>
      <c r="G227" s="86">
        <v>18</v>
      </c>
      <c r="H227" s="86">
        <v>34</v>
      </c>
      <c r="I227" s="86">
        <v>218</v>
      </c>
      <c r="J227" s="86">
        <v>4</v>
      </c>
      <c r="K227" s="64">
        <v>45829</v>
      </c>
      <c r="L227" s="112">
        <v>7.2</v>
      </c>
      <c r="M227" s="112">
        <v>7.4</v>
      </c>
      <c r="N227" s="112">
        <v>7.3</v>
      </c>
      <c r="O227" s="103">
        <f t="shared" si="7"/>
        <v>7.3000000000000007</v>
      </c>
      <c r="P227" s="63">
        <v>7</v>
      </c>
      <c r="Q227" s="63">
        <v>7</v>
      </c>
      <c r="R227" s="63">
        <v>7</v>
      </c>
      <c r="S227" s="63">
        <f t="shared" si="8"/>
        <v>7</v>
      </c>
      <c r="T227" s="57"/>
      <c r="U227" s="119"/>
      <c r="V227" s="57"/>
      <c r="Y227" s="61"/>
    </row>
    <row r="228" spans="1:25">
      <c r="A228" s="86" t="s">
        <v>29</v>
      </c>
      <c r="B228" s="86" t="s">
        <v>30</v>
      </c>
      <c r="C228" s="86" t="s">
        <v>34</v>
      </c>
      <c r="D228" s="86">
        <v>1999</v>
      </c>
      <c r="E228" s="86">
        <v>3</v>
      </c>
      <c r="F228" s="86">
        <v>3</v>
      </c>
      <c r="G228" s="86">
        <v>18</v>
      </c>
      <c r="H228" s="86">
        <v>35</v>
      </c>
      <c r="I228" s="86">
        <v>318</v>
      </c>
      <c r="J228" s="86">
        <v>4</v>
      </c>
      <c r="K228" s="64">
        <v>45829</v>
      </c>
      <c r="L228" s="112">
        <v>6.4</v>
      </c>
      <c r="M228" s="112">
        <v>6.2</v>
      </c>
      <c r="N228" s="112">
        <v>6.7</v>
      </c>
      <c r="O228" s="103">
        <f t="shared" si="7"/>
        <v>6.4333333333333336</v>
      </c>
      <c r="P228" s="63">
        <v>3</v>
      </c>
      <c r="Q228" s="63">
        <v>4</v>
      </c>
      <c r="R228" s="63">
        <v>5</v>
      </c>
      <c r="S228" s="63">
        <f t="shared" si="8"/>
        <v>4</v>
      </c>
      <c r="T228" s="57"/>
      <c r="U228" s="119"/>
      <c r="V228" s="57"/>
      <c r="Y228" s="61"/>
    </row>
    <row r="229" spans="1:25">
      <c r="A229" s="86" t="s">
        <v>29</v>
      </c>
      <c r="B229" s="86" t="s">
        <v>30</v>
      </c>
      <c r="C229" s="86" t="s">
        <v>37</v>
      </c>
      <c r="D229" s="86">
        <v>2018</v>
      </c>
      <c r="E229" s="86">
        <v>3</v>
      </c>
      <c r="F229" s="86">
        <v>4</v>
      </c>
      <c r="G229" s="86">
        <v>18</v>
      </c>
      <c r="H229" s="86">
        <v>36</v>
      </c>
      <c r="I229" s="86">
        <v>418</v>
      </c>
      <c r="J229" s="86">
        <v>4</v>
      </c>
      <c r="K229" s="64">
        <v>45829</v>
      </c>
      <c r="L229" s="112">
        <v>5.3</v>
      </c>
      <c r="M229" s="112">
        <v>6.1</v>
      </c>
      <c r="N229" s="112">
        <v>6.4</v>
      </c>
      <c r="O229" s="103">
        <f t="shared" si="7"/>
        <v>5.9333333333333327</v>
      </c>
      <c r="P229" s="63">
        <v>0</v>
      </c>
      <c r="Q229" s="63">
        <v>2</v>
      </c>
      <c r="R229" s="63">
        <v>5</v>
      </c>
      <c r="S229" s="63">
        <f t="shared" si="8"/>
        <v>2.3333333333333335</v>
      </c>
      <c r="T229" s="57"/>
      <c r="U229" s="119"/>
      <c r="V229" s="57"/>
      <c r="Y229" s="61"/>
    </row>
    <row r="230" spans="1:25">
      <c r="A230" s="86" t="s">
        <v>29</v>
      </c>
      <c r="B230" s="86" t="s">
        <v>30</v>
      </c>
      <c r="C230" s="86" t="s">
        <v>32</v>
      </c>
      <c r="D230" s="86">
        <v>1985</v>
      </c>
      <c r="E230" s="86">
        <v>3</v>
      </c>
      <c r="F230" s="86">
        <v>4</v>
      </c>
      <c r="G230" s="86">
        <v>20</v>
      </c>
      <c r="H230" s="86">
        <v>37</v>
      </c>
      <c r="I230" s="86">
        <v>420</v>
      </c>
      <c r="J230" s="86">
        <v>4</v>
      </c>
      <c r="K230" s="64">
        <v>45829</v>
      </c>
      <c r="L230" s="112">
        <v>6.3</v>
      </c>
      <c r="M230" s="112">
        <v>6.5</v>
      </c>
      <c r="N230" s="112">
        <v>6.3</v>
      </c>
      <c r="O230" s="103">
        <f t="shared" si="7"/>
        <v>6.3666666666666671</v>
      </c>
      <c r="P230" s="63">
        <v>3</v>
      </c>
      <c r="Q230" s="63">
        <v>6</v>
      </c>
      <c r="R230" s="63">
        <v>5</v>
      </c>
      <c r="S230" s="63">
        <f t="shared" si="8"/>
        <v>4.666666666666667</v>
      </c>
      <c r="T230" s="57"/>
      <c r="U230" s="119"/>
      <c r="V230" s="57"/>
      <c r="Y230" s="61"/>
    </row>
    <row r="231" spans="1:25">
      <c r="A231" s="86" t="s">
        <v>29</v>
      </c>
      <c r="B231" s="86" t="s">
        <v>30</v>
      </c>
      <c r="C231" s="86" t="s">
        <v>35</v>
      </c>
      <c r="D231" s="86">
        <v>2002</v>
      </c>
      <c r="E231" s="86">
        <v>3</v>
      </c>
      <c r="F231" s="86">
        <v>3</v>
      </c>
      <c r="G231" s="86">
        <v>20</v>
      </c>
      <c r="H231" s="86">
        <v>38</v>
      </c>
      <c r="I231" s="86">
        <v>320</v>
      </c>
      <c r="J231" s="86">
        <v>4</v>
      </c>
      <c r="K231" s="64">
        <v>45829</v>
      </c>
      <c r="L231" s="112">
        <v>6.1</v>
      </c>
      <c r="M231" s="112">
        <v>5.4</v>
      </c>
      <c r="N231" s="112">
        <v>6.5</v>
      </c>
      <c r="O231" s="103">
        <f t="shared" si="7"/>
        <v>6</v>
      </c>
      <c r="P231" s="63">
        <v>4</v>
      </c>
      <c r="Q231" s="63">
        <v>2</v>
      </c>
      <c r="R231" s="63">
        <v>5</v>
      </c>
      <c r="S231" s="63">
        <f t="shared" si="8"/>
        <v>3.6666666666666665</v>
      </c>
      <c r="T231" s="57"/>
      <c r="U231" s="119"/>
      <c r="V231" s="57"/>
      <c r="Y231" s="61"/>
    </row>
    <row r="232" spans="1:25">
      <c r="A232" s="86" t="s">
        <v>29</v>
      </c>
      <c r="B232" s="86" t="s">
        <v>30</v>
      </c>
      <c r="C232" s="86" t="s">
        <v>36</v>
      </c>
      <c r="D232" s="86">
        <v>2016</v>
      </c>
      <c r="E232" s="86">
        <v>3</v>
      </c>
      <c r="F232" s="86">
        <v>2</v>
      </c>
      <c r="G232" s="86">
        <v>20</v>
      </c>
      <c r="H232" s="86">
        <v>39</v>
      </c>
      <c r="I232" s="86">
        <v>220</v>
      </c>
      <c r="J232" s="86">
        <v>4</v>
      </c>
      <c r="K232" s="64">
        <v>45829</v>
      </c>
      <c r="L232" s="112">
        <v>6.7</v>
      </c>
      <c r="M232" s="112">
        <v>7.3</v>
      </c>
      <c r="N232" s="112">
        <v>6.2</v>
      </c>
      <c r="O232" s="103">
        <f t="shared" si="7"/>
        <v>6.7333333333333334</v>
      </c>
      <c r="P232" s="63">
        <v>3</v>
      </c>
      <c r="Q232" s="63">
        <v>4</v>
      </c>
      <c r="R232" s="63">
        <v>2</v>
      </c>
      <c r="S232" s="63">
        <f t="shared" si="8"/>
        <v>3</v>
      </c>
      <c r="T232" s="57"/>
      <c r="U232" s="119"/>
      <c r="V232" s="57"/>
      <c r="Y232" s="61"/>
    </row>
    <row r="233" spans="1:25">
      <c r="A233" s="86" t="s">
        <v>29</v>
      </c>
      <c r="B233" s="86" t="s">
        <v>30</v>
      </c>
      <c r="C233" s="86" t="s">
        <v>38</v>
      </c>
      <c r="D233" s="86">
        <v>2023</v>
      </c>
      <c r="E233" s="86">
        <v>3</v>
      </c>
      <c r="F233" s="86">
        <v>1</v>
      </c>
      <c r="G233" s="86">
        <v>20</v>
      </c>
      <c r="H233" s="86">
        <v>40</v>
      </c>
      <c r="I233" s="86">
        <v>120</v>
      </c>
      <c r="J233" s="86">
        <v>4</v>
      </c>
      <c r="K233" s="64">
        <v>45829</v>
      </c>
      <c r="L233" s="112">
        <v>6.7</v>
      </c>
      <c r="M233" s="112">
        <v>6.2</v>
      </c>
      <c r="N233" s="112">
        <v>6.5</v>
      </c>
      <c r="O233" s="103">
        <f t="shared" si="7"/>
        <v>6.4666666666666659</v>
      </c>
      <c r="P233" s="63">
        <v>4</v>
      </c>
      <c r="Q233" s="63">
        <v>2</v>
      </c>
      <c r="R233" s="63">
        <v>4</v>
      </c>
      <c r="S233" s="63">
        <f t="shared" si="8"/>
        <v>3.3333333333333335</v>
      </c>
      <c r="T233" s="57"/>
      <c r="U233" s="119"/>
      <c r="V233" s="57"/>
      <c r="Y233" s="61"/>
    </row>
    <row r="234" spans="1:25">
      <c r="A234" s="86" t="s">
        <v>39</v>
      </c>
      <c r="B234" s="86" t="s">
        <v>40</v>
      </c>
      <c r="C234" s="86" t="s">
        <v>44</v>
      </c>
      <c r="D234" s="86">
        <v>2001</v>
      </c>
      <c r="E234" s="86">
        <v>3</v>
      </c>
      <c r="F234" s="86">
        <v>1</v>
      </c>
      <c r="G234" s="86">
        <v>22</v>
      </c>
      <c r="H234" s="86">
        <v>41</v>
      </c>
      <c r="I234" s="86">
        <v>122</v>
      </c>
      <c r="J234" s="86">
        <v>4</v>
      </c>
      <c r="K234" s="108">
        <v>45863</v>
      </c>
      <c r="L234" s="113">
        <v>4.5</v>
      </c>
      <c r="M234" s="113">
        <v>5.6</v>
      </c>
      <c r="N234" s="113">
        <v>5.9</v>
      </c>
      <c r="O234" s="103">
        <f t="shared" si="7"/>
        <v>5.333333333333333</v>
      </c>
      <c r="U234" s="119"/>
    </row>
    <row r="235" spans="1:25">
      <c r="A235" s="86" t="s">
        <v>39</v>
      </c>
      <c r="B235" s="86" t="s">
        <v>40</v>
      </c>
      <c r="C235" s="86" t="s">
        <v>47</v>
      </c>
      <c r="D235" s="86">
        <v>2016</v>
      </c>
      <c r="E235" s="86">
        <v>3</v>
      </c>
      <c r="F235" s="86">
        <v>2</v>
      </c>
      <c r="G235" s="86">
        <v>22</v>
      </c>
      <c r="H235" s="86">
        <v>42</v>
      </c>
      <c r="I235" s="86">
        <v>222</v>
      </c>
      <c r="J235" s="86">
        <v>4</v>
      </c>
      <c r="K235" s="108">
        <v>45863</v>
      </c>
      <c r="L235" s="113">
        <v>5.8</v>
      </c>
      <c r="M235" s="113">
        <v>5.7</v>
      </c>
      <c r="N235" s="113">
        <v>5.7</v>
      </c>
      <c r="O235" s="103">
        <f t="shared" si="7"/>
        <v>5.7333333333333334</v>
      </c>
      <c r="U235" s="119"/>
    </row>
    <row r="236" spans="1:25">
      <c r="A236" s="86" t="s">
        <v>39</v>
      </c>
      <c r="B236" s="86" t="s">
        <v>40</v>
      </c>
      <c r="C236" s="86" t="s">
        <v>42</v>
      </c>
      <c r="D236" s="86">
        <v>1989</v>
      </c>
      <c r="E236" s="86">
        <v>3</v>
      </c>
      <c r="F236" s="86">
        <v>3</v>
      </c>
      <c r="G236" s="86">
        <v>22</v>
      </c>
      <c r="H236" s="86">
        <v>43</v>
      </c>
      <c r="I236" s="86">
        <v>322</v>
      </c>
      <c r="J236" s="86">
        <v>4</v>
      </c>
      <c r="K236" s="108">
        <v>45863</v>
      </c>
      <c r="L236" s="113">
        <v>5.2</v>
      </c>
      <c r="M236" s="113">
        <v>5.3</v>
      </c>
      <c r="N236" s="113">
        <v>5.3</v>
      </c>
      <c r="O236" s="103">
        <f t="shared" si="7"/>
        <v>5.2666666666666666</v>
      </c>
      <c r="U236" s="119"/>
    </row>
    <row r="237" spans="1:25">
      <c r="A237" s="86" t="s">
        <v>39</v>
      </c>
      <c r="B237" s="86" t="s">
        <v>40</v>
      </c>
      <c r="C237" s="86" t="s">
        <v>48</v>
      </c>
      <c r="D237" s="86">
        <v>2020</v>
      </c>
      <c r="E237" s="86">
        <v>3</v>
      </c>
      <c r="F237" s="86">
        <v>4</v>
      </c>
      <c r="G237" s="86">
        <v>22</v>
      </c>
      <c r="H237" s="86">
        <v>44</v>
      </c>
      <c r="I237" s="86">
        <v>422</v>
      </c>
      <c r="J237" s="86">
        <v>4</v>
      </c>
      <c r="K237" s="108">
        <v>45863</v>
      </c>
      <c r="L237" s="113">
        <v>5.4</v>
      </c>
      <c r="M237" s="113">
        <v>5.4</v>
      </c>
      <c r="N237" s="113">
        <v>4.8</v>
      </c>
      <c r="O237" s="103">
        <f t="shared" si="7"/>
        <v>5.2</v>
      </c>
      <c r="U237" s="119"/>
    </row>
    <row r="238" spans="1:25">
      <c r="A238" s="86" t="s">
        <v>39</v>
      </c>
      <c r="B238" s="86" t="s">
        <v>40</v>
      </c>
      <c r="C238" s="86" t="s">
        <v>41</v>
      </c>
      <c r="D238" s="86">
        <v>1984</v>
      </c>
      <c r="E238" s="86">
        <v>3</v>
      </c>
      <c r="F238" s="86">
        <v>4</v>
      </c>
      <c r="G238" s="86">
        <v>24</v>
      </c>
      <c r="H238" s="86">
        <v>45</v>
      </c>
      <c r="I238" s="86">
        <v>424</v>
      </c>
      <c r="J238" s="86">
        <v>4</v>
      </c>
      <c r="K238" s="108">
        <v>45863</v>
      </c>
      <c r="L238" s="113">
        <v>5.7</v>
      </c>
      <c r="M238" s="113">
        <v>5.3</v>
      </c>
      <c r="N238" s="113">
        <v>5.2</v>
      </c>
      <c r="O238" s="103">
        <f t="shared" si="7"/>
        <v>5.3999999999999995</v>
      </c>
      <c r="U238" s="119"/>
    </row>
    <row r="239" spans="1:25">
      <c r="A239" s="86" t="s">
        <v>39</v>
      </c>
      <c r="B239" s="86" t="s">
        <v>40</v>
      </c>
      <c r="C239" s="86" t="s">
        <v>46</v>
      </c>
      <c r="D239" s="86">
        <v>2008</v>
      </c>
      <c r="E239" s="86">
        <v>3</v>
      </c>
      <c r="F239" s="86">
        <v>3</v>
      </c>
      <c r="G239" s="86">
        <v>24</v>
      </c>
      <c r="H239" s="86">
        <v>46</v>
      </c>
      <c r="I239" s="86">
        <v>324</v>
      </c>
      <c r="J239" s="86">
        <v>4</v>
      </c>
      <c r="K239" s="108">
        <v>45863</v>
      </c>
      <c r="L239" s="113">
        <v>4.8</v>
      </c>
      <c r="M239" s="113">
        <v>4.9000000000000004</v>
      </c>
      <c r="N239" s="113">
        <v>5.2</v>
      </c>
      <c r="O239" s="103">
        <f t="shared" si="7"/>
        <v>4.9666666666666659</v>
      </c>
      <c r="U239" s="119"/>
    </row>
    <row r="240" spans="1:25">
      <c r="A240" s="86" t="s">
        <v>39</v>
      </c>
      <c r="B240" s="86" t="s">
        <v>40</v>
      </c>
      <c r="C240" s="86" t="s">
        <v>43</v>
      </c>
      <c r="D240" s="86">
        <v>1999</v>
      </c>
      <c r="E240" s="86">
        <v>3</v>
      </c>
      <c r="F240" s="86">
        <v>2</v>
      </c>
      <c r="G240" s="86">
        <v>24</v>
      </c>
      <c r="H240" s="86">
        <v>47</v>
      </c>
      <c r="I240" s="86">
        <v>224</v>
      </c>
      <c r="J240" s="86">
        <v>4</v>
      </c>
      <c r="K240" s="108">
        <v>45863</v>
      </c>
      <c r="L240" s="113">
        <v>5.3</v>
      </c>
      <c r="M240" s="113">
        <v>5.8</v>
      </c>
      <c r="N240" s="113">
        <v>5.9</v>
      </c>
      <c r="O240" s="103">
        <f t="shared" si="7"/>
        <v>5.666666666666667</v>
      </c>
      <c r="U240" s="119"/>
    </row>
    <row r="241" spans="1:25">
      <c r="A241" s="86" t="s">
        <v>39</v>
      </c>
      <c r="B241" s="86" t="s">
        <v>40</v>
      </c>
      <c r="C241" s="86" t="s">
        <v>45</v>
      </c>
      <c r="D241" s="86">
        <v>2004</v>
      </c>
      <c r="E241" s="86">
        <v>3</v>
      </c>
      <c r="F241" s="86">
        <v>1</v>
      </c>
      <c r="G241" s="86">
        <v>24</v>
      </c>
      <c r="H241" s="86">
        <v>48</v>
      </c>
      <c r="I241" s="86">
        <v>124</v>
      </c>
      <c r="J241" s="86">
        <v>4</v>
      </c>
      <c r="K241" s="108">
        <v>45863</v>
      </c>
      <c r="L241" s="113">
        <v>5.4</v>
      </c>
      <c r="M241" s="113">
        <v>5.7</v>
      </c>
      <c r="N241" s="113">
        <v>5.2</v>
      </c>
      <c r="O241" s="103">
        <f t="shared" si="7"/>
        <v>5.4333333333333336</v>
      </c>
      <c r="U241" s="119"/>
    </row>
    <row r="242" spans="1:25">
      <c r="A242" s="86" t="s">
        <v>29</v>
      </c>
      <c r="B242" s="86" t="s">
        <v>30</v>
      </c>
      <c r="C242" s="86" t="s">
        <v>34</v>
      </c>
      <c r="D242" s="86">
        <v>1999</v>
      </c>
      <c r="E242" s="86">
        <v>4</v>
      </c>
      <c r="F242" s="86">
        <v>1</v>
      </c>
      <c r="G242" s="86">
        <v>26</v>
      </c>
      <c r="H242" s="86">
        <v>49</v>
      </c>
      <c r="I242" s="86">
        <v>126</v>
      </c>
      <c r="J242" s="86">
        <v>4</v>
      </c>
      <c r="K242" s="64">
        <v>45829</v>
      </c>
      <c r="L242" s="112">
        <v>6.6</v>
      </c>
      <c r="M242" s="112">
        <v>6.5</v>
      </c>
      <c r="N242" s="112">
        <v>6.5</v>
      </c>
      <c r="O242" s="103">
        <f t="shared" si="7"/>
        <v>6.5333333333333341</v>
      </c>
      <c r="P242" s="63">
        <v>4</v>
      </c>
      <c r="Q242" s="63">
        <v>4</v>
      </c>
      <c r="R242" s="63">
        <v>5</v>
      </c>
      <c r="S242" s="63">
        <f t="shared" si="8"/>
        <v>4.333333333333333</v>
      </c>
      <c r="T242" s="57"/>
      <c r="U242" s="119"/>
      <c r="V242" s="57"/>
      <c r="W242" s="57"/>
      <c r="X242" s="57"/>
      <c r="Y242" s="61"/>
    </row>
    <row r="243" spans="1:25">
      <c r="A243" s="86" t="s">
        <v>29</v>
      </c>
      <c r="B243" s="86" t="s">
        <v>30</v>
      </c>
      <c r="C243" s="86" t="s">
        <v>35</v>
      </c>
      <c r="D243" s="86">
        <v>2002</v>
      </c>
      <c r="E243" s="86">
        <v>4</v>
      </c>
      <c r="F243" s="86">
        <v>2</v>
      </c>
      <c r="G243" s="86">
        <v>26</v>
      </c>
      <c r="H243" s="86">
        <v>50</v>
      </c>
      <c r="I243" s="86">
        <v>226</v>
      </c>
      <c r="J243" s="86">
        <v>4</v>
      </c>
      <c r="K243" s="64">
        <v>45829</v>
      </c>
      <c r="L243" s="112">
        <v>6.4</v>
      </c>
      <c r="M243" s="112">
        <v>6.4</v>
      </c>
      <c r="N243" s="112">
        <v>6.4</v>
      </c>
      <c r="O243" s="103">
        <f t="shared" si="7"/>
        <v>6.4000000000000012</v>
      </c>
      <c r="P243" s="63">
        <v>5</v>
      </c>
      <c r="Q243" s="63">
        <v>6</v>
      </c>
      <c r="R243" s="63">
        <v>6</v>
      </c>
      <c r="S243" s="63">
        <f t="shared" si="8"/>
        <v>5.666666666666667</v>
      </c>
      <c r="T243" s="57"/>
      <c r="U243" s="119"/>
      <c r="V243" s="57"/>
      <c r="W243" s="57"/>
      <c r="X243" s="57"/>
      <c r="Y243" s="61"/>
    </row>
    <row r="244" spans="1:25">
      <c r="A244" s="86" t="s">
        <v>29</v>
      </c>
      <c r="B244" s="86" t="s">
        <v>30</v>
      </c>
      <c r="C244" s="86" t="s">
        <v>32</v>
      </c>
      <c r="D244" s="86">
        <v>1985</v>
      </c>
      <c r="E244" s="86">
        <v>4</v>
      </c>
      <c r="F244" s="86">
        <v>3</v>
      </c>
      <c r="G244" s="86">
        <v>26</v>
      </c>
      <c r="H244" s="86">
        <v>51</v>
      </c>
      <c r="I244" s="86">
        <v>326</v>
      </c>
      <c r="J244" s="86">
        <v>4</v>
      </c>
      <c r="K244" s="64">
        <v>45829</v>
      </c>
      <c r="L244" s="112">
        <v>7.3</v>
      </c>
      <c r="M244" s="112">
        <v>6.4</v>
      </c>
      <c r="N244" s="112">
        <v>6.2</v>
      </c>
      <c r="O244" s="103">
        <f t="shared" si="7"/>
        <v>6.6333333333333329</v>
      </c>
      <c r="P244" s="63">
        <v>7</v>
      </c>
      <c r="Q244" s="63">
        <v>4</v>
      </c>
      <c r="R244" s="63">
        <v>3</v>
      </c>
      <c r="S244" s="63">
        <f t="shared" si="8"/>
        <v>4.666666666666667</v>
      </c>
      <c r="T244" s="57"/>
      <c r="U244" s="119"/>
      <c r="V244" s="57"/>
      <c r="W244" s="57"/>
      <c r="X244" s="57"/>
      <c r="Y244" s="61"/>
    </row>
    <row r="245" spans="1:25">
      <c r="A245" s="86" t="s">
        <v>29</v>
      </c>
      <c r="B245" s="86" t="s">
        <v>30</v>
      </c>
      <c r="C245" s="86" t="s">
        <v>38</v>
      </c>
      <c r="D245" s="86">
        <v>2023</v>
      </c>
      <c r="E245" s="86">
        <v>4</v>
      </c>
      <c r="F245" s="86">
        <v>4</v>
      </c>
      <c r="G245" s="86">
        <v>26</v>
      </c>
      <c r="H245" s="86">
        <v>52</v>
      </c>
      <c r="I245" s="86">
        <v>426</v>
      </c>
      <c r="J245" s="86">
        <v>4</v>
      </c>
      <c r="K245" s="64">
        <v>45829</v>
      </c>
      <c r="L245" s="112">
        <v>6.7</v>
      </c>
      <c r="M245" s="112">
        <v>6.6</v>
      </c>
      <c r="N245" s="112">
        <v>5.5</v>
      </c>
      <c r="O245" s="103">
        <f t="shared" si="7"/>
        <v>6.2666666666666666</v>
      </c>
      <c r="P245" s="63">
        <v>6</v>
      </c>
      <c r="Q245" s="63">
        <v>5</v>
      </c>
      <c r="R245" s="63">
        <v>3</v>
      </c>
      <c r="S245" s="63">
        <f t="shared" si="8"/>
        <v>4.666666666666667</v>
      </c>
      <c r="T245" s="57"/>
      <c r="U245" s="119"/>
      <c r="V245" s="57"/>
      <c r="W245" s="57"/>
      <c r="X245" s="57"/>
      <c r="Y245" s="61"/>
    </row>
    <row r="246" spans="1:25">
      <c r="A246" s="86" t="s">
        <v>29</v>
      </c>
      <c r="B246" s="86" t="s">
        <v>30</v>
      </c>
      <c r="C246" s="86" t="s">
        <v>36</v>
      </c>
      <c r="D246" s="86">
        <v>2016</v>
      </c>
      <c r="E246" s="86">
        <v>4</v>
      </c>
      <c r="F246" s="86">
        <v>4</v>
      </c>
      <c r="G246" s="86">
        <v>28</v>
      </c>
      <c r="H246" s="86">
        <v>53</v>
      </c>
      <c r="I246" s="86">
        <v>428</v>
      </c>
      <c r="J246" s="86">
        <v>4</v>
      </c>
      <c r="K246" s="64">
        <v>45829</v>
      </c>
      <c r="L246" s="112">
        <v>7.1</v>
      </c>
      <c r="M246" s="112">
        <v>6.7</v>
      </c>
      <c r="N246" s="112">
        <v>6.7</v>
      </c>
      <c r="O246" s="103">
        <f t="shared" si="7"/>
        <v>6.833333333333333</v>
      </c>
      <c r="P246" s="63">
        <v>7</v>
      </c>
      <c r="Q246" s="63">
        <v>6</v>
      </c>
      <c r="R246" s="63">
        <v>4</v>
      </c>
      <c r="S246" s="63">
        <f t="shared" si="8"/>
        <v>5.666666666666667</v>
      </c>
      <c r="T246" s="57"/>
      <c r="U246" s="119"/>
      <c r="V246" s="57"/>
      <c r="W246" s="57"/>
      <c r="X246" s="57"/>
      <c r="Y246" s="61"/>
    </row>
    <row r="247" spans="1:25">
      <c r="A247" s="86" t="s">
        <v>29</v>
      </c>
      <c r="B247" s="86" t="s">
        <v>30</v>
      </c>
      <c r="C247" s="86" t="s">
        <v>33</v>
      </c>
      <c r="D247" s="86">
        <v>1998</v>
      </c>
      <c r="E247" s="86">
        <v>4</v>
      </c>
      <c r="F247" s="86">
        <v>3</v>
      </c>
      <c r="G247" s="86">
        <v>28</v>
      </c>
      <c r="H247" s="86">
        <v>54</v>
      </c>
      <c r="I247" s="86">
        <v>328</v>
      </c>
      <c r="J247" s="86">
        <v>4</v>
      </c>
      <c r="K247" s="64">
        <v>45829</v>
      </c>
      <c r="L247" s="112">
        <v>7.4</v>
      </c>
      <c r="M247" s="112">
        <v>6.6</v>
      </c>
      <c r="N247" s="112">
        <v>6</v>
      </c>
      <c r="O247" s="103">
        <f t="shared" si="7"/>
        <v>6.666666666666667</v>
      </c>
      <c r="P247" s="63">
        <v>7</v>
      </c>
      <c r="Q247" s="63">
        <v>4</v>
      </c>
      <c r="R247" s="63">
        <v>4</v>
      </c>
      <c r="S247" s="63">
        <f t="shared" si="8"/>
        <v>5</v>
      </c>
      <c r="T247" s="57"/>
      <c r="U247" s="119"/>
      <c r="V247" s="57"/>
      <c r="W247" s="57"/>
      <c r="X247" s="57"/>
      <c r="Y247" s="61"/>
    </row>
    <row r="248" spans="1:25">
      <c r="A248" s="86" t="s">
        <v>29</v>
      </c>
      <c r="B248" s="86" t="s">
        <v>30</v>
      </c>
      <c r="C248" s="86" t="s">
        <v>37</v>
      </c>
      <c r="D248" s="86">
        <v>2018</v>
      </c>
      <c r="E248" s="86">
        <v>4</v>
      </c>
      <c r="F248" s="86">
        <v>2</v>
      </c>
      <c r="G248" s="86">
        <v>28</v>
      </c>
      <c r="H248" s="86">
        <v>55</v>
      </c>
      <c r="I248" s="86">
        <v>228</v>
      </c>
      <c r="J248" s="86">
        <v>4</v>
      </c>
      <c r="K248" s="64">
        <v>45829</v>
      </c>
      <c r="L248" s="112">
        <v>5.5</v>
      </c>
      <c r="M248" s="112">
        <v>6.3</v>
      </c>
      <c r="N248" s="112">
        <v>6.3</v>
      </c>
      <c r="O248" s="103">
        <f t="shared" si="7"/>
        <v>6.0333333333333341</v>
      </c>
      <c r="P248" s="63">
        <v>3</v>
      </c>
      <c r="Q248" s="63">
        <v>3</v>
      </c>
      <c r="R248" s="63">
        <v>3</v>
      </c>
      <c r="S248" s="63">
        <f t="shared" si="8"/>
        <v>3</v>
      </c>
      <c r="T248" s="57"/>
      <c r="U248" s="119"/>
      <c r="V248" s="57"/>
      <c r="W248" s="57"/>
      <c r="X248" s="57"/>
      <c r="Y248" s="61"/>
    </row>
    <row r="249" spans="1:25">
      <c r="A249" s="86" t="s">
        <v>29</v>
      </c>
      <c r="B249" s="86" t="s">
        <v>30</v>
      </c>
      <c r="C249" s="86" t="s">
        <v>31</v>
      </c>
      <c r="D249" s="86">
        <v>1983</v>
      </c>
      <c r="E249" s="86">
        <v>4</v>
      </c>
      <c r="F249" s="86">
        <v>1</v>
      </c>
      <c r="G249" s="86">
        <v>28</v>
      </c>
      <c r="H249" s="86">
        <v>56</v>
      </c>
      <c r="I249" s="86">
        <v>128</v>
      </c>
      <c r="J249" s="86">
        <v>4</v>
      </c>
      <c r="K249" s="64">
        <v>45829</v>
      </c>
      <c r="L249" s="112">
        <v>7</v>
      </c>
      <c r="M249" s="112">
        <v>7.1</v>
      </c>
      <c r="N249" s="112">
        <v>6.4</v>
      </c>
      <c r="O249" s="103">
        <f t="shared" si="7"/>
        <v>6.833333333333333</v>
      </c>
      <c r="P249" s="63">
        <v>7</v>
      </c>
      <c r="Q249" s="63">
        <v>6</v>
      </c>
      <c r="R249" s="63">
        <v>2</v>
      </c>
      <c r="S249" s="63">
        <f t="shared" si="8"/>
        <v>5</v>
      </c>
      <c r="T249" s="57"/>
      <c r="U249" s="119"/>
      <c r="V249" s="57"/>
      <c r="W249" s="57"/>
      <c r="X249" s="57"/>
      <c r="Y249" s="61"/>
    </row>
    <row r="250" spans="1:25">
      <c r="A250" s="86" t="s">
        <v>39</v>
      </c>
      <c r="B250" s="86" t="s">
        <v>40</v>
      </c>
      <c r="C250" s="86" t="s">
        <v>43</v>
      </c>
      <c r="D250" s="86">
        <v>1999</v>
      </c>
      <c r="E250" s="86">
        <v>4</v>
      </c>
      <c r="F250" s="86">
        <v>1</v>
      </c>
      <c r="G250" s="86">
        <v>30</v>
      </c>
      <c r="H250" s="86">
        <v>57</v>
      </c>
      <c r="I250" s="86">
        <v>130</v>
      </c>
      <c r="J250" s="86">
        <v>4</v>
      </c>
      <c r="K250" s="108">
        <v>45863</v>
      </c>
      <c r="L250" s="113">
        <v>5.7</v>
      </c>
      <c r="M250" s="113">
        <v>5.4</v>
      </c>
      <c r="N250" s="113">
        <v>5.4</v>
      </c>
      <c r="O250" s="103">
        <f t="shared" si="7"/>
        <v>5.5</v>
      </c>
      <c r="U250" s="119"/>
    </row>
    <row r="251" spans="1:25">
      <c r="A251" s="86" t="s">
        <v>39</v>
      </c>
      <c r="B251" s="86" t="s">
        <v>40</v>
      </c>
      <c r="C251" s="86" t="s">
        <v>48</v>
      </c>
      <c r="D251" s="86">
        <v>2020</v>
      </c>
      <c r="E251" s="86">
        <v>4</v>
      </c>
      <c r="F251" s="86">
        <v>2</v>
      </c>
      <c r="G251" s="86">
        <v>30</v>
      </c>
      <c r="H251" s="86">
        <v>58</v>
      </c>
      <c r="I251" s="86">
        <v>230</v>
      </c>
      <c r="J251" s="86">
        <v>4</v>
      </c>
      <c r="K251" s="108">
        <v>45863</v>
      </c>
      <c r="L251" s="113">
        <v>5.2</v>
      </c>
      <c r="M251" s="113">
        <v>5.6</v>
      </c>
      <c r="N251" s="113">
        <v>5.3</v>
      </c>
      <c r="O251" s="103">
        <f t="shared" si="7"/>
        <v>5.3666666666666671</v>
      </c>
      <c r="U251" s="119"/>
    </row>
    <row r="252" spans="1:25">
      <c r="A252" s="86" t="s">
        <v>39</v>
      </c>
      <c r="B252" s="86" t="s">
        <v>40</v>
      </c>
      <c r="C252" s="86" t="s">
        <v>44</v>
      </c>
      <c r="D252" s="86">
        <v>2001</v>
      </c>
      <c r="E252" s="86">
        <v>4</v>
      </c>
      <c r="F252" s="86">
        <v>3</v>
      </c>
      <c r="G252" s="86">
        <v>30</v>
      </c>
      <c r="H252" s="86">
        <v>59</v>
      </c>
      <c r="I252" s="86">
        <v>330</v>
      </c>
      <c r="J252" s="86">
        <v>4</v>
      </c>
      <c r="K252" s="108">
        <v>45863</v>
      </c>
      <c r="L252" s="113">
        <v>5.2</v>
      </c>
      <c r="M252" s="113">
        <v>5</v>
      </c>
      <c r="N252" s="113">
        <v>4.8</v>
      </c>
      <c r="O252" s="103">
        <f t="shared" si="7"/>
        <v>5</v>
      </c>
      <c r="U252" s="119"/>
    </row>
    <row r="253" spans="1:25">
      <c r="A253" s="86" t="s">
        <v>39</v>
      </c>
      <c r="B253" s="86" t="s">
        <v>40</v>
      </c>
      <c r="C253" s="86" t="s">
        <v>45</v>
      </c>
      <c r="D253" s="86">
        <v>2004</v>
      </c>
      <c r="E253" s="86">
        <v>4</v>
      </c>
      <c r="F253" s="86">
        <v>4</v>
      </c>
      <c r="G253" s="86">
        <v>30</v>
      </c>
      <c r="H253" s="86">
        <v>60</v>
      </c>
      <c r="I253" s="86">
        <v>430</v>
      </c>
      <c r="J253" s="86">
        <v>4</v>
      </c>
      <c r="K253" s="108">
        <v>45863</v>
      </c>
      <c r="L253" s="113">
        <v>5</v>
      </c>
      <c r="M253" s="113">
        <v>5.4</v>
      </c>
      <c r="N253" s="113">
        <v>5.3</v>
      </c>
      <c r="O253" s="103">
        <f t="shared" si="7"/>
        <v>5.2333333333333334</v>
      </c>
      <c r="U253" s="119"/>
    </row>
    <row r="254" spans="1:25">
      <c r="A254" s="86" t="s">
        <v>39</v>
      </c>
      <c r="B254" s="86" t="s">
        <v>40</v>
      </c>
      <c r="C254" s="86" t="s">
        <v>42</v>
      </c>
      <c r="D254" s="86">
        <v>1989</v>
      </c>
      <c r="E254" s="86">
        <v>4</v>
      </c>
      <c r="F254" s="86">
        <v>4</v>
      </c>
      <c r="G254" s="86">
        <v>32</v>
      </c>
      <c r="H254" s="86">
        <v>61</v>
      </c>
      <c r="I254" s="86">
        <v>432</v>
      </c>
      <c r="J254" s="86">
        <v>4</v>
      </c>
      <c r="K254" s="108">
        <v>45863</v>
      </c>
      <c r="L254" s="113">
        <v>5.3</v>
      </c>
      <c r="M254" s="113">
        <v>5.4</v>
      </c>
      <c r="N254" s="113">
        <v>5.2</v>
      </c>
      <c r="O254" s="103">
        <f t="shared" si="7"/>
        <v>5.3</v>
      </c>
      <c r="U254" s="119"/>
    </row>
    <row r="255" spans="1:25">
      <c r="A255" s="86" t="s">
        <v>39</v>
      </c>
      <c r="B255" s="86" t="s">
        <v>40</v>
      </c>
      <c r="C255" s="86" t="s">
        <v>47</v>
      </c>
      <c r="D255" s="86">
        <v>2016</v>
      </c>
      <c r="E255" s="86">
        <v>4</v>
      </c>
      <c r="F255" s="86">
        <v>3</v>
      </c>
      <c r="G255" s="86">
        <v>32</v>
      </c>
      <c r="H255" s="86">
        <v>62</v>
      </c>
      <c r="I255" s="86">
        <v>332</v>
      </c>
      <c r="J255" s="86">
        <v>4</v>
      </c>
      <c r="K255" s="108">
        <v>45863</v>
      </c>
      <c r="L255" s="113">
        <v>5.0999999999999996</v>
      </c>
      <c r="M255" s="113">
        <v>5.0999999999999996</v>
      </c>
      <c r="N255" s="113">
        <v>5.4</v>
      </c>
      <c r="O255" s="103">
        <f t="shared" si="7"/>
        <v>5.2</v>
      </c>
      <c r="U255" s="119"/>
    </row>
    <row r="256" spans="1:25">
      <c r="A256" s="86" t="s">
        <v>39</v>
      </c>
      <c r="B256" s="86" t="s">
        <v>40</v>
      </c>
      <c r="C256" s="86" t="s">
        <v>41</v>
      </c>
      <c r="D256" s="86">
        <v>1984</v>
      </c>
      <c r="E256" s="86">
        <v>4</v>
      </c>
      <c r="F256" s="86">
        <v>2</v>
      </c>
      <c r="G256" s="86">
        <v>32</v>
      </c>
      <c r="H256" s="86">
        <v>63</v>
      </c>
      <c r="I256" s="86">
        <v>232</v>
      </c>
      <c r="J256" s="86">
        <v>4</v>
      </c>
      <c r="K256" s="108">
        <v>45863</v>
      </c>
      <c r="L256" s="113">
        <v>5.9</v>
      </c>
      <c r="M256" s="113">
        <v>5.6</v>
      </c>
      <c r="N256" s="113">
        <v>5.5</v>
      </c>
      <c r="O256" s="103">
        <f t="shared" si="7"/>
        <v>5.666666666666667</v>
      </c>
      <c r="U256" s="119"/>
    </row>
    <row r="257" spans="1:21">
      <c r="A257" s="86" t="s">
        <v>39</v>
      </c>
      <c r="B257" s="86" t="s">
        <v>40</v>
      </c>
      <c r="C257" s="86" t="s">
        <v>46</v>
      </c>
      <c r="D257" s="86">
        <v>2008</v>
      </c>
      <c r="E257" s="86">
        <v>4</v>
      </c>
      <c r="F257" s="86">
        <v>1</v>
      </c>
      <c r="G257" s="86">
        <v>32</v>
      </c>
      <c r="H257" s="86">
        <v>64</v>
      </c>
      <c r="I257" s="86">
        <v>132</v>
      </c>
      <c r="J257" s="86">
        <v>4</v>
      </c>
      <c r="K257" s="108">
        <v>45863</v>
      </c>
      <c r="L257" s="113">
        <v>5.4</v>
      </c>
      <c r="M257" s="113">
        <v>6.1</v>
      </c>
      <c r="N257" s="113">
        <v>5.4</v>
      </c>
      <c r="O257" s="103">
        <f t="shared" si="7"/>
        <v>5.6333333333333329</v>
      </c>
      <c r="U257" s="119"/>
    </row>
    <row r="258" spans="1:21">
      <c r="A258" s="86" t="s">
        <v>29</v>
      </c>
      <c r="B258" s="86" t="s">
        <v>30</v>
      </c>
      <c r="C258" s="86" t="s">
        <v>37</v>
      </c>
      <c r="D258" s="86">
        <v>2018</v>
      </c>
      <c r="E258" s="86">
        <v>1</v>
      </c>
      <c r="F258" s="86">
        <v>1</v>
      </c>
      <c r="G258" s="86">
        <v>2</v>
      </c>
      <c r="H258" s="86">
        <v>1</v>
      </c>
      <c r="I258" s="86">
        <v>102</v>
      </c>
      <c r="J258" s="86">
        <v>5</v>
      </c>
      <c r="K258" s="64">
        <v>45835</v>
      </c>
      <c r="L258" s="114">
        <v>7.2</v>
      </c>
      <c r="M258" s="114">
        <v>6.6</v>
      </c>
      <c r="N258" s="114">
        <v>6.6</v>
      </c>
      <c r="O258" s="103">
        <f t="shared" si="7"/>
        <v>6.8</v>
      </c>
      <c r="U258" s="119"/>
    </row>
    <row r="259" spans="1:21">
      <c r="A259" s="86" t="s">
        <v>29</v>
      </c>
      <c r="B259" s="86" t="s">
        <v>30</v>
      </c>
      <c r="C259" s="86" t="s">
        <v>32</v>
      </c>
      <c r="D259" s="86">
        <v>1985</v>
      </c>
      <c r="E259" s="86">
        <v>1</v>
      </c>
      <c r="F259" s="86">
        <v>2</v>
      </c>
      <c r="G259" s="86">
        <v>2</v>
      </c>
      <c r="H259" s="86">
        <v>2</v>
      </c>
      <c r="I259" s="86">
        <v>202</v>
      </c>
      <c r="J259" s="86">
        <v>5</v>
      </c>
      <c r="K259" s="64">
        <v>45835</v>
      </c>
      <c r="L259" s="114">
        <v>6.4</v>
      </c>
      <c r="M259" s="114">
        <v>6.4</v>
      </c>
      <c r="N259" s="114">
        <v>6.9</v>
      </c>
      <c r="O259" s="103">
        <f t="shared" ref="O259:O322" si="9">AVERAGE(L259:N259)</f>
        <v>6.5666666666666673</v>
      </c>
      <c r="U259" s="119"/>
    </row>
    <row r="260" spans="1:21">
      <c r="A260" s="86" t="s">
        <v>29</v>
      </c>
      <c r="B260" s="86" t="s">
        <v>30</v>
      </c>
      <c r="C260" s="86" t="s">
        <v>31</v>
      </c>
      <c r="D260" s="86">
        <v>1983</v>
      </c>
      <c r="E260" s="86">
        <v>1</v>
      </c>
      <c r="F260" s="86">
        <v>3</v>
      </c>
      <c r="G260" s="86">
        <v>2</v>
      </c>
      <c r="H260" s="86">
        <v>3</v>
      </c>
      <c r="I260" s="86">
        <v>302</v>
      </c>
      <c r="J260" s="86">
        <v>5</v>
      </c>
      <c r="K260" s="64">
        <v>45835</v>
      </c>
      <c r="L260" s="114">
        <v>7.2</v>
      </c>
      <c r="M260" s="114">
        <v>7.2</v>
      </c>
      <c r="N260" s="114">
        <v>6.4</v>
      </c>
      <c r="O260" s="103">
        <f t="shared" si="9"/>
        <v>6.9333333333333336</v>
      </c>
      <c r="U260" s="119"/>
    </row>
    <row r="261" spans="1:21">
      <c r="A261" s="86" t="s">
        <v>29</v>
      </c>
      <c r="B261" s="86" t="s">
        <v>30</v>
      </c>
      <c r="C261" s="86" t="s">
        <v>34</v>
      </c>
      <c r="D261" s="86">
        <v>1999</v>
      </c>
      <c r="E261" s="86">
        <v>1</v>
      </c>
      <c r="F261" s="86">
        <v>4</v>
      </c>
      <c r="G261" s="86">
        <v>2</v>
      </c>
      <c r="H261" s="86">
        <v>4</v>
      </c>
      <c r="I261" s="86">
        <v>402</v>
      </c>
      <c r="J261" s="86">
        <v>5</v>
      </c>
      <c r="K261" s="64">
        <v>45835</v>
      </c>
      <c r="L261" s="114">
        <v>7.6</v>
      </c>
      <c r="M261" s="114">
        <v>7.5</v>
      </c>
      <c r="N261" s="114">
        <v>7.1</v>
      </c>
      <c r="O261" s="103">
        <f t="shared" si="9"/>
        <v>7.3999999999999995</v>
      </c>
      <c r="U261" s="119"/>
    </row>
    <row r="262" spans="1:21">
      <c r="A262" s="86" t="s">
        <v>29</v>
      </c>
      <c r="B262" s="86" t="s">
        <v>30</v>
      </c>
      <c r="C262" s="86" t="s">
        <v>35</v>
      </c>
      <c r="D262" s="86">
        <v>2002</v>
      </c>
      <c r="E262" s="86">
        <v>1</v>
      </c>
      <c r="F262" s="86">
        <v>4</v>
      </c>
      <c r="G262" s="86">
        <v>4</v>
      </c>
      <c r="H262" s="86">
        <v>5</v>
      </c>
      <c r="I262" s="86">
        <v>404</v>
      </c>
      <c r="J262" s="86">
        <v>5</v>
      </c>
      <c r="K262" s="64">
        <v>45835</v>
      </c>
      <c r="L262" s="114">
        <v>6.7</v>
      </c>
      <c r="M262" s="114">
        <v>6.4</v>
      </c>
      <c r="N262" s="114">
        <v>6.3</v>
      </c>
      <c r="O262" s="103">
        <f t="shared" si="9"/>
        <v>6.4666666666666677</v>
      </c>
      <c r="U262" s="119"/>
    </row>
    <row r="263" spans="1:21">
      <c r="A263" s="86" t="s">
        <v>29</v>
      </c>
      <c r="B263" s="86" t="s">
        <v>30</v>
      </c>
      <c r="C263" s="86" t="s">
        <v>38</v>
      </c>
      <c r="D263" s="86">
        <v>2023</v>
      </c>
      <c r="E263" s="86">
        <v>1</v>
      </c>
      <c r="F263" s="86">
        <v>3</v>
      </c>
      <c r="G263" s="86">
        <v>4</v>
      </c>
      <c r="H263" s="86">
        <v>6</v>
      </c>
      <c r="I263" s="86">
        <v>304</v>
      </c>
      <c r="J263" s="86">
        <v>5</v>
      </c>
      <c r="K263" s="64">
        <v>45835</v>
      </c>
      <c r="L263" s="114">
        <v>6.4</v>
      </c>
      <c r="M263" s="114">
        <v>6.2</v>
      </c>
      <c r="N263" s="114">
        <v>6.3</v>
      </c>
      <c r="O263" s="103">
        <f t="shared" si="9"/>
        <v>6.3000000000000007</v>
      </c>
      <c r="U263" s="119"/>
    </row>
    <row r="264" spans="1:21">
      <c r="A264" s="86" t="s">
        <v>29</v>
      </c>
      <c r="B264" s="86" t="s">
        <v>30</v>
      </c>
      <c r="C264" s="86" t="s">
        <v>33</v>
      </c>
      <c r="D264" s="86">
        <v>1998</v>
      </c>
      <c r="E264" s="86">
        <v>1</v>
      </c>
      <c r="F264" s="86">
        <v>2</v>
      </c>
      <c r="G264" s="86">
        <v>4</v>
      </c>
      <c r="H264" s="86">
        <v>7</v>
      </c>
      <c r="I264" s="86">
        <v>204</v>
      </c>
      <c r="J264" s="86">
        <v>5</v>
      </c>
      <c r="K264" s="64">
        <v>45835</v>
      </c>
      <c r="L264" s="114">
        <v>7.3</v>
      </c>
      <c r="M264" s="114">
        <v>6.8</v>
      </c>
      <c r="N264" s="114">
        <v>6.8</v>
      </c>
      <c r="O264" s="103">
        <f>AVERAGE(L264:N264)</f>
        <v>6.9666666666666659</v>
      </c>
      <c r="U264" s="119"/>
    </row>
    <row r="265" spans="1:21">
      <c r="A265" s="86" t="s">
        <v>29</v>
      </c>
      <c r="B265" s="86" t="s">
        <v>30</v>
      </c>
      <c r="C265" s="86" t="s">
        <v>36</v>
      </c>
      <c r="D265" s="86">
        <v>2016</v>
      </c>
      <c r="E265" s="86">
        <v>1</v>
      </c>
      <c r="F265" s="86">
        <v>1</v>
      </c>
      <c r="G265" s="86">
        <v>4</v>
      </c>
      <c r="H265" s="86">
        <v>8</v>
      </c>
      <c r="I265" s="86">
        <v>104</v>
      </c>
      <c r="J265" s="86">
        <v>5</v>
      </c>
      <c r="K265" s="64">
        <v>45835</v>
      </c>
      <c r="L265" s="114">
        <v>6.8</v>
      </c>
      <c r="M265" s="114">
        <v>6.8</v>
      </c>
      <c r="N265" s="114">
        <v>6.8</v>
      </c>
      <c r="O265" s="103">
        <f>AVERAGE(L265:N265)</f>
        <v>6.8</v>
      </c>
      <c r="U265" s="119"/>
    </row>
    <row r="266" spans="1:21">
      <c r="A266" s="86" t="s">
        <v>39</v>
      </c>
      <c r="B266" s="86" t="s">
        <v>40</v>
      </c>
      <c r="C266" s="86" t="s">
        <v>41</v>
      </c>
      <c r="D266" s="86">
        <v>1984</v>
      </c>
      <c r="E266" s="86">
        <v>1</v>
      </c>
      <c r="F266" s="86">
        <v>1</v>
      </c>
      <c r="G266" s="86">
        <v>6</v>
      </c>
      <c r="H266" s="86">
        <v>9</v>
      </c>
      <c r="I266" s="86">
        <v>106</v>
      </c>
      <c r="J266" s="86">
        <v>5</v>
      </c>
      <c r="K266" s="108">
        <v>45874</v>
      </c>
      <c r="L266" s="113">
        <v>6.6</v>
      </c>
      <c r="M266" s="113">
        <v>6.7</v>
      </c>
      <c r="N266" s="113">
        <v>6.4</v>
      </c>
      <c r="O266" s="103">
        <f>AVERAGE(L266:N266)</f>
        <v>6.5666666666666673</v>
      </c>
      <c r="U266" s="119"/>
    </row>
    <row r="267" spans="1:21">
      <c r="A267" s="86" t="s">
        <v>39</v>
      </c>
      <c r="B267" s="86" t="s">
        <v>40</v>
      </c>
      <c r="C267" s="86" t="s">
        <v>42</v>
      </c>
      <c r="D267" s="86">
        <v>1989</v>
      </c>
      <c r="E267" s="86">
        <v>1</v>
      </c>
      <c r="F267" s="86">
        <v>2</v>
      </c>
      <c r="G267" s="86">
        <v>6</v>
      </c>
      <c r="H267" s="86">
        <v>10</v>
      </c>
      <c r="I267" s="86">
        <v>206</v>
      </c>
      <c r="J267" s="86">
        <v>5</v>
      </c>
      <c r="K267" s="108">
        <v>45874</v>
      </c>
      <c r="L267" s="113">
        <v>6.9</v>
      </c>
      <c r="M267" s="113">
        <v>6.7</v>
      </c>
      <c r="N267" s="113">
        <v>6.7</v>
      </c>
      <c r="O267" s="103">
        <f t="shared" si="9"/>
        <v>6.7666666666666666</v>
      </c>
      <c r="U267" s="119"/>
    </row>
    <row r="268" spans="1:21">
      <c r="A268" s="86" t="s">
        <v>39</v>
      </c>
      <c r="B268" s="86" t="s">
        <v>40</v>
      </c>
      <c r="C268" s="86" t="s">
        <v>45</v>
      </c>
      <c r="D268" s="86">
        <v>2004</v>
      </c>
      <c r="E268" s="86">
        <v>1</v>
      </c>
      <c r="F268" s="86">
        <v>3</v>
      </c>
      <c r="G268" s="86">
        <v>6</v>
      </c>
      <c r="H268" s="86">
        <v>11</v>
      </c>
      <c r="I268" s="86">
        <v>306</v>
      </c>
      <c r="J268" s="86">
        <v>5</v>
      </c>
      <c r="K268" s="108">
        <v>45874</v>
      </c>
      <c r="L268" s="113">
        <v>6.3</v>
      </c>
      <c r="M268" s="113">
        <v>6.6</v>
      </c>
      <c r="N268" s="113">
        <v>6.5</v>
      </c>
      <c r="O268" s="103">
        <f t="shared" si="9"/>
        <v>6.4666666666666659</v>
      </c>
      <c r="U268" s="119"/>
    </row>
    <row r="269" spans="1:21">
      <c r="A269" s="86" t="s">
        <v>39</v>
      </c>
      <c r="B269" s="86" t="s">
        <v>40</v>
      </c>
      <c r="C269" s="86" t="s">
        <v>43</v>
      </c>
      <c r="D269" s="86">
        <v>1999</v>
      </c>
      <c r="E269" s="86">
        <v>1</v>
      </c>
      <c r="F269" s="86">
        <v>4</v>
      </c>
      <c r="G269" s="86">
        <v>6</v>
      </c>
      <c r="H269" s="86">
        <v>12</v>
      </c>
      <c r="I269" s="86">
        <v>406</v>
      </c>
      <c r="J269" s="86">
        <v>5</v>
      </c>
      <c r="K269" s="108">
        <v>45874</v>
      </c>
      <c r="L269" s="113">
        <v>6.2</v>
      </c>
      <c r="M269" s="113">
        <v>5.7</v>
      </c>
      <c r="N269" s="113">
        <v>6.4</v>
      </c>
      <c r="O269" s="103">
        <f t="shared" si="9"/>
        <v>6.1000000000000005</v>
      </c>
      <c r="U269" s="119"/>
    </row>
    <row r="270" spans="1:21">
      <c r="A270" s="86" t="s">
        <v>39</v>
      </c>
      <c r="B270" s="86" t="s">
        <v>40</v>
      </c>
      <c r="C270" s="86" t="s">
        <v>46</v>
      </c>
      <c r="D270" s="86">
        <v>2008</v>
      </c>
      <c r="E270" s="86">
        <v>1</v>
      </c>
      <c r="F270" s="86">
        <v>4</v>
      </c>
      <c r="G270" s="86">
        <v>8</v>
      </c>
      <c r="H270" s="86">
        <v>13</v>
      </c>
      <c r="I270" s="86">
        <v>408</v>
      </c>
      <c r="J270" s="86">
        <v>5</v>
      </c>
      <c r="K270" s="108">
        <v>45874</v>
      </c>
      <c r="L270" s="113">
        <v>6.3</v>
      </c>
      <c r="M270" s="113">
        <v>6.3</v>
      </c>
      <c r="N270" s="113">
        <v>5.6</v>
      </c>
      <c r="O270" s="103">
        <f t="shared" si="9"/>
        <v>6.0666666666666664</v>
      </c>
      <c r="U270" s="119"/>
    </row>
    <row r="271" spans="1:21">
      <c r="A271" s="86" t="s">
        <v>39</v>
      </c>
      <c r="B271" s="86" t="s">
        <v>40</v>
      </c>
      <c r="C271" s="86" t="s">
        <v>48</v>
      </c>
      <c r="D271" s="86">
        <v>2020</v>
      </c>
      <c r="E271" s="86">
        <v>1</v>
      </c>
      <c r="F271" s="86">
        <v>3</v>
      </c>
      <c r="G271" s="86">
        <v>8</v>
      </c>
      <c r="H271" s="86">
        <v>14</v>
      </c>
      <c r="I271" s="86">
        <v>308</v>
      </c>
      <c r="J271" s="86">
        <v>5</v>
      </c>
      <c r="K271" s="108">
        <v>45874</v>
      </c>
      <c r="L271" s="113">
        <v>6.4</v>
      </c>
      <c r="M271" s="113">
        <v>6.2</v>
      </c>
      <c r="N271" s="113">
        <v>6</v>
      </c>
      <c r="O271" s="103">
        <f t="shared" si="9"/>
        <v>6.2</v>
      </c>
      <c r="U271" s="119"/>
    </row>
    <row r="272" spans="1:21">
      <c r="A272" s="86" t="s">
        <v>39</v>
      </c>
      <c r="B272" s="86" t="s">
        <v>40</v>
      </c>
      <c r="C272" s="86" t="s">
        <v>44</v>
      </c>
      <c r="D272" s="86">
        <v>2001</v>
      </c>
      <c r="E272" s="86">
        <v>1</v>
      </c>
      <c r="F272" s="86">
        <v>2</v>
      </c>
      <c r="G272" s="86">
        <v>8</v>
      </c>
      <c r="H272" s="86">
        <v>15</v>
      </c>
      <c r="I272" s="86">
        <v>208</v>
      </c>
      <c r="J272" s="86">
        <v>5</v>
      </c>
      <c r="K272" s="108">
        <v>45874</v>
      </c>
      <c r="L272" s="113">
        <v>6.3</v>
      </c>
      <c r="M272" s="113">
        <v>6.6</v>
      </c>
      <c r="N272" s="113">
        <v>6.7</v>
      </c>
      <c r="O272" s="103">
        <f t="shared" si="9"/>
        <v>6.5333333333333323</v>
      </c>
      <c r="U272" s="119"/>
    </row>
    <row r="273" spans="1:21">
      <c r="A273" s="86" t="s">
        <v>39</v>
      </c>
      <c r="B273" s="86" t="s">
        <v>40</v>
      </c>
      <c r="C273" s="86" t="s">
        <v>47</v>
      </c>
      <c r="D273" s="86">
        <v>2016</v>
      </c>
      <c r="E273" s="86">
        <v>1</v>
      </c>
      <c r="F273" s="86">
        <v>1</v>
      </c>
      <c r="G273" s="86">
        <v>8</v>
      </c>
      <c r="H273" s="86">
        <v>16</v>
      </c>
      <c r="I273" s="86">
        <v>108</v>
      </c>
      <c r="J273" s="86">
        <v>5</v>
      </c>
      <c r="K273" s="108">
        <v>45874</v>
      </c>
      <c r="L273" s="113">
        <v>6.5</v>
      </c>
      <c r="M273" s="113">
        <v>6.8</v>
      </c>
      <c r="N273" s="113">
        <v>6.2</v>
      </c>
      <c r="O273" s="103">
        <f t="shared" si="9"/>
        <v>6.5</v>
      </c>
      <c r="U273" s="119"/>
    </row>
    <row r="274" spans="1:21">
      <c r="A274" s="86" t="s">
        <v>29</v>
      </c>
      <c r="B274" s="86" t="s">
        <v>30</v>
      </c>
      <c r="C274" s="86" t="s">
        <v>32</v>
      </c>
      <c r="D274" s="86">
        <v>1985</v>
      </c>
      <c r="E274" s="86">
        <v>2</v>
      </c>
      <c r="F274" s="86">
        <v>1</v>
      </c>
      <c r="G274" s="86">
        <v>10</v>
      </c>
      <c r="H274" s="86">
        <v>17</v>
      </c>
      <c r="I274" s="86">
        <v>110</v>
      </c>
      <c r="J274" s="86">
        <v>5</v>
      </c>
      <c r="K274" s="64">
        <v>45835</v>
      </c>
      <c r="L274" s="114">
        <v>6.7</v>
      </c>
      <c r="M274" s="114">
        <v>6.8</v>
      </c>
      <c r="N274" s="114">
        <v>6.6</v>
      </c>
      <c r="O274" s="103">
        <f t="shared" si="9"/>
        <v>6.7</v>
      </c>
      <c r="U274" s="119"/>
    </row>
    <row r="275" spans="1:21">
      <c r="A275" s="86" t="s">
        <v>29</v>
      </c>
      <c r="B275" s="86" t="s">
        <v>30</v>
      </c>
      <c r="C275" s="86" t="s">
        <v>38</v>
      </c>
      <c r="D275" s="86">
        <v>2023</v>
      </c>
      <c r="E275" s="86">
        <v>2</v>
      </c>
      <c r="F275" s="86">
        <v>2</v>
      </c>
      <c r="G275" s="86">
        <v>10</v>
      </c>
      <c r="H275" s="86">
        <v>18</v>
      </c>
      <c r="I275" s="86">
        <v>210</v>
      </c>
      <c r="J275" s="86">
        <v>5</v>
      </c>
      <c r="K275" s="64">
        <v>45835</v>
      </c>
      <c r="L275" s="114">
        <v>6.7</v>
      </c>
      <c r="M275" s="114">
        <v>7.2</v>
      </c>
      <c r="N275" s="114">
        <v>7.2</v>
      </c>
      <c r="O275" s="103">
        <f t="shared" si="9"/>
        <v>7.0333333333333341</v>
      </c>
      <c r="U275" s="119"/>
    </row>
    <row r="276" spans="1:21">
      <c r="A276" s="86" t="s">
        <v>29</v>
      </c>
      <c r="B276" s="86" t="s">
        <v>30</v>
      </c>
      <c r="C276" s="86" t="s">
        <v>36</v>
      </c>
      <c r="D276" s="86">
        <v>2016</v>
      </c>
      <c r="E276" s="86">
        <v>2</v>
      </c>
      <c r="F276" s="86">
        <v>3</v>
      </c>
      <c r="G276" s="86">
        <v>10</v>
      </c>
      <c r="H276" s="86">
        <v>19</v>
      </c>
      <c r="I276" s="86">
        <v>310</v>
      </c>
      <c r="J276" s="86">
        <v>5</v>
      </c>
      <c r="K276" s="64">
        <v>45835</v>
      </c>
      <c r="L276" s="114">
        <v>7</v>
      </c>
      <c r="M276" s="114">
        <v>7</v>
      </c>
      <c r="N276" s="114">
        <v>7.1</v>
      </c>
      <c r="O276" s="103">
        <f t="shared" si="9"/>
        <v>7.0333333333333341</v>
      </c>
      <c r="U276" s="119"/>
    </row>
    <row r="277" spans="1:21">
      <c r="A277" s="86" t="s">
        <v>29</v>
      </c>
      <c r="B277" s="86" t="s">
        <v>30</v>
      </c>
      <c r="C277" s="86" t="s">
        <v>33</v>
      </c>
      <c r="D277" s="86">
        <v>1998</v>
      </c>
      <c r="E277" s="86">
        <v>2</v>
      </c>
      <c r="F277" s="86">
        <v>4</v>
      </c>
      <c r="G277" s="86">
        <v>10</v>
      </c>
      <c r="H277" s="86">
        <v>20</v>
      </c>
      <c r="I277" s="86">
        <v>410</v>
      </c>
      <c r="J277" s="86">
        <v>5</v>
      </c>
      <c r="K277" s="64">
        <v>45835</v>
      </c>
      <c r="L277" s="114">
        <v>6.7</v>
      </c>
      <c r="M277" s="114">
        <v>6.3</v>
      </c>
      <c r="N277" s="114">
        <v>5.7</v>
      </c>
      <c r="O277" s="103">
        <f t="shared" si="9"/>
        <v>6.2333333333333334</v>
      </c>
      <c r="U277" s="119"/>
    </row>
    <row r="278" spans="1:21">
      <c r="A278" s="86" t="s">
        <v>29</v>
      </c>
      <c r="B278" s="86" t="s">
        <v>30</v>
      </c>
      <c r="C278" s="86" t="s">
        <v>31</v>
      </c>
      <c r="D278" s="86">
        <v>1983</v>
      </c>
      <c r="E278" s="86">
        <v>2</v>
      </c>
      <c r="F278" s="86">
        <v>4</v>
      </c>
      <c r="G278" s="86">
        <v>12</v>
      </c>
      <c r="H278" s="86">
        <v>21</v>
      </c>
      <c r="I278" s="86">
        <v>412</v>
      </c>
      <c r="J278" s="86">
        <v>5</v>
      </c>
      <c r="K278" s="64">
        <v>45835</v>
      </c>
      <c r="L278" s="114">
        <v>6.6</v>
      </c>
      <c r="M278" s="114">
        <v>6.8</v>
      </c>
      <c r="N278" s="114">
        <v>7.5</v>
      </c>
      <c r="O278" s="103">
        <f t="shared" si="9"/>
        <v>6.9666666666666659</v>
      </c>
      <c r="U278" s="119"/>
    </row>
    <row r="279" spans="1:21">
      <c r="A279" s="86" t="s">
        <v>29</v>
      </c>
      <c r="B279" s="86" t="s">
        <v>30</v>
      </c>
      <c r="C279" s="86" t="s">
        <v>37</v>
      </c>
      <c r="D279" s="86">
        <v>2018</v>
      </c>
      <c r="E279" s="86">
        <v>2</v>
      </c>
      <c r="F279" s="86">
        <v>3</v>
      </c>
      <c r="G279" s="86">
        <v>12</v>
      </c>
      <c r="H279" s="86">
        <v>22</v>
      </c>
      <c r="I279" s="86">
        <v>312</v>
      </c>
      <c r="J279" s="86">
        <v>5</v>
      </c>
      <c r="K279" s="64">
        <v>45835</v>
      </c>
      <c r="L279" s="114">
        <v>6.5</v>
      </c>
      <c r="M279" s="114">
        <v>6.7</v>
      </c>
      <c r="N279" s="114">
        <v>6.6</v>
      </c>
      <c r="O279" s="103">
        <f t="shared" si="9"/>
        <v>6.5999999999999988</v>
      </c>
      <c r="U279" s="119"/>
    </row>
    <row r="280" spans="1:21">
      <c r="A280" s="86" t="s">
        <v>29</v>
      </c>
      <c r="B280" s="86" t="s">
        <v>30</v>
      </c>
      <c r="C280" s="86" t="s">
        <v>34</v>
      </c>
      <c r="D280" s="86">
        <v>1999</v>
      </c>
      <c r="E280" s="86">
        <v>2</v>
      </c>
      <c r="F280" s="86">
        <v>2</v>
      </c>
      <c r="G280" s="86">
        <v>12</v>
      </c>
      <c r="H280" s="86">
        <v>23</v>
      </c>
      <c r="I280" s="86">
        <v>212</v>
      </c>
      <c r="J280" s="86">
        <v>5</v>
      </c>
      <c r="K280" s="64">
        <v>45835</v>
      </c>
      <c r="L280" s="114">
        <v>7.3</v>
      </c>
      <c r="M280" s="114">
        <v>7</v>
      </c>
      <c r="N280" s="114">
        <v>7.3</v>
      </c>
      <c r="O280" s="103">
        <f t="shared" si="9"/>
        <v>7.2</v>
      </c>
      <c r="U280" s="119"/>
    </row>
    <row r="281" spans="1:21">
      <c r="A281" s="86" t="s">
        <v>29</v>
      </c>
      <c r="B281" s="86" t="s">
        <v>30</v>
      </c>
      <c r="C281" s="86" t="s">
        <v>35</v>
      </c>
      <c r="D281" s="86">
        <v>2002</v>
      </c>
      <c r="E281" s="86">
        <v>2</v>
      </c>
      <c r="F281" s="86">
        <v>1</v>
      </c>
      <c r="G281" s="86">
        <v>12</v>
      </c>
      <c r="H281" s="86">
        <v>24</v>
      </c>
      <c r="I281" s="86">
        <v>112</v>
      </c>
      <c r="J281" s="86">
        <v>5</v>
      </c>
      <c r="K281" s="64">
        <v>45835</v>
      </c>
      <c r="L281" s="114">
        <v>6.7</v>
      </c>
      <c r="M281" s="114">
        <v>6.5</v>
      </c>
      <c r="N281" s="114">
        <v>6.8</v>
      </c>
      <c r="O281" s="103">
        <f t="shared" si="9"/>
        <v>6.666666666666667</v>
      </c>
      <c r="U281" s="119"/>
    </row>
    <row r="282" spans="1:21">
      <c r="A282" s="86" t="s">
        <v>39</v>
      </c>
      <c r="B282" s="86" t="s">
        <v>40</v>
      </c>
      <c r="C282" s="86" t="s">
        <v>42</v>
      </c>
      <c r="D282" s="86">
        <v>1989</v>
      </c>
      <c r="E282" s="87">
        <v>2</v>
      </c>
      <c r="F282" s="87">
        <v>1</v>
      </c>
      <c r="G282" s="87">
        <v>14</v>
      </c>
      <c r="H282" s="86">
        <v>25</v>
      </c>
      <c r="I282" s="87">
        <v>114</v>
      </c>
      <c r="J282" s="86">
        <v>5</v>
      </c>
      <c r="K282" s="108">
        <v>45874</v>
      </c>
      <c r="L282" s="113">
        <v>6.2</v>
      </c>
      <c r="M282" s="113">
        <v>6.8</v>
      </c>
      <c r="N282" s="113">
        <v>7</v>
      </c>
      <c r="O282" s="103">
        <f t="shared" si="9"/>
        <v>6.666666666666667</v>
      </c>
      <c r="U282" s="119"/>
    </row>
    <row r="283" spans="1:21">
      <c r="A283" s="86" t="s">
        <v>39</v>
      </c>
      <c r="B283" s="86" t="s">
        <v>40</v>
      </c>
      <c r="C283" s="86" t="s">
        <v>45</v>
      </c>
      <c r="D283" s="86">
        <v>2004</v>
      </c>
      <c r="E283" s="86">
        <v>2</v>
      </c>
      <c r="F283" s="86">
        <v>2</v>
      </c>
      <c r="G283" s="86">
        <v>14</v>
      </c>
      <c r="H283" s="86">
        <v>26</v>
      </c>
      <c r="I283" s="86">
        <v>214</v>
      </c>
      <c r="J283" s="86">
        <v>5</v>
      </c>
      <c r="K283" s="108">
        <v>45874</v>
      </c>
      <c r="L283" s="113">
        <v>6.4</v>
      </c>
      <c r="M283" s="113">
        <v>6.9</v>
      </c>
      <c r="N283" s="113">
        <v>5.9</v>
      </c>
      <c r="O283" s="103">
        <f t="shared" si="9"/>
        <v>6.4000000000000012</v>
      </c>
      <c r="U283" s="119"/>
    </row>
    <row r="284" spans="1:21">
      <c r="A284" s="86" t="s">
        <v>39</v>
      </c>
      <c r="B284" s="86" t="s">
        <v>40</v>
      </c>
      <c r="C284" s="86" t="s">
        <v>41</v>
      </c>
      <c r="D284" s="86">
        <v>1984</v>
      </c>
      <c r="E284" s="86">
        <v>2</v>
      </c>
      <c r="F284" s="86">
        <v>3</v>
      </c>
      <c r="G284" s="86">
        <v>14</v>
      </c>
      <c r="H284" s="86">
        <v>27</v>
      </c>
      <c r="I284" s="86">
        <v>314</v>
      </c>
      <c r="J284" s="86">
        <v>5</v>
      </c>
      <c r="K284" s="108">
        <v>45874</v>
      </c>
      <c r="L284" s="113">
        <v>6.4</v>
      </c>
      <c r="M284" s="113">
        <v>6.1</v>
      </c>
      <c r="N284" s="113">
        <v>6.5</v>
      </c>
      <c r="O284" s="103">
        <f t="shared" si="9"/>
        <v>6.333333333333333</v>
      </c>
      <c r="U284" s="119"/>
    </row>
    <row r="285" spans="1:21">
      <c r="A285" s="86" t="s">
        <v>39</v>
      </c>
      <c r="B285" s="86" t="s">
        <v>40</v>
      </c>
      <c r="C285" s="86" t="s">
        <v>47</v>
      </c>
      <c r="D285" s="86">
        <v>2016</v>
      </c>
      <c r="E285" s="86">
        <v>2</v>
      </c>
      <c r="F285" s="86">
        <v>4</v>
      </c>
      <c r="G285" s="86">
        <v>14</v>
      </c>
      <c r="H285" s="86">
        <v>28</v>
      </c>
      <c r="I285" s="86">
        <v>414</v>
      </c>
      <c r="J285" s="86">
        <v>5</v>
      </c>
      <c r="K285" s="108">
        <v>45874</v>
      </c>
      <c r="L285" s="113">
        <v>6.1</v>
      </c>
      <c r="M285" s="113">
        <v>6.3</v>
      </c>
      <c r="N285" s="113">
        <v>6.5</v>
      </c>
      <c r="O285" s="103">
        <f t="shared" si="9"/>
        <v>6.3</v>
      </c>
      <c r="U285" s="119"/>
    </row>
    <row r="286" spans="1:21">
      <c r="A286" s="86" t="s">
        <v>39</v>
      </c>
      <c r="B286" s="86" t="s">
        <v>40</v>
      </c>
      <c r="C286" s="86" t="s">
        <v>44</v>
      </c>
      <c r="D286" s="86">
        <v>2001</v>
      </c>
      <c r="E286" s="86">
        <v>2</v>
      </c>
      <c r="F286" s="86">
        <v>4</v>
      </c>
      <c r="G286" s="86">
        <v>16</v>
      </c>
      <c r="H286" s="86">
        <v>29</v>
      </c>
      <c r="I286" s="86">
        <v>416</v>
      </c>
      <c r="J286" s="86">
        <v>5</v>
      </c>
      <c r="K286" s="108">
        <v>45874</v>
      </c>
      <c r="L286" s="113">
        <v>6.3</v>
      </c>
      <c r="M286" s="113">
        <v>6.4</v>
      </c>
      <c r="N286" s="113">
        <v>6.4</v>
      </c>
      <c r="O286" s="103">
        <f t="shared" si="9"/>
        <v>6.3666666666666671</v>
      </c>
      <c r="U286" s="119"/>
    </row>
    <row r="287" spans="1:21">
      <c r="A287" s="86" t="s">
        <v>39</v>
      </c>
      <c r="B287" s="86" t="s">
        <v>40</v>
      </c>
      <c r="C287" s="86" t="s">
        <v>43</v>
      </c>
      <c r="D287" s="86">
        <v>1999</v>
      </c>
      <c r="E287" s="86">
        <v>2</v>
      </c>
      <c r="F287" s="86">
        <v>3</v>
      </c>
      <c r="G287" s="86">
        <v>16</v>
      </c>
      <c r="H287" s="86">
        <v>30</v>
      </c>
      <c r="I287" s="86">
        <v>316</v>
      </c>
      <c r="J287" s="86">
        <v>5</v>
      </c>
      <c r="K287" s="108">
        <v>45874</v>
      </c>
      <c r="L287" s="113">
        <v>6.2</v>
      </c>
      <c r="M287" s="113">
        <v>6.3</v>
      </c>
      <c r="N287" s="113">
        <v>6.2</v>
      </c>
      <c r="O287" s="103">
        <f t="shared" si="9"/>
        <v>6.2333333333333334</v>
      </c>
      <c r="U287" s="119"/>
    </row>
    <row r="288" spans="1:21">
      <c r="A288" s="86" t="s">
        <v>39</v>
      </c>
      <c r="B288" s="86" t="s">
        <v>40</v>
      </c>
      <c r="C288" s="86" t="s">
        <v>46</v>
      </c>
      <c r="D288" s="86">
        <v>2008</v>
      </c>
      <c r="E288" s="86">
        <v>2</v>
      </c>
      <c r="F288" s="86">
        <v>2</v>
      </c>
      <c r="G288" s="86">
        <v>16</v>
      </c>
      <c r="H288" s="86">
        <v>31</v>
      </c>
      <c r="I288" s="86">
        <v>216</v>
      </c>
      <c r="J288" s="86">
        <v>5</v>
      </c>
      <c r="K288" s="108">
        <v>45874</v>
      </c>
      <c r="L288" s="113">
        <v>6.6</v>
      </c>
      <c r="M288" s="113">
        <v>6.8</v>
      </c>
      <c r="N288" s="113">
        <v>6.4</v>
      </c>
      <c r="O288" s="103">
        <f t="shared" si="9"/>
        <v>6.5999999999999988</v>
      </c>
      <c r="U288" s="119"/>
    </row>
    <row r="289" spans="1:21">
      <c r="A289" s="86" t="s">
        <v>39</v>
      </c>
      <c r="B289" s="86" t="s">
        <v>40</v>
      </c>
      <c r="C289" s="86" t="s">
        <v>48</v>
      </c>
      <c r="D289" s="86">
        <v>2020</v>
      </c>
      <c r="E289" s="86">
        <v>2</v>
      </c>
      <c r="F289" s="86">
        <v>1</v>
      </c>
      <c r="G289" s="86">
        <v>16</v>
      </c>
      <c r="H289" s="86">
        <v>32</v>
      </c>
      <c r="I289" s="86">
        <v>116</v>
      </c>
      <c r="J289" s="86">
        <v>5</v>
      </c>
      <c r="K289" s="108">
        <v>45874</v>
      </c>
      <c r="L289" s="113">
        <v>5.8</v>
      </c>
      <c r="M289" s="113">
        <v>6.3</v>
      </c>
      <c r="N289" s="113">
        <v>6.4</v>
      </c>
      <c r="O289" s="103">
        <f t="shared" si="9"/>
        <v>6.166666666666667</v>
      </c>
      <c r="U289" s="119"/>
    </row>
    <row r="290" spans="1:21">
      <c r="A290" s="86" t="s">
        <v>29</v>
      </c>
      <c r="B290" s="86" t="s">
        <v>30</v>
      </c>
      <c r="C290" s="86" t="s">
        <v>33</v>
      </c>
      <c r="D290" s="86">
        <v>1998</v>
      </c>
      <c r="E290" s="86">
        <v>3</v>
      </c>
      <c r="F290" s="86">
        <v>1</v>
      </c>
      <c r="G290" s="86">
        <v>18</v>
      </c>
      <c r="H290" s="86">
        <v>33</v>
      </c>
      <c r="I290" s="86">
        <v>118</v>
      </c>
      <c r="J290" s="86">
        <v>5</v>
      </c>
      <c r="K290" s="64">
        <v>45835</v>
      </c>
      <c r="L290" s="114">
        <v>6.4</v>
      </c>
      <c r="M290" s="114">
        <v>6.9</v>
      </c>
      <c r="N290" s="114">
        <v>6.7</v>
      </c>
      <c r="O290" s="103">
        <f t="shared" si="9"/>
        <v>6.666666666666667</v>
      </c>
      <c r="U290" s="119"/>
    </row>
    <row r="291" spans="1:21">
      <c r="A291" s="86" t="s">
        <v>29</v>
      </c>
      <c r="B291" s="86" t="s">
        <v>30</v>
      </c>
      <c r="C291" s="86" t="s">
        <v>31</v>
      </c>
      <c r="D291" s="86">
        <v>1983</v>
      </c>
      <c r="E291" s="86">
        <v>3</v>
      </c>
      <c r="F291" s="86">
        <v>2</v>
      </c>
      <c r="G291" s="86">
        <v>18</v>
      </c>
      <c r="H291" s="86">
        <v>34</v>
      </c>
      <c r="I291" s="86">
        <v>218</v>
      </c>
      <c r="J291" s="86">
        <v>5</v>
      </c>
      <c r="K291" s="64">
        <v>45835</v>
      </c>
      <c r="L291" s="114">
        <v>7.7</v>
      </c>
      <c r="M291" s="114">
        <v>8.1</v>
      </c>
      <c r="N291" s="114">
        <v>7.7</v>
      </c>
      <c r="O291" s="103">
        <f t="shared" si="9"/>
        <v>7.833333333333333</v>
      </c>
      <c r="U291" s="119"/>
    </row>
    <row r="292" spans="1:21">
      <c r="A292" s="86" t="s">
        <v>29</v>
      </c>
      <c r="B292" s="86" t="s">
        <v>30</v>
      </c>
      <c r="C292" s="86" t="s">
        <v>34</v>
      </c>
      <c r="D292" s="86">
        <v>1999</v>
      </c>
      <c r="E292" s="86">
        <v>3</v>
      </c>
      <c r="F292" s="86">
        <v>3</v>
      </c>
      <c r="G292" s="86">
        <v>18</v>
      </c>
      <c r="H292" s="86">
        <v>35</v>
      </c>
      <c r="I292" s="86">
        <v>318</v>
      </c>
      <c r="J292" s="86">
        <v>5</v>
      </c>
      <c r="K292" s="64">
        <v>45835</v>
      </c>
      <c r="L292" s="114">
        <v>6.8</v>
      </c>
      <c r="M292" s="114">
        <v>6.6</v>
      </c>
      <c r="N292" s="114">
        <v>7.2</v>
      </c>
      <c r="O292" s="103">
        <f t="shared" si="9"/>
        <v>6.8666666666666663</v>
      </c>
      <c r="U292" s="119"/>
    </row>
    <row r="293" spans="1:21">
      <c r="A293" s="86" t="s">
        <v>29</v>
      </c>
      <c r="B293" s="86" t="s">
        <v>30</v>
      </c>
      <c r="C293" s="86" t="s">
        <v>37</v>
      </c>
      <c r="D293" s="86">
        <v>2018</v>
      </c>
      <c r="E293" s="86">
        <v>3</v>
      </c>
      <c r="F293" s="86">
        <v>4</v>
      </c>
      <c r="G293" s="86">
        <v>18</v>
      </c>
      <c r="H293" s="86">
        <v>36</v>
      </c>
      <c r="I293" s="86">
        <v>418</v>
      </c>
      <c r="J293" s="86">
        <v>5</v>
      </c>
      <c r="K293" s="64">
        <v>45835</v>
      </c>
      <c r="L293" s="114">
        <v>5.7</v>
      </c>
      <c r="M293" s="114">
        <v>6.5</v>
      </c>
      <c r="N293" s="114">
        <v>6.9</v>
      </c>
      <c r="O293" s="103">
        <f t="shared" si="9"/>
        <v>6.3666666666666671</v>
      </c>
      <c r="U293" s="119"/>
    </row>
    <row r="294" spans="1:21">
      <c r="A294" s="86" t="s">
        <v>29</v>
      </c>
      <c r="B294" s="86" t="s">
        <v>30</v>
      </c>
      <c r="C294" s="86" t="s">
        <v>32</v>
      </c>
      <c r="D294" s="86">
        <v>1985</v>
      </c>
      <c r="E294" s="86">
        <v>3</v>
      </c>
      <c r="F294" s="86">
        <v>4</v>
      </c>
      <c r="G294" s="86">
        <v>20</v>
      </c>
      <c r="H294" s="86">
        <v>37</v>
      </c>
      <c r="I294" s="86">
        <v>420</v>
      </c>
      <c r="J294" s="86">
        <v>5</v>
      </c>
      <c r="K294" s="64">
        <v>45835</v>
      </c>
      <c r="L294" s="114">
        <v>6.6</v>
      </c>
      <c r="M294" s="114">
        <v>6.8</v>
      </c>
      <c r="N294" s="114">
        <v>6.6</v>
      </c>
      <c r="O294" s="103">
        <f t="shared" si="9"/>
        <v>6.666666666666667</v>
      </c>
      <c r="U294" s="119"/>
    </row>
    <row r="295" spans="1:21">
      <c r="A295" s="86" t="s">
        <v>29</v>
      </c>
      <c r="B295" s="86" t="s">
        <v>30</v>
      </c>
      <c r="C295" s="86" t="s">
        <v>35</v>
      </c>
      <c r="D295" s="86">
        <v>2002</v>
      </c>
      <c r="E295" s="86">
        <v>3</v>
      </c>
      <c r="F295" s="86">
        <v>3</v>
      </c>
      <c r="G295" s="86">
        <v>20</v>
      </c>
      <c r="H295" s="86">
        <v>38</v>
      </c>
      <c r="I295" s="86">
        <v>320</v>
      </c>
      <c r="J295" s="86">
        <v>5</v>
      </c>
      <c r="K295" s="64">
        <v>45835</v>
      </c>
      <c r="L295" s="114">
        <v>6.2</v>
      </c>
      <c r="M295" s="114">
        <v>5.8</v>
      </c>
      <c r="N295" s="114">
        <v>6.8</v>
      </c>
      <c r="O295" s="103">
        <f t="shared" si="9"/>
        <v>6.2666666666666666</v>
      </c>
      <c r="U295" s="119"/>
    </row>
    <row r="296" spans="1:21">
      <c r="A296" s="86" t="s">
        <v>29</v>
      </c>
      <c r="B296" s="86" t="s">
        <v>30</v>
      </c>
      <c r="C296" s="86" t="s">
        <v>36</v>
      </c>
      <c r="D296" s="86">
        <v>2016</v>
      </c>
      <c r="E296" s="86">
        <v>3</v>
      </c>
      <c r="F296" s="86">
        <v>2</v>
      </c>
      <c r="G296" s="86">
        <v>20</v>
      </c>
      <c r="H296" s="86">
        <v>39</v>
      </c>
      <c r="I296" s="86">
        <v>220</v>
      </c>
      <c r="J296" s="86">
        <v>5</v>
      </c>
      <c r="K296" s="64">
        <v>45835</v>
      </c>
      <c r="L296" s="114">
        <v>7.2</v>
      </c>
      <c r="M296" s="114">
        <v>7.6</v>
      </c>
      <c r="N296" s="114">
        <v>6.4</v>
      </c>
      <c r="O296" s="103">
        <f t="shared" si="9"/>
        <v>7.0666666666666673</v>
      </c>
      <c r="U296" s="119"/>
    </row>
    <row r="297" spans="1:21">
      <c r="A297" s="86" t="s">
        <v>29</v>
      </c>
      <c r="B297" s="86" t="s">
        <v>30</v>
      </c>
      <c r="C297" s="86" t="s">
        <v>38</v>
      </c>
      <c r="D297" s="86">
        <v>2023</v>
      </c>
      <c r="E297" s="86">
        <v>3</v>
      </c>
      <c r="F297" s="86">
        <v>1</v>
      </c>
      <c r="G297" s="86">
        <v>20</v>
      </c>
      <c r="H297" s="86">
        <v>40</v>
      </c>
      <c r="I297" s="86">
        <v>120</v>
      </c>
      <c r="J297" s="86">
        <v>5</v>
      </c>
      <c r="K297" s="64">
        <v>45835</v>
      </c>
      <c r="L297" s="114">
        <v>7.1</v>
      </c>
      <c r="M297" s="114">
        <v>6.6</v>
      </c>
      <c r="N297" s="114">
        <v>7</v>
      </c>
      <c r="O297" s="103">
        <f t="shared" si="9"/>
        <v>6.8999999999999995</v>
      </c>
      <c r="U297" s="119"/>
    </row>
    <row r="298" spans="1:21">
      <c r="A298" s="86" t="s">
        <v>39</v>
      </c>
      <c r="B298" s="86" t="s">
        <v>40</v>
      </c>
      <c r="C298" s="86" t="s">
        <v>44</v>
      </c>
      <c r="D298" s="86">
        <v>2001</v>
      </c>
      <c r="E298" s="86">
        <v>3</v>
      </c>
      <c r="F298" s="86">
        <v>1</v>
      </c>
      <c r="G298" s="86">
        <v>22</v>
      </c>
      <c r="H298" s="86">
        <v>41</v>
      </c>
      <c r="I298" s="86">
        <v>122</v>
      </c>
      <c r="J298" s="86">
        <v>5</v>
      </c>
      <c r="K298" s="108">
        <v>45874</v>
      </c>
      <c r="L298" s="113">
        <v>5.8</v>
      </c>
      <c r="M298" s="113">
        <v>6.4</v>
      </c>
      <c r="N298" s="113">
        <v>6.6</v>
      </c>
      <c r="O298" s="103">
        <f t="shared" si="9"/>
        <v>6.2666666666666657</v>
      </c>
      <c r="U298" s="119"/>
    </row>
    <row r="299" spans="1:21">
      <c r="A299" s="86" t="s">
        <v>39</v>
      </c>
      <c r="B299" s="86" t="s">
        <v>40</v>
      </c>
      <c r="C299" s="86" t="s">
        <v>47</v>
      </c>
      <c r="D299" s="86">
        <v>2016</v>
      </c>
      <c r="E299" s="86">
        <v>3</v>
      </c>
      <c r="F299" s="86">
        <v>2</v>
      </c>
      <c r="G299" s="86">
        <v>22</v>
      </c>
      <c r="H299" s="86">
        <v>42</v>
      </c>
      <c r="I299" s="86">
        <v>222</v>
      </c>
      <c r="J299" s="86">
        <v>5</v>
      </c>
      <c r="K299" s="108">
        <v>45874</v>
      </c>
      <c r="L299" s="113">
        <v>6.8</v>
      </c>
      <c r="M299" s="113">
        <v>6.5</v>
      </c>
      <c r="N299" s="113">
        <v>6.6</v>
      </c>
      <c r="O299" s="103">
        <f t="shared" si="9"/>
        <v>6.6333333333333329</v>
      </c>
      <c r="U299" s="119"/>
    </row>
    <row r="300" spans="1:21">
      <c r="A300" s="86" t="s">
        <v>39</v>
      </c>
      <c r="B300" s="86" t="s">
        <v>40</v>
      </c>
      <c r="C300" s="86" t="s">
        <v>42</v>
      </c>
      <c r="D300" s="86">
        <v>1989</v>
      </c>
      <c r="E300" s="86">
        <v>3</v>
      </c>
      <c r="F300" s="86">
        <v>3</v>
      </c>
      <c r="G300" s="86">
        <v>22</v>
      </c>
      <c r="H300" s="86">
        <v>43</v>
      </c>
      <c r="I300" s="86">
        <v>322</v>
      </c>
      <c r="J300" s="86">
        <v>5</v>
      </c>
      <c r="K300" s="108">
        <v>45874</v>
      </c>
      <c r="L300" s="113">
        <v>6.1</v>
      </c>
      <c r="M300" s="113">
        <v>6.2</v>
      </c>
      <c r="N300" s="113">
        <v>6.3</v>
      </c>
      <c r="O300" s="103">
        <f t="shared" si="9"/>
        <v>6.2</v>
      </c>
      <c r="U300" s="119"/>
    </row>
    <row r="301" spans="1:21">
      <c r="A301" s="86" t="s">
        <v>39</v>
      </c>
      <c r="B301" s="86" t="s">
        <v>40</v>
      </c>
      <c r="C301" s="86" t="s">
        <v>48</v>
      </c>
      <c r="D301" s="86">
        <v>2020</v>
      </c>
      <c r="E301" s="86">
        <v>3</v>
      </c>
      <c r="F301" s="86">
        <v>4</v>
      </c>
      <c r="G301" s="86">
        <v>22</v>
      </c>
      <c r="H301" s="86">
        <v>44</v>
      </c>
      <c r="I301" s="86">
        <v>422</v>
      </c>
      <c r="J301" s="86">
        <v>5</v>
      </c>
      <c r="K301" s="108">
        <v>45874</v>
      </c>
      <c r="L301" s="113">
        <v>6</v>
      </c>
      <c r="M301" s="113">
        <v>6</v>
      </c>
      <c r="N301" s="113">
        <v>5.5</v>
      </c>
      <c r="O301" s="103">
        <f t="shared" si="9"/>
        <v>5.833333333333333</v>
      </c>
      <c r="U301" s="119"/>
    </row>
    <row r="302" spans="1:21">
      <c r="A302" s="86" t="s">
        <v>39</v>
      </c>
      <c r="B302" s="86" t="s">
        <v>40</v>
      </c>
      <c r="C302" s="86" t="s">
        <v>41</v>
      </c>
      <c r="D302" s="86">
        <v>1984</v>
      </c>
      <c r="E302" s="86">
        <v>3</v>
      </c>
      <c r="F302" s="86">
        <v>4</v>
      </c>
      <c r="G302" s="86">
        <v>24</v>
      </c>
      <c r="H302" s="86">
        <v>45</v>
      </c>
      <c r="I302" s="86">
        <v>424</v>
      </c>
      <c r="J302" s="86">
        <v>5</v>
      </c>
      <c r="K302" s="108">
        <v>45874</v>
      </c>
      <c r="L302" s="113">
        <v>6.4</v>
      </c>
      <c r="M302" s="113">
        <v>6</v>
      </c>
      <c r="N302" s="113">
        <v>6</v>
      </c>
      <c r="O302" s="103">
        <f t="shared" si="9"/>
        <v>6.1333333333333329</v>
      </c>
      <c r="U302" s="119"/>
    </row>
    <row r="303" spans="1:21">
      <c r="A303" s="86" t="s">
        <v>39</v>
      </c>
      <c r="B303" s="86" t="s">
        <v>40</v>
      </c>
      <c r="C303" s="86" t="s">
        <v>46</v>
      </c>
      <c r="D303" s="86">
        <v>2008</v>
      </c>
      <c r="E303" s="86">
        <v>3</v>
      </c>
      <c r="F303" s="86">
        <v>3</v>
      </c>
      <c r="G303" s="86">
        <v>24</v>
      </c>
      <c r="H303" s="86">
        <v>46</v>
      </c>
      <c r="I303" s="86">
        <v>324</v>
      </c>
      <c r="J303" s="86">
        <v>5</v>
      </c>
      <c r="K303" s="108">
        <v>45874</v>
      </c>
      <c r="L303" s="113">
        <v>5.4</v>
      </c>
      <c r="M303" s="113">
        <v>5.7</v>
      </c>
      <c r="N303" s="113">
        <v>6</v>
      </c>
      <c r="O303" s="103">
        <f t="shared" si="9"/>
        <v>5.7</v>
      </c>
      <c r="U303" s="119"/>
    </row>
    <row r="304" spans="1:21">
      <c r="A304" s="86" t="s">
        <v>39</v>
      </c>
      <c r="B304" s="86" t="s">
        <v>40</v>
      </c>
      <c r="C304" s="86" t="s">
        <v>43</v>
      </c>
      <c r="D304" s="86">
        <v>1999</v>
      </c>
      <c r="E304" s="86">
        <v>3</v>
      </c>
      <c r="F304" s="86">
        <v>2</v>
      </c>
      <c r="G304" s="86">
        <v>24</v>
      </c>
      <c r="H304" s="86">
        <v>47</v>
      </c>
      <c r="I304" s="86">
        <v>224</v>
      </c>
      <c r="J304" s="86">
        <v>5</v>
      </c>
      <c r="K304" s="108">
        <v>45874</v>
      </c>
      <c r="L304" s="113">
        <v>6</v>
      </c>
      <c r="M304" s="113">
        <v>6.5</v>
      </c>
      <c r="N304" s="113">
        <v>6.7</v>
      </c>
      <c r="O304" s="103">
        <f t="shared" si="9"/>
        <v>6.3999999999999995</v>
      </c>
      <c r="U304" s="119"/>
    </row>
    <row r="305" spans="1:21">
      <c r="A305" s="86" t="s">
        <v>39</v>
      </c>
      <c r="B305" s="86" t="s">
        <v>40</v>
      </c>
      <c r="C305" s="86" t="s">
        <v>45</v>
      </c>
      <c r="D305" s="86">
        <v>2004</v>
      </c>
      <c r="E305" s="86">
        <v>3</v>
      </c>
      <c r="F305" s="86">
        <v>1</v>
      </c>
      <c r="G305" s="86">
        <v>24</v>
      </c>
      <c r="H305" s="86">
        <v>48</v>
      </c>
      <c r="I305" s="86">
        <v>124</v>
      </c>
      <c r="J305" s="86">
        <v>5</v>
      </c>
      <c r="K305" s="108">
        <v>45874</v>
      </c>
      <c r="L305" s="113">
        <v>6.4</v>
      </c>
      <c r="M305" s="113">
        <v>6.6</v>
      </c>
      <c r="N305" s="113">
        <v>5.9</v>
      </c>
      <c r="O305" s="103">
        <f t="shared" si="9"/>
        <v>6.3</v>
      </c>
      <c r="U305" s="119"/>
    </row>
    <row r="306" spans="1:21">
      <c r="A306" s="86" t="s">
        <v>29</v>
      </c>
      <c r="B306" s="86" t="s">
        <v>30</v>
      </c>
      <c r="C306" s="86" t="s">
        <v>34</v>
      </c>
      <c r="D306" s="86">
        <v>1999</v>
      </c>
      <c r="E306" s="86">
        <v>4</v>
      </c>
      <c r="F306" s="86">
        <v>1</v>
      </c>
      <c r="G306" s="86">
        <v>26</v>
      </c>
      <c r="H306" s="86">
        <v>49</v>
      </c>
      <c r="I306" s="86">
        <v>126</v>
      </c>
      <c r="J306" s="86">
        <v>5</v>
      </c>
      <c r="K306" s="64">
        <v>45835</v>
      </c>
      <c r="L306" s="114">
        <v>7.1</v>
      </c>
      <c r="M306" s="114">
        <v>7</v>
      </c>
      <c r="N306" s="114">
        <v>6.9</v>
      </c>
      <c r="O306" s="103">
        <f t="shared" si="9"/>
        <v>7</v>
      </c>
      <c r="U306" s="119"/>
    </row>
    <row r="307" spans="1:21">
      <c r="A307" s="86" t="s">
        <v>29</v>
      </c>
      <c r="B307" s="86" t="s">
        <v>30</v>
      </c>
      <c r="C307" s="86" t="s">
        <v>35</v>
      </c>
      <c r="D307" s="86">
        <v>2002</v>
      </c>
      <c r="E307" s="86">
        <v>4</v>
      </c>
      <c r="F307" s="86">
        <v>2</v>
      </c>
      <c r="G307" s="86">
        <v>26</v>
      </c>
      <c r="H307" s="86">
        <v>50</v>
      </c>
      <c r="I307" s="86">
        <v>226</v>
      </c>
      <c r="J307" s="86">
        <v>5</v>
      </c>
      <c r="K307" s="64">
        <v>45835</v>
      </c>
      <c r="L307" s="114">
        <v>6.6</v>
      </c>
      <c r="M307" s="114">
        <v>6.7</v>
      </c>
      <c r="N307" s="114">
        <v>6.8</v>
      </c>
      <c r="O307" s="103">
        <f t="shared" si="9"/>
        <v>6.7</v>
      </c>
      <c r="U307" s="119"/>
    </row>
    <row r="308" spans="1:21">
      <c r="A308" s="86" t="s">
        <v>29</v>
      </c>
      <c r="B308" s="86" t="s">
        <v>30</v>
      </c>
      <c r="C308" s="86" t="s">
        <v>32</v>
      </c>
      <c r="D308" s="86">
        <v>1985</v>
      </c>
      <c r="E308" s="86">
        <v>4</v>
      </c>
      <c r="F308" s="86">
        <v>3</v>
      </c>
      <c r="G308" s="86">
        <v>26</v>
      </c>
      <c r="H308" s="86">
        <v>51</v>
      </c>
      <c r="I308" s="86">
        <v>326</v>
      </c>
      <c r="J308" s="86">
        <v>5</v>
      </c>
      <c r="K308" s="64">
        <v>45835</v>
      </c>
      <c r="L308" s="114">
        <v>7.6</v>
      </c>
      <c r="M308" s="114">
        <v>6.7</v>
      </c>
      <c r="N308" s="114">
        <v>6.5</v>
      </c>
      <c r="O308" s="103">
        <f t="shared" si="9"/>
        <v>6.9333333333333336</v>
      </c>
      <c r="U308" s="119"/>
    </row>
    <row r="309" spans="1:21">
      <c r="A309" s="86" t="s">
        <v>29</v>
      </c>
      <c r="B309" s="86" t="s">
        <v>30</v>
      </c>
      <c r="C309" s="86" t="s">
        <v>38</v>
      </c>
      <c r="D309" s="86">
        <v>2023</v>
      </c>
      <c r="E309" s="86">
        <v>4</v>
      </c>
      <c r="F309" s="86">
        <v>4</v>
      </c>
      <c r="G309" s="86">
        <v>26</v>
      </c>
      <c r="H309" s="86">
        <v>52</v>
      </c>
      <c r="I309" s="86">
        <v>426</v>
      </c>
      <c r="J309" s="86">
        <v>5</v>
      </c>
      <c r="K309" s="64">
        <v>45835</v>
      </c>
      <c r="L309" s="114">
        <v>6.2</v>
      </c>
      <c r="M309" s="114">
        <v>7</v>
      </c>
      <c r="N309" s="114">
        <v>6.1</v>
      </c>
      <c r="O309" s="103">
        <f t="shared" si="9"/>
        <v>6.4333333333333327</v>
      </c>
      <c r="U309" s="119"/>
    </row>
    <row r="310" spans="1:21">
      <c r="A310" s="86" t="s">
        <v>29</v>
      </c>
      <c r="B310" s="86" t="s">
        <v>30</v>
      </c>
      <c r="C310" s="86" t="s">
        <v>36</v>
      </c>
      <c r="D310" s="86">
        <v>2016</v>
      </c>
      <c r="E310" s="86">
        <v>4</v>
      </c>
      <c r="F310" s="86">
        <v>4</v>
      </c>
      <c r="G310" s="86">
        <v>28</v>
      </c>
      <c r="H310" s="86">
        <v>53</v>
      </c>
      <c r="I310" s="86">
        <v>428</v>
      </c>
      <c r="J310" s="86">
        <v>5</v>
      </c>
      <c r="K310" s="64">
        <v>45835</v>
      </c>
      <c r="L310" s="114">
        <v>7.4</v>
      </c>
      <c r="M310" s="114">
        <v>7.1</v>
      </c>
      <c r="N310" s="114">
        <v>7.1</v>
      </c>
      <c r="O310" s="103">
        <f t="shared" si="9"/>
        <v>7.2</v>
      </c>
      <c r="U310" s="119"/>
    </row>
    <row r="311" spans="1:21">
      <c r="A311" s="86" t="s">
        <v>29</v>
      </c>
      <c r="B311" s="86" t="s">
        <v>30</v>
      </c>
      <c r="C311" s="86" t="s">
        <v>33</v>
      </c>
      <c r="D311" s="86">
        <v>1998</v>
      </c>
      <c r="E311" s="86">
        <v>4</v>
      </c>
      <c r="F311" s="86">
        <v>3</v>
      </c>
      <c r="G311" s="86">
        <v>28</v>
      </c>
      <c r="H311" s="86">
        <v>54</v>
      </c>
      <c r="I311" s="86">
        <v>328</v>
      </c>
      <c r="J311" s="86">
        <v>5</v>
      </c>
      <c r="K311" s="64">
        <v>45835</v>
      </c>
      <c r="L311" s="114">
        <v>7.7</v>
      </c>
      <c r="M311" s="114">
        <v>6.9</v>
      </c>
      <c r="N311" s="114">
        <v>6.3</v>
      </c>
      <c r="O311" s="103">
        <f t="shared" si="9"/>
        <v>6.9666666666666677</v>
      </c>
      <c r="U311" s="119"/>
    </row>
    <row r="312" spans="1:21">
      <c r="A312" s="86" t="s">
        <v>29</v>
      </c>
      <c r="B312" s="86" t="s">
        <v>30</v>
      </c>
      <c r="C312" s="86" t="s">
        <v>37</v>
      </c>
      <c r="D312" s="86">
        <v>2018</v>
      </c>
      <c r="E312" s="86">
        <v>4</v>
      </c>
      <c r="F312" s="86">
        <v>2</v>
      </c>
      <c r="G312" s="86">
        <v>28</v>
      </c>
      <c r="H312" s="86">
        <v>55</v>
      </c>
      <c r="I312" s="86">
        <v>228</v>
      </c>
      <c r="J312" s="86">
        <v>5</v>
      </c>
      <c r="K312" s="64">
        <v>45835</v>
      </c>
      <c r="L312" s="114">
        <v>6.1</v>
      </c>
      <c r="M312" s="114">
        <v>6.5</v>
      </c>
      <c r="N312" s="114">
        <v>6.6</v>
      </c>
      <c r="O312" s="103">
        <f t="shared" si="9"/>
        <v>6.3999999999999995</v>
      </c>
      <c r="U312" s="119"/>
    </row>
    <row r="313" spans="1:21">
      <c r="A313" s="86" t="s">
        <v>29</v>
      </c>
      <c r="B313" s="86" t="s">
        <v>30</v>
      </c>
      <c r="C313" s="86" t="s">
        <v>31</v>
      </c>
      <c r="D313" s="86">
        <v>1983</v>
      </c>
      <c r="E313" s="86">
        <v>4</v>
      </c>
      <c r="F313" s="86">
        <v>1</v>
      </c>
      <c r="G313" s="86">
        <v>28</v>
      </c>
      <c r="H313" s="86">
        <v>56</v>
      </c>
      <c r="I313" s="86">
        <v>128</v>
      </c>
      <c r="J313" s="86">
        <v>5</v>
      </c>
      <c r="K313" s="64">
        <v>45835</v>
      </c>
      <c r="L313" s="114">
        <v>7.4</v>
      </c>
      <c r="M313" s="114">
        <v>7.6</v>
      </c>
      <c r="N313" s="114">
        <v>6.7</v>
      </c>
      <c r="O313" s="103">
        <f t="shared" si="9"/>
        <v>7.2333333333333334</v>
      </c>
      <c r="U313" s="119"/>
    </row>
    <row r="314" spans="1:21">
      <c r="A314" s="86" t="s">
        <v>39</v>
      </c>
      <c r="B314" s="86" t="s">
        <v>40</v>
      </c>
      <c r="C314" s="86" t="s">
        <v>43</v>
      </c>
      <c r="D314" s="86">
        <v>1999</v>
      </c>
      <c r="E314" s="86">
        <v>4</v>
      </c>
      <c r="F314" s="86">
        <v>1</v>
      </c>
      <c r="G314" s="86">
        <v>30</v>
      </c>
      <c r="H314" s="86">
        <v>57</v>
      </c>
      <c r="I314" s="86">
        <v>130</v>
      </c>
      <c r="J314" s="86">
        <v>5</v>
      </c>
      <c r="K314" s="108">
        <v>45874</v>
      </c>
      <c r="L314" s="113">
        <v>6.4</v>
      </c>
      <c r="M314" s="113">
        <v>6.2</v>
      </c>
      <c r="N314" s="113">
        <v>6.3</v>
      </c>
      <c r="O314" s="103">
        <f t="shared" si="9"/>
        <v>6.3000000000000007</v>
      </c>
      <c r="U314" s="119"/>
    </row>
    <row r="315" spans="1:21">
      <c r="A315" s="86" t="s">
        <v>39</v>
      </c>
      <c r="B315" s="86" t="s">
        <v>40</v>
      </c>
      <c r="C315" s="86" t="s">
        <v>48</v>
      </c>
      <c r="D315" s="86">
        <v>2020</v>
      </c>
      <c r="E315" s="86">
        <v>4</v>
      </c>
      <c r="F315" s="86">
        <v>2</v>
      </c>
      <c r="G315" s="86">
        <v>30</v>
      </c>
      <c r="H315" s="86">
        <v>58</v>
      </c>
      <c r="I315" s="86">
        <v>230</v>
      </c>
      <c r="J315" s="86">
        <v>5</v>
      </c>
      <c r="K315" s="108">
        <v>45874</v>
      </c>
      <c r="L315" s="113">
        <v>5.9</v>
      </c>
      <c r="M315" s="113">
        <v>6.4</v>
      </c>
      <c r="N315" s="113">
        <v>6.1</v>
      </c>
      <c r="O315" s="103">
        <f t="shared" si="9"/>
        <v>6.1333333333333329</v>
      </c>
      <c r="U315" s="119"/>
    </row>
    <row r="316" spans="1:21">
      <c r="A316" s="86" t="s">
        <v>39</v>
      </c>
      <c r="B316" s="86" t="s">
        <v>40</v>
      </c>
      <c r="C316" s="86" t="s">
        <v>44</v>
      </c>
      <c r="D316" s="86">
        <v>2001</v>
      </c>
      <c r="E316" s="86">
        <v>4</v>
      </c>
      <c r="F316" s="86">
        <v>3</v>
      </c>
      <c r="G316" s="86">
        <v>30</v>
      </c>
      <c r="H316" s="86">
        <v>59</v>
      </c>
      <c r="I316" s="86">
        <v>330</v>
      </c>
      <c r="J316" s="86">
        <v>5</v>
      </c>
      <c r="K316" s="108">
        <v>45874</v>
      </c>
      <c r="L316" s="113">
        <v>5.9</v>
      </c>
      <c r="M316" s="113">
        <v>5.8</v>
      </c>
      <c r="N316" s="113">
        <v>5.5</v>
      </c>
      <c r="O316" s="103">
        <f t="shared" si="9"/>
        <v>5.7333333333333334</v>
      </c>
      <c r="U316" s="119"/>
    </row>
    <row r="317" spans="1:21">
      <c r="A317" s="86" t="s">
        <v>39</v>
      </c>
      <c r="B317" s="86" t="s">
        <v>40</v>
      </c>
      <c r="C317" s="86" t="s">
        <v>45</v>
      </c>
      <c r="D317" s="86">
        <v>2004</v>
      </c>
      <c r="E317" s="86">
        <v>4</v>
      </c>
      <c r="F317" s="86">
        <v>4</v>
      </c>
      <c r="G317" s="86">
        <v>30</v>
      </c>
      <c r="H317" s="86">
        <v>60</v>
      </c>
      <c r="I317" s="86">
        <v>430</v>
      </c>
      <c r="J317" s="86">
        <v>5</v>
      </c>
      <c r="K317" s="108">
        <v>45874</v>
      </c>
      <c r="L317" s="113">
        <v>5.7</v>
      </c>
      <c r="M317" s="113">
        <v>6.3</v>
      </c>
      <c r="N317" s="113">
        <v>6.1</v>
      </c>
      <c r="O317" s="103">
        <f t="shared" si="9"/>
        <v>6.0333333333333341</v>
      </c>
      <c r="U317" s="119"/>
    </row>
    <row r="318" spans="1:21">
      <c r="A318" s="86" t="s">
        <v>39</v>
      </c>
      <c r="B318" s="86" t="s">
        <v>40</v>
      </c>
      <c r="C318" s="86" t="s">
        <v>42</v>
      </c>
      <c r="D318" s="86">
        <v>1989</v>
      </c>
      <c r="E318" s="86">
        <v>4</v>
      </c>
      <c r="F318" s="86">
        <v>4</v>
      </c>
      <c r="G318" s="86">
        <v>32</v>
      </c>
      <c r="H318" s="86">
        <v>61</v>
      </c>
      <c r="I318" s="86">
        <v>432</v>
      </c>
      <c r="J318" s="86">
        <v>5</v>
      </c>
      <c r="K318" s="108">
        <v>45874</v>
      </c>
      <c r="L318" s="113">
        <v>6.2</v>
      </c>
      <c r="M318" s="113">
        <v>6.2</v>
      </c>
      <c r="N318" s="113">
        <v>6</v>
      </c>
      <c r="O318" s="103">
        <f t="shared" si="9"/>
        <v>6.1333333333333329</v>
      </c>
      <c r="U318" s="119"/>
    </row>
    <row r="319" spans="1:21">
      <c r="A319" s="86" t="s">
        <v>39</v>
      </c>
      <c r="B319" s="86" t="s">
        <v>40</v>
      </c>
      <c r="C319" s="86" t="s">
        <v>47</v>
      </c>
      <c r="D319" s="86">
        <v>2016</v>
      </c>
      <c r="E319" s="86">
        <v>4</v>
      </c>
      <c r="F319" s="86">
        <v>3</v>
      </c>
      <c r="G319" s="86">
        <v>32</v>
      </c>
      <c r="H319" s="86">
        <v>62</v>
      </c>
      <c r="I319" s="86">
        <v>332</v>
      </c>
      <c r="J319" s="86">
        <v>5</v>
      </c>
      <c r="K319" s="108">
        <v>45874</v>
      </c>
      <c r="L319" s="113">
        <v>5.8</v>
      </c>
      <c r="M319" s="113">
        <v>5.8</v>
      </c>
      <c r="N319" s="113">
        <v>6.1</v>
      </c>
      <c r="O319" s="103">
        <f t="shared" si="9"/>
        <v>5.8999999999999995</v>
      </c>
      <c r="U319" s="119"/>
    </row>
    <row r="320" spans="1:21">
      <c r="A320" s="86" t="s">
        <v>39</v>
      </c>
      <c r="B320" s="86" t="s">
        <v>40</v>
      </c>
      <c r="C320" s="86" t="s">
        <v>41</v>
      </c>
      <c r="D320" s="86">
        <v>1984</v>
      </c>
      <c r="E320" s="86">
        <v>4</v>
      </c>
      <c r="F320" s="86">
        <v>2</v>
      </c>
      <c r="G320" s="86">
        <v>32</v>
      </c>
      <c r="H320" s="86">
        <v>63</v>
      </c>
      <c r="I320" s="86">
        <v>232</v>
      </c>
      <c r="J320" s="86">
        <v>5</v>
      </c>
      <c r="K320" s="108">
        <v>45874</v>
      </c>
      <c r="L320" s="113">
        <v>6.5</v>
      </c>
      <c r="M320" s="113">
        <v>6.4</v>
      </c>
      <c r="N320" s="113">
        <v>6.4</v>
      </c>
      <c r="O320" s="103">
        <f t="shared" si="9"/>
        <v>6.4333333333333336</v>
      </c>
      <c r="U320" s="119"/>
    </row>
    <row r="321" spans="1:21">
      <c r="A321" s="86" t="s">
        <v>39</v>
      </c>
      <c r="B321" s="86" t="s">
        <v>40</v>
      </c>
      <c r="C321" s="86" t="s">
        <v>46</v>
      </c>
      <c r="D321" s="86">
        <v>2008</v>
      </c>
      <c r="E321" s="86">
        <v>4</v>
      </c>
      <c r="F321" s="86">
        <v>1</v>
      </c>
      <c r="G321" s="86">
        <v>32</v>
      </c>
      <c r="H321" s="86">
        <v>64</v>
      </c>
      <c r="I321" s="86">
        <v>132</v>
      </c>
      <c r="J321" s="86">
        <v>5</v>
      </c>
      <c r="K321" s="108">
        <v>45874</v>
      </c>
      <c r="L321" s="113">
        <v>6.4</v>
      </c>
      <c r="M321" s="113">
        <v>6.8</v>
      </c>
      <c r="N321" s="113">
        <v>6.2</v>
      </c>
      <c r="O321" s="103">
        <f t="shared" si="9"/>
        <v>6.4666666666666659</v>
      </c>
      <c r="U321" s="119"/>
    </row>
    <row r="322" spans="1:21">
      <c r="A322" s="86" t="s">
        <v>29</v>
      </c>
      <c r="B322" s="86" t="s">
        <v>30</v>
      </c>
      <c r="C322" s="86" t="s">
        <v>37</v>
      </c>
      <c r="D322" s="86">
        <v>2018</v>
      </c>
      <c r="E322" s="86">
        <v>1</v>
      </c>
      <c r="F322" s="86">
        <v>1</v>
      </c>
      <c r="G322" s="86">
        <v>2</v>
      </c>
      <c r="H322" s="86">
        <v>1</v>
      </c>
      <c r="I322" s="86">
        <v>102</v>
      </c>
      <c r="J322" s="86">
        <v>6</v>
      </c>
      <c r="K322" s="64">
        <v>45845</v>
      </c>
      <c r="L322" s="113">
        <v>7.8</v>
      </c>
      <c r="M322" s="113">
        <v>7.4</v>
      </c>
      <c r="N322" s="113">
        <v>7.4</v>
      </c>
      <c r="O322" s="103">
        <f t="shared" si="9"/>
        <v>7.5333333333333341</v>
      </c>
      <c r="P322" s="17"/>
      <c r="Q322" s="17"/>
      <c r="R322" s="17"/>
      <c r="U322" s="119"/>
    </row>
    <row r="323" spans="1:21">
      <c r="A323" s="86" t="s">
        <v>29</v>
      </c>
      <c r="B323" s="86" t="s">
        <v>30</v>
      </c>
      <c r="C323" s="86" t="s">
        <v>32</v>
      </c>
      <c r="D323" s="86">
        <v>1985</v>
      </c>
      <c r="E323" s="86">
        <v>1</v>
      </c>
      <c r="F323" s="86">
        <v>2</v>
      </c>
      <c r="G323" s="86">
        <v>2</v>
      </c>
      <c r="H323" s="86">
        <v>2</v>
      </c>
      <c r="I323" s="86">
        <v>202</v>
      </c>
      <c r="J323" s="86">
        <v>6</v>
      </c>
      <c r="K323" s="64">
        <v>45845</v>
      </c>
      <c r="L323" s="113">
        <v>7.4</v>
      </c>
      <c r="M323" s="113">
        <v>7.2</v>
      </c>
      <c r="N323" s="113">
        <v>7.7</v>
      </c>
      <c r="O323" s="103">
        <f t="shared" ref="O323:O337" si="10">AVERAGE(L323:N323)</f>
        <v>7.4333333333333336</v>
      </c>
      <c r="P323" s="17"/>
      <c r="Q323" s="17"/>
      <c r="R323" s="17"/>
      <c r="U323" s="119"/>
    </row>
    <row r="324" spans="1:21">
      <c r="A324" s="86" t="s">
        <v>29</v>
      </c>
      <c r="B324" s="86" t="s">
        <v>30</v>
      </c>
      <c r="C324" s="86" t="s">
        <v>31</v>
      </c>
      <c r="D324" s="86">
        <v>1983</v>
      </c>
      <c r="E324" s="86">
        <v>1</v>
      </c>
      <c r="F324" s="86">
        <v>3</v>
      </c>
      <c r="G324" s="86">
        <v>2</v>
      </c>
      <c r="H324" s="86">
        <v>3</v>
      </c>
      <c r="I324" s="86">
        <v>302</v>
      </c>
      <c r="J324" s="86">
        <v>6</v>
      </c>
      <c r="K324" s="64">
        <v>45845</v>
      </c>
      <c r="L324" s="113">
        <v>7.8</v>
      </c>
      <c r="M324" s="113">
        <v>7.7</v>
      </c>
      <c r="N324" s="113">
        <v>7.1</v>
      </c>
      <c r="O324" s="103">
        <f t="shared" si="10"/>
        <v>7.5333333333333341</v>
      </c>
      <c r="P324" s="17"/>
      <c r="Q324" s="17"/>
      <c r="R324" s="17"/>
      <c r="U324" s="119"/>
    </row>
    <row r="325" spans="1:21">
      <c r="A325" s="86" t="s">
        <v>29</v>
      </c>
      <c r="B325" s="86" t="s">
        <v>30</v>
      </c>
      <c r="C325" s="86" t="s">
        <v>34</v>
      </c>
      <c r="D325" s="86">
        <v>1999</v>
      </c>
      <c r="E325" s="86">
        <v>1</v>
      </c>
      <c r="F325" s="86">
        <v>4</v>
      </c>
      <c r="G325" s="86">
        <v>2</v>
      </c>
      <c r="H325" s="86">
        <v>4</v>
      </c>
      <c r="I325" s="86">
        <v>402</v>
      </c>
      <c r="J325" s="86">
        <v>6</v>
      </c>
      <c r="K325" s="64">
        <v>45845</v>
      </c>
      <c r="L325" s="113">
        <v>8.4</v>
      </c>
      <c r="M325" s="113">
        <v>8.3000000000000007</v>
      </c>
      <c r="N325" s="113">
        <v>7.7</v>
      </c>
      <c r="O325" s="103">
        <f t="shared" si="10"/>
        <v>8.1333333333333346</v>
      </c>
      <c r="P325" s="17"/>
      <c r="Q325" s="17"/>
      <c r="R325" s="17"/>
      <c r="U325" s="119"/>
    </row>
    <row r="326" spans="1:21">
      <c r="A326" s="86" t="s">
        <v>29</v>
      </c>
      <c r="B326" s="86" t="s">
        <v>30</v>
      </c>
      <c r="C326" s="86" t="s">
        <v>35</v>
      </c>
      <c r="D326" s="86">
        <v>2002</v>
      </c>
      <c r="E326" s="86">
        <v>1</v>
      </c>
      <c r="F326" s="86">
        <v>4</v>
      </c>
      <c r="G326" s="86">
        <v>4</v>
      </c>
      <c r="H326" s="86">
        <v>5</v>
      </c>
      <c r="I326" s="86">
        <v>404</v>
      </c>
      <c r="J326" s="86">
        <v>6</v>
      </c>
      <c r="K326" s="64">
        <v>45845</v>
      </c>
      <c r="L326" s="113">
        <v>7.4</v>
      </c>
      <c r="M326" s="113">
        <v>7.1</v>
      </c>
      <c r="N326" s="113">
        <v>7</v>
      </c>
      <c r="O326" s="103">
        <f t="shared" si="10"/>
        <v>7.166666666666667</v>
      </c>
      <c r="P326" s="17"/>
      <c r="Q326" s="17"/>
      <c r="R326" s="17"/>
      <c r="U326" s="119"/>
    </row>
    <row r="327" spans="1:21">
      <c r="A327" s="86" t="s">
        <v>29</v>
      </c>
      <c r="B327" s="86" t="s">
        <v>30</v>
      </c>
      <c r="C327" s="86" t="s">
        <v>38</v>
      </c>
      <c r="D327" s="86">
        <v>2023</v>
      </c>
      <c r="E327" s="86">
        <v>1</v>
      </c>
      <c r="F327" s="86">
        <v>3</v>
      </c>
      <c r="G327" s="86">
        <v>4</v>
      </c>
      <c r="H327" s="86">
        <v>6</v>
      </c>
      <c r="I327" s="86">
        <v>304</v>
      </c>
      <c r="J327" s="86">
        <v>6</v>
      </c>
      <c r="K327" s="64">
        <v>45845</v>
      </c>
      <c r="L327" s="113">
        <v>7.1</v>
      </c>
      <c r="M327" s="113">
        <v>7</v>
      </c>
      <c r="N327" s="113">
        <v>7.1</v>
      </c>
      <c r="O327" s="103">
        <f t="shared" si="10"/>
        <v>7.0666666666666664</v>
      </c>
      <c r="P327" s="17"/>
      <c r="Q327" s="17"/>
      <c r="R327" s="17"/>
      <c r="U327" s="119"/>
    </row>
    <row r="328" spans="1:21">
      <c r="A328" s="86" t="s">
        <v>29</v>
      </c>
      <c r="B328" s="86" t="s">
        <v>30</v>
      </c>
      <c r="C328" s="86" t="s">
        <v>33</v>
      </c>
      <c r="D328" s="86">
        <v>1998</v>
      </c>
      <c r="E328" s="86">
        <v>1</v>
      </c>
      <c r="F328" s="86">
        <v>2</v>
      </c>
      <c r="G328" s="86">
        <v>4</v>
      </c>
      <c r="H328" s="86">
        <v>7</v>
      </c>
      <c r="I328" s="86">
        <v>204</v>
      </c>
      <c r="J328" s="86">
        <v>6</v>
      </c>
      <c r="K328" s="64">
        <v>45845</v>
      </c>
      <c r="L328" s="113">
        <v>8.3000000000000007</v>
      </c>
      <c r="M328" s="113">
        <v>7.5</v>
      </c>
      <c r="N328" s="113">
        <v>7.4</v>
      </c>
      <c r="O328" s="103">
        <f t="shared" si="10"/>
        <v>7.7333333333333343</v>
      </c>
      <c r="P328" s="17"/>
      <c r="Q328" s="17"/>
      <c r="R328" s="17"/>
      <c r="U328" s="119"/>
    </row>
    <row r="329" spans="1:21">
      <c r="A329" s="86" t="s">
        <v>29</v>
      </c>
      <c r="B329" s="86" t="s">
        <v>30</v>
      </c>
      <c r="C329" s="86" t="s">
        <v>36</v>
      </c>
      <c r="D329" s="86">
        <v>2016</v>
      </c>
      <c r="E329" s="86">
        <v>1</v>
      </c>
      <c r="F329" s="86">
        <v>1</v>
      </c>
      <c r="G329" s="86">
        <v>4</v>
      </c>
      <c r="H329" s="86">
        <v>8</v>
      </c>
      <c r="I329" s="86">
        <v>104</v>
      </c>
      <c r="J329" s="86">
        <v>6</v>
      </c>
      <c r="K329" s="64">
        <v>45845</v>
      </c>
      <c r="L329" s="113">
        <v>7.6</v>
      </c>
      <c r="M329" s="113">
        <v>7.4</v>
      </c>
      <c r="N329" s="113">
        <v>7.6</v>
      </c>
      <c r="O329" s="103">
        <f t="shared" si="10"/>
        <v>7.5333333333333341</v>
      </c>
      <c r="P329" s="17"/>
      <c r="Q329" s="17"/>
      <c r="R329" s="17"/>
      <c r="U329" s="119"/>
    </row>
    <row r="330" spans="1:21">
      <c r="A330" s="86" t="s">
        <v>39</v>
      </c>
      <c r="B330" s="86" t="s">
        <v>40</v>
      </c>
      <c r="C330" s="86" t="s">
        <v>41</v>
      </c>
      <c r="D330" s="86">
        <v>1984</v>
      </c>
      <c r="E330" s="86">
        <v>1</v>
      </c>
      <c r="F330" s="86">
        <v>1</v>
      </c>
      <c r="G330" s="86">
        <v>6</v>
      </c>
      <c r="H330" s="86">
        <v>9</v>
      </c>
      <c r="I330" s="86">
        <v>106</v>
      </c>
      <c r="J330" s="86">
        <v>6</v>
      </c>
      <c r="K330" s="108">
        <v>45884</v>
      </c>
      <c r="L330" s="67">
        <v>7.4</v>
      </c>
      <c r="M330" s="67">
        <v>7.4</v>
      </c>
      <c r="N330" s="67">
        <v>7.3</v>
      </c>
      <c r="O330" s="103">
        <f t="shared" si="10"/>
        <v>7.3666666666666671</v>
      </c>
      <c r="U330" s="119"/>
    </row>
    <row r="331" spans="1:21">
      <c r="A331" s="86" t="s">
        <v>39</v>
      </c>
      <c r="B331" s="86" t="s">
        <v>40</v>
      </c>
      <c r="C331" s="86" t="s">
        <v>42</v>
      </c>
      <c r="D331" s="86">
        <v>1989</v>
      </c>
      <c r="E331" s="86">
        <v>1</v>
      </c>
      <c r="F331" s="86">
        <v>2</v>
      </c>
      <c r="G331" s="86">
        <v>6</v>
      </c>
      <c r="H331" s="86">
        <v>10</v>
      </c>
      <c r="I331" s="86">
        <v>206</v>
      </c>
      <c r="J331" s="86">
        <v>6</v>
      </c>
      <c r="K331" s="108">
        <v>45884</v>
      </c>
      <c r="L331" s="67">
        <v>8</v>
      </c>
      <c r="M331" s="67">
        <v>7.7</v>
      </c>
      <c r="N331" s="67">
        <v>7.6</v>
      </c>
      <c r="O331" s="103">
        <f t="shared" si="10"/>
        <v>7.7666666666666657</v>
      </c>
      <c r="U331" s="119"/>
    </row>
    <row r="332" spans="1:21">
      <c r="A332" s="86" t="s">
        <v>39</v>
      </c>
      <c r="B332" s="86" t="s">
        <v>40</v>
      </c>
      <c r="C332" s="86" t="s">
        <v>45</v>
      </c>
      <c r="D332" s="86">
        <v>2004</v>
      </c>
      <c r="E332" s="86">
        <v>1</v>
      </c>
      <c r="F332" s="86">
        <v>3</v>
      </c>
      <c r="G332" s="86">
        <v>6</v>
      </c>
      <c r="H332" s="86">
        <v>11</v>
      </c>
      <c r="I332" s="86">
        <v>306</v>
      </c>
      <c r="J332" s="86">
        <v>6</v>
      </c>
      <c r="K332" s="108">
        <v>45884</v>
      </c>
      <c r="L332" s="67">
        <v>7.3</v>
      </c>
      <c r="M332" s="67">
        <v>7.5</v>
      </c>
      <c r="N332" s="67">
        <v>7.5</v>
      </c>
      <c r="O332" s="103">
        <f t="shared" si="10"/>
        <v>7.4333333333333336</v>
      </c>
      <c r="U332" s="119"/>
    </row>
    <row r="333" spans="1:21">
      <c r="A333" s="86" t="s">
        <v>39</v>
      </c>
      <c r="B333" s="86" t="s">
        <v>40</v>
      </c>
      <c r="C333" s="86" t="s">
        <v>43</v>
      </c>
      <c r="D333" s="86">
        <v>1999</v>
      </c>
      <c r="E333" s="86">
        <v>1</v>
      </c>
      <c r="F333" s="86">
        <v>4</v>
      </c>
      <c r="G333" s="86">
        <v>6</v>
      </c>
      <c r="H333" s="86">
        <v>12</v>
      </c>
      <c r="I333" s="86">
        <v>406</v>
      </c>
      <c r="J333" s="86">
        <v>6</v>
      </c>
      <c r="K333" s="108">
        <v>45884</v>
      </c>
      <c r="L333" s="67">
        <v>7</v>
      </c>
      <c r="M333" s="67">
        <v>6.3</v>
      </c>
      <c r="N333" s="67">
        <v>7.2</v>
      </c>
      <c r="O333" s="103">
        <f t="shared" si="10"/>
        <v>6.833333333333333</v>
      </c>
      <c r="U333" s="119"/>
    </row>
    <row r="334" spans="1:21">
      <c r="A334" s="86" t="s">
        <v>39</v>
      </c>
      <c r="B334" s="86" t="s">
        <v>40</v>
      </c>
      <c r="C334" s="86" t="s">
        <v>46</v>
      </c>
      <c r="D334" s="86">
        <v>2008</v>
      </c>
      <c r="E334" s="86">
        <v>1</v>
      </c>
      <c r="F334" s="86">
        <v>4</v>
      </c>
      <c r="G334" s="86">
        <v>8</v>
      </c>
      <c r="H334" s="86">
        <v>13</v>
      </c>
      <c r="I334" s="86">
        <v>408</v>
      </c>
      <c r="J334" s="86">
        <v>6</v>
      </c>
      <c r="K334" s="108">
        <v>45884</v>
      </c>
      <c r="L334" s="67">
        <v>7.2</v>
      </c>
      <c r="M334" s="67">
        <v>7.1</v>
      </c>
      <c r="N334" s="67">
        <v>6.3</v>
      </c>
      <c r="O334" s="103">
        <f t="shared" si="10"/>
        <v>6.8666666666666671</v>
      </c>
      <c r="U334" s="119"/>
    </row>
    <row r="335" spans="1:21">
      <c r="A335" s="86" t="s">
        <v>39</v>
      </c>
      <c r="B335" s="86" t="s">
        <v>40</v>
      </c>
      <c r="C335" s="86" t="s">
        <v>48</v>
      </c>
      <c r="D335" s="86">
        <v>2020</v>
      </c>
      <c r="E335" s="86">
        <v>1</v>
      </c>
      <c r="F335" s="86">
        <v>3</v>
      </c>
      <c r="G335" s="86">
        <v>8</v>
      </c>
      <c r="H335" s="86">
        <v>14</v>
      </c>
      <c r="I335" s="86">
        <v>308</v>
      </c>
      <c r="J335" s="86">
        <v>6</v>
      </c>
      <c r="K335" s="108">
        <v>45884</v>
      </c>
      <c r="L335" s="67">
        <v>7.3</v>
      </c>
      <c r="M335" s="67">
        <v>7</v>
      </c>
      <c r="N335" s="67">
        <v>6.7</v>
      </c>
      <c r="O335" s="103">
        <f t="shared" si="10"/>
        <v>7</v>
      </c>
      <c r="U335" s="119"/>
    </row>
    <row r="336" spans="1:21">
      <c r="A336" s="86" t="s">
        <v>39</v>
      </c>
      <c r="B336" s="86" t="s">
        <v>40</v>
      </c>
      <c r="C336" s="86" t="s">
        <v>44</v>
      </c>
      <c r="D336" s="86">
        <v>2001</v>
      </c>
      <c r="E336" s="86">
        <v>1</v>
      </c>
      <c r="F336" s="86">
        <v>2</v>
      </c>
      <c r="G336" s="86">
        <v>8</v>
      </c>
      <c r="H336" s="86">
        <v>15</v>
      </c>
      <c r="I336" s="86">
        <v>208</v>
      </c>
      <c r="J336" s="86">
        <v>6</v>
      </c>
      <c r="K336" s="108">
        <v>45884</v>
      </c>
      <c r="L336" s="67">
        <v>7.2</v>
      </c>
      <c r="M336" s="67">
        <v>7.4</v>
      </c>
      <c r="N336" s="67">
        <v>7.5</v>
      </c>
      <c r="O336" s="103">
        <f t="shared" si="10"/>
        <v>7.3666666666666671</v>
      </c>
      <c r="U336" s="119"/>
    </row>
    <row r="337" spans="1:21">
      <c r="A337" s="86" t="s">
        <v>39</v>
      </c>
      <c r="B337" s="86" t="s">
        <v>40</v>
      </c>
      <c r="C337" s="86" t="s">
        <v>47</v>
      </c>
      <c r="D337" s="86">
        <v>2016</v>
      </c>
      <c r="E337" s="86">
        <v>1</v>
      </c>
      <c r="F337" s="86">
        <v>1</v>
      </c>
      <c r="G337" s="86">
        <v>8</v>
      </c>
      <c r="H337" s="86">
        <v>16</v>
      </c>
      <c r="I337" s="86">
        <v>108</v>
      </c>
      <c r="J337" s="86">
        <v>6</v>
      </c>
      <c r="K337" s="108">
        <v>45884</v>
      </c>
      <c r="L337" s="67">
        <v>7.3</v>
      </c>
      <c r="M337" s="67">
        <v>7.7</v>
      </c>
      <c r="N337" s="67">
        <v>7.3</v>
      </c>
      <c r="O337" s="103">
        <f t="shared" si="10"/>
        <v>7.4333333333333336</v>
      </c>
      <c r="U337" s="119"/>
    </row>
    <row r="338" spans="1:21">
      <c r="A338" s="86" t="s">
        <v>29</v>
      </c>
      <c r="B338" s="86" t="s">
        <v>30</v>
      </c>
      <c r="C338" s="86" t="s">
        <v>32</v>
      </c>
      <c r="D338" s="86">
        <v>1985</v>
      </c>
      <c r="E338" s="86">
        <v>2</v>
      </c>
      <c r="F338" s="86">
        <v>1</v>
      </c>
      <c r="G338" s="86">
        <v>10</v>
      </c>
      <c r="H338" s="86">
        <v>17</v>
      </c>
      <c r="I338" s="86">
        <v>110</v>
      </c>
      <c r="J338" s="86">
        <v>6</v>
      </c>
      <c r="K338" s="64">
        <v>45845</v>
      </c>
      <c r="L338" s="113">
        <v>7.5</v>
      </c>
      <c r="M338" s="113">
        <v>7.7</v>
      </c>
      <c r="N338" s="113">
        <v>7.3</v>
      </c>
      <c r="O338" s="103">
        <f t="shared" ref="O338:O386" si="11">AVERAGE(L338:N338)</f>
        <v>7.5</v>
      </c>
      <c r="P338" s="17"/>
      <c r="Q338" s="17"/>
      <c r="R338" s="17"/>
      <c r="U338" s="119"/>
    </row>
    <row r="339" spans="1:21">
      <c r="A339" s="86" t="s">
        <v>29</v>
      </c>
      <c r="B339" s="86" t="s">
        <v>30</v>
      </c>
      <c r="C339" s="86" t="s">
        <v>38</v>
      </c>
      <c r="D339" s="86">
        <v>2023</v>
      </c>
      <c r="E339" s="86">
        <v>2</v>
      </c>
      <c r="F339" s="86">
        <v>2</v>
      </c>
      <c r="G339" s="86">
        <v>10</v>
      </c>
      <c r="H339" s="86">
        <v>18</v>
      </c>
      <c r="I339" s="86">
        <v>210</v>
      </c>
      <c r="J339" s="86">
        <v>6</v>
      </c>
      <c r="K339" s="64">
        <v>45845</v>
      </c>
      <c r="L339" s="113">
        <v>7.5</v>
      </c>
      <c r="M339" s="113">
        <v>8.1</v>
      </c>
      <c r="N339" s="113">
        <v>8.1</v>
      </c>
      <c r="O339" s="103">
        <f t="shared" si="11"/>
        <v>7.8999999999999995</v>
      </c>
      <c r="P339" s="17"/>
      <c r="Q339" s="17"/>
      <c r="R339" s="17"/>
      <c r="U339" s="119"/>
    </row>
    <row r="340" spans="1:21">
      <c r="A340" s="86" t="s">
        <v>29</v>
      </c>
      <c r="B340" s="86" t="s">
        <v>30</v>
      </c>
      <c r="C340" s="86" t="s">
        <v>36</v>
      </c>
      <c r="D340" s="86">
        <v>2016</v>
      </c>
      <c r="E340" s="86">
        <v>2</v>
      </c>
      <c r="F340" s="86">
        <v>3</v>
      </c>
      <c r="G340" s="86">
        <v>10</v>
      </c>
      <c r="H340" s="86">
        <v>19</v>
      </c>
      <c r="I340" s="86">
        <v>310</v>
      </c>
      <c r="J340" s="86">
        <v>6</v>
      </c>
      <c r="K340" s="64">
        <v>45845</v>
      </c>
      <c r="L340" s="113">
        <v>7.7</v>
      </c>
      <c r="M340" s="113">
        <v>7.5</v>
      </c>
      <c r="N340" s="113">
        <v>7.7</v>
      </c>
      <c r="O340" s="103">
        <f t="shared" si="11"/>
        <v>7.6333333333333329</v>
      </c>
      <c r="P340" s="17"/>
      <c r="Q340" s="17"/>
      <c r="R340" s="17"/>
      <c r="U340" s="119"/>
    </row>
    <row r="341" spans="1:21">
      <c r="A341" s="86" t="s">
        <v>29</v>
      </c>
      <c r="B341" s="86" t="s">
        <v>30</v>
      </c>
      <c r="C341" s="86" t="s">
        <v>33</v>
      </c>
      <c r="D341" s="86">
        <v>1998</v>
      </c>
      <c r="E341" s="86">
        <v>2</v>
      </c>
      <c r="F341" s="86">
        <v>4</v>
      </c>
      <c r="G341" s="86">
        <v>10</v>
      </c>
      <c r="H341" s="86">
        <v>20</v>
      </c>
      <c r="I341" s="86">
        <v>410</v>
      </c>
      <c r="J341" s="86">
        <v>6</v>
      </c>
      <c r="K341" s="64">
        <v>45845</v>
      </c>
      <c r="L341" s="113">
        <v>7.4</v>
      </c>
      <c r="M341" s="113">
        <v>7</v>
      </c>
      <c r="N341" s="113">
        <v>7.4</v>
      </c>
      <c r="O341" s="103">
        <f t="shared" si="11"/>
        <v>7.2666666666666666</v>
      </c>
      <c r="P341" s="17"/>
      <c r="Q341" s="17"/>
      <c r="R341" s="17"/>
      <c r="U341" s="119"/>
    </row>
    <row r="342" spans="1:21">
      <c r="A342" s="86" t="s">
        <v>29</v>
      </c>
      <c r="B342" s="86" t="s">
        <v>30</v>
      </c>
      <c r="C342" s="86" t="s">
        <v>31</v>
      </c>
      <c r="D342" s="86">
        <v>1983</v>
      </c>
      <c r="E342" s="86">
        <v>2</v>
      </c>
      <c r="F342" s="86">
        <v>4</v>
      </c>
      <c r="G342" s="86">
        <v>12</v>
      </c>
      <c r="H342" s="86">
        <v>21</v>
      </c>
      <c r="I342" s="86">
        <v>412</v>
      </c>
      <c r="J342" s="86">
        <v>6</v>
      </c>
      <c r="K342" s="64">
        <v>45845</v>
      </c>
      <c r="L342" s="113">
        <v>7.4</v>
      </c>
      <c r="M342" s="113">
        <v>7.6</v>
      </c>
      <c r="N342" s="113">
        <v>8.1999999999999993</v>
      </c>
      <c r="O342" s="103">
        <f t="shared" si="11"/>
        <v>7.7333333333333334</v>
      </c>
      <c r="P342" s="17"/>
      <c r="Q342" s="17"/>
      <c r="R342" s="17"/>
      <c r="U342" s="119"/>
    </row>
    <row r="343" spans="1:21">
      <c r="A343" s="86" t="s">
        <v>29</v>
      </c>
      <c r="B343" s="86" t="s">
        <v>30</v>
      </c>
      <c r="C343" s="86" t="s">
        <v>37</v>
      </c>
      <c r="D343" s="86">
        <v>2018</v>
      </c>
      <c r="E343" s="86">
        <v>2</v>
      </c>
      <c r="F343" s="86">
        <v>3</v>
      </c>
      <c r="G343" s="86">
        <v>12</v>
      </c>
      <c r="H343" s="86">
        <v>22</v>
      </c>
      <c r="I343" s="86">
        <v>312</v>
      </c>
      <c r="J343" s="86">
        <v>6</v>
      </c>
      <c r="K343" s="64">
        <v>45845</v>
      </c>
      <c r="L343" s="113">
        <v>7.2</v>
      </c>
      <c r="M343" s="113">
        <v>7.3</v>
      </c>
      <c r="N343" s="113">
        <v>7.3</v>
      </c>
      <c r="O343" s="103">
        <f t="shared" si="11"/>
        <v>7.2666666666666666</v>
      </c>
      <c r="P343" s="17"/>
      <c r="Q343" s="17"/>
      <c r="R343" s="17"/>
      <c r="U343" s="119"/>
    </row>
    <row r="344" spans="1:21">
      <c r="A344" s="86" t="s">
        <v>29</v>
      </c>
      <c r="B344" s="86" t="s">
        <v>30</v>
      </c>
      <c r="C344" s="86" t="s">
        <v>34</v>
      </c>
      <c r="D344" s="86">
        <v>1999</v>
      </c>
      <c r="E344" s="86">
        <v>2</v>
      </c>
      <c r="F344" s="86">
        <v>2</v>
      </c>
      <c r="G344" s="86">
        <v>12</v>
      </c>
      <c r="H344" s="86">
        <v>23</v>
      </c>
      <c r="I344" s="86">
        <v>212</v>
      </c>
      <c r="J344" s="86">
        <v>6</v>
      </c>
      <c r="K344" s="64">
        <v>45845</v>
      </c>
      <c r="L344" s="113">
        <v>8.1</v>
      </c>
      <c r="M344" s="113">
        <v>7.7</v>
      </c>
      <c r="N344" s="113">
        <v>8.1999999999999993</v>
      </c>
      <c r="O344" s="103">
        <f t="shared" si="11"/>
        <v>8</v>
      </c>
      <c r="P344" s="17"/>
      <c r="Q344" s="17"/>
      <c r="R344" s="17"/>
      <c r="U344" s="119"/>
    </row>
    <row r="345" spans="1:21">
      <c r="A345" s="86" t="s">
        <v>29</v>
      </c>
      <c r="B345" s="86" t="s">
        <v>30</v>
      </c>
      <c r="C345" s="86" t="s">
        <v>35</v>
      </c>
      <c r="D345" s="86">
        <v>2002</v>
      </c>
      <c r="E345" s="86">
        <v>2</v>
      </c>
      <c r="F345" s="86">
        <v>1</v>
      </c>
      <c r="G345" s="86">
        <v>12</v>
      </c>
      <c r="H345" s="86">
        <v>24</v>
      </c>
      <c r="I345" s="86">
        <v>112</v>
      </c>
      <c r="J345" s="86">
        <v>6</v>
      </c>
      <c r="K345" s="64">
        <v>45845</v>
      </c>
      <c r="L345" s="113">
        <v>7.3</v>
      </c>
      <c r="M345" s="113">
        <v>7.3</v>
      </c>
      <c r="N345" s="113">
        <v>7.4</v>
      </c>
      <c r="O345" s="103">
        <f t="shared" si="11"/>
        <v>7.333333333333333</v>
      </c>
      <c r="P345" s="17"/>
      <c r="Q345" s="17"/>
      <c r="R345" s="17"/>
      <c r="U345" s="119"/>
    </row>
    <row r="346" spans="1:21">
      <c r="A346" s="86" t="s">
        <v>39</v>
      </c>
      <c r="B346" s="86" t="s">
        <v>40</v>
      </c>
      <c r="C346" s="86" t="s">
        <v>42</v>
      </c>
      <c r="D346" s="86">
        <v>1989</v>
      </c>
      <c r="E346" s="87">
        <v>2</v>
      </c>
      <c r="F346" s="87">
        <v>1</v>
      </c>
      <c r="G346" s="87">
        <v>14</v>
      </c>
      <c r="H346" s="86">
        <v>25</v>
      </c>
      <c r="I346" s="87">
        <v>114</v>
      </c>
      <c r="J346" s="86">
        <v>6</v>
      </c>
      <c r="K346" s="108">
        <v>45884</v>
      </c>
      <c r="L346" s="67">
        <v>7.1</v>
      </c>
      <c r="M346" s="67">
        <v>7.8</v>
      </c>
      <c r="N346" s="67">
        <v>8</v>
      </c>
      <c r="O346" s="103">
        <f t="shared" si="11"/>
        <v>7.6333333333333329</v>
      </c>
      <c r="U346" s="119"/>
    </row>
    <row r="347" spans="1:21">
      <c r="A347" s="86" t="s">
        <v>39</v>
      </c>
      <c r="B347" s="86" t="s">
        <v>40</v>
      </c>
      <c r="C347" s="86" t="s">
        <v>45</v>
      </c>
      <c r="D347" s="86">
        <v>2004</v>
      </c>
      <c r="E347" s="86">
        <v>2</v>
      </c>
      <c r="F347" s="86">
        <v>2</v>
      </c>
      <c r="G347" s="86">
        <v>14</v>
      </c>
      <c r="H347" s="86">
        <v>26</v>
      </c>
      <c r="I347" s="86">
        <v>214</v>
      </c>
      <c r="J347" s="86">
        <v>6</v>
      </c>
      <c r="K347" s="108">
        <v>45884</v>
      </c>
      <c r="L347" s="67">
        <v>7.4</v>
      </c>
      <c r="M347" s="67">
        <v>7.8</v>
      </c>
      <c r="N347" s="67">
        <v>6.7</v>
      </c>
      <c r="O347" s="103">
        <f t="shared" si="11"/>
        <v>7.3</v>
      </c>
      <c r="U347" s="119"/>
    </row>
    <row r="348" spans="1:21">
      <c r="A348" s="86" t="s">
        <v>39</v>
      </c>
      <c r="B348" s="86" t="s">
        <v>40</v>
      </c>
      <c r="C348" s="86" t="s">
        <v>41</v>
      </c>
      <c r="D348" s="86">
        <v>1984</v>
      </c>
      <c r="E348" s="86">
        <v>2</v>
      </c>
      <c r="F348" s="86">
        <v>3</v>
      </c>
      <c r="G348" s="86">
        <v>14</v>
      </c>
      <c r="H348" s="86">
        <v>27</v>
      </c>
      <c r="I348" s="86">
        <v>314</v>
      </c>
      <c r="J348" s="86">
        <v>6</v>
      </c>
      <c r="K348" s="108">
        <v>45884</v>
      </c>
      <c r="L348" s="67">
        <v>7.3</v>
      </c>
      <c r="M348" s="67">
        <v>7</v>
      </c>
      <c r="N348" s="67">
        <v>7.5</v>
      </c>
      <c r="O348" s="103">
        <f t="shared" si="11"/>
        <v>7.2666666666666666</v>
      </c>
      <c r="U348" s="119"/>
    </row>
    <row r="349" spans="1:21">
      <c r="A349" s="86" t="s">
        <v>39</v>
      </c>
      <c r="B349" s="86" t="s">
        <v>40</v>
      </c>
      <c r="C349" s="86" t="s">
        <v>47</v>
      </c>
      <c r="D349" s="86">
        <v>2016</v>
      </c>
      <c r="E349" s="86">
        <v>2</v>
      </c>
      <c r="F349" s="86">
        <v>4</v>
      </c>
      <c r="G349" s="86">
        <v>14</v>
      </c>
      <c r="H349" s="86">
        <v>28</v>
      </c>
      <c r="I349" s="86">
        <v>414</v>
      </c>
      <c r="J349" s="86">
        <v>6</v>
      </c>
      <c r="K349" s="108">
        <v>45884</v>
      </c>
      <c r="L349" s="67">
        <v>6.8</v>
      </c>
      <c r="M349" s="67">
        <v>7.1</v>
      </c>
      <c r="N349" s="67">
        <v>7.4</v>
      </c>
      <c r="O349" s="103">
        <f t="shared" si="11"/>
        <v>7.0999999999999988</v>
      </c>
      <c r="U349" s="119"/>
    </row>
    <row r="350" spans="1:21">
      <c r="A350" s="86" t="s">
        <v>39</v>
      </c>
      <c r="B350" s="86" t="s">
        <v>40</v>
      </c>
      <c r="C350" s="86" t="s">
        <v>44</v>
      </c>
      <c r="D350" s="86">
        <v>2001</v>
      </c>
      <c r="E350" s="86">
        <v>2</v>
      </c>
      <c r="F350" s="86">
        <v>4</v>
      </c>
      <c r="G350" s="86">
        <v>16</v>
      </c>
      <c r="H350" s="86">
        <v>29</v>
      </c>
      <c r="I350" s="86">
        <v>416</v>
      </c>
      <c r="J350" s="86">
        <v>6</v>
      </c>
      <c r="K350" s="108">
        <v>45884</v>
      </c>
      <c r="L350" s="67">
        <v>7.1</v>
      </c>
      <c r="M350" s="67">
        <v>7.3</v>
      </c>
      <c r="N350" s="67">
        <v>7.3</v>
      </c>
      <c r="O350" s="103">
        <f t="shared" si="11"/>
        <v>7.2333333333333334</v>
      </c>
      <c r="U350" s="119"/>
    </row>
    <row r="351" spans="1:21">
      <c r="A351" s="86" t="s">
        <v>39</v>
      </c>
      <c r="B351" s="86" t="s">
        <v>40</v>
      </c>
      <c r="C351" s="86" t="s">
        <v>43</v>
      </c>
      <c r="D351" s="86">
        <v>1999</v>
      </c>
      <c r="E351" s="86">
        <v>2</v>
      </c>
      <c r="F351" s="86">
        <v>3</v>
      </c>
      <c r="G351" s="86">
        <v>16</v>
      </c>
      <c r="H351" s="86">
        <v>30</v>
      </c>
      <c r="I351" s="86">
        <v>316</v>
      </c>
      <c r="J351" s="86">
        <v>6</v>
      </c>
      <c r="K351" s="108">
        <v>45884</v>
      </c>
      <c r="L351" s="67">
        <v>7</v>
      </c>
      <c r="M351" s="67">
        <v>7.1</v>
      </c>
      <c r="N351" s="67">
        <v>6.9</v>
      </c>
      <c r="O351" s="103">
        <f t="shared" si="11"/>
        <v>7</v>
      </c>
      <c r="U351" s="119"/>
    </row>
    <row r="352" spans="1:21">
      <c r="A352" s="86" t="s">
        <v>39</v>
      </c>
      <c r="B352" s="86" t="s">
        <v>40</v>
      </c>
      <c r="C352" s="86" t="s">
        <v>46</v>
      </c>
      <c r="D352" s="86">
        <v>2008</v>
      </c>
      <c r="E352" s="86">
        <v>2</v>
      </c>
      <c r="F352" s="86">
        <v>2</v>
      </c>
      <c r="G352" s="86">
        <v>16</v>
      </c>
      <c r="H352" s="86">
        <v>31</v>
      </c>
      <c r="I352" s="86">
        <v>216</v>
      </c>
      <c r="J352" s="86">
        <v>6</v>
      </c>
      <c r="K352" s="108">
        <v>45884</v>
      </c>
      <c r="L352" s="67">
        <v>7.4</v>
      </c>
      <c r="M352" s="67">
        <v>7.6</v>
      </c>
      <c r="N352" s="67">
        <v>7.2</v>
      </c>
      <c r="O352" s="103">
        <f t="shared" si="11"/>
        <v>7.3999999999999995</v>
      </c>
      <c r="U352" s="119"/>
    </row>
    <row r="353" spans="1:21">
      <c r="A353" s="86" t="s">
        <v>39</v>
      </c>
      <c r="B353" s="86" t="s">
        <v>40</v>
      </c>
      <c r="C353" s="86" t="s">
        <v>48</v>
      </c>
      <c r="D353" s="86">
        <v>2020</v>
      </c>
      <c r="E353" s="86">
        <v>2</v>
      </c>
      <c r="F353" s="86">
        <v>1</v>
      </c>
      <c r="G353" s="86">
        <v>16</v>
      </c>
      <c r="H353" s="86">
        <v>32</v>
      </c>
      <c r="I353" s="86">
        <v>116</v>
      </c>
      <c r="J353" s="86">
        <v>6</v>
      </c>
      <c r="K353" s="108">
        <v>45884</v>
      </c>
      <c r="L353" s="67">
        <v>6.6</v>
      </c>
      <c r="M353" s="67">
        <v>7.3</v>
      </c>
      <c r="N353" s="67">
        <v>7.2</v>
      </c>
      <c r="O353" s="103">
        <f t="shared" si="11"/>
        <v>7.0333333333333323</v>
      </c>
      <c r="U353" s="119"/>
    </row>
    <row r="354" spans="1:21">
      <c r="A354" s="86" t="s">
        <v>29</v>
      </c>
      <c r="B354" s="86" t="s">
        <v>30</v>
      </c>
      <c r="C354" s="86" t="s">
        <v>33</v>
      </c>
      <c r="D354" s="86">
        <v>1998</v>
      </c>
      <c r="E354" s="86">
        <v>3</v>
      </c>
      <c r="F354" s="86">
        <v>1</v>
      </c>
      <c r="G354" s="86">
        <v>18</v>
      </c>
      <c r="H354" s="86">
        <v>33</v>
      </c>
      <c r="I354" s="86">
        <v>118</v>
      </c>
      <c r="J354" s="86">
        <v>6</v>
      </c>
      <c r="K354" s="64">
        <v>45845</v>
      </c>
      <c r="L354" s="113">
        <v>7.1</v>
      </c>
      <c r="M354" s="113">
        <v>7.5</v>
      </c>
      <c r="N354" s="113">
        <v>7.4</v>
      </c>
      <c r="O354" s="103">
        <f t="shared" si="11"/>
        <v>7.333333333333333</v>
      </c>
      <c r="P354" s="17"/>
      <c r="Q354" s="17"/>
      <c r="R354" s="17"/>
      <c r="U354" s="119"/>
    </row>
    <row r="355" spans="1:21">
      <c r="A355" s="86" t="s">
        <v>29</v>
      </c>
      <c r="B355" s="86" t="s">
        <v>30</v>
      </c>
      <c r="C355" s="86" t="s">
        <v>31</v>
      </c>
      <c r="D355" s="86">
        <v>1983</v>
      </c>
      <c r="E355" s="86">
        <v>3</v>
      </c>
      <c r="F355" s="86">
        <v>2</v>
      </c>
      <c r="G355" s="86">
        <v>18</v>
      </c>
      <c r="H355" s="86">
        <v>34</v>
      </c>
      <c r="I355" s="86">
        <v>218</v>
      </c>
      <c r="J355" s="86">
        <v>6</v>
      </c>
      <c r="K355" s="64">
        <v>45845</v>
      </c>
      <c r="L355" s="113">
        <v>8.4</v>
      </c>
      <c r="M355" s="113">
        <v>8.6999999999999993</v>
      </c>
      <c r="N355" s="113">
        <v>8.5</v>
      </c>
      <c r="O355" s="103">
        <f t="shared" si="11"/>
        <v>8.5333333333333332</v>
      </c>
      <c r="P355" s="17"/>
      <c r="Q355" s="17"/>
      <c r="R355" s="17"/>
      <c r="U355" s="119"/>
    </row>
    <row r="356" spans="1:21">
      <c r="A356" s="86" t="s">
        <v>29</v>
      </c>
      <c r="B356" s="86" t="s">
        <v>30</v>
      </c>
      <c r="C356" s="86" t="s">
        <v>34</v>
      </c>
      <c r="D356" s="86">
        <v>1999</v>
      </c>
      <c r="E356" s="86">
        <v>3</v>
      </c>
      <c r="F356" s="86">
        <v>3</v>
      </c>
      <c r="G356" s="86">
        <v>18</v>
      </c>
      <c r="H356" s="86">
        <v>35</v>
      </c>
      <c r="I356" s="86">
        <v>318</v>
      </c>
      <c r="J356" s="86">
        <v>6</v>
      </c>
      <c r="K356" s="64">
        <v>45845</v>
      </c>
      <c r="L356" s="113">
        <v>7.6</v>
      </c>
      <c r="M356" s="113">
        <v>7.4</v>
      </c>
      <c r="N356" s="113">
        <v>8</v>
      </c>
      <c r="O356" s="103">
        <f t="shared" si="11"/>
        <v>7.666666666666667</v>
      </c>
      <c r="P356" s="17"/>
      <c r="Q356" s="17"/>
      <c r="R356" s="17"/>
      <c r="U356" s="119"/>
    </row>
    <row r="357" spans="1:21">
      <c r="A357" s="86" t="s">
        <v>29</v>
      </c>
      <c r="B357" s="86" t="s">
        <v>30</v>
      </c>
      <c r="C357" s="86" t="s">
        <v>37</v>
      </c>
      <c r="D357" s="86">
        <v>2018</v>
      </c>
      <c r="E357" s="86">
        <v>3</v>
      </c>
      <c r="F357" s="86">
        <v>4</v>
      </c>
      <c r="G357" s="86">
        <v>18</v>
      </c>
      <c r="H357" s="86">
        <v>36</v>
      </c>
      <c r="I357" s="86">
        <v>418</v>
      </c>
      <c r="J357" s="86">
        <v>6</v>
      </c>
      <c r="K357" s="64">
        <v>45845</v>
      </c>
      <c r="L357" s="113">
        <v>6.5</v>
      </c>
      <c r="M357" s="113">
        <v>7.4</v>
      </c>
      <c r="N357" s="113">
        <v>7.5</v>
      </c>
      <c r="O357" s="103">
        <f t="shared" si="11"/>
        <v>7.1333333333333329</v>
      </c>
      <c r="P357" s="17"/>
      <c r="Q357" s="17"/>
      <c r="R357" s="17"/>
      <c r="U357" s="119"/>
    </row>
    <row r="358" spans="1:21">
      <c r="A358" s="86" t="s">
        <v>29</v>
      </c>
      <c r="B358" s="86" t="s">
        <v>30</v>
      </c>
      <c r="C358" s="86" t="s">
        <v>32</v>
      </c>
      <c r="D358" s="86">
        <v>1985</v>
      </c>
      <c r="E358" s="86">
        <v>3</v>
      </c>
      <c r="F358" s="86">
        <v>4</v>
      </c>
      <c r="G358" s="86">
        <v>20</v>
      </c>
      <c r="H358" s="86">
        <v>37</v>
      </c>
      <c r="I358" s="86">
        <v>420</v>
      </c>
      <c r="J358" s="86">
        <v>6</v>
      </c>
      <c r="K358" s="64">
        <v>45845</v>
      </c>
      <c r="L358" s="113">
        <v>7.3</v>
      </c>
      <c r="M358" s="113">
        <v>7.5</v>
      </c>
      <c r="N358" s="113">
        <v>7.4</v>
      </c>
      <c r="O358" s="103">
        <f t="shared" si="11"/>
        <v>7.4000000000000012</v>
      </c>
      <c r="P358" s="17"/>
      <c r="Q358" s="17"/>
      <c r="R358" s="17"/>
      <c r="U358" s="119"/>
    </row>
    <row r="359" spans="1:21">
      <c r="A359" s="86" t="s">
        <v>29</v>
      </c>
      <c r="B359" s="86" t="s">
        <v>30</v>
      </c>
      <c r="C359" s="86" t="s">
        <v>35</v>
      </c>
      <c r="D359" s="86">
        <v>2002</v>
      </c>
      <c r="E359" s="86">
        <v>3</v>
      </c>
      <c r="F359" s="86">
        <v>3</v>
      </c>
      <c r="G359" s="86">
        <v>20</v>
      </c>
      <c r="H359" s="86">
        <v>38</v>
      </c>
      <c r="I359" s="86">
        <v>320</v>
      </c>
      <c r="J359" s="86">
        <v>6</v>
      </c>
      <c r="K359" s="64">
        <v>45845</v>
      </c>
      <c r="L359" s="113">
        <v>7</v>
      </c>
      <c r="M359" s="113">
        <v>7.4</v>
      </c>
      <c r="N359" s="113">
        <v>7.4</v>
      </c>
      <c r="O359" s="103">
        <f t="shared" si="11"/>
        <v>7.2666666666666666</v>
      </c>
      <c r="P359" s="17"/>
      <c r="Q359" s="17"/>
      <c r="R359" s="17"/>
      <c r="U359" s="119"/>
    </row>
    <row r="360" spans="1:21">
      <c r="A360" s="86" t="s">
        <v>29</v>
      </c>
      <c r="B360" s="86" t="s">
        <v>30</v>
      </c>
      <c r="C360" s="86" t="s">
        <v>36</v>
      </c>
      <c r="D360" s="86">
        <v>2016</v>
      </c>
      <c r="E360" s="86">
        <v>3</v>
      </c>
      <c r="F360" s="86">
        <v>2</v>
      </c>
      <c r="G360" s="86">
        <v>20</v>
      </c>
      <c r="H360" s="86">
        <v>39</v>
      </c>
      <c r="I360" s="86">
        <v>220</v>
      </c>
      <c r="J360" s="86">
        <v>6</v>
      </c>
      <c r="K360" s="64">
        <v>45845</v>
      </c>
      <c r="L360" s="113">
        <v>7.7</v>
      </c>
      <c r="M360" s="113">
        <v>8.3000000000000007</v>
      </c>
      <c r="N360" s="113">
        <v>7.1</v>
      </c>
      <c r="O360" s="103">
        <f t="shared" si="11"/>
        <v>7.7</v>
      </c>
      <c r="P360" s="17"/>
      <c r="Q360" s="17"/>
      <c r="R360" s="17"/>
      <c r="U360" s="119"/>
    </row>
    <row r="361" spans="1:21">
      <c r="A361" s="86" t="s">
        <v>29</v>
      </c>
      <c r="B361" s="86" t="s">
        <v>30</v>
      </c>
      <c r="C361" s="86" t="s">
        <v>38</v>
      </c>
      <c r="D361" s="86">
        <v>2023</v>
      </c>
      <c r="E361" s="86">
        <v>3</v>
      </c>
      <c r="F361" s="86">
        <v>1</v>
      </c>
      <c r="G361" s="86">
        <v>20</v>
      </c>
      <c r="H361" s="86">
        <v>40</v>
      </c>
      <c r="I361" s="86">
        <v>120</v>
      </c>
      <c r="J361" s="86">
        <v>6</v>
      </c>
      <c r="K361" s="64">
        <v>45845</v>
      </c>
      <c r="L361" s="113">
        <v>7.7</v>
      </c>
      <c r="M361" s="113">
        <v>7.2</v>
      </c>
      <c r="N361" s="113">
        <v>7.8</v>
      </c>
      <c r="O361" s="103">
        <f t="shared" si="11"/>
        <v>7.5666666666666664</v>
      </c>
      <c r="P361" s="17"/>
      <c r="Q361" s="17"/>
      <c r="R361" s="17"/>
      <c r="U361" s="119"/>
    </row>
    <row r="362" spans="1:21">
      <c r="A362" s="86" t="s">
        <v>39</v>
      </c>
      <c r="B362" s="86" t="s">
        <v>40</v>
      </c>
      <c r="C362" s="86" t="s">
        <v>44</v>
      </c>
      <c r="D362" s="86">
        <v>2001</v>
      </c>
      <c r="E362" s="86">
        <v>3</v>
      </c>
      <c r="F362" s="86">
        <v>1</v>
      </c>
      <c r="G362" s="86">
        <v>22</v>
      </c>
      <c r="H362" s="86">
        <v>41</v>
      </c>
      <c r="I362" s="86">
        <v>122</v>
      </c>
      <c r="J362" s="86">
        <v>6</v>
      </c>
      <c r="K362" s="108">
        <v>45884</v>
      </c>
      <c r="L362" s="67">
        <v>6.8</v>
      </c>
      <c r="M362" s="67">
        <v>7.2</v>
      </c>
      <c r="N362" s="67">
        <v>7.4</v>
      </c>
      <c r="O362" s="103">
        <f t="shared" si="11"/>
        <v>7.1333333333333329</v>
      </c>
      <c r="U362" s="119"/>
    </row>
    <row r="363" spans="1:21">
      <c r="A363" s="86" t="s">
        <v>39</v>
      </c>
      <c r="B363" s="86" t="s">
        <v>40</v>
      </c>
      <c r="C363" s="86" t="s">
        <v>47</v>
      </c>
      <c r="D363" s="86">
        <v>2016</v>
      </c>
      <c r="E363" s="86">
        <v>3</v>
      </c>
      <c r="F363" s="86">
        <v>2</v>
      </c>
      <c r="G363" s="86">
        <v>22</v>
      </c>
      <c r="H363" s="86">
        <v>42</v>
      </c>
      <c r="I363" s="86">
        <v>222</v>
      </c>
      <c r="J363" s="86">
        <v>6</v>
      </c>
      <c r="K363" s="108">
        <v>45884</v>
      </c>
      <c r="L363" s="67">
        <v>7.5</v>
      </c>
      <c r="M363" s="67">
        <v>7.3</v>
      </c>
      <c r="N363" s="67">
        <v>7.4</v>
      </c>
      <c r="O363" s="103">
        <f t="shared" si="11"/>
        <v>7.4000000000000012</v>
      </c>
      <c r="U363" s="119"/>
    </row>
    <row r="364" spans="1:21">
      <c r="A364" s="86" t="s">
        <v>39</v>
      </c>
      <c r="B364" s="86" t="s">
        <v>40</v>
      </c>
      <c r="C364" s="86" t="s">
        <v>42</v>
      </c>
      <c r="D364" s="86">
        <v>1989</v>
      </c>
      <c r="E364" s="86">
        <v>3</v>
      </c>
      <c r="F364" s="86">
        <v>3</v>
      </c>
      <c r="G364" s="86">
        <v>22</v>
      </c>
      <c r="H364" s="86">
        <v>43</v>
      </c>
      <c r="I364" s="86">
        <v>322</v>
      </c>
      <c r="J364" s="86">
        <v>6</v>
      </c>
      <c r="K364" s="108">
        <v>45884</v>
      </c>
      <c r="L364" s="67">
        <v>7</v>
      </c>
      <c r="M364" s="67">
        <v>7.1</v>
      </c>
      <c r="N364" s="67">
        <v>7.2</v>
      </c>
      <c r="O364" s="103">
        <f t="shared" si="11"/>
        <v>7.1000000000000005</v>
      </c>
      <c r="U364" s="119"/>
    </row>
    <row r="365" spans="1:21">
      <c r="A365" s="86" t="s">
        <v>39</v>
      </c>
      <c r="B365" s="86" t="s">
        <v>40</v>
      </c>
      <c r="C365" s="86" t="s">
        <v>48</v>
      </c>
      <c r="D365" s="86">
        <v>2020</v>
      </c>
      <c r="E365" s="86">
        <v>3</v>
      </c>
      <c r="F365" s="86">
        <v>4</v>
      </c>
      <c r="G365" s="86">
        <v>22</v>
      </c>
      <c r="H365" s="86">
        <v>44</v>
      </c>
      <c r="I365" s="86">
        <v>422</v>
      </c>
      <c r="J365" s="86">
        <v>6</v>
      </c>
      <c r="K365" s="108">
        <v>45884</v>
      </c>
      <c r="L365" s="67">
        <v>7.2</v>
      </c>
      <c r="M365" s="67">
        <v>7</v>
      </c>
      <c r="N365" s="67">
        <v>6.4</v>
      </c>
      <c r="O365" s="103">
        <f t="shared" si="11"/>
        <v>6.8666666666666671</v>
      </c>
      <c r="U365" s="119"/>
    </row>
    <row r="366" spans="1:21">
      <c r="A366" s="86" t="s">
        <v>39</v>
      </c>
      <c r="B366" s="86" t="s">
        <v>40</v>
      </c>
      <c r="C366" s="86" t="s">
        <v>41</v>
      </c>
      <c r="D366" s="86">
        <v>1984</v>
      </c>
      <c r="E366" s="86">
        <v>3</v>
      </c>
      <c r="F366" s="86">
        <v>4</v>
      </c>
      <c r="G366" s="86">
        <v>24</v>
      </c>
      <c r="H366" s="86">
        <v>45</v>
      </c>
      <c r="I366" s="86">
        <v>424</v>
      </c>
      <c r="J366" s="86">
        <v>6</v>
      </c>
      <c r="K366" s="108">
        <v>45884</v>
      </c>
      <c r="L366" s="67">
        <v>7.4</v>
      </c>
      <c r="M366" s="67">
        <v>7</v>
      </c>
      <c r="N366" s="67">
        <v>7</v>
      </c>
      <c r="O366" s="103">
        <f t="shared" si="11"/>
        <v>7.1333333333333329</v>
      </c>
      <c r="U366" s="119"/>
    </row>
    <row r="367" spans="1:21">
      <c r="A367" s="86" t="s">
        <v>39</v>
      </c>
      <c r="B367" s="86" t="s">
        <v>40</v>
      </c>
      <c r="C367" s="86" t="s">
        <v>46</v>
      </c>
      <c r="D367" s="86">
        <v>2008</v>
      </c>
      <c r="E367" s="86">
        <v>3</v>
      </c>
      <c r="F367" s="86">
        <v>3</v>
      </c>
      <c r="G367" s="86">
        <v>24</v>
      </c>
      <c r="H367" s="86">
        <v>46</v>
      </c>
      <c r="I367" s="86">
        <v>324</v>
      </c>
      <c r="J367" s="86">
        <v>6</v>
      </c>
      <c r="K367" s="108">
        <v>45884</v>
      </c>
      <c r="L367" s="67">
        <v>6.3</v>
      </c>
      <c r="M367" s="67">
        <v>6.5</v>
      </c>
      <c r="N367" s="67">
        <v>7</v>
      </c>
      <c r="O367" s="103">
        <f t="shared" si="11"/>
        <v>6.6000000000000005</v>
      </c>
      <c r="U367" s="119"/>
    </row>
    <row r="368" spans="1:21">
      <c r="A368" s="86" t="s">
        <v>39</v>
      </c>
      <c r="B368" s="86" t="s">
        <v>40</v>
      </c>
      <c r="C368" s="86" t="s">
        <v>43</v>
      </c>
      <c r="D368" s="86">
        <v>1999</v>
      </c>
      <c r="E368" s="86">
        <v>3</v>
      </c>
      <c r="F368" s="86">
        <v>2</v>
      </c>
      <c r="G368" s="86">
        <v>24</v>
      </c>
      <c r="H368" s="86">
        <v>47</v>
      </c>
      <c r="I368" s="86">
        <v>224</v>
      </c>
      <c r="J368" s="86">
        <v>6</v>
      </c>
      <c r="K368" s="108">
        <v>45884</v>
      </c>
      <c r="L368" s="67">
        <v>6.7</v>
      </c>
      <c r="M368" s="67">
        <v>7.3</v>
      </c>
      <c r="N368" s="67">
        <v>7.5</v>
      </c>
      <c r="O368" s="103">
        <f t="shared" si="11"/>
        <v>7.166666666666667</v>
      </c>
      <c r="U368" s="119"/>
    </row>
    <row r="369" spans="1:21">
      <c r="A369" s="86" t="s">
        <v>39</v>
      </c>
      <c r="B369" s="86" t="s">
        <v>40</v>
      </c>
      <c r="C369" s="86" t="s">
        <v>45</v>
      </c>
      <c r="D369" s="86">
        <v>2004</v>
      </c>
      <c r="E369" s="86">
        <v>3</v>
      </c>
      <c r="F369" s="86">
        <v>1</v>
      </c>
      <c r="G369" s="86">
        <v>24</v>
      </c>
      <c r="H369" s="86">
        <v>48</v>
      </c>
      <c r="I369" s="86">
        <v>124</v>
      </c>
      <c r="J369" s="86">
        <v>6</v>
      </c>
      <c r="K369" s="108">
        <v>45884</v>
      </c>
      <c r="L369" s="67">
        <v>7.3</v>
      </c>
      <c r="M369" s="67">
        <v>7.4</v>
      </c>
      <c r="N369" s="67">
        <v>6.7</v>
      </c>
      <c r="O369" s="103">
        <f t="shared" si="11"/>
        <v>7.1333333333333329</v>
      </c>
      <c r="U369" s="119"/>
    </row>
    <row r="370" spans="1:21">
      <c r="A370" s="86" t="s">
        <v>29</v>
      </c>
      <c r="B370" s="86" t="s">
        <v>30</v>
      </c>
      <c r="C370" s="86" t="s">
        <v>34</v>
      </c>
      <c r="D370" s="86">
        <v>1999</v>
      </c>
      <c r="E370" s="86">
        <v>4</v>
      </c>
      <c r="F370" s="86">
        <v>1</v>
      </c>
      <c r="G370" s="86">
        <v>26</v>
      </c>
      <c r="H370" s="86">
        <v>49</v>
      </c>
      <c r="I370" s="86">
        <v>126</v>
      </c>
      <c r="J370" s="86">
        <v>6</v>
      </c>
      <c r="K370" s="64">
        <v>45845</v>
      </c>
      <c r="L370" s="113">
        <v>7.7</v>
      </c>
      <c r="M370" s="113">
        <v>7.5</v>
      </c>
      <c r="N370" s="113">
        <v>7.5</v>
      </c>
      <c r="O370" s="103">
        <f t="shared" si="11"/>
        <v>7.5666666666666664</v>
      </c>
      <c r="P370" s="17"/>
      <c r="Q370" s="17"/>
      <c r="R370" s="17"/>
      <c r="U370" s="119"/>
    </row>
    <row r="371" spans="1:21">
      <c r="A371" s="86" t="s">
        <v>29</v>
      </c>
      <c r="B371" s="86" t="s">
        <v>30</v>
      </c>
      <c r="C371" s="86" t="s">
        <v>35</v>
      </c>
      <c r="D371" s="86">
        <v>2002</v>
      </c>
      <c r="E371" s="86">
        <v>4</v>
      </c>
      <c r="F371" s="86">
        <v>2</v>
      </c>
      <c r="G371" s="86">
        <v>26</v>
      </c>
      <c r="H371" s="86">
        <v>50</v>
      </c>
      <c r="I371" s="86">
        <v>226</v>
      </c>
      <c r="J371" s="86">
        <v>6</v>
      </c>
      <c r="K371" s="64">
        <v>45845</v>
      </c>
      <c r="L371" s="113">
        <v>7.2</v>
      </c>
      <c r="M371" s="113">
        <v>7.3</v>
      </c>
      <c r="N371" s="113">
        <v>7.2</v>
      </c>
      <c r="O371" s="103">
        <f t="shared" si="11"/>
        <v>7.2333333333333334</v>
      </c>
      <c r="P371" s="17"/>
      <c r="Q371" s="17"/>
      <c r="R371" s="17"/>
      <c r="U371" s="119"/>
    </row>
    <row r="372" spans="1:21">
      <c r="A372" s="86" t="s">
        <v>29</v>
      </c>
      <c r="B372" s="86" t="s">
        <v>30</v>
      </c>
      <c r="C372" s="86" t="s">
        <v>32</v>
      </c>
      <c r="D372" s="86">
        <v>1985</v>
      </c>
      <c r="E372" s="86">
        <v>4</v>
      </c>
      <c r="F372" s="86">
        <v>3</v>
      </c>
      <c r="G372" s="86">
        <v>26</v>
      </c>
      <c r="H372" s="86">
        <v>51</v>
      </c>
      <c r="I372" s="86">
        <v>326</v>
      </c>
      <c r="J372" s="86">
        <v>6</v>
      </c>
      <c r="K372" s="64">
        <v>45845</v>
      </c>
      <c r="L372" s="113">
        <v>8.1999999999999993</v>
      </c>
      <c r="M372" s="113">
        <v>7.3</v>
      </c>
      <c r="N372" s="113">
        <v>7.3</v>
      </c>
      <c r="O372" s="103">
        <f t="shared" si="11"/>
        <v>7.6000000000000005</v>
      </c>
      <c r="P372" s="17"/>
      <c r="Q372" s="17"/>
      <c r="R372" s="17"/>
      <c r="U372" s="119"/>
    </row>
    <row r="373" spans="1:21">
      <c r="A373" s="86" t="s">
        <v>29</v>
      </c>
      <c r="B373" s="86" t="s">
        <v>30</v>
      </c>
      <c r="C373" s="86" t="s">
        <v>38</v>
      </c>
      <c r="D373" s="86">
        <v>2023</v>
      </c>
      <c r="E373" s="86">
        <v>4</v>
      </c>
      <c r="F373" s="86">
        <v>4</v>
      </c>
      <c r="G373" s="86">
        <v>26</v>
      </c>
      <c r="H373" s="86">
        <v>52</v>
      </c>
      <c r="I373" s="86">
        <v>426</v>
      </c>
      <c r="J373" s="86">
        <v>6</v>
      </c>
      <c r="K373" s="64">
        <v>45845</v>
      </c>
      <c r="L373" s="113">
        <v>7</v>
      </c>
      <c r="M373" s="113">
        <v>7.7</v>
      </c>
      <c r="N373" s="113">
        <v>6.6</v>
      </c>
      <c r="O373" s="103">
        <f t="shared" si="11"/>
        <v>7.0999999999999988</v>
      </c>
      <c r="P373" s="17"/>
      <c r="Q373" s="17"/>
      <c r="R373" s="17"/>
      <c r="U373" s="119"/>
    </row>
    <row r="374" spans="1:21">
      <c r="A374" s="86" t="s">
        <v>29</v>
      </c>
      <c r="B374" s="86" t="s">
        <v>30</v>
      </c>
      <c r="C374" s="86" t="s">
        <v>36</v>
      </c>
      <c r="D374" s="86">
        <v>2016</v>
      </c>
      <c r="E374" s="86">
        <v>4</v>
      </c>
      <c r="F374" s="86">
        <v>4</v>
      </c>
      <c r="G374" s="86">
        <v>28</v>
      </c>
      <c r="H374" s="86">
        <v>53</v>
      </c>
      <c r="I374" s="86">
        <v>428</v>
      </c>
      <c r="J374" s="86">
        <v>6</v>
      </c>
      <c r="K374" s="64">
        <v>45845</v>
      </c>
      <c r="L374" s="113">
        <v>8.1</v>
      </c>
      <c r="M374" s="113">
        <v>7.7</v>
      </c>
      <c r="N374" s="113">
        <v>7.7</v>
      </c>
      <c r="O374" s="103">
        <f t="shared" si="11"/>
        <v>7.833333333333333</v>
      </c>
      <c r="P374" s="17"/>
      <c r="Q374" s="17"/>
      <c r="R374" s="17"/>
      <c r="U374" s="119"/>
    </row>
    <row r="375" spans="1:21">
      <c r="A375" s="86" t="s">
        <v>29</v>
      </c>
      <c r="B375" s="86" t="s">
        <v>30</v>
      </c>
      <c r="C375" s="86" t="s">
        <v>33</v>
      </c>
      <c r="D375" s="86">
        <v>1998</v>
      </c>
      <c r="E375" s="86">
        <v>4</v>
      </c>
      <c r="F375" s="86">
        <v>3</v>
      </c>
      <c r="G375" s="86">
        <v>28</v>
      </c>
      <c r="H375" s="86">
        <v>54</v>
      </c>
      <c r="I375" s="86">
        <v>328</v>
      </c>
      <c r="J375" s="86">
        <v>6</v>
      </c>
      <c r="K375" s="64">
        <v>45845</v>
      </c>
      <c r="L375" s="113">
        <v>8.3000000000000007</v>
      </c>
      <c r="M375" s="113">
        <v>7.8</v>
      </c>
      <c r="N375" s="113">
        <v>7</v>
      </c>
      <c r="O375" s="103">
        <f t="shared" si="11"/>
        <v>7.7</v>
      </c>
      <c r="P375" s="17"/>
      <c r="Q375" s="17"/>
      <c r="R375" s="17"/>
      <c r="U375" s="119"/>
    </row>
    <row r="376" spans="1:21">
      <c r="A376" s="86" t="s">
        <v>29</v>
      </c>
      <c r="B376" s="86" t="s">
        <v>30</v>
      </c>
      <c r="C376" s="86" t="s">
        <v>37</v>
      </c>
      <c r="D376" s="86">
        <v>2018</v>
      </c>
      <c r="E376" s="86">
        <v>4</v>
      </c>
      <c r="F376" s="86">
        <v>2</v>
      </c>
      <c r="G376" s="86">
        <v>28</v>
      </c>
      <c r="H376" s="86">
        <v>55</v>
      </c>
      <c r="I376" s="86">
        <v>228</v>
      </c>
      <c r="J376" s="86">
        <v>6</v>
      </c>
      <c r="K376" s="64">
        <v>45845</v>
      </c>
      <c r="L376" s="113">
        <v>6.5</v>
      </c>
      <c r="M376" s="113">
        <v>7.1</v>
      </c>
      <c r="N376" s="113">
        <v>7.4</v>
      </c>
      <c r="O376" s="103">
        <f t="shared" si="11"/>
        <v>7</v>
      </c>
      <c r="P376" s="17"/>
      <c r="Q376" s="17"/>
      <c r="R376" s="17"/>
      <c r="U376" s="119"/>
    </row>
    <row r="377" spans="1:21">
      <c r="A377" s="86" t="s">
        <v>29</v>
      </c>
      <c r="B377" s="86" t="s">
        <v>30</v>
      </c>
      <c r="C377" s="86" t="s">
        <v>31</v>
      </c>
      <c r="D377" s="86">
        <v>1983</v>
      </c>
      <c r="E377" s="86">
        <v>4</v>
      </c>
      <c r="F377" s="86">
        <v>1</v>
      </c>
      <c r="G377" s="86">
        <v>28</v>
      </c>
      <c r="H377" s="86">
        <v>56</v>
      </c>
      <c r="I377" s="86">
        <v>128</v>
      </c>
      <c r="J377" s="86">
        <v>6</v>
      </c>
      <c r="K377" s="64">
        <v>45845</v>
      </c>
      <c r="L377" s="113">
        <v>8.1999999999999993</v>
      </c>
      <c r="M377" s="113">
        <v>8.3000000000000007</v>
      </c>
      <c r="N377" s="113">
        <v>7.2</v>
      </c>
      <c r="O377" s="103">
        <f t="shared" si="11"/>
        <v>7.8999999999999995</v>
      </c>
      <c r="P377" s="17"/>
      <c r="Q377" s="17"/>
      <c r="R377" s="17"/>
      <c r="U377" s="119"/>
    </row>
    <row r="378" spans="1:21">
      <c r="A378" s="86" t="s">
        <v>39</v>
      </c>
      <c r="B378" s="86" t="s">
        <v>40</v>
      </c>
      <c r="C378" s="86" t="s">
        <v>43</v>
      </c>
      <c r="D378" s="86">
        <v>1999</v>
      </c>
      <c r="E378" s="86">
        <v>4</v>
      </c>
      <c r="F378" s="86">
        <v>1</v>
      </c>
      <c r="G378" s="86">
        <v>30</v>
      </c>
      <c r="H378" s="86">
        <v>57</v>
      </c>
      <c r="I378" s="86">
        <v>130</v>
      </c>
      <c r="J378" s="86">
        <v>6</v>
      </c>
      <c r="K378" s="108">
        <v>45884</v>
      </c>
      <c r="L378" s="67">
        <v>7.2</v>
      </c>
      <c r="M378" s="67">
        <v>6.9</v>
      </c>
      <c r="N378" s="67">
        <v>7.1</v>
      </c>
      <c r="O378" s="103">
        <f t="shared" si="11"/>
        <v>7.0666666666666673</v>
      </c>
      <c r="U378" s="119"/>
    </row>
    <row r="379" spans="1:21">
      <c r="A379" s="86" t="s">
        <v>39</v>
      </c>
      <c r="B379" s="86" t="s">
        <v>40</v>
      </c>
      <c r="C379" s="86" t="s">
        <v>48</v>
      </c>
      <c r="D379" s="86">
        <v>2020</v>
      </c>
      <c r="E379" s="86">
        <v>4</v>
      </c>
      <c r="F379" s="86">
        <v>2</v>
      </c>
      <c r="G379" s="86">
        <v>30</v>
      </c>
      <c r="H379" s="86">
        <v>58</v>
      </c>
      <c r="I379" s="86">
        <v>230</v>
      </c>
      <c r="J379" s="86">
        <v>6</v>
      </c>
      <c r="K379" s="108">
        <v>45884</v>
      </c>
      <c r="L379" s="67">
        <v>6.7</v>
      </c>
      <c r="M379" s="67">
        <v>7.3</v>
      </c>
      <c r="N379" s="67">
        <v>6.8</v>
      </c>
      <c r="O379" s="103">
        <f t="shared" si="11"/>
        <v>6.9333333333333336</v>
      </c>
      <c r="U379" s="119"/>
    </row>
    <row r="380" spans="1:21">
      <c r="A380" s="86" t="s">
        <v>39</v>
      </c>
      <c r="B380" s="86" t="s">
        <v>40</v>
      </c>
      <c r="C380" s="86" t="s">
        <v>44</v>
      </c>
      <c r="D380" s="86">
        <v>2001</v>
      </c>
      <c r="E380" s="86">
        <v>4</v>
      </c>
      <c r="F380" s="86">
        <v>3</v>
      </c>
      <c r="G380" s="86">
        <v>30</v>
      </c>
      <c r="H380" s="86">
        <v>59</v>
      </c>
      <c r="I380" s="86">
        <v>330</v>
      </c>
      <c r="J380" s="86">
        <v>6</v>
      </c>
      <c r="K380" s="108">
        <v>45884</v>
      </c>
      <c r="L380" s="67">
        <v>6.7</v>
      </c>
      <c r="M380" s="67">
        <v>6.5</v>
      </c>
      <c r="N380" s="67">
        <v>6.3</v>
      </c>
      <c r="O380" s="103">
        <f t="shared" si="11"/>
        <v>6.5</v>
      </c>
      <c r="U380" s="119"/>
    </row>
    <row r="381" spans="1:21">
      <c r="A381" s="86" t="s">
        <v>39</v>
      </c>
      <c r="B381" s="86" t="s">
        <v>40</v>
      </c>
      <c r="C381" s="86" t="s">
        <v>45</v>
      </c>
      <c r="D381" s="86">
        <v>2004</v>
      </c>
      <c r="E381" s="86">
        <v>4</v>
      </c>
      <c r="F381" s="86">
        <v>4</v>
      </c>
      <c r="G381" s="86">
        <v>30</v>
      </c>
      <c r="H381" s="86">
        <v>60</v>
      </c>
      <c r="I381" s="86">
        <v>430</v>
      </c>
      <c r="J381" s="86">
        <v>6</v>
      </c>
      <c r="K381" s="108">
        <v>45884</v>
      </c>
      <c r="L381" s="67">
        <v>6.5</v>
      </c>
      <c r="M381" s="67">
        <v>7.2</v>
      </c>
      <c r="N381" s="67">
        <v>7.1</v>
      </c>
      <c r="O381" s="103">
        <f t="shared" si="11"/>
        <v>6.9333333333333327</v>
      </c>
      <c r="U381" s="119"/>
    </row>
    <row r="382" spans="1:21">
      <c r="A382" s="86" t="s">
        <v>39</v>
      </c>
      <c r="B382" s="86" t="s">
        <v>40</v>
      </c>
      <c r="C382" s="86" t="s">
        <v>42</v>
      </c>
      <c r="D382" s="86">
        <v>1989</v>
      </c>
      <c r="E382" s="86">
        <v>4</v>
      </c>
      <c r="F382" s="86">
        <v>4</v>
      </c>
      <c r="G382" s="86">
        <v>32</v>
      </c>
      <c r="H382" s="86">
        <v>61</v>
      </c>
      <c r="I382" s="86">
        <v>432</v>
      </c>
      <c r="J382" s="86">
        <v>6</v>
      </c>
      <c r="K382" s="108">
        <v>45884</v>
      </c>
      <c r="L382" s="67">
        <v>7.1</v>
      </c>
      <c r="M382" s="67">
        <v>7.2</v>
      </c>
      <c r="N382" s="67">
        <v>7</v>
      </c>
      <c r="O382" s="103">
        <f t="shared" si="11"/>
        <v>7.1000000000000005</v>
      </c>
      <c r="U382" s="119"/>
    </row>
    <row r="383" spans="1:21">
      <c r="A383" s="86" t="s">
        <v>39</v>
      </c>
      <c r="B383" s="86" t="s">
        <v>40</v>
      </c>
      <c r="C383" s="86" t="s">
        <v>47</v>
      </c>
      <c r="D383" s="86">
        <v>2016</v>
      </c>
      <c r="E383" s="86">
        <v>4</v>
      </c>
      <c r="F383" s="86">
        <v>3</v>
      </c>
      <c r="G383" s="86">
        <v>32</v>
      </c>
      <c r="H383" s="86">
        <v>62</v>
      </c>
      <c r="I383" s="86">
        <v>332</v>
      </c>
      <c r="J383" s="86">
        <v>6</v>
      </c>
      <c r="K383" s="108">
        <v>45884</v>
      </c>
      <c r="L383" s="67">
        <v>6.5</v>
      </c>
      <c r="M383" s="67">
        <v>6.6</v>
      </c>
      <c r="N383" s="67">
        <v>7.2</v>
      </c>
      <c r="O383" s="103">
        <f t="shared" si="11"/>
        <v>6.7666666666666666</v>
      </c>
      <c r="U383" s="119"/>
    </row>
    <row r="384" spans="1:21">
      <c r="A384" s="86" t="s">
        <v>39</v>
      </c>
      <c r="B384" s="86" t="s">
        <v>40</v>
      </c>
      <c r="C384" s="86" t="s">
        <v>41</v>
      </c>
      <c r="D384" s="86">
        <v>1984</v>
      </c>
      <c r="E384" s="86">
        <v>4</v>
      </c>
      <c r="F384" s="86">
        <v>2</v>
      </c>
      <c r="G384" s="86">
        <v>32</v>
      </c>
      <c r="H384" s="86">
        <v>63</v>
      </c>
      <c r="I384" s="86">
        <v>232</v>
      </c>
      <c r="J384" s="86">
        <v>6</v>
      </c>
      <c r="K384" s="108">
        <v>45884</v>
      </c>
      <c r="L384" s="67">
        <v>7.5</v>
      </c>
      <c r="M384" s="67">
        <v>7.3</v>
      </c>
      <c r="N384" s="67">
        <v>7.2</v>
      </c>
      <c r="O384" s="103">
        <f t="shared" si="11"/>
        <v>7.333333333333333</v>
      </c>
      <c r="U384" s="119"/>
    </row>
    <row r="385" spans="1:21">
      <c r="A385" s="86" t="s">
        <v>39</v>
      </c>
      <c r="B385" s="86" t="s">
        <v>40</v>
      </c>
      <c r="C385" s="86" t="s">
        <v>46</v>
      </c>
      <c r="D385" s="86">
        <v>2008</v>
      </c>
      <c r="E385" s="86">
        <v>4</v>
      </c>
      <c r="F385" s="86">
        <v>1</v>
      </c>
      <c r="G385" s="86">
        <v>32</v>
      </c>
      <c r="H385" s="86">
        <v>64</v>
      </c>
      <c r="I385" s="86">
        <v>132</v>
      </c>
      <c r="J385" s="86">
        <v>6</v>
      </c>
      <c r="K385" s="108">
        <v>45884</v>
      </c>
      <c r="L385" s="67">
        <v>7.3</v>
      </c>
      <c r="M385" s="67">
        <v>7.7</v>
      </c>
      <c r="N385" s="67">
        <v>7.1</v>
      </c>
      <c r="O385" s="103">
        <f t="shared" si="11"/>
        <v>7.3666666666666671</v>
      </c>
      <c r="U385" s="119"/>
    </row>
    <row r="386" spans="1:21">
      <c r="A386" s="86" t="s">
        <v>29</v>
      </c>
      <c r="B386" s="86" t="s">
        <v>30</v>
      </c>
      <c r="C386" s="86" t="s">
        <v>37</v>
      </c>
      <c r="D386" s="86">
        <v>2018</v>
      </c>
      <c r="E386" s="86">
        <v>1</v>
      </c>
      <c r="F386" s="86">
        <v>1</v>
      </c>
      <c r="G386" s="86">
        <v>2</v>
      </c>
      <c r="H386" s="86">
        <v>1</v>
      </c>
      <c r="I386" s="86">
        <v>102</v>
      </c>
      <c r="J386" s="86">
        <v>7</v>
      </c>
      <c r="K386" s="108">
        <v>45852</v>
      </c>
      <c r="L386" s="113">
        <v>8.4</v>
      </c>
      <c r="M386" s="113">
        <v>7.8</v>
      </c>
      <c r="N386" s="113">
        <v>8.1999999999999993</v>
      </c>
      <c r="O386" s="103">
        <f t="shared" si="11"/>
        <v>8.1333333333333329</v>
      </c>
      <c r="U386" s="119"/>
    </row>
    <row r="387" spans="1:21">
      <c r="A387" s="86" t="s">
        <v>29</v>
      </c>
      <c r="B387" s="86" t="s">
        <v>30</v>
      </c>
      <c r="C387" s="86" t="s">
        <v>32</v>
      </c>
      <c r="D387" s="86">
        <v>1985</v>
      </c>
      <c r="E387" s="86">
        <v>1</v>
      </c>
      <c r="F387" s="86">
        <v>2</v>
      </c>
      <c r="G387" s="86">
        <v>2</v>
      </c>
      <c r="H387" s="86">
        <v>2</v>
      </c>
      <c r="I387" s="86">
        <v>202</v>
      </c>
      <c r="J387" s="86">
        <v>7</v>
      </c>
      <c r="K387" s="108">
        <v>45852</v>
      </c>
      <c r="L387" s="113">
        <v>8</v>
      </c>
      <c r="M387" s="113">
        <v>7.7</v>
      </c>
      <c r="N387" s="113">
        <v>8.4</v>
      </c>
      <c r="O387" s="103">
        <f t="shared" ref="O387:O450" si="12">AVERAGE(L387:N387)</f>
        <v>8.0333333333333332</v>
      </c>
      <c r="U387" s="119"/>
    </row>
    <row r="388" spans="1:21">
      <c r="A388" s="86" t="s">
        <v>29</v>
      </c>
      <c r="B388" s="86" t="s">
        <v>30</v>
      </c>
      <c r="C388" s="86" t="s">
        <v>31</v>
      </c>
      <c r="D388" s="86">
        <v>1983</v>
      </c>
      <c r="E388" s="86">
        <v>1</v>
      </c>
      <c r="F388" s="86">
        <v>3</v>
      </c>
      <c r="G388" s="86">
        <v>2</v>
      </c>
      <c r="H388" s="86">
        <v>3</v>
      </c>
      <c r="I388" s="86">
        <v>302</v>
      </c>
      <c r="J388" s="86">
        <v>7</v>
      </c>
      <c r="K388" s="108">
        <v>45852</v>
      </c>
      <c r="L388" s="113">
        <v>8.4</v>
      </c>
      <c r="M388" s="113">
        <v>8.1999999999999993</v>
      </c>
      <c r="N388" s="113">
        <v>7.4</v>
      </c>
      <c r="O388" s="103">
        <f t="shared" si="12"/>
        <v>8</v>
      </c>
      <c r="U388" s="119"/>
    </row>
    <row r="389" spans="1:21">
      <c r="A389" s="86" t="s">
        <v>29</v>
      </c>
      <c r="B389" s="86" t="s">
        <v>30</v>
      </c>
      <c r="C389" s="86" t="s">
        <v>34</v>
      </c>
      <c r="D389" s="86">
        <v>1999</v>
      </c>
      <c r="E389" s="86">
        <v>1</v>
      </c>
      <c r="F389" s="86">
        <v>4</v>
      </c>
      <c r="G389" s="86">
        <v>2</v>
      </c>
      <c r="H389" s="86">
        <v>4</v>
      </c>
      <c r="I389" s="86">
        <v>402</v>
      </c>
      <c r="J389" s="86">
        <v>7</v>
      </c>
      <c r="K389" s="108">
        <v>45852</v>
      </c>
      <c r="L389" s="113">
        <v>8.8000000000000007</v>
      </c>
      <c r="M389" s="113">
        <v>8.6999999999999993</v>
      </c>
      <c r="N389" s="113">
        <v>8.3000000000000007</v>
      </c>
      <c r="O389" s="103">
        <f t="shared" si="12"/>
        <v>8.6</v>
      </c>
      <c r="U389" s="119"/>
    </row>
    <row r="390" spans="1:21">
      <c r="A390" s="86" t="s">
        <v>29</v>
      </c>
      <c r="B390" s="86" t="s">
        <v>30</v>
      </c>
      <c r="C390" s="86" t="s">
        <v>35</v>
      </c>
      <c r="D390" s="86">
        <v>2002</v>
      </c>
      <c r="E390" s="86">
        <v>1</v>
      </c>
      <c r="F390" s="86">
        <v>4</v>
      </c>
      <c r="G390" s="86">
        <v>4</v>
      </c>
      <c r="H390" s="86">
        <v>5</v>
      </c>
      <c r="I390" s="86">
        <v>404</v>
      </c>
      <c r="J390" s="86">
        <v>7</v>
      </c>
      <c r="K390" s="108">
        <v>45852</v>
      </c>
      <c r="L390" s="113">
        <v>7.9</v>
      </c>
      <c r="M390" s="113">
        <v>7.5</v>
      </c>
      <c r="N390" s="113">
        <v>7.4</v>
      </c>
      <c r="O390" s="103">
        <f t="shared" si="12"/>
        <v>7.6000000000000005</v>
      </c>
      <c r="U390" s="119"/>
    </row>
    <row r="391" spans="1:21">
      <c r="A391" s="86" t="s">
        <v>29</v>
      </c>
      <c r="B391" s="86" t="s">
        <v>30</v>
      </c>
      <c r="C391" s="86" t="s">
        <v>38</v>
      </c>
      <c r="D391" s="86">
        <v>2023</v>
      </c>
      <c r="E391" s="86">
        <v>1</v>
      </c>
      <c r="F391" s="86">
        <v>3</v>
      </c>
      <c r="G391" s="86">
        <v>4</v>
      </c>
      <c r="H391" s="86">
        <v>6</v>
      </c>
      <c r="I391" s="86">
        <v>304</v>
      </c>
      <c r="J391" s="86">
        <v>7</v>
      </c>
      <c r="K391" s="108">
        <v>45852</v>
      </c>
      <c r="L391" s="113">
        <v>7.6</v>
      </c>
      <c r="M391" s="113">
        <v>7.4</v>
      </c>
      <c r="N391" s="113">
        <v>7.5</v>
      </c>
      <c r="O391" s="103">
        <f t="shared" si="12"/>
        <v>7.5</v>
      </c>
      <c r="U391" s="119"/>
    </row>
    <row r="392" spans="1:21">
      <c r="A392" s="86" t="s">
        <v>29</v>
      </c>
      <c r="B392" s="86" t="s">
        <v>30</v>
      </c>
      <c r="C392" s="86" t="s">
        <v>33</v>
      </c>
      <c r="D392" s="86">
        <v>1998</v>
      </c>
      <c r="E392" s="86">
        <v>1</v>
      </c>
      <c r="F392" s="86">
        <v>2</v>
      </c>
      <c r="G392" s="86">
        <v>4</v>
      </c>
      <c r="H392" s="86">
        <v>7</v>
      </c>
      <c r="I392" s="86">
        <v>204</v>
      </c>
      <c r="J392" s="86">
        <v>7</v>
      </c>
      <c r="K392" s="108">
        <v>45852</v>
      </c>
      <c r="L392" s="113">
        <v>8.6999999999999993</v>
      </c>
      <c r="M392" s="113">
        <v>8.1999999999999993</v>
      </c>
      <c r="N392" s="113">
        <v>8</v>
      </c>
      <c r="O392" s="103">
        <f t="shared" si="12"/>
        <v>8.2999999999999989</v>
      </c>
      <c r="U392" s="119"/>
    </row>
    <row r="393" spans="1:21">
      <c r="A393" s="86" t="s">
        <v>29</v>
      </c>
      <c r="B393" s="86" t="s">
        <v>30</v>
      </c>
      <c r="C393" s="86" t="s">
        <v>36</v>
      </c>
      <c r="D393" s="86">
        <v>2016</v>
      </c>
      <c r="E393" s="86">
        <v>1</v>
      </c>
      <c r="F393" s="86">
        <v>1</v>
      </c>
      <c r="G393" s="86">
        <v>4</v>
      </c>
      <c r="H393" s="86">
        <v>8</v>
      </c>
      <c r="I393" s="86">
        <v>104</v>
      </c>
      <c r="J393" s="86">
        <v>7</v>
      </c>
      <c r="K393" s="108">
        <v>45852</v>
      </c>
      <c r="L393" s="113">
        <v>8.3000000000000007</v>
      </c>
      <c r="M393" s="113">
        <v>8</v>
      </c>
      <c r="N393" s="113">
        <v>8.1999999999999993</v>
      </c>
      <c r="O393" s="103">
        <f t="shared" si="12"/>
        <v>8.1666666666666661</v>
      </c>
      <c r="U393" s="119"/>
    </row>
    <row r="394" spans="1:21">
      <c r="A394" s="86" t="s">
        <v>39</v>
      </c>
      <c r="B394" s="86" t="s">
        <v>40</v>
      </c>
      <c r="C394" s="86" t="s">
        <v>41</v>
      </c>
      <c r="D394" s="86">
        <v>1984</v>
      </c>
      <c r="E394" s="86">
        <v>1</v>
      </c>
      <c r="F394" s="86">
        <v>1</v>
      </c>
      <c r="G394" s="86">
        <v>6</v>
      </c>
      <c r="H394" s="86">
        <v>9</v>
      </c>
      <c r="I394" s="86">
        <v>106</v>
      </c>
      <c r="J394" s="86">
        <v>7</v>
      </c>
      <c r="K394" s="108">
        <v>45895</v>
      </c>
      <c r="L394" s="67">
        <v>8.6</v>
      </c>
      <c r="M394" s="67">
        <v>8.4</v>
      </c>
      <c r="N394" s="67">
        <v>8.3000000000000007</v>
      </c>
      <c r="U394" s="119"/>
    </row>
    <row r="395" spans="1:21">
      <c r="A395" s="86" t="s">
        <v>39</v>
      </c>
      <c r="B395" s="86" t="s">
        <v>40</v>
      </c>
      <c r="C395" s="86" t="s">
        <v>42</v>
      </c>
      <c r="D395" s="86">
        <v>1989</v>
      </c>
      <c r="E395" s="86">
        <v>1</v>
      </c>
      <c r="F395" s="86">
        <v>2</v>
      </c>
      <c r="G395" s="86">
        <v>6</v>
      </c>
      <c r="H395" s="86">
        <v>10</v>
      </c>
      <c r="I395" s="86">
        <v>206</v>
      </c>
      <c r="J395" s="86">
        <v>7</v>
      </c>
      <c r="K395" s="108">
        <v>45895</v>
      </c>
      <c r="L395" s="67">
        <v>9.1</v>
      </c>
      <c r="M395" s="67">
        <v>8.8000000000000007</v>
      </c>
      <c r="N395" s="67">
        <v>8.8000000000000007</v>
      </c>
      <c r="U395" s="119"/>
    </row>
    <row r="396" spans="1:21">
      <c r="A396" s="86" t="s">
        <v>39</v>
      </c>
      <c r="B396" s="86" t="s">
        <v>40</v>
      </c>
      <c r="C396" s="86" t="s">
        <v>45</v>
      </c>
      <c r="D396" s="86">
        <v>2004</v>
      </c>
      <c r="E396" s="86">
        <v>1</v>
      </c>
      <c r="F396" s="86">
        <v>3</v>
      </c>
      <c r="G396" s="86">
        <v>6</v>
      </c>
      <c r="H396" s="86">
        <v>11</v>
      </c>
      <c r="I396" s="86">
        <v>306</v>
      </c>
      <c r="J396" s="86">
        <v>7</v>
      </c>
      <c r="K396" s="108">
        <v>45895</v>
      </c>
      <c r="L396" s="67">
        <v>8.4</v>
      </c>
      <c r="M396" s="67">
        <v>8.5</v>
      </c>
      <c r="N396" s="67">
        <v>8.8000000000000007</v>
      </c>
      <c r="U396" s="119"/>
    </row>
    <row r="397" spans="1:21">
      <c r="A397" s="86" t="s">
        <v>39</v>
      </c>
      <c r="B397" s="86" t="s">
        <v>40</v>
      </c>
      <c r="C397" s="86" t="s">
        <v>43</v>
      </c>
      <c r="D397" s="86">
        <v>1999</v>
      </c>
      <c r="E397" s="86">
        <v>1</v>
      </c>
      <c r="F397" s="86">
        <v>4</v>
      </c>
      <c r="G397" s="86">
        <v>6</v>
      </c>
      <c r="H397" s="86">
        <v>12</v>
      </c>
      <c r="I397" s="86">
        <v>406</v>
      </c>
      <c r="J397" s="86">
        <v>7</v>
      </c>
      <c r="K397" s="108">
        <v>45895</v>
      </c>
      <c r="L397" s="67">
        <v>7.9</v>
      </c>
      <c r="M397" s="67">
        <v>7.1</v>
      </c>
      <c r="N397" s="67">
        <v>8.6999999999999993</v>
      </c>
      <c r="U397" s="119"/>
    </row>
    <row r="398" spans="1:21">
      <c r="A398" s="86" t="s">
        <v>39</v>
      </c>
      <c r="B398" s="86" t="s">
        <v>40</v>
      </c>
      <c r="C398" s="86" t="s">
        <v>46</v>
      </c>
      <c r="D398" s="86">
        <v>2008</v>
      </c>
      <c r="E398" s="86">
        <v>1</v>
      </c>
      <c r="F398" s="86">
        <v>4</v>
      </c>
      <c r="G398" s="86">
        <v>8</v>
      </c>
      <c r="H398" s="86">
        <v>13</v>
      </c>
      <c r="I398" s="86">
        <v>408</v>
      </c>
      <c r="J398" s="86">
        <v>7</v>
      </c>
      <c r="K398" s="108">
        <v>45895</v>
      </c>
      <c r="L398" s="67">
        <v>7.9</v>
      </c>
      <c r="M398" s="67">
        <v>8.1999999999999993</v>
      </c>
      <c r="N398" s="67">
        <v>7.3</v>
      </c>
      <c r="U398" s="119"/>
    </row>
    <row r="399" spans="1:21">
      <c r="A399" s="86" t="s">
        <v>39</v>
      </c>
      <c r="B399" s="86" t="s">
        <v>40</v>
      </c>
      <c r="C399" s="86" t="s">
        <v>48</v>
      </c>
      <c r="D399" s="86">
        <v>2020</v>
      </c>
      <c r="E399" s="86">
        <v>1</v>
      </c>
      <c r="F399" s="86">
        <v>3</v>
      </c>
      <c r="G399" s="86">
        <v>8</v>
      </c>
      <c r="H399" s="86">
        <v>14</v>
      </c>
      <c r="I399" s="86">
        <v>308</v>
      </c>
      <c r="J399" s="86">
        <v>7</v>
      </c>
      <c r="K399" s="108">
        <v>45895</v>
      </c>
      <c r="L399" s="67">
        <v>8.3000000000000007</v>
      </c>
      <c r="M399" s="67">
        <v>7.8</v>
      </c>
      <c r="N399" s="67">
        <v>7.7</v>
      </c>
      <c r="U399" s="119"/>
    </row>
    <row r="400" spans="1:21">
      <c r="A400" s="86" t="s">
        <v>39</v>
      </c>
      <c r="B400" s="86" t="s">
        <v>40</v>
      </c>
      <c r="C400" s="86" t="s">
        <v>44</v>
      </c>
      <c r="D400" s="86">
        <v>2001</v>
      </c>
      <c r="E400" s="86">
        <v>1</v>
      </c>
      <c r="F400" s="86">
        <v>2</v>
      </c>
      <c r="G400" s="86">
        <v>8</v>
      </c>
      <c r="H400" s="86">
        <v>15</v>
      </c>
      <c r="I400" s="86">
        <v>208</v>
      </c>
      <c r="J400" s="86">
        <v>7</v>
      </c>
      <c r="K400" s="108">
        <v>45895</v>
      </c>
      <c r="L400" s="67">
        <v>8.1999999999999993</v>
      </c>
      <c r="M400" s="67">
        <v>8.4</v>
      </c>
      <c r="N400" s="67">
        <v>8.4</v>
      </c>
      <c r="U400" s="119"/>
    </row>
    <row r="401" spans="1:21">
      <c r="A401" s="86" t="s">
        <v>39</v>
      </c>
      <c r="B401" s="86" t="s">
        <v>40</v>
      </c>
      <c r="C401" s="86" t="s">
        <v>47</v>
      </c>
      <c r="D401" s="86">
        <v>2016</v>
      </c>
      <c r="E401" s="86">
        <v>1</v>
      </c>
      <c r="F401" s="86">
        <v>1</v>
      </c>
      <c r="G401" s="86">
        <v>8</v>
      </c>
      <c r="H401" s="86">
        <v>16</v>
      </c>
      <c r="I401" s="86">
        <v>108</v>
      </c>
      <c r="J401" s="86">
        <v>7</v>
      </c>
      <c r="K401" s="108">
        <v>45895</v>
      </c>
      <c r="L401" s="67">
        <v>8.6</v>
      </c>
      <c r="M401" s="67">
        <v>8.8000000000000007</v>
      </c>
      <c r="N401" s="67">
        <v>8.3000000000000007</v>
      </c>
      <c r="U401" s="119"/>
    </row>
    <row r="402" spans="1:21">
      <c r="A402" s="86" t="s">
        <v>29</v>
      </c>
      <c r="B402" s="86" t="s">
        <v>30</v>
      </c>
      <c r="C402" s="86" t="s">
        <v>32</v>
      </c>
      <c r="D402" s="86">
        <v>1985</v>
      </c>
      <c r="E402" s="86">
        <v>2</v>
      </c>
      <c r="F402" s="86">
        <v>1</v>
      </c>
      <c r="G402" s="86">
        <v>10</v>
      </c>
      <c r="H402" s="86">
        <v>17</v>
      </c>
      <c r="I402" s="86">
        <v>110</v>
      </c>
      <c r="J402" s="86">
        <v>7</v>
      </c>
      <c r="K402" s="108">
        <v>45852</v>
      </c>
      <c r="L402" s="113">
        <v>8.1</v>
      </c>
      <c r="M402" s="113">
        <v>8.3000000000000007</v>
      </c>
      <c r="N402" s="113">
        <v>8</v>
      </c>
      <c r="O402" s="103">
        <f t="shared" si="12"/>
        <v>8.1333333333333329</v>
      </c>
      <c r="U402" s="119"/>
    </row>
    <row r="403" spans="1:21">
      <c r="A403" s="86" t="s">
        <v>29</v>
      </c>
      <c r="B403" s="86" t="s">
        <v>30</v>
      </c>
      <c r="C403" s="86" t="s">
        <v>38</v>
      </c>
      <c r="D403" s="86">
        <v>2023</v>
      </c>
      <c r="E403" s="86">
        <v>2</v>
      </c>
      <c r="F403" s="86">
        <v>2</v>
      </c>
      <c r="G403" s="86">
        <v>10</v>
      </c>
      <c r="H403" s="86">
        <v>18</v>
      </c>
      <c r="I403" s="86">
        <v>210</v>
      </c>
      <c r="J403" s="86">
        <v>7</v>
      </c>
      <c r="K403" s="108">
        <v>45852</v>
      </c>
      <c r="L403" s="113">
        <v>8.1999999999999993</v>
      </c>
      <c r="M403" s="113">
        <v>8.6</v>
      </c>
      <c r="N403" s="113">
        <v>8.5</v>
      </c>
      <c r="O403" s="103">
        <f t="shared" si="12"/>
        <v>8.4333333333333318</v>
      </c>
      <c r="U403" s="119"/>
    </row>
    <row r="404" spans="1:21">
      <c r="A404" s="86" t="s">
        <v>29</v>
      </c>
      <c r="B404" s="86" t="s">
        <v>30</v>
      </c>
      <c r="C404" s="86" t="s">
        <v>36</v>
      </c>
      <c r="D404" s="86">
        <v>2016</v>
      </c>
      <c r="E404" s="86">
        <v>2</v>
      </c>
      <c r="F404" s="86">
        <v>3</v>
      </c>
      <c r="G404" s="86">
        <v>10</v>
      </c>
      <c r="H404" s="86">
        <v>19</v>
      </c>
      <c r="I404" s="86">
        <v>310</v>
      </c>
      <c r="J404" s="86">
        <v>7</v>
      </c>
      <c r="K404" s="108">
        <v>45852</v>
      </c>
      <c r="L404" s="113">
        <v>8.1999999999999993</v>
      </c>
      <c r="M404" s="113">
        <v>8.1</v>
      </c>
      <c r="N404" s="113">
        <v>8.3000000000000007</v>
      </c>
      <c r="O404" s="103">
        <f t="shared" si="12"/>
        <v>8.1999999999999993</v>
      </c>
      <c r="U404" s="119"/>
    </row>
    <row r="405" spans="1:21">
      <c r="A405" s="86" t="s">
        <v>29</v>
      </c>
      <c r="B405" s="86" t="s">
        <v>30</v>
      </c>
      <c r="C405" s="86" t="s">
        <v>33</v>
      </c>
      <c r="D405" s="86">
        <v>1998</v>
      </c>
      <c r="E405" s="86">
        <v>2</v>
      </c>
      <c r="F405" s="86">
        <v>4</v>
      </c>
      <c r="G405" s="86">
        <v>10</v>
      </c>
      <c r="H405" s="86">
        <v>20</v>
      </c>
      <c r="I405" s="86">
        <v>410</v>
      </c>
      <c r="J405" s="86">
        <v>7</v>
      </c>
      <c r="K405" s="108">
        <v>45852</v>
      </c>
      <c r="L405" s="113">
        <v>8.1</v>
      </c>
      <c r="M405" s="113">
        <v>7.4</v>
      </c>
      <c r="N405" s="113">
        <v>8.1999999999999993</v>
      </c>
      <c r="O405" s="103">
        <f t="shared" si="12"/>
        <v>7.8999999999999995</v>
      </c>
      <c r="U405" s="119"/>
    </row>
    <row r="406" spans="1:21">
      <c r="A406" s="86" t="s">
        <v>29</v>
      </c>
      <c r="B406" s="86" t="s">
        <v>30</v>
      </c>
      <c r="C406" s="86" t="s">
        <v>31</v>
      </c>
      <c r="D406" s="86">
        <v>1983</v>
      </c>
      <c r="E406" s="86">
        <v>2</v>
      </c>
      <c r="F406" s="86">
        <v>4</v>
      </c>
      <c r="G406" s="86">
        <v>12</v>
      </c>
      <c r="H406" s="86">
        <v>21</v>
      </c>
      <c r="I406" s="86">
        <v>412</v>
      </c>
      <c r="J406" s="86">
        <v>7</v>
      </c>
      <c r="K406" s="108">
        <v>45852</v>
      </c>
      <c r="L406" s="113">
        <v>8.1</v>
      </c>
      <c r="M406" s="113">
        <v>8.3000000000000007</v>
      </c>
      <c r="N406" s="113">
        <v>8.6</v>
      </c>
      <c r="O406" s="103">
        <f t="shared" si="12"/>
        <v>8.3333333333333339</v>
      </c>
      <c r="U406" s="119"/>
    </row>
    <row r="407" spans="1:21">
      <c r="A407" s="86" t="s">
        <v>29</v>
      </c>
      <c r="B407" s="86" t="s">
        <v>30</v>
      </c>
      <c r="C407" s="86" t="s">
        <v>37</v>
      </c>
      <c r="D407" s="86">
        <v>2018</v>
      </c>
      <c r="E407" s="86">
        <v>2</v>
      </c>
      <c r="F407" s="86">
        <v>3</v>
      </c>
      <c r="G407" s="86">
        <v>12</v>
      </c>
      <c r="H407" s="86">
        <v>22</v>
      </c>
      <c r="I407" s="86">
        <v>312</v>
      </c>
      <c r="J407" s="86">
        <v>7</v>
      </c>
      <c r="K407" s="108">
        <v>45852</v>
      </c>
      <c r="L407" s="113">
        <v>7.5</v>
      </c>
      <c r="M407" s="113">
        <v>7.8</v>
      </c>
      <c r="N407" s="113">
        <v>7.8</v>
      </c>
      <c r="O407" s="103">
        <f t="shared" si="12"/>
        <v>7.7</v>
      </c>
      <c r="U407" s="119"/>
    </row>
    <row r="408" spans="1:21">
      <c r="A408" s="86" t="s">
        <v>29</v>
      </c>
      <c r="B408" s="86" t="s">
        <v>30</v>
      </c>
      <c r="C408" s="86" t="s">
        <v>34</v>
      </c>
      <c r="D408" s="86">
        <v>1999</v>
      </c>
      <c r="E408" s="86">
        <v>2</v>
      </c>
      <c r="F408" s="86">
        <v>2</v>
      </c>
      <c r="G408" s="86">
        <v>12</v>
      </c>
      <c r="H408" s="86">
        <v>23</v>
      </c>
      <c r="I408" s="86">
        <v>212</v>
      </c>
      <c r="J408" s="86">
        <v>7</v>
      </c>
      <c r="K408" s="108">
        <v>45852</v>
      </c>
      <c r="L408" s="113">
        <v>8.5</v>
      </c>
      <c r="M408" s="113">
        <v>8.3000000000000007</v>
      </c>
      <c r="N408" s="113">
        <v>8.6</v>
      </c>
      <c r="O408" s="103">
        <f t="shared" si="12"/>
        <v>8.4666666666666668</v>
      </c>
      <c r="U408" s="119"/>
    </row>
    <row r="409" spans="1:21">
      <c r="A409" s="86" t="s">
        <v>29</v>
      </c>
      <c r="B409" s="86" t="s">
        <v>30</v>
      </c>
      <c r="C409" s="86" t="s">
        <v>35</v>
      </c>
      <c r="D409" s="86">
        <v>2002</v>
      </c>
      <c r="E409" s="86">
        <v>2</v>
      </c>
      <c r="F409" s="86">
        <v>1</v>
      </c>
      <c r="G409" s="86">
        <v>12</v>
      </c>
      <c r="H409" s="86">
        <v>24</v>
      </c>
      <c r="I409" s="86">
        <v>112</v>
      </c>
      <c r="J409" s="86">
        <v>7</v>
      </c>
      <c r="K409" s="108">
        <v>45852</v>
      </c>
      <c r="L409" s="113">
        <v>7.8</v>
      </c>
      <c r="M409" s="113">
        <v>7.7</v>
      </c>
      <c r="N409" s="113">
        <v>8.1</v>
      </c>
      <c r="O409" s="103">
        <f t="shared" si="12"/>
        <v>7.8666666666666671</v>
      </c>
      <c r="U409" s="119"/>
    </row>
    <row r="410" spans="1:21">
      <c r="A410" s="86" t="s">
        <v>39</v>
      </c>
      <c r="B410" s="86" t="s">
        <v>40</v>
      </c>
      <c r="C410" s="86" t="s">
        <v>42</v>
      </c>
      <c r="D410" s="86">
        <v>1989</v>
      </c>
      <c r="E410" s="87">
        <v>2</v>
      </c>
      <c r="F410" s="87">
        <v>1</v>
      </c>
      <c r="G410" s="87">
        <v>14</v>
      </c>
      <c r="H410" s="86">
        <v>25</v>
      </c>
      <c r="I410" s="87">
        <v>114</v>
      </c>
      <c r="J410" s="86">
        <v>7</v>
      </c>
      <c r="K410" s="108">
        <v>45895</v>
      </c>
      <c r="L410" s="67">
        <v>8</v>
      </c>
      <c r="M410" s="67">
        <v>8.8000000000000007</v>
      </c>
      <c r="N410" s="67">
        <v>8.9</v>
      </c>
      <c r="U410" s="119"/>
    </row>
    <row r="411" spans="1:21">
      <c r="A411" s="86" t="s">
        <v>39</v>
      </c>
      <c r="B411" s="86" t="s">
        <v>40</v>
      </c>
      <c r="C411" s="86" t="s">
        <v>45</v>
      </c>
      <c r="D411" s="86">
        <v>2004</v>
      </c>
      <c r="E411" s="86">
        <v>2</v>
      </c>
      <c r="F411" s="86">
        <v>2</v>
      </c>
      <c r="G411" s="86">
        <v>14</v>
      </c>
      <c r="H411" s="86">
        <v>26</v>
      </c>
      <c r="I411" s="86">
        <v>214</v>
      </c>
      <c r="J411" s="86">
        <v>7</v>
      </c>
      <c r="K411" s="108">
        <v>45895</v>
      </c>
      <c r="L411" s="67">
        <v>8.4</v>
      </c>
      <c r="M411" s="67">
        <v>8.8000000000000007</v>
      </c>
      <c r="N411" s="67">
        <v>7.6</v>
      </c>
      <c r="U411" s="119"/>
    </row>
    <row r="412" spans="1:21">
      <c r="A412" s="86" t="s">
        <v>39</v>
      </c>
      <c r="B412" s="86" t="s">
        <v>40</v>
      </c>
      <c r="C412" s="86" t="s">
        <v>41</v>
      </c>
      <c r="D412" s="86">
        <v>1984</v>
      </c>
      <c r="E412" s="86">
        <v>2</v>
      </c>
      <c r="F412" s="86">
        <v>3</v>
      </c>
      <c r="G412" s="86">
        <v>14</v>
      </c>
      <c r="H412" s="86">
        <v>27</v>
      </c>
      <c r="I412" s="86">
        <v>314</v>
      </c>
      <c r="J412" s="86">
        <v>7</v>
      </c>
      <c r="K412" s="108">
        <v>45895</v>
      </c>
      <c r="L412" s="67">
        <v>8.4</v>
      </c>
      <c r="M412" s="67">
        <v>7.9</v>
      </c>
      <c r="N412" s="67">
        <v>8.4</v>
      </c>
      <c r="U412" s="119"/>
    </row>
    <row r="413" spans="1:21">
      <c r="A413" s="86" t="s">
        <v>39</v>
      </c>
      <c r="B413" s="86" t="s">
        <v>40</v>
      </c>
      <c r="C413" s="86" t="s">
        <v>47</v>
      </c>
      <c r="D413" s="86">
        <v>2016</v>
      </c>
      <c r="E413" s="86">
        <v>2</v>
      </c>
      <c r="F413" s="86">
        <v>4</v>
      </c>
      <c r="G413" s="86">
        <v>14</v>
      </c>
      <c r="H413" s="86">
        <v>28</v>
      </c>
      <c r="I413" s="86">
        <v>414</v>
      </c>
      <c r="J413" s="86">
        <v>7</v>
      </c>
      <c r="K413" s="108">
        <v>45895</v>
      </c>
      <c r="L413" s="67">
        <v>7.8</v>
      </c>
      <c r="M413" s="67">
        <v>8.1</v>
      </c>
      <c r="N413" s="67">
        <v>8.6999999999999993</v>
      </c>
      <c r="U413" s="119"/>
    </row>
    <row r="414" spans="1:21">
      <c r="A414" s="86" t="s">
        <v>39</v>
      </c>
      <c r="B414" s="86" t="s">
        <v>40</v>
      </c>
      <c r="C414" s="86" t="s">
        <v>44</v>
      </c>
      <c r="D414" s="86">
        <v>2001</v>
      </c>
      <c r="E414" s="86">
        <v>2</v>
      </c>
      <c r="F414" s="86">
        <v>4</v>
      </c>
      <c r="G414" s="86">
        <v>16</v>
      </c>
      <c r="H414" s="86">
        <v>29</v>
      </c>
      <c r="I414" s="86">
        <v>416</v>
      </c>
      <c r="J414" s="86">
        <v>7</v>
      </c>
      <c r="K414" s="108">
        <v>45895</v>
      </c>
      <c r="L414" s="67">
        <v>7.8</v>
      </c>
      <c r="M414" s="67">
        <v>8.1999999999999993</v>
      </c>
      <c r="N414" s="67">
        <v>8.1999999999999993</v>
      </c>
      <c r="U414" s="119"/>
    </row>
    <row r="415" spans="1:21">
      <c r="A415" s="86" t="s">
        <v>39</v>
      </c>
      <c r="B415" s="86" t="s">
        <v>40</v>
      </c>
      <c r="C415" s="86" t="s">
        <v>43</v>
      </c>
      <c r="D415" s="86">
        <v>1999</v>
      </c>
      <c r="E415" s="86">
        <v>2</v>
      </c>
      <c r="F415" s="86">
        <v>3</v>
      </c>
      <c r="G415" s="86">
        <v>16</v>
      </c>
      <c r="H415" s="86">
        <v>30</v>
      </c>
      <c r="I415" s="86">
        <v>316</v>
      </c>
      <c r="J415" s="86">
        <v>7</v>
      </c>
      <c r="K415" s="108">
        <v>45895</v>
      </c>
      <c r="L415" s="67">
        <v>8</v>
      </c>
      <c r="M415" s="67">
        <v>8.3000000000000007</v>
      </c>
      <c r="N415" s="67">
        <v>7.9</v>
      </c>
      <c r="U415" s="119"/>
    </row>
    <row r="416" spans="1:21">
      <c r="A416" s="86" t="s">
        <v>39</v>
      </c>
      <c r="B416" s="86" t="s">
        <v>40</v>
      </c>
      <c r="C416" s="86" t="s">
        <v>46</v>
      </c>
      <c r="D416" s="86">
        <v>2008</v>
      </c>
      <c r="E416" s="86">
        <v>2</v>
      </c>
      <c r="F416" s="86">
        <v>2</v>
      </c>
      <c r="G416" s="86">
        <v>16</v>
      </c>
      <c r="H416" s="86">
        <v>31</v>
      </c>
      <c r="I416" s="86">
        <v>216</v>
      </c>
      <c r="J416" s="86">
        <v>7</v>
      </c>
      <c r="K416" s="108">
        <v>45895</v>
      </c>
      <c r="L416" s="67">
        <v>8.4</v>
      </c>
      <c r="M416" s="67">
        <v>8.5</v>
      </c>
      <c r="N416" s="67">
        <v>8.4</v>
      </c>
      <c r="U416" s="119"/>
    </row>
    <row r="417" spans="1:21">
      <c r="A417" s="86" t="s">
        <v>39</v>
      </c>
      <c r="B417" s="86" t="s">
        <v>40</v>
      </c>
      <c r="C417" s="86" t="s">
        <v>48</v>
      </c>
      <c r="D417" s="86">
        <v>2020</v>
      </c>
      <c r="E417" s="86">
        <v>2</v>
      </c>
      <c r="F417" s="86">
        <v>1</v>
      </c>
      <c r="G417" s="86">
        <v>16</v>
      </c>
      <c r="H417" s="86">
        <v>32</v>
      </c>
      <c r="I417" s="86">
        <v>116</v>
      </c>
      <c r="J417" s="86">
        <v>7</v>
      </c>
      <c r="K417" s="108">
        <v>45895</v>
      </c>
      <c r="L417" s="67">
        <v>7.7</v>
      </c>
      <c r="M417" s="67">
        <v>8.1</v>
      </c>
      <c r="N417" s="67">
        <v>8.1999999999999993</v>
      </c>
      <c r="U417" s="119"/>
    </row>
    <row r="418" spans="1:21">
      <c r="A418" s="86" t="s">
        <v>29</v>
      </c>
      <c r="B418" s="86" t="s">
        <v>30</v>
      </c>
      <c r="C418" s="86" t="s">
        <v>33</v>
      </c>
      <c r="D418" s="86">
        <v>1998</v>
      </c>
      <c r="E418" s="86">
        <v>3</v>
      </c>
      <c r="F418" s="86">
        <v>1</v>
      </c>
      <c r="G418" s="86">
        <v>18</v>
      </c>
      <c r="H418" s="86">
        <v>33</v>
      </c>
      <c r="I418" s="86">
        <v>118</v>
      </c>
      <c r="J418" s="86">
        <v>7</v>
      </c>
      <c r="K418" s="108">
        <v>45852</v>
      </c>
      <c r="L418" s="113">
        <v>7.4</v>
      </c>
      <c r="M418" s="113">
        <v>8.1999999999999993</v>
      </c>
      <c r="N418" s="113">
        <v>7.8</v>
      </c>
      <c r="O418" s="103">
        <f t="shared" si="12"/>
        <v>7.8</v>
      </c>
      <c r="U418" s="119"/>
    </row>
    <row r="419" spans="1:21">
      <c r="A419" s="86" t="s">
        <v>29</v>
      </c>
      <c r="B419" s="86" t="s">
        <v>30</v>
      </c>
      <c r="C419" s="86" t="s">
        <v>31</v>
      </c>
      <c r="D419" s="86">
        <v>1983</v>
      </c>
      <c r="E419" s="86">
        <v>3</v>
      </c>
      <c r="F419" s="86">
        <v>2</v>
      </c>
      <c r="G419" s="86">
        <v>18</v>
      </c>
      <c r="H419" s="86">
        <v>34</v>
      </c>
      <c r="I419" s="86">
        <v>218</v>
      </c>
      <c r="J419" s="86">
        <v>7</v>
      </c>
      <c r="K419" s="108">
        <v>45852</v>
      </c>
      <c r="L419" s="113">
        <v>9</v>
      </c>
      <c r="M419" s="113">
        <v>9.4</v>
      </c>
      <c r="N419" s="113">
        <v>9.1</v>
      </c>
      <c r="O419" s="103">
        <f t="shared" si="12"/>
        <v>9.1666666666666661</v>
      </c>
      <c r="U419" s="119"/>
    </row>
    <row r="420" spans="1:21">
      <c r="A420" s="86" t="s">
        <v>29</v>
      </c>
      <c r="B420" s="86" t="s">
        <v>30</v>
      </c>
      <c r="C420" s="86" t="s">
        <v>34</v>
      </c>
      <c r="D420" s="86">
        <v>1999</v>
      </c>
      <c r="E420" s="86">
        <v>3</v>
      </c>
      <c r="F420" s="86">
        <v>3</v>
      </c>
      <c r="G420" s="86">
        <v>18</v>
      </c>
      <c r="H420" s="86">
        <v>35</v>
      </c>
      <c r="I420" s="86">
        <v>318</v>
      </c>
      <c r="J420" s="86">
        <v>7</v>
      </c>
      <c r="K420" s="108">
        <v>45852</v>
      </c>
      <c r="L420" s="113">
        <v>8.3000000000000007</v>
      </c>
      <c r="M420" s="113">
        <v>8.1</v>
      </c>
      <c r="N420" s="113">
        <v>8.4</v>
      </c>
      <c r="O420" s="103">
        <f t="shared" si="12"/>
        <v>8.2666666666666657</v>
      </c>
      <c r="U420" s="119"/>
    </row>
    <row r="421" spans="1:21">
      <c r="A421" s="86" t="s">
        <v>29</v>
      </c>
      <c r="B421" s="86" t="s">
        <v>30</v>
      </c>
      <c r="C421" s="86" t="s">
        <v>37</v>
      </c>
      <c r="D421" s="86">
        <v>2018</v>
      </c>
      <c r="E421" s="86">
        <v>3</v>
      </c>
      <c r="F421" s="86">
        <v>4</v>
      </c>
      <c r="G421" s="86">
        <v>18</v>
      </c>
      <c r="H421" s="86">
        <v>36</v>
      </c>
      <c r="I421" s="86">
        <v>418</v>
      </c>
      <c r="J421" s="86">
        <v>7</v>
      </c>
      <c r="K421" s="108">
        <v>45852</v>
      </c>
      <c r="L421" s="113">
        <v>7.3</v>
      </c>
      <c r="M421" s="113">
        <v>8</v>
      </c>
      <c r="N421" s="113">
        <v>8.3000000000000007</v>
      </c>
      <c r="O421" s="103">
        <f t="shared" si="12"/>
        <v>7.8666666666666671</v>
      </c>
      <c r="U421" s="119"/>
    </row>
    <row r="422" spans="1:21">
      <c r="A422" s="86" t="s">
        <v>29</v>
      </c>
      <c r="B422" s="86" t="s">
        <v>30</v>
      </c>
      <c r="C422" s="86" t="s">
        <v>32</v>
      </c>
      <c r="D422" s="86">
        <v>1985</v>
      </c>
      <c r="E422" s="86">
        <v>3</v>
      </c>
      <c r="F422" s="86">
        <v>4</v>
      </c>
      <c r="G422" s="86">
        <v>20</v>
      </c>
      <c r="H422" s="86">
        <v>37</v>
      </c>
      <c r="I422" s="86">
        <v>420</v>
      </c>
      <c r="J422" s="86">
        <v>7</v>
      </c>
      <c r="K422" s="108">
        <v>45852</v>
      </c>
      <c r="L422" s="113">
        <v>7.8</v>
      </c>
      <c r="M422" s="113">
        <v>8.1999999999999993</v>
      </c>
      <c r="N422" s="113">
        <v>8</v>
      </c>
      <c r="O422" s="103">
        <f t="shared" si="12"/>
        <v>8</v>
      </c>
      <c r="U422" s="119"/>
    </row>
    <row r="423" spans="1:21">
      <c r="A423" s="86" t="s">
        <v>29</v>
      </c>
      <c r="B423" s="86" t="s">
        <v>30</v>
      </c>
      <c r="C423" s="86" t="s">
        <v>35</v>
      </c>
      <c r="D423" s="86">
        <v>2002</v>
      </c>
      <c r="E423" s="86">
        <v>3</v>
      </c>
      <c r="F423" s="86">
        <v>3</v>
      </c>
      <c r="G423" s="86">
        <v>20</v>
      </c>
      <c r="H423" s="86">
        <v>38</v>
      </c>
      <c r="I423" s="86">
        <v>320</v>
      </c>
      <c r="J423" s="86">
        <v>7</v>
      </c>
      <c r="K423" s="108">
        <v>45852</v>
      </c>
      <c r="L423" s="113">
        <v>7.4</v>
      </c>
      <c r="M423" s="113">
        <v>8</v>
      </c>
      <c r="N423" s="113">
        <v>8.1</v>
      </c>
      <c r="O423" s="103">
        <f t="shared" si="12"/>
        <v>7.833333333333333</v>
      </c>
      <c r="U423" s="119"/>
    </row>
    <row r="424" spans="1:21">
      <c r="A424" s="86" t="s">
        <v>29</v>
      </c>
      <c r="B424" s="86" t="s">
        <v>30</v>
      </c>
      <c r="C424" s="86" t="s">
        <v>36</v>
      </c>
      <c r="D424" s="86">
        <v>2016</v>
      </c>
      <c r="E424" s="86">
        <v>3</v>
      </c>
      <c r="F424" s="86">
        <v>2</v>
      </c>
      <c r="G424" s="86">
        <v>20</v>
      </c>
      <c r="H424" s="86">
        <v>39</v>
      </c>
      <c r="I424" s="86">
        <v>220</v>
      </c>
      <c r="J424" s="86">
        <v>7</v>
      </c>
      <c r="K424" s="108">
        <v>45852</v>
      </c>
      <c r="L424" s="113">
        <v>8.1999999999999993</v>
      </c>
      <c r="M424" s="113">
        <v>8.6999999999999993</v>
      </c>
      <c r="N424" s="113">
        <v>7.7</v>
      </c>
      <c r="O424" s="103">
        <f t="shared" si="12"/>
        <v>8.1999999999999993</v>
      </c>
      <c r="U424" s="119"/>
    </row>
    <row r="425" spans="1:21">
      <c r="A425" s="86" t="s">
        <v>29</v>
      </c>
      <c r="B425" s="86" t="s">
        <v>30</v>
      </c>
      <c r="C425" s="86" t="s">
        <v>38</v>
      </c>
      <c r="D425" s="86">
        <v>2023</v>
      </c>
      <c r="E425" s="86">
        <v>3</v>
      </c>
      <c r="F425" s="86">
        <v>1</v>
      </c>
      <c r="G425" s="86">
        <v>20</v>
      </c>
      <c r="H425" s="86">
        <v>40</v>
      </c>
      <c r="I425" s="86">
        <v>120</v>
      </c>
      <c r="J425" s="86">
        <v>7</v>
      </c>
      <c r="K425" s="108">
        <v>45852</v>
      </c>
      <c r="L425" s="113">
        <v>8.4</v>
      </c>
      <c r="M425" s="113">
        <v>7.7</v>
      </c>
      <c r="N425" s="113">
        <v>8.3000000000000007</v>
      </c>
      <c r="O425" s="103">
        <f t="shared" si="12"/>
        <v>8.1333333333333346</v>
      </c>
      <c r="U425" s="119"/>
    </row>
    <row r="426" spans="1:21">
      <c r="A426" s="86" t="s">
        <v>39</v>
      </c>
      <c r="B426" s="86" t="s">
        <v>40</v>
      </c>
      <c r="C426" s="86" t="s">
        <v>44</v>
      </c>
      <c r="D426" s="86">
        <v>2001</v>
      </c>
      <c r="E426" s="86">
        <v>3</v>
      </c>
      <c r="F426" s="86">
        <v>1</v>
      </c>
      <c r="G426" s="86">
        <v>22</v>
      </c>
      <c r="H426" s="86">
        <v>41</v>
      </c>
      <c r="I426" s="86">
        <v>122</v>
      </c>
      <c r="J426" s="86">
        <v>7</v>
      </c>
      <c r="K426" s="108">
        <v>45895</v>
      </c>
      <c r="L426" s="67">
        <v>7.6</v>
      </c>
      <c r="M426" s="67">
        <v>8.1999999999999993</v>
      </c>
      <c r="N426" s="67">
        <v>8.3000000000000007</v>
      </c>
      <c r="U426" s="119"/>
    </row>
    <row r="427" spans="1:21">
      <c r="A427" s="86" t="s">
        <v>39</v>
      </c>
      <c r="B427" s="86" t="s">
        <v>40</v>
      </c>
      <c r="C427" s="86" t="s">
        <v>47</v>
      </c>
      <c r="D427" s="86">
        <v>2016</v>
      </c>
      <c r="E427" s="86">
        <v>3</v>
      </c>
      <c r="F427" s="86">
        <v>2</v>
      </c>
      <c r="G427" s="86">
        <v>22</v>
      </c>
      <c r="H427" s="86">
        <v>42</v>
      </c>
      <c r="I427" s="86">
        <v>222</v>
      </c>
      <c r="J427" s="86">
        <v>7</v>
      </c>
      <c r="K427" s="108">
        <v>45895</v>
      </c>
      <c r="L427" s="67">
        <v>8.5</v>
      </c>
      <c r="M427" s="67">
        <v>7.9</v>
      </c>
      <c r="N427" s="67">
        <v>8.4</v>
      </c>
      <c r="U427" s="119"/>
    </row>
    <row r="428" spans="1:21">
      <c r="A428" s="86" t="s">
        <v>39</v>
      </c>
      <c r="B428" s="86" t="s">
        <v>40</v>
      </c>
      <c r="C428" s="86" t="s">
        <v>42</v>
      </c>
      <c r="D428" s="86">
        <v>1989</v>
      </c>
      <c r="E428" s="86">
        <v>3</v>
      </c>
      <c r="F428" s="86">
        <v>3</v>
      </c>
      <c r="G428" s="86">
        <v>22</v>
      </c>
      <c r="H428" s="86">
        <v>43</v>
      </c>
      <c r="I428" s="86">
        <v>322</v>
      </c>
      <c r="J428" s="86">
        <v>7</v>
      </c>
      <c r="K428" s="108">
        <v>45895</v>
      </c>
      <c r="L428" s="67">
        <v>7.8</v>
      </c>
      <c r="M428" s="67">
        <v>8</v>
      </c>
      <c r="N428" s="67">
        <v>7.9</v>
      </c>
      <c r="U428" s="119"/>
    </row>
    <row r="429" spans="1:21">
      <c r="A429" s="86" t="s">
        <v>39</v>
      </c>
      <c r="B429" s="86" t="s">
        <v>40</v>
      </c>
      <c r="C429" s="86" t="s">
        <v>48</v>
      </c>
      <c r="D429" s="86">
        <v>2020</v>
      </c>
      <c r="E429" s="86">
        <v>3</v>
      </c>
      <c r="F429" s="86">
        <v>4</v>
      </c>
      <c r="G429" s="86">
        <v>22</v>
      </c>
      <c r="H429" s="86">
        <v>44</v>
      </c>
      <c r="I429" s="86">
        <v>422</v>
      </c>
      <c r="J429" s="86">
        <v>7</v>
      </c>
      <c r="K429" s="108">
        <v>45895</v>
      </c>
      <c r="L429" s="67">
        <v>7.9</v>
      </c>
      <c r="M429" s="67">
        <v>7.8</v>
      </c>
      <c r="N429" s="67">
        <v>7.3</v>
      </c>
      <c r="U429" s="119"/>
    </row>
    <row r="430" spans="1:21">
      <c r="A430" s="86" t="s">
        <v>39</v>
      </c>
      <c r="B430" s="86" t="s">
        <v>40</v>
      </c>
      <c r="C430" s="86" t="s">
        <v>41</v>
      </c>
      <c r="D430" s="86">
        <v>1984</v>
      </c>
      <c r="E430" s="86">
        <v>3</v>
      </c>
      <c r="F430" s="86">
        <v>4</v>
      </c>
      <c r="G430" s="86">
        <v>24</v>
      </c>
      <c r="H430" s="86">
        <v>45</v>
      </c>
      <c r="I430" s="86">
        <v>424</v>
      </c>
      <c r="J430" s="86">
        <v>7</v>
      </c>
      <c r="K430" s="108">
        <v>45895</v>
      </c>
      <c r="L430" s="67">
        <v>8.6999999999999993</v>
      </c>
      <c r="M430" s="67">
        <v>8.1</v>
      </c>
      <c r="N430" s="67">
        <v>8</v>
      </c>
      <c r="U430" s="119"/>
    </row>
    <row r="431" spans="1:21">
      <c r="A431" s="86" t="s">
        <v>39</v>
      </c>
      <c r="B431" s="86" t="s">
        <v>40</v>
      </c>
      <c r="C431" s="86" t="s">
        <v>46</v>
      </c>
      <c r="D431" s="86">
        <v>2008</v>
      </c>
      <c r="E431" s="86">
        <v>3</v>
      </c>
      <c r="F431" s="86">
        <v>3</v>
      </c>
      <c r="G431" s="86">
        <v>24</v>
      </c>
      <c r="H431" s="86">
        <v>46</v>
      </c>
      <c r="I431" s="86">
        <v>324</v>
      </c>
      <c r="J431" s="86">
        <v>7</v>
      </c>
      <c r="K431" s="108">
        <v>45895</v>
      </c>
      <c r="L431" s="67">
        <v>7.2</v>
      </c>
      <c r="M431" s="67">
        <v>7.6</v>
      </c>
      <c r="N431" s="67">
        <v>8</v>
      </c>
      <c r="U431" s="119"/>
    </row>
    <row r="432" spans="1:21">
      <c r="A432" s="86" t="s">
        <v>39</v>
      </c>
      <c r="B432" s="86" t="s">
        <v>40</v>
      </c>
      <c r="C432" s="86" t="s">
        <v>43</v>
      </c>
      <c r="D432" s="86">
        <v>1999</v>
      </c>
      <c r="E432" s="86">
        <v>3</v>
      </c>
      <c r="F432" s="86">
        <v>2</v>
      </c>
      <c r="G432" s="86">
        <v>24</v>
      </c>
      <c r="H432" s="86">
        <v>47</v>
      </c>
      <c r="I432" s="86">
        <v>224</v>
      </c>
      <c r="J432" s="86">
        <v>7</v>
      </c>
      <c r="K432" s="108">
        <v>45895</v>
      </c>
      <c r="L432" s="67">
        <v>7.4</v>
      </c>
      <c r="M432" s="67">
        <v>8.1999999999999993</v>
      </c>
      <c r="N432" s="67">
        <v>8.4</v>
      </c>
      <c r="U432" s="119"/>
    </row>
    <row r="433" spans="1:21">
      <c r="A433" s="86" t="s">
        <v>39</v>
      </c>
      <c r="B433" s="86" t="s">
        <v>40</v>
      </c>
      <c r="C433" s="86" t="s">
        <v>45</v>
      </c>
      <c r="D433" s="86">
        <v>2004</v>
      </c>
      <c r="E433" s="86">
        <v>3</v>
      </c>
      <c r="F433" s="86">
        <v>1</v>
      </c>
      <c r="G433" s="86">
        <v>24</v>
      </c>
      <c r="H433" s="86">
        <v>48</v>
      </c>
      <c r="I433" s="86">
        <v>124</v>
      </c>
      <c r="J433" s="86">
        <v>7</v>
      </c>
      <c r="K433" s="108">
        <v>45895</v>
      </c>
      <c r="L433" s="67">
        <v>8.1999999999999993</v>
      </c>
      <c r="M433" s="67">
        <v>8.4</v>
      </c>
      <c r="N433" s="67">
        <v>7.8</v>
      </c>
      <c r="U433" s="119"/>
    </row>
    <row r="434" spans="1:21">
      <c r="A434" s="86" t="s">
        <v>29</v>
      </c>
      <c r="B434" s="86" t="s">
        <v>30</v>
      </c>
      <c r="C434" s="86" t="s">
        <v>34</v>
      </c>
      <c r="D434" s="86">
        <v>1999</v>
      </c>
      <c r="E434" s="86">
        <v>4</v>
      </c>
      <c r="F434" s="86">
        <v>1</v>
      </c>
      <c r="G434" s="86">
        <v>26</v>
      </c>
      <c r="H434" s="86">
        <v>49</v>
      </c>
      <c r="I434" s="86">
        <v>126</v>
      </c>
      <c r="J434" s="86">
        <v>7</v>
      </c>
      <c r="K434" s="108">
        <v>45852</v>
      </c>
      <c r="L434" s="113">
        <v>8.1999999999999993</v>
      </c>
      <c r="M434" s="113">
        <v>8.1999999999999993</v>
      </c>
      <c r="N434" s="113">
        <v>8.3000000000000007</v>
      </c>
      <c r="O434" s="103">
        <f t="shared" si="12"/>
        <v>8.2333333333333325</v>
      </c>
      <c r="U434" s="119"/>
    </row>
    <row r="435" spans="1:21">
      <c r="A435" s="86" t="s">
        <v>29</v>
      </c>
      <c r="B435" s="86" t="s">
        <v>30</v>
      </c>
      <c r="C435" s="86" t="s">
        <v>35</v>
      </c>
      <c r="D435" s="86">
        <v>2002</v>
      </c>
      <c r="E435" s="86">
        <v>4</v>
      </c>
      <c r="F435" s="86">
        <v>2</v>
      </c>
      <c r="G435" s="86">
        <v>26</v>
      </c>
      <c r="H435" s="86">
        <v>50</v>
      </c>
      <c r="I435" s="86">
        <v>226</v>
      </c>
      <c r="J435" s="86">
        <v>7</v>
      </c>
      <c r="K435" s="108">
        <v>45852</v>
      </c>
      <c r="L435" s="113">
        <v>7.5</v>
      </c>
      <c r="M435" s="113">
        <v>7.8</v>
      </c>
      <c r="N435" s="113">
        <v>7.7</v>
      </c>
      <c r="O435" s="103">
        <f t="shared" si="12"/>
        <v>7.666666666666667</v>
      </c>
      <c r="U435" s="119"/>
    </row>
    <row r="436" spans="1:21">
      <c r="A436" s="86" t="s">
        <v>29</v>
      </c>
      <c r="B436" s="86" t="s">
        <v>30</v>
      </c>
      <c r="C436" s="86" t="s">
        <v>32</v>
      </c>
      <c r="D436" s="86">
        <v>1985</v>
      </c>
      <c r="E436" s="86">
        <v>4</v>
      </c>
      <c r="F436" s="86">
        <v>3</v>
      </c>
      <c r="G436" s="86">
        <v>26</v>
      </c>
      <c r="H436" s="86">
        <v>51</v>
      </c>
      <c r="I436" s="86">
        <v>326</v>
      </c>
      <c r="J436" s="86">
        <v>7</v>
      </c>
      <c r="K436" s="108">
        <v>45852</v>
      </c>
      <c r="L436" s="113">
        <v>8.6999999999999993</v>
      </c>
      <c r="M436" s="113">
        <v>7.8</v>
      </c>
      <c r="N436" s="113">
        <v>7.7</v>
      </c>
      <c r="O436" s="103">
        <f t="shared" si="12"/>
        <v>8.0666666666666664</v>
      </c>
      <c r="U436" s="119"/>
    </row>
    <row r="437" spans="1:21">
      <c r="A437" s="86" t="s">
        <v>29</v>
      </c>
      <c r="B437" s="86" t="s">
        <v>30</v>
      </c>
      <c r="C437" s="86" t="s">
        <v>38</v>
      </c>
      <c r="D437" s="86">
        <v>2023</v>
      </c>
      <c r="E437" s="86">
        <v>4</v>
      </c>
      <c r="F437" s="86">
        <v>4</v>
      </c>
      <c r="G437" s="86">
        <v>26</v>
      </c>
      <c r="H437" s="86">
        <v>52</v>
      </c>
      <c r="I437" s="86">
        <v>426</v>
      </c>
      <c r="J437" s="86">
        <v>7</v>
      </c>
      <c r="K437" s="108">
        <v>45852</v>
      </c>
      <c r="L437" s="113">
        <v>7.4</v>
      </c>
      <c r="M437" s="113">
        <v>8.3000000000000007</v>
      </c>
      <c r="N437" s="113">
        <v>7.2</v>
      </c>
      <c r="O437" s="103">
        <f t="shared" si="12"/>
        <v>7.6333333333333337</v>
      </c>
      <c r="U437" s="119"/>
    </row>
    <row r="438" spans="1:21">
      <c r="A438" s="86" t="s">
        <v>29</v>
      </c>
      <c r="B438" s="86" t="s">
        <v>30</v>
      </c>
      <c r="C438" s="86" t="s">
        <v>36</v>
      </c>
      <c r="D438" s="86">
        <v>2016</v>
      </c>
      <c r="E438" s="86">
        <v>4</v>
      </c>
      <c r="F438" s="86">
        <v>4</v>
      </c>
      <c r="G438" s="86">
        <v>28</v>
      </c>
      <c r="H438" s="86">
        <v>53</v>
      </c>
      <c r="I438" s="86">
        <v>428</v>
      </c>
      <c r="J438" s="86">
        <v>7</v>
      </c>
      <c r="K438" s="108">
        <v>45852</v>
      </c>
      <c r="L438" s="113">
        <v>8.5</v>
      </c>
      <c r="M438" s="113">
        <v>8.1</v>
      </c>
      <c r="N438" s="113">
        <v>8.4</v>
      </c>
      <c r="O438" s="103">
        <f t="shared" si="12"/>
        <v>8.3333333333333339</v>
      </c>
      <c r="U438" s="119"/>
    </row>
    <row r="439" spans="1:21">
      <c r="A439" s="86" t="s">
        <v>29</v>
      </c>
      <c r="B439" s="86" t="s">
        <v>30</v>
      </c>
      <c r="C439" s="86" t="s">
        <v>33</v>
      </c>
      <c r="D439" s="86">
        <v>1998</v>
      </c>
      <c r="E439" s="86">
        <v>4</v>
      </c>
      <c r="F439" s="86">
        <v>3</v>
      </c>
      <c r="G439" s="86">
        <v>28</v>
      </c>
      <c r="H439" s="86">
        <v>54</v>
      </c>
      <c r="I439" s="86">
        <v>328</v>
      </c>
      <c r="J439" s="86">
        <v>7</v>
      </c>
      <c r="K439" s="108">
        <v>45852</v>
      </c>
      <c r="L439" s="113">
        <v>8.8000000000000007</v>
      </c>
      <c r="M439" s="113">
        <v>8.1999999999999993</v>
      </c>
      <c r="N439" s="113">
        <v>7.4</v>
      </c>
      <c r="O439" s="103">
        <f t="shared" si="12"/>
        <v>8.1333333333333329</v>
      </c>
      <c r="U439" s="119"/>
    </row>
    <row r="440" spans="1:21">
      <c r="A440" s="86" t="s">
        <v>29</v>
      </c>
      <c r="B440" s="86" t="s">
        <v>30</v>
      </c>
      <c r="C440" s="86" t="s">
        <v>37</v>
      </c>
      <c r="D440" s="86">
        <v>2018</v>
      </c>
      <c r="E440" s="86">
        <v>4</v>
      </c>
      <c r="F440" s="86">
        <v>2</v>
      </c>
      <c r="G440" s="86">
        <v>28</v>
      </c>
      <c r="H440" s="86">
        <v>55</v>
      </c>
      <c r="I440" s="86">
        <v>228</v>
      </c>
      <c r="J440" s="86">
        <v>7</v>
      </c>
      <c r="K440" s="108">
        <v>45852</v>
      </c>
      <c r="L440" s="113">
        <v>7.3</v>
      </c>
      <c r="M440" s="113">
        <v>7.6</v>
      </c>
      <c r="N440" s="113">
        <v>8</v>
      </c>
      <c r="O440" s="103">
        <f t="shared" si="12"/>
        <v>7.6333333333333329</v>
      </c>
      <c r="U440" s="119"/>
    </row>
    <row r="441" spans="1:21">
      <c r="A441" s="86" t="s">
        <v>29</v>
      </c>
      <c r="B441" s="86" t="s">
        <v>30</v>
      </c>
      <c r="C441" s="86" t="s">
        <v>31</v>
      </c>
      <c r="D441" s="86">
        <v>1983</v>
      </c>
      <c r="E441" s="86">
        <v>4</v>
      </c>
      <c r="F441" s="86">
        <v>1</v>
      </c>
      <c r="G441" s="86">
        <v>28</v>
      </c>
      <c r="H441" s="86">
        <v>56</v>
      </c>
      <c r="I441" s="86">
        <v>128</v>
      </c>
      <c r="J441" s="86">
        <v>7</v>
      </c>
      <c r="K441" s="108">
        <v>45852</v>
      </c>
      <c r="L441" s="113">
        <v>8.6</v>
      </c>
      <c r="M441" s="113">
        <v>8.8000000000000007</v>
      </c>
      <c r="N441" s="113">
        <v>7.8</v>
      </c>
      <c r="O441" s="103">
        <f t="shared" si="12"/>
        <v>8.4</v>
      </c>
      <c r="U441" s="119"/>
    </row>
    <row r="442" spans="1:21">
      <c r="A442" s="86" t="s">
        <v>39</v>
      </c>
      <c r="B442" s="86" t="s">
        <v>40</v>
      </c>
      <c r="C442" s="86" t="s">
        <v>43</v>
      </c>
      <c r="D442" s="86">
        <v>1999</v>
      </c>
      <c r="E442" s="86">
        <v>4</v>
      </c>
      <c r="F442" s="86">
        <v>1</v>
      </c>
      <c r="G442" s="86">
        <v>30</v>
      </c>
      <c r="H442" s="86">
        <v>57</v>
      </c>
      <c r="I442" s="86">
        <v>130</v>
      </c>
      <c r="J442" s="86">
        <v>7</v>
      </c>
      <c r="K442" s="108">
        <v>45895</v>
      </c>
      <c r="L442" s="67">
        <v>8.1</v>
      </c>
      <c r="M442" s="67">
        <v>7.9</v>
      </c>
      <c r="N442" s="67">
        <v>8</v>
      </c>
      <c r="U442" s="119"/>
    </row>
    <row r="443" spans="1:21">
      <c r="A443" s="86" t="s">
        <v>39</v>
      </c>
      <c r="B443" s="86" t="s">
        <v>40</v>
      </c>
      <c r="C443" s="86" t="s">
        <v>48</v>
      </c>
      <c r="D443" s="86">
        <v>2020</v>
      </c>
      <c r="E443" s="86">
        <v>4</v>
      </c>
      <c r="F443" s="86">
        <v>2</v>
      </c>
      <c r="G443" s="86">
        <v>30</v>
      </c>
      <c r="H443" s="86">
        <v>58</v>
      </c>
      <c r="I443" s="86">
        <v>230</v>
      </c>
      <c r="J443" s="86">
        <v>7</v>
      </c>
      <c r="K443" s="108">
        <v>45895</v>
      </c>
      <c r="L443" s="67">
        <v>7.6</v>
      </c>
      <c r="M443" s="67">
        <v>8.3000000000000007</v>
      </c>
      <c r="N443" s="67">
        <v>7.8</v>
      </c>
      <c r="U443" s="119"/>
    </row>
    <row r="444" spans="1:21">
      <c r="A444" s="86" t="s">
        <v>39</v>
      </c>
      <c r="B444" s="86" t="s">
        <v>40</v>
      </c>
      <c r="C444" s="86" t="s">
        <v>44</v>
      </c>
      <c r="D444" s="86">
        <v>2001</v>
      </c>
      <c r="E444" s="86">
        <v>4</v>
      </c>
      <c r="F444" s="86">
        <v>3</v>
      </c>
      <c r="G444" s="86">
        <v>30</v>
      </c>
      <c r="H444" s="86">
        <v>59</v>
      </c>
      <c r="I444" s="86">
        <v>330</v>
      </c>
      <c r="J444" s="86">
        <v>7</v>
      </c>
      <c r="K444" s="108">
        <v>45895</v>
      </c>
      <c r="L444" s="67">
        <v>7.8</v>
      </c>
      <c r="M444" s="67">
        <v>7.6</v>
      </c>
      <c r="N444" s="67">
        <v>7.2</v>
      </c>
      <c r="U444" s="119"/>
    </row>
    <row r="445" spans="1:21">
      <c r="A445" s="86" t="s">
        <v>39</v>
      </c>
      <c r="B445" s="86" t="s">
        <v>40</v>
      </c>
      <c r="C445" s="86" t="s">
        <v>45</v>
      </c>
      <c r="D445" s="86">
        <v>2004</v>
      </c>
      <c r="E445" s="86">
        <v>4</v>
      </c>
      <c r="F445" s="86">
        <v>4</v>
      </c>
      <c r="G445" s="86">
        <v>30</v>
      </c>
      <c r="H445" s="86">
        <v>60</v>
      </c>
      <c r="I445" s="86">
        <v>430</v>
      </c>
      <c r="J445" s="86">
        <v>7</v>
      </c>
      <c r="K445" s="108">
        <v>45895</v>
      </c>
      <c r="L445" s="67">
        <v>7.6</v>
      </c>
      <c r="M445" s="67">
        <v>8.4</v>
      </c>
      <c r="N445" s="67">
        <v>8.3000000000000007</v>
      </c>
      <c r="U445" s="119"/>
    </row>
    <row r="446" spans="1:21">
      <c r="A446" s="86" t="s">
        <v>39</v>
      </c>
      <c r="B446" s="86" t="s">
        <v>40</v>
      </c>
      <c r="C446" s="86" t="s">
        <v>42</v>
      </c>
      <c r="D446" s="86">
        <v>1989</v>
      </c>
      <c r="E446" s="86">
        <v>4</v>
      </c>
      <c r="F446" s="86">
        <v>4</v>
      </c>
      <c r="G446" s="86">
        <v>32</v>
      </c>
      <c r="H446" s="86">
        <v>61</v>
      </c>
      <c r="I446" s="86">
        <v>432</v>
      </c>
      <c r="J446" s="86">
        <v>7</v>
      </c>
      <c r="K446" s="108">
        <v>45895</v>
      </c>
      <c r="L446" s="67">
        <v>7.9</v>
      </c>
      <c r="M446" s="67">
        <v>8.1999999999999993</v>
      </c>
      <c r="N446" s="67">
        <v>7.9</v>
      </c>
      <c r="U446" s="119"/>
    </row>
    <row r="447" spans="1:21">
      <c r="A447" s="86" t="s">
        <v>39</v>
      </c>
      <c r="B447" s="86" t="s">
        <v>40</v>
      </c>
      <c r="C447" s="86" t="s">
        <v>47</v>
      </c>
      <c r="D447" s="86">
        <v>2016</v>
      </c>
      <c r="E447" s="86">
        <v>4</v>
      </c>
      <c r="F447" s="86">
        <v>3</v>
      </c>
      <c r="G447" s="86">
        <v>32</v>
      </c>
      <c r="H447" s="86">
        <v>62</v>
      </c>
      <c r="I447" s="86">
        <v>332</v>
      </c>
      <c r="J447" s="86">
        <v>7</v>
      </c>
      <c r="K447" s="108">
        <v>45895</v>
      </c>
      <c r="L447" s="67">
        <v>7.5</v>
      </c>
      <c r="M447" s="67">
        <v>7.6</v>
      </c>
      <c r="N447" s="67">
        <v>8.1999999999999993</v>
      </c>
      <c r="U447" s="119"/>
    </row>
    <row r="448" spans="1:21">
      <c r="A448" s="86" t="s">
        <v>39</v>
      </c>
      <c r="B448" s="86" t="s">
        <v>40</v>
      </c>
      <c r="C448" s="86" t="s">
        <v>41</v>
      </c>
      <c r="D448" s="86">
        <v>1984</v>
      </c>
      <c r="E448" s="86">
        <v>4</v>
      </c>
      <c r="F448" s="86">
        <v>2</v>
      </c>
      <c r="G448" s="86">
        <v>32</v>
      </c>
      <c r="H448" s="86">
        <v>63</v>
      </c>
      <c r="I448" s="86">
        <v>232</v>
      </c>
      <c r="J448" s="86">
        <v>7</v>
      </c>
      <c r="K448" s="108">
        <v>45895</v>
      </c>
      <c r="L448" s="67">
        <v>8.4</v>
      </c>
      <c r="M448" s="67">
        <v>8.3000000000000007</v>
      </c>
      <c r="N448" s="67">
        <v>8.3000000000000007</v>
      </c>
      <c r="U448" s="119"/>
    </row>
    <row r="449" spans="1:21">
      <c r="A449" s="86" t="s">
        <v>39</v>
      </c>
      <c r="B449" s="86" t="s">
        <v>40</v>
      </c>
      <c r="C449" s="86" t="s">
        <v>46</v>
      </c>
      <c r="D449" s="86">
        <v>2008</v>
      </c>
      <c r="E449" s="86">
        <v>4</v>
      </c>
      <c r="F449" s="86">
        <v>1</v>
      </c>
      <c r="G449" s="86">
        <v>32</v>
      </c>
      <c r="H449" s="86">
        <v>64</v>
      </c>
      <c r="I449" s="86">
        <v>132</v>
      </c>
      <c r="J449" s="86">
        <v>7</v>
      </c>
      <c r="K449" s="108">
        <v>45895</v>
      </c>
      <c r="L449" s="67">
        <v>8.4</v>
      </c>
      <c r="M449" s="67">
        <v>8.8000000000000007</v>
      </c>
      <c r="N449" s="67">
        <v>7.9</v>
      </c>
      <c r="U449" s="119"/>
    </row>
    <row r="450" spans="1:21">
      <c r="A450" s="86" t="s">
        <v>29</v>
      </c>
      <c r="B450" s="86" t="s">
        <v>30</v>
      </c>
      <c r="C450" s="86" t="s">
        <v>37</v>
      </c>
      <c r="D450" s="86">
        <v>2018</v>
      </c>
      <c r="E450" s="86">
        <v>1</v>
      </c>
      <c r="F450" s="86">
        <v>1</v>
      </c>
      <c r="G450" s="86">
        <v>2</v>
      </c>
      <c r="H450" s="86">
        <v>1</v>
      </c>
      <c r="I450" s="86">
        <v>102</v>
      </c>
      <c r="J450" s="86">
        <v>8</v>
      </c>
      <c r="K450" s="108">
        <v>45862</v>
      </c>
      <c r="L450" s="113">
        <v>9.1</v>
      </c>
      <c r="M450" s="113">
        <v>8.5</v>
      </c>
      <c r="N450" s="113">
        <v>8.6</v>
      </c>
      <c r="O450" s="103">
        <f t="shared" si="12"/>
        <v>8.7333333333333343</v>
      </c>
      <c r="U450" s="119"/>
    </row>
    <row r="451" spans="1:21">
      <c r="A451" s="86" t="s">
        <v>29</v>
      </c>
      <c r="B451" s="86" t="s">
        <v>30</v>
      </c>
      <c r="C451" s="86" t="s">
        <v>32</v>
      </c>
      <c r="D451" s="86">
        <v>1985</v>
      </c>
      <c r="E451" s="86">
        <v>1</v>
      </c>
      <c r="F451" s="86">
        <v>2</v>
      </c>
      <c r="G451" s="86">
        <v>2</v>
      </c>
      <c r="H451" s="86">
        <v>2</v>
      </c>
      <c r="I451" s="86">
        <v>202</v>
      </c>
      <c r="J451" s="86">
        <v>8</v>
      </c>
      <c r="K451" s="108">
        <v>45862</v>
      </c>
      <c r="L451" s="113">
        <v>8.5</v>
      </c>
      <c r="M451" s="113">
        <v>8.3000000000000007</v>
      </c>
      <c r="N451" s="113">
        <v>9.1</v>
      </c>
      <c r="O451" s="103">
        <f t="shared" ref="O451:O514" si="13">AVERAGE(L451:N451)</f>
        <v>8.6333333333333329</v>
      </c>
      <c r="U451" s="119"/>
    </row>
    <row r="452" spans="1:21">
      <c r="A452" s="86" t="s">
        <v>29</v>
      </c>
      <c r="B452" s="86" t="s">
        <v>30</v>
      </c>
      <c r="C452" s="86" t="s">
        <v>31</v>
      </c>
      <c r="D452" s="86">
        <v>1983</v>
      </c>
      <c r="E452" s="86">
        <v>1</v>
      </c>
      <c r="F452" s="86">
        <v>3</v>
      </c>
      <c r="G452" s="86">
        <v>2</v>
      </c>
      <c r="H452" s="86">
        <v>3</v>
      </c>
      <c r="I452" s="86">
        <v>302</v>
      </c>
      <c r="J452" s="86">
        <v>8</v>
      </c>
      <c r="K452" s="108">
        <v>45862</v>
      </c>
      <c r="L452" s="113">
        <v>9.1999999999999993</v>
      </c>
      <c r="M452" s="113">
        <v>8.8000000000000007</v>
      </c>
      <c r="N452" s="113">
        <v>8.1999999999999993</v>
      </c>
      <c r="O452" s="103">
        <f t="shared" si="13"/>
        <v>8.7333333333333325</v>
      </c>
      <c r="U452" s="119"/>
    </row>
    <row r="453" spans="1:21">
      <c r="A453" s="86" t="s">
        <v>29</v>
      </c>
      <c r="B453" s="86" t="s">
        <v>30</v>
      </c>
      <c r="C453" s="86" t="s">
        <v>34</v>
      </c>
      <c r="D453" s="86">
        <v>1999</v>
      </c>
      <c r="E453" s="86">
        <v>1</v>
      </c>
      <c r="F453" s="86">
        <v>4</v>
      </c>
      <c r="G453" s="86">
        <v>2</v>
      </c>
      <c r="H453" s="86">
        <v>4</v>
      </c>
      <c r="I453" s="86">
        <v>402</v>
      </c>
      <c r="J453" s="86">
        <v>8</v>
      </c>
      <c r="K453" s="108">
        <v>45862</v>
      </c>
      <c r="L453" s="113">
        <v>9.4</v>
      </c>
      <c r="M453" s="113">
        <v>9.4</v>
      </c>
      <c r="N453" s="113">
        <v>9</v>
      </c>
      <c r="O453" s="103">
        <f t="shared" si="13"/>
        <v>9.2666666666666675</v>
      </c>
      <c r="U453" s="119"/>
    </row>
    <row r="454" spans="1:21">
      <c r="A454" s="86" t="s">
        <v>29</v>
      </c>
      <c r="B454" s="86" t="s">
        <v>30</v>
      </c>
      <c r="C454" s="86" t="s">
        <v>35</v>
      </c>
      <c r="D454" s="86">
        <v>2002</v>
      </c>
      <c r="E454" s="86">
        <v>1</v>
      </c>
      <c r="F454" s="86">
        <v>4</v>
      </c>
      <c r="G454" s="86">
        <v>4</v>
      </c>
      <c r="H454" s="86">
        <v>5</v>
      </c>
      <c r="I454" s="86">
        <v>404</v>
      </c>
      <c r="J454" s="86">
        <v>8</v>
      </c>
      <c r="K454" s="108">
        <v>45862</v>
      </c>
      <c r="L454" s="113">
        <v>8.4</v>
      </c>
      <c r="M454" s="113">
        <v>8.1999999999999993</v>
      </c>
      <c r="N454" s="113">
        <v>7.8</v>
      </c>
      <c r="O454" s="103">
        <f t="shared" si="13"/>
        <v>8.1333333333333346</v>
      </c>
      <c r="U454" s="119"/>
    </row>
    <row r="455" spans="1:21">
      <c r="A455" s="86" t="s">
        <v>29</v>
      </c>
      <c r="B455" s="86" t="s">
        <v>30</v>
      </c>
      <c r="C455" s="86" t="s">
        <v>38</v>
      </c>
      <c r="D455" s="86">
        <v>2023</v>
      </c>
      <c r="E455" s="86">
        <v>1</v>
      </c>
      <c r="F455" s="86">
        <v>3</v>
      </c>
      <c r="G455" s="86">
        <v>4</v>
      </c>
      <c r="H455" s="86">
        <v>6</v>
      </c>
      <c r="I455" s="86">
        <v>304</v>
      </c>
      <c r="J455" s="86">
        <v>8</v>
      </c>
      <c r="K455" s="108">
        <v>45862</v>
      </c>
      <c r="L455" s="113">
        <v>8.4</v>
      </c>
      <c r="M455" s="113">
        <v>8.4</v>
      </c>
      <c r="N455" s="113">
        <v>8.3000000000000007</v>
      </c>
      <c r="O455" s="103">
        <f t="shared" si="13"/>
        <v>8.3666666666666671</v>
      </c>
      <c r="U455" s="119"/>
    </row>
    <row r="456" spans="1:21">
      <c r="A456" s="86" t="s">
        <v>29</v>
      </c>
      <c r="B456" s="86" t="s">
        <v>30</v>
      </c>
      <c r="C456" s="86" t="s">
        <v>33</v>
      </c>
      <c r="D456" s="86">
        <v>1998</v>
      </c>
      <c r="E456" s="86">
        <v>1</v>
      </c>
      <c r="F456" s="86">
        <v>2</v>
      </c>
      <c r="G456" s="86">
        <v>4</v>
      </c>
      <c r="H456" s="86">
        <v>7</v>
      </c>
      <c r="I456" s="86">
        <v>204</v>
      </c>
      <c r="J456" s="86">
        <v>8</v>
      </c>
      <c r="K456" s="108">
        <v>45862</v>
      </c>
      <c r="L456" s="113">
        <v>9.4</v>
      </c>
      <c r="M456" s="113">
        <v>8.8000000000000007</v>
      </c>
      <c r="N456" s="113">
        <v>8.6999999999999993</v>
      </c>
      <c r="O456" s="103">
        <f t="shared" si="13"/>
        <v>8.9666666666666668</v>
      </c>
      <c r="U456" s="119"/>
    </row>
    <row r="457" spans="1:21">
      <c r="A457" s="86" t="s">
        <v>29</v>
      </c>
      <c r="B457" s="86" t="s">
        <v>30</v>
      </c>
      <c r="C457" s="86" t="s">
        <v>36</v>
      </c>
      <c r="D457" s="86">
        <v>2016</v>
      </c>
      <c r="E457" s="86">
        <v>1</v>
      </c>
      <c r="F457" s="86">
        <v>1</v>
      </c>
      <c r="G457" s="86">
        <v>4</v>
      </c>
      <c r="H457" s="86">
        <v>8</v>
      </c>
      <c r="I457" s="86">
        <v>104</v>
      </c>
      <c r="J457" s="86">
        <v>8</v>
      </c>
      <c r="K457" s="108">
        <v>45862</v>
      </c>
      <c r="L457" s="113">
        <v>8.8000000000000007</v>
      </c>
      <c r="M457" s="113">
        <v>8.5</v>
      </c>
      <c r="N457" s="113">
        <v>8.6999999999999993</v>
      </c>
      <c r="O457" s="103">
        <f t="shared" si="13"/>
        <v>8.6666666666666661</v>
      </c>
      <c r="U457" s="119"/>
    </row>
    <row r="458" spans="1:21">
      <c r="A458" s="86" t="s">
        <v>39</v>
      </c>
      <c r="B458" s="86" t="s">
        <v>40</v>
      </c>
      <c r="C458" s="86" t="s">
        <v>41</v>
      </c>
      <c r="D458" s="86">
        <v>1984</v>
      </c>
      <c r="E458" s="86">
        <v>1</v>
      </c>
      <c r="F458" s="86">
        <v>1</v>
      </c>
      <c r="G458" s="86">
        <v>6</v>
      </c>
      <c r="H458" s="86">
        <v>9</v>
      </c>
      <c r="I458" s="86">
        <v>106</v>
      </c>
      <c r="J458" s="86">
        <v>8</v>
      </c>
      <c r="K458" s="108">
        <v>45911</v>
      </c>
      <c r="L458" s="67">
        <v>10.3</v>
      </c>
      <c r="M458" s="67">
        <v>10.1</v>
      </c>
      <c r="N458" s="67">
        <v>9.9</v>
      </c>
      <c r="U458" s="119"/>
    </row>
    <row r="459" spans="1:21">
      <c r="A459" s="86" t="s">
        <v>39</v>
      </c>
      <c r="B459" s="86" t="s">
        <v>40</v>
      </c>
      <c r="C459" s="86" t="s">
        <v>42</v>
      </c>
      <c r="D459" s="86">
        <v>1989</v>
      </c>
      <c r="E459" s="86">
        <v>1</v>
      </c>
      <c r="F459" s="86">
        <v>2</v>
      </c>
      <c r="G459" s="86">
        <v>6</v>
      </c>
      <c r="H459" s="86">
        <v>10</v>
      </c>
      <c r="I459" s="86">
        <v>206</v>
      </c>
      <c r="J459" s="86">
        <v>8</v>
      </c>
      <c r="K459" s="108">
        <v>45911</v>
      </c>
      <c r="L459" s="67">
        <v>10.4</v>
      </c>
      <c r="M459" s="67">
        <v>10.3</v>
      </c>
      <c r="N459" s="67">
        <v>10.4</v>
      </c>
      <c r="U459" s="119"/>
    </row>
    <row r="460" spans="1:21">
      <c r="A460" s="86" t="s">
        <v>39</v>
      </c>
      <c r="B460" s="86" t="s">
        <v>40</v>
      </c>
      <c r="C460" s="86" t="s">
        <v>45</v>
      </c>
      <c r="D460" s="86">
        <v>2004</v>
      </c>
      <c r="E460" s="86">
        <v>1</v>
      </c>
      <c r="F460" s="86">
        <v>3</v>
      </c>
      <c r="G460" s="86">
        <v>6</v>
      </c>
      <c r="H460" s="86">
        <v>11</v>
      </c>
      <c r="I460" s="86">
        <v>306</v>
      </c>
      <c r="J460" s="86">
        <v>8</v>
      </c>
      <c r="K460" s="108">
        <v>45911</v>
      </c>
      <c r="L460" s="67">
        <v>10</v>
      </c>
      <c r="M460" s="67">
        <v>10.199999999999999</v>
      </c>
      <c r="N460" s="67">
        <v>10.3</v>
      </c>
      <c r="U460" s="119"/>
    </row>
    <row r="461" spans="1:21">
      <c r="A461" s="86" t="s">
        <v>39</v>
      </c>
      <c r="B461" s="86" t="s">
        <v>40</v>
      </c>
      <c r="C461" s="86" t="s">
        <v>43</v>
      </c>
      <c r="D461" s="86">
        <v>1999</v>
      </c>
      <c r="E461" s="86">
        <v>1</v>
      </c>
      <c r="F461" s="86">
        <v>4</v>
      </c>
      <c r="G461" s="86">
        <v>6</v>
      </c>
      <c r="H461" s="86">
        <v>12</v>
      </c>
      <c r="I461" s="86">
        <v>406</v>
      </c>
      <c r="J461" s="86">
        <v>8</v>
      </c>
      <c r="K461" s="108">
        <v>45911</v>
      </c>
      <c r="L461" s="67">
        <v>9.4</v>
      </c>
      <c r="M461" s="67">
        <v>8.4</v>
      </c>
      <c r="N461" s="67">
        <v>9.6999999999999993</v>
      </c>
      <c r="U461" s="119"/>
    </row>
    <row r="462" spans="1:21">
      <c r="A462" s="86" t="s">
        <v>39</v>
      </c>
      <c r="B462" s="86" t="s">
        <v>40</v>
      </c>
      <c r="C462" s="86" t="s">
        <v>46</v>
      </c>
      <c r="D462" s="86">
        <v>2008</v>
      </c>
      <c r="E462" s="86">
        <v>1</v>
      </c>
      <c r="F462" s="86">
        <v>4</v>
      </c>
      <c r="G462" s="86">
        <v>8</v>
      </c>
      <c r="H462" s="86">
        <v>13</v>
      </c>
      <c r="I462" s="86">
        <v>408</v>
      </c>
      <c r="J462" s="86">
        <v>8</v>
      </c>
      <c r="K462" s="108">
        <v>45911</v>
      </c>
      <c r="L462" s="67">
        <v>9</v>
      </c>
      <c r="M462" s="67">
        <v>9.5</v>
      </c>
      <c r="N462" s="67">
        <v>8.6999999999999993</v>
      </c>
      <c r="U462" s="119"/>
    </row>
    <row r="463" spans="1:21">
      <c r="A463" s="86" t="s">
        <v>39</v>
      </c>
      <c r="B463" s="86" t="s">
        <v>40</v>
      </c>
      <c r="C463" s="86" t="s">
        <v>48</v>
      </c>
      <c r="D463" s="86">
        <v>2020</v>
      </c>
      <c r="E463" s="86">
        <v>1</v>
      </c>
      <c r="F463" s="86">
        <v>3</v>
      </c>
      <c r="G463" s="86">
        <v>8</v>
      </c>
      <c r="H463" s="86">
        <v>14</v>
      </c>
      <c r="I463" s="86">
        <v>308</v>
      </c>
      <c r="J463" s="86">
        <v>8</v>
      </c>
      <c r="K463" s="108">
        <v>45911</v>
      </c>
      <c r="L463" s="67">
        <v>9.4</v>
      </c>
      <c r="M463" s="67">
        <v>9.3000000000000007</v>
      </c>
      <c r="N463" s="67">
        <v>9.1</v>
      </c>
      <c r="U463" s="119"/>
    </row>
    <row r="464" spans="1:21">
      <c r="A464" s="86" t="s">
        <v>39</v>
      </c>
      <c r="B464" s="86" t="s">
        <v>40</v>
      </c>
      <c r="C464" s="86" t="s">
        <v>44</v>
      </c>
      <c r="D464" s="86">
        <v>2001</v>
      </c>
      <c r="E464" s="86">
        <v>1</v>
      </c>
      <c r="F464" s="86">
        <v>2</v>
      </c>
      <c r="G464" s="86">
        <v>8</v>
      </c>
      <c r="H464" s="86">
        <v>15</v>
      </c>
      <c r="I464" s="86">
        <v>208</v>
      </c>
      <c r="J464" s="86">
        <v>8</v>
      </c>
      <c r="K464" s="108">
        <v>45911</v>
      </c>
      <c r="L464" s="67">
        <v>9.5</v>
      </c>
      <c r="M464" s="67">
        <v>9.5</v>
      </c>
      <c r="N464" s="67">
        <v>9.6999999999999993</v>
      </c>
      <c r="U464" s="119"/>
    </row>
    <row r="465" spans="1:21">
      <c r="A465" s="86" t="s">
        <v>39</v>
      </c>
      <c r="B465" s="86" t="s">
        <v>40</v>
      </c>
      <c r="C465" s="86" t="s">
        <v>47</v>
      </c>
      <c r="D465" s="86">
        <v>2016</v>
      </c>
      <c r="E465" s="86">
        <v>1</v>
      </c>
      <c r="F465" s="86">
        <v>1</v>
      </c>
      <c r="G465" s="86">
        <v>8</v>
      </c>
      <c r="H465" s="86">
        <v>16</v>
      </c>
      <c r="I465" s="86">
        <v>108</v>
      </c>
      <c r="J465" s="86">
        <v>8</v>
      </c>
      <c r="K465" s="108">
        <v>45911</v>
      </c>
      <c r="L465" s="67">
        <v>9.8000000000000007</v>
      </c>
      <c r="M465" s="67">
        <v>10</v>
      </c>
      <c r="N465" s="67">
        <v>9.5</v>
      </c>
      <c r="U465" s="119"/>
    </row>
    <row r="466" spans="1:21">
      <c r="A466" s="86" t="s">
        <v>29</v>
      </c>
      <c r="B466" s="86" t="s">
        <v>30</v>
      </c>
      <c r="C466" s="86" t="s">
        <v>32</v>
      </c>
      <c r="D466" s="86">
        <v>1985</v>
      </c>
      <c r="E466" s="86">
        <v>2</v>
      </c>
      <c r="F466" s="86">
        <v>1</v>
      </c>
      <c r="G466" s="86">
        <v>10</v>
      </c>
      <c r="H466" s="86">
        <v>17</v>
      </c>
      <c r="I466" s="86">
        <v>110</v>
      </c>
      <c r="J466" s="86">
        <v>8</v>
      </c>
      <c r="K466" s="108">
        <v>45862</v>
      </c>
      <c r="L466" s="113">
        <v>8.6999999999999993</v>
      </c>
      <c r="M466" s="113">
        <v>9.1</v>
      </c>
      <c r="N466" s="113">
        <v>8.5</v>
      </c>
      <c r="O466" s="103">
        <f t="shared" si="13"/>
        <v>8.7666666666666657</v>
      </c>
      <c r="U466" s="119"/>
    </row>
    <row r="467" spans="1:21">
      <c r="A467" s="86" t="s">
        <v>29</v>
      </c>
      <c r="B467" s="86" t="s">
        <v>30</v>
      </c>
      <c r="C467" s="86" t="s">
        <v>38</v>
      </c>
      <c r="D467" s="86">
        <v>2023</v>
      </c>
      <c r="E467" s="86">
        <v>2</v>
      </c>
      <c r="F467" s="86">
        <v>2</v>
      </c>
      <c r="G467" s="86">
        <v>10</v>
      </c>
      <c r="H467" s="86">
        <v>18</v>
      </c>
      <c r="I467" s="86">
        <v>210</v>
      </c>
      <c r="J467" s="86">
        <v>8</v>
      </c>
      <c r="K467" s="108">
        <v>45862</v>
      </c>
      <c r="L467" s="113">
        <v>8.9</v>
      </c>
      <c r="M467" s="113">
        <v>9.3000000000000007</v>
      </c>
      <c r="N467" s="113">
        <v>9.3000000000000007</v>
      </c>
      <c r="O467" s="103">
        <f t="shared" si="13"/>
        <v>9.1666666666666679</v>
      </c>
      <c r="U467" s="119"/>
    </row>
    <row r="468" spans="1:21">
      <c r="A468" s="86" t="s">
        <v>29</v>
      </c>
      <c r="B468" s="86" t="s">
        <v>30</v>
      </c>
      <c r="C468" s="86" t="s">
        <v>36</v>
      </c>
      <c r="D468" s="86">
        <v>2016</v>
      </c>
      <c r="E468" s="86">
        <v>2</v>
      </c>
      <c r="F468" s="86">
        <v>3</v>
      </c>
      <c r="G468" s="86">
        <v>10</v>
      </c>
      <c r="H468" s="86">
        <v>19</v>
      </c>
      <c r="I468" s="86">
        <v>310</v>
      </c>
      <c r="J468" s="86">
        <v>8</v>
      </c>
      <c r="K468" s="108">
        <v>45862</v>
      </c>
      <c r="L468" s="113">
        <v>8.8000000000000007</v>
      </c>
      <c r="M468" s="113">
        <v>8.6999999999999993</v>
      </c>
      <c r="N468" s="113">
        <v>8.8000000000000007</v>
      </c>
      <c r="O468" s="103">
        <f t="shared" si="13"/>
        <v>8.7666666666666675</v>
      </c>
      <c r="U468" s="119"/>
    </row>
    <row r="469" spans="1:21">
      <c r="A469" s="86" t="s">
        <v>29</v>
      </c>
      <c r="B469" s="86" t="s">
        <v>30</v>
      </c>
      <c r="C469" s="86" t="s">
        <v>33</v>
      </c>
      <c r="D469" s="86">
        <v>1998</v>
      </c>
      <c r="E469" s="86">
        <v>2</v>
      </c>
      <c r="F469" s="86">
        <v>4</v>
      </c>
      <c r="G469" s="86">
        <v>10</v>
      </c>
      <c r="H469" s="86">
        <v>20</v>
      </c>
      <c r="I469" s="86">
        <v>410</v>
      </c>
      <c r="J469" s="86">
        <v>8</v>
      </c>
      <c r="K469" s="108">
        <v>45862</v>
      </c>
      <c r="L469" s="113">
        <v>8.6999999999999993</v>
      </c>
      <c r="M469" s="113">
        <v>8.1999999999999993</v>
      </c>
      <c r="N469" s="113">
        <v>8.9</v>
      </c>
      <c r="O469" s="103">
        <f t="shared" si="13"/>
        <v>8.6</v>
      </c>
      <c r="U469" s="119"/>
    </row>
    <row r="470" spans="1:21">
      <c r="A470" s="86" t="s">
        <v>29</v>
      </c>
      <c r="B470" s="86" t="s">
        <v>30</v>
      </c>
      <c r="C470" s="86" t="s">
        <v>31</v>
      </c>
      <c r="D470" s="86">
        <v>1983</v>
      </c>
      <c r="E470" s="86">
        <v>2</v>
      </c>
      <c r="F470" s="86">
        <v>4</v>
      </c>
      <c r="G470" s="86">
        <v>12</v>
      </c>
      <c r="H470" s="86">
        <v>21</v>
      </c>
      <c r="I470" s="86">
        <v>412</v>
      </c>
      <c r="J470" s="86">
        <v>8</v>
      </c>
      <c r="K470" s="108">
        <v>45862</v>
      </c>
      <c r="L470" s="113">
        <v>8.5</v>
      </c>
      <c r="M470" s="113">
        <v>8.8000000000000007</v>
      </c>
      <c r="N470" s="113">
        <v>9.4</v>
      </c>
      <c r="O470" s="103">
        <f t="shared" si="13"/>
        <v>8.9</v>
      </c>
      <c r="U470" s="119"/>
    </row>
    <row r="471" spans="1:21">
      <c r="A471" s="86" t="s">
        <v>29</v>
      </c>
      <c r="B471" s="86" t="s">
        <v>30</v>
      </c>
      <c r="C471" s="86" t="s">
        <v>37</v>
      </c>
      <c r="D471" s="86">
        <v>2018</v>
      </c>
      <c r="E471" s="86">
        <v>2</v>
      </c>
      <c r="F471" s="86">
        <v>3</v>
      </c>
      <c r="G471" s="86">
        <v>12</v>
      </c>
      <c r="H471" s="86">
        <v>22</v>
      </c>
      <c r="I471" s="86">
        <v>312</v>
      </c>
      <c r="J471" s="86">
        <v>8</v>
      </c>
      <c r="K471" s="108">
        <v>45862</v>
      </c>
      <c r="L471" s="113">
        <v>8.4</v>
      </c>
      <c r="M471" s="113">
        <v>8.5</v>
      </c>
      <c r="N471" s="113">
        <v>8.4</v>
      </c>
      <c r="O471" s="103">
        <f t="shared" si="13"/>
        <v>8.4333333333333318</v>
      </c>
      <c r="U471" s="119"/>
    </row>
    <row r="472" spans="1:21">
      <c r="A472" s="86" t="s">
        <v>29</v>
      </c>
      <c r="B472" s="86" t="s">
        <v>30</v>
      </c>
      <c r="C472" s="86" t="s">
        <v>34</v>
      </c>
      <c r="D472" s="86">
        <v>1999</v>
      </c>
      <c r="E472" s="86">
        <v>2</v>
      </c>
      <c r="F472" s="86">
        <v>2</v>
      </c>
      <c r="G472" s="86">
        <v>12</v>
      </c>
      <c r="H472" s="86">
        <v>23</v>
      </c>
      <c r="I472" s="86">
        <v>212</v>
      </c>
      <c r="J472" s="86">
        <v>8</v>
      </c>
      <c r="K472" s="108">
        <v>45862</v>
      </c>
      <c r="L472" s="113">
        <v>9.1999999999999993</v>
      </c>
      <c r="M472" s="113">
        <v>9</v>
      </c>
      <c r="N472" s="113">
        <v>9.3000000000000007</v>
      </c>
      <c r="O472" s="103">
        <f t="shared" si="13"/>
        <v>9.1666666666666661</v>
      </c>
      <c r="U472" s="119"/>
    </row>
    <row r="473" spans="1:21">
      <c r="A473" s="86" t="s">
        <v>29</v>
      </c>
      <c r="B473" s="86" t="s">
        <v>30</v>
      </c>
      <c r="C473" s="86" t="s">
        <v>35</v>
      </c>
      <c r="D473" s="86">
        <v>2002</v>
      </c>
      <c r="E473" s="86">
        <v>2</v>
      </c>
      <c r="F473" s="86">
        <v>1</v>
      </c>
      <c r="G473" s="86">
        <v>12</v>
      </c>
      <c r="H473" s="86">
        <v>24</v>
      </c>
      <c r="I473" s="86">
        <v>112</v>
      </c>
      <c r="J473" s="86">
        <v>8</v>
      </c>
      <c r="K473" s="108">
        <v>45862</v>
      </c>
      <c r="L473" s="113">
        <v>8.4</v>
      </c>
      <c r="M473" s="113">
        <v>8.3000000000000007</v>
      </c>
      <c r="N473" s="113">
        <v>8.6</v>
      </c>
      <c r="O473" s="103">
        <f t="shared" si="13"/>
        <v>8.4333333333333353</v>
      </c>
      <c r="U473" s="119"/>
    </row>
    <row r="474" spans="1:21">
      <c r="A474" s="86" t="s">
        <v>39</v>
      </c>
      <c r="B474" s="86" t="s">
        <v>40</v>
      </c>
      <c r="C474" s="86" t="s">
        <v>42</v>
      </c>
      <c r="D474" s="86">
        <v>1989</v>
      </c>
      <c r="E474" s="87">
        <v>2</v>
      </c>
      <c r="F474" s="87">
        <v>1</v>
      </c>
      <c r="G474" s="87">
        <v>14</v>
      </c>
      <c r="H474" s="86">
        <v>25</v>
      </c>
      <c r="I474" s="87">
        <v>114</v>
      </c>
      <c r="J474" s="86">
        <v>8</v>
      </c>
      <c r="K474" s="108">
        <v>45911</v>
      </c>
      <c r="L474" s="67">
        <v>9.5</v>
      </c>
      <c r="M474" s="67">
        <v>10.3</v>
      </c>
      <c r="N474" s="67">
        <v>10.4</v>
      </c>
      <c r="U474" s="119"/>
    </row>
    <row r="475" spans="1:21">
      <c r="A475" s="86" t="s">
        <v>39</v>
      </c>
      <c r="B475" s="86" t="s">
        <v>40</v>
      </c>
      <c r="C475" s="86" t="s">
        <v>45</v>
      </c>
      <c r="D475" s="86">
        <v>2004</v>
      </c>
      <c r="E475" s="86">
        <v>2</v>
      </c>
      <c r="F475" s="86">
        <v>2</v>
      </c>
      <c r="G475" s="86">
        <v>14</v>
      </c>
      <c r="H475" s="86">
        <v>26</v>
      </c>
      <c r="I475" s="86">
        <v>214</v>
      </c>
      <c r="J475" s="86">
        <v>8</v>
      </c>
      <c r="K475" s="108">
        <v>45911</v>
      </c>
      <c r="L475" s="67">
        <v>10.1</v>
      </c>
      <c r="M475" s="67">
        <v>10.3</v>
      </c>
      <c r="N475" s="67">
        <v>9.1</v>
      </c>
      <c r="U475" s="119"/>
    </row>
    <row r="476" spans="1:21">
      <c r="A476" s="86" t="s">
        <v>39</v>
      </c>
      <c r="B476" s="86" t="s">
        <v>40</v>
      </c>
      <c r="C476" s="86" t="s">
        <v>41</v>
      </c>
      <c r="D476" s="86">
        <v>1984</v>
      </c>
      <c r="E476" s="86">
        <v>2</v>
      </c>
      <c r="F476" s="86">
        <v>3</v>
      </c>
      <c r="G476" s="86">
        <v>14</v>
      </c>
      <c r="H476" s="86">
        <v>27</v>
      </c>
      <c r="I476" s="86">
        <v>314</v>
      </c>
      <c r="J476" s="86">
        <v>8</v>
      </c>
      <c r="K476" s="108">
        <v>45911</v>
      </c>
      <c r="L476" s="67">
        <v>10.1</v>
      </c>
      <c r="M476" s="67">
        <v>9.4</v>
      </c>
      <c r="N476" s="67">
        <v>10.199999999999999</v>
      </c>
      <c r="U476" s="119"/>
    </row>
    <row r="477" spans="1:21">
      <c r="A477" s="86" t="s">
        <v>39</v>
      </c>
      <c r="B477" s="86" t="s">
        <v>40</v>
      </c>
      <c r="C477" s="86" t="s">
        <v>47</v>
      </c>
      <c r="D477" s="86">
        <v>2016</v>
      </c>
      <c r="E477" s="86">
        <v>2</v>
      </c>
      <c r="F477" s="86">
        <v>4</v>
      </c>
      <c r="G477" s="86">
        <v>14</v>
      </c>
      <c r="H477" s="86">
        <v>28</v>
      </c>
      <c r="I477" s="86">
        <v>414</v>
      </c>
      <c r="J477" s="86">
        <v>8</v>
      </c>
      <c r="K477" s="108">
        <v>45911</v>
      </c>
      <c r="L477" s="67">
        <v>8.8000000000000007</v>
      </c>
      <c r="M477" s="67">
        <v>9.5</v>
      </c>
      <c r="N477" s="67">
        <v>10.3</v>
      </c>
      <c r="U477" s="119"/>
    </row>
    <row r="478" spans="1:21">
      <c r="A478" s="86" t="s">
        <v>39</v>
      </c>
      <c r="B478" s="86" t="s">
        <v>40</v>
      </c>
      <c r="C478" s="86" t="s">
        <v>44</v>
      </c>
      <c r="D478" s="86">
        <v>2001</v>
      </c>
      <c r="E478" s="86">
        <v>2</v>
      </c>
      <c r="F478" s="86">
        <v>4</v>
      </c>
      <c r="G478" s="86">
        <v>16</v>
      </c>
      <c r="H478" s="86">
        <v>29</v>
      </c>
      <c r="I478" s="86">
        <v>416</v>
      </c>
      <c r="J478" s="86">
        <v>8</v>
      </c>
      <c r="K478" s="108">
        <v>45911</v>
      </c>
      <c r="L478" s="67">
        <v>9</v>
      </c>
      <c r="M478" s="67">
        <v>9.4</v>
      </c>
      <c r="N478" s="67">
        <v>9.5</v>
      </c>
      <c r="U478" s="119"/>
    </row>
    <row r="479" spans="1:21">
      <c r="A479" s="86" t="s">
        <v>39</v>
      </c>
      <c r="B479" s="86" t="s">
        <v>40</v>
      </c>
      <c r="C479" s="86" t="s">
        <v>43</v>
      </c>
      <c r="D479" s="86">
        <v>1999</v>
      </c>
      <c r="E479" s="86">
        <v>2</v>
      </c>
      <c r="F479" s="86">
        <v>3</v>
      </c>
      <c r="G479" s="86">
        <v>16</v>
      </c>
      <c r="H479" s="86">
        <v>30</v>
      </c>
      <c r="I479" s="86">
        <v>316</v>
      </c>
      <c r="J479" s="86">
        <v>8</v>
      </c>
      <c r="K479" s="108">
        <v>45911</v>
      </c>
      <c r="L479" s="67">
        <v>9.4</v>
      </c>
      <c r="M479" s="67">
        <v>9.5</v>
      </c>
      <c r="N479" s="67">
        <v>9.3000000000000007</v>
      </c>
      <c r="U479" s="119"/>
    </row>
    <row r="480" spans="1:21">
      <c r="A480" s="86" t="s">
        <v>39</v>
      </c>
      <c r="B480" s="86" t="s">
        <v>40</v>
      </c>
      <c r="C480" s="86" t="s">
        <v>46</v>
      </c>
      <c r="D480" s="86">
        <v>2008</v>
      </c>
      <c r="E480" s="86">
        <v>2</v>
      </c>
      <c r="F480" s="86">
        <v>2</v>
      </c>
      <c r="G480" s="86">
        <v>16</v>
      </c>
      <c r="H480" s="86">
        <v>31</v>
      </c>
      <c r="I480" s="86">
        <v>216</v>
      </c>
      <c r="J480" s="86">
        <v>8</v>
      </c>
      <c r="K480" s="108">
        <v>45911</v>
      </c>
      <c r="L480" s="67">
        <v>10</v>
      </c>
      <c r="M480" s="67">
        <v>9.8000000000000007</v>
      </c>
      <c r="N480" s="67">
        <v>9.6</v>
      </c>
      <c r="U480" s="119"/>
    </row>
    <row r="481" spans="1:21">
      <c r="A481" s="86" t="s">
        <v>39</v>
      </c>
      <c r="B481" s="86" t="s">
        <v>40</v>
      </c>
      <c r="C481" s="86" t="s">
        <v>48</v>
      </c>
      <c r="D481" s="86">
        <v>2020</v>
      </c>
      <c r="E481" s="86">
        <v>2</v>
      </c>
      <c r="F481" s="86">
        <v>1</v>
      </c>
      <c r="G481" s="86">
        <v>16</v>
      </c>
      <c r="H481" s="86">
        <v>32</v>
      </c>
      <c r="I481" s="86">
        <v>116</v>
      </c>
      <c r="J481" s="86">
        <v>8</v>
      </c>
      <c r="K481" s="108">
        <v>45911</v>
      </c>
      <c r="L481" s="67">
        <v>9.1</v>
      </c>
      <c r="M481" s="67">
        <v>9.3000000000000007</v>
      </c>
      <c r="N481" s="67">
        <v>9.4</v>
      </c>
      <c r="U481" s="119"/>
    </row>
    <row r="482" spans="1:21">
      <c r="A482" s="86" t="s">
        <v>29</v>
      </c>
      <c r="B482" s="86" t="s">
        <v>30</v>
      </c>
      <c r="C482" s="86" t="s">
        <v>33</v>
      </c>
      <c r="D482" s="86">
        <v>1998</v>
      </c>
      <c r="E482" s="86">
        <v>3</v>
      </c>
      <c r="F482" s="86">
        <v>1</v>
      </c>
      <c r="G482" s="86">
        <v>18</v>
      </c>
      <c r="H482" s="86">
        <v>33</v>
      </c>
      <c r="I482" s="86">
        <v>118</v>
      </c>
      <c r="J482" s="86">
        <v>8</v>
      </c>
      <c r="K482" s="108">
        <v>45862</v>
      </c>
      <c r="L482" s="113">
        <v>8.1999999999999993</v>
      </c>
      <c r="M482" s="113">
        <v>8.6999999999999993</v>
      </c>
      <c r="N482" s="113">
        <v>8.5</v>
      </c>
      <c r="O482" s="103">
        <f t="shared" si="13"/>
        <v>8.4666666666666668</v>
      </c>
      <c r="U482" s="119"/>
    </row>
    <row r="483" spans="1:21">
      <c r="A483" s="86" t="s">
        <v>29</v>
      </c>
      <c r="B483" s="86" t="s">
        <v>30</v>
      </c>
      <c r="C483" s="86" t="s">
        <v>31</v>
      </c>
      <c r="D483" s="86">
        <v>1983</v>
      </c>
      <c r="E483" s="86">
        <v>3</v>
      </c>
      <c r="F483" s="86">
        <v>2</v>
      </c>
      <c r="G483" s="86">
        <v>18</v>
      </c>
      <c r="H483" s="86">
        <v>34</v>
      </c>
      <c r="I483" s="86">
        <v>218</v>
      </c>
      <c r="J483" s="86">
        <v>8</v>
      </c>
      <c r="K483" s="108">
        <v>45862</v>
      </c>
      <c r="L483" s="113">
        <v>9.6</v>
      </c>
      <c r="M483" s="113">
        <v>10.3</v>
      </c>
      <c r="N483" s="113">
        <v>9.8000000000000007</v>
      </c>
      <c r="O483" s="103">
        <f t="shared" si="13"/>
        <v>9.9</v>
      </c>
      <c r="U483" s="119"/>
    </row>
    <row r="484" spans="1:21">
      <c r="A484" s="86" t="s">
        <v>29</v>
      </c>
      <c r="B484" s="86" t="s">
        <v>30</v>
      </c>
      <c r="C484" s="86" t="s">
        <v>34</v>
      </c>
      <c r="D484" s="86">
        <v>1999</v>
      </c>
      <c r="E484" s="86">
        <v>3</v>
      </c>
      <c r="F484" s="86">
        <v>3</v>
      </c>
      <c r="G484" s="86">
        <v>18</v>
      </c>
      <c r="H484" s="86">
        <v>35</v>
      </c>
      <c r="I484" s="86">
        <v>318</v>
      </c>
      <c r="J484" s="86">
        <v>8</v>
      </c>
      <c r="K484" s="108">
        <v>45862</v>
      </c>
      <c r="L484" s="113">
        <v>8.9</v>
      </c>
      <c r="M484" s="113">
        <v>8.6</v>
      </c>
      <c r="N484" s="113">
        <v>9.1999999999999993</v>
      </c>
      <c r="O484" s="103">
        <f t="shared" si="13"/>
        <v>8.9</v>
      </c>
      <c r="U484" s="119"/>
    </row>
    <row r="485" spans="1:21">
      <c r="A485" s="86" t="s">
        <v>29</v>
      </c>
      <c r="B485" s="86" t="s">
        <v>30</v>
      </c>
      <c r="C485" s="86" t="s">
        <v>37</v>
      </c>
      <c r="D485" s="86">
        <v>2018</v>
      </c>
      <c r="E485" s="86">
        <v>3</v>
      </c>
      <c r="F485" s="86">
        <v>4</v>
      </c>
      <c r="G485" s="86">
        <v>18</v>
      </c>
      <c r="H485" s="86">
        <v>36</v>
      </c>
      <c r="I485" s="86">
        <v>418</v>
      </c>
      <c r="J485" s="86">
        <v>8</v>
      </c>
      <c r="K485" s="108">
        <v>45862</v>
      </c>
      <c r="L485" s="113">
        <v>8</v>
      </c>
      <c r="M485" s="113">
        <v>8.6</v>
      </c>
      <c r="N485" s="113">
        <v>8.9</v>
      </c>
      <c r="O485" s="103">
        <f t="shared" si="13"/>
        <v>8.5</v>
      </c>
      <c r="U485" s="119"/>
    </row>
    <row r="486" spans="1:21">
      <c r="A486" s="86" t="s">
        <v>29</v>
      </c>
      <c r="B486" s="86" t="s">
        <v>30</v>
      </c>
      <c r="C486" s="86" t="s">
        <v>32</v>
      </c>
      <c r="D486" s="86">
        <v>1985</v>
      </c>
      <c r="E486" s="86">
        <v>3</v>
      </c>
      <c r="F486" s="86">
        <v>4</v>
      </c>
      <c r="G486" s="86">
        <v>20</v>
      </c>
      <c r="H486" s="86">
        <v>37</v>
      </c>
      <c r="I486" s="86">
        <v>420</v>
      </c>
      <c r="J486" s="86">
        <v>8</v>
      </c>
      <c r="K486" s="108">
        <v>45862</v>
      </c>
      <c r="L486" s="113">
        <v>8.4</v>
      </c>
      <c r="M486" s="113">
        <v>8.8000000000000007</v>
      </c>
      <c r="N486" s="113">
        <v>8.5</v>
      </c>
      <c r="O486" s="103">
        <f t="shared" si="13"/>
        <v>8.5666666666666682</v>
      </c>
      <c r="U486" s="119"/>
    </row>
    <row r="487" spans="1:21">
      <c r="A487" s="86" t="s">
        <v>29</v>
      </c>
      <c r="B487" s="86" t="s">
        <v>30</v>
      </c>
      <c r="C487" s="86" t="s">
        <v>35</v>
      </c>
      <c r="D487" s="86">
        <v>2002</v>
      </c>
      <c r="E487" s="86">
        <v>3</v>
      </c>
      <c r="F487" s="86">
        <v>3</v>
      </c>
      <c r="G487" s="86">
        <v>20</v>
      </c>
      <c r="H487" s="86">
        <v>38</v>
      </c>
      <c r="I487" s="86">
        <v>320</v>
      </c>
      <c r="J487" s="86">
        <v>8</v>
      </c>
      <c r="K487" s="108">
        <v>45862</v>
      </c>
      <c r="L487" s="113">
        <v>8.1999999999999993</v>
      </c>
      <c r="M487" s="113">
        <v>8.6999999999999993</v>
      </c>
      <c r="N487" s="113">
        <v>9.1</v>
      </c>
      <c r="O487" s="103">
        <f t="shared" si="13"/>
        <v>8.6666666666666661</v>
      </c>
      <c r="U487" s="119"/>
    </row>
    <row r="488" spans="1:21">
      <c r="A488" s="86" t="s">
        <v>29</v>
      </c>
      <c r="B488" s="86" t="s">
        <v>30</v>
      </c>
      <c r="C488" s="86" t="s">
        <v>36</v>
      </c>
      <c r="D488" s="86">
        <v>2016</v>
      </c>
      <c r="E488" s="86">
        <v>3</v>
      </c>
      <c r="F488" s="86">
        <v>2</v>
      </c>
      <c r="G488" s="86">
        <v>20</v>
      </c>
      <c r="H488" s="86">
        <v>39</v>
      </c>
      <c r="I488" s="86">
        <v>220</v>
      </c>
      <c r="J488" s="86">
        <v>8</v>
      </c>
      <c r="K488" s="108">
        <v>45862</v>
      </c>
      <c r="L488" s="113">
        <v>8.8000000000000007</v>
      </c>
      <c r="M488" s="113">
        <v>9.3000000000000007</v>
      </c>
      <c r="N488" s="113">
        <v>8.3000000000000007</v>
      </c>
      <c r="O488" s="103">
        <f t="shared" si="13"/>
        <v>8.8000000000000007</v>
      </c>
      <c r="U488" s="119"/>
    </row>
    <row r="489" spans="1:21">
      <c r="A489" s="86" t="s">
        <v>29</v>
      </c>
      <c r="B489" s="86" t="s">
        <v>30</v>
      </c>
      <c r="C489" s="86" t="s">
        <v>38</v>
      </c>
      <c r="D489" s="86">
        <v>2023</v>
      </c>
      <c r="E489" s="86">
        <v>3</v>
      </c>
      <c r="F489" s="86">
        <v>1</v>
      </c>
      <c r="G489" s="86">
        <v>20</v>
      </c>
      <c r="H489" s="86">
        <v>40</v>
      </c>
      <c r="I489" s="86">
        <v>120</v>
      </c>
      <c r="J489" s="86">
        <v>8</v>
      </c>
      <c r="K489" s="108">
        <v>45862</v>
      </c>
      <c r="L489" s="113">
        <v>9.1999999999999993</v>
      </c>
      <c r="M489" s="113">
        <v>8.3000000000000007</v>
      </c>
      <c r="N489" s="113">
        <v>9.1</v>
      </c>
      <c r="O489" s="103">
        <f t="shared" si="13"/>
        <v>8.8666666666666671</v>
      </c>
      <c r="U489" s="119"/>
    </row>
    <row r="490" spans="1:21">
      <c r="A490" s="86" t="s">
        <v>39</v>
      </c>
      <c r="B490" s="86" t="s">
        <v>40</v>
      </c>
      <c r="C490" s="86" t="s">
        <v>44</v>
      </c>
      <c r="D490" s="86">
        <v>2001</v>
      </c>
      <c r="E490" s="86">
        <v>3</v>
      </c>
      <c r="F490" s="86">
        <v>1</v>
      </c>
      <c r="G490" s="86">
        <v>22</v>
      </c>
      <c r="H490" s="86">
        <v>41</v>
      </c>
      <c r="I490" s="86">
        <v>122</v>
      </c>
      <c r="J490" s="86">
        <v>8</v>
      </c>
      <c r="K490" s="108">
        <v>45911</v>
      </c>
      <c r="L490" s="67">
        <v>8</v>
      </c>
      <c r="M490" s="67">
        <v>9.4</v>
      </c>
      <c r="N490" s="67">
        <v>9.6</v>
      </c>
      <c r="U490" s="119"/>
    </row>
    <row r="491" spans="1:21">
      <c r="A491" s="86" t="s">
        <v>39</v>
      </c>
      <c r="B491" s="86" t="s">
        <v>40</v>
      </c>
      <c r="C491" s="86" t="s">
        <v>47</v>
      </c>
      <c r="D491" s="86">
        <v>2016</v>
      </c>
      <c r="E491" s="86">
        <v>3</v>
      </c>
      <c r="F491" s="86">
        <v>2</v>
      </c>
      <c r="G491" s="86">
        <v>22</v>
      </c>
      <c r="H491" s="86">
        <v>42</v>
      </c>
      <c r="I491" s="86">
        <v>222</v>
      </c>
      <c r="J491" s="86">
        <v>8</v>
      </c>
      <c r="K491" s="108">
        <v>45911</v>
      </c>
      <c r="L491" s="67">
        <v>10</v>
      </c>
      <c r="M491" s="67">
        <v>9</v>
      </c>
      <c r="N491" s="67">
        <v>10</v>
      </c>
      <c r="U491" s="119"/>
    </row>
    <row r="492" spans="1:21">
      <c r="A492" s="86" t="s">
        <v>39</v>
      </c>
      <c r="B492" s="86" t="s">
        <v>40</v>
      </c>
      <c r="C492" s="86" t="s">
        <v>42</v>
      </c>
      <c r="D492" s="86">
        <v>1989</v>
      </c>
      <c r="E492" s="86">
        <v>3</v>
      </c>
      <c r="F492" s="86">
        <v>3</v>
      </c>
      <c r="G492" s="86">
        <v>22</v>
      </c>
      <c r="H492" s="86">
        <v>43</v>
      </c>
      <c r="I492" s="86">
        <v>322</v>
      </c>
      <c r="J492" s="86">
        <v>8</v>
      </c>
      <c r="K492" s="108">
        <v>45911</v>
      </c>
      <c r="L492" s="67">
        <v>9.3000000000000007</v>
      </c>
      <c r="M492" s="67">
        <v>9.6</v>
      </c>
      <c r="N492" s="67">
        <v>9.4</v>
      </c>
      <c r="U492" s="119"/>
    </row>
    <row r="493" spans="1:21">
      <c r="A493" s="86" t="s">
        <v>39</v>
      </c>
      <c r="B493" s="86" t="s">
        <v>40</v>
      </c>
      <c r="C493" s="86" t="s">
        <v>48</v>
      </c>
      <c r="D493" s="86">
        <v>2020</v>
      </c>
      <c r="E493" s="86">
        <v>3</v>
      </c>
      <c r="F493" s="86">
        <v>4</v>
      </c>
      <c r="G493" s="86">
        <v>22</v>
      </c>
      <c r="H493" s="86">
        <v>44</v>
      </c>
      <c r="I493" s="86">
        <v>422</v>
      </c>
      <c r="J493" s="86">
        <v>8</v>
      </c>
      <c r="K493" s="108">
        <v>45911</v>
      </c>
      <c r="L493" s="67">
        <v>9.1999999999999993</v>
      </c>
      <c r="M493" s="67">
        <v>9.1</v>
      </c>
      <c r="N493" s="67">
        <v>8.9</v>
      </c>
      <c r="U493" s="119"/>
    </row>
    <row r="494" spans="1:21">
      <c r="A494" s="86" t="s">
        <v>39</v>
      </c>
      <c r="B494" s="86" t="s">
        <v>40</v>
      </c>
      <c r="C494" s="86" t="s">
        <v>41</v>
      </c>
      <c r="D494" s="86">
        <v>1984</v>
      </c>
      <c r="E494" s="86">
        <v>3</v>
      </c>
      <c r="F494" s="86">
        <v>4</v>
      </c>
      <c r="G494" s="86">
        <v>24</v>
      </c>
      <c r="H494" s="86">
        <v>45</v>
      </c>
      <c r="I494" s="86">
        <v>424</v>
      </c>
      <c r="J494" s="86">
        <v>8</v>
      </c>
      <c r="K494" s="108">
        <v>45911</v>
      </c>
      <c r="L494" s="67">
        <v>10.4</v>
      </c>
      <c r="M494" s="67">
        <v>9.6999999999999993</v>
      </c>
      <c r="N494" s="67">
        <v>9.8000000000000007</v>
      </c>
      <c r="U494" s="119"/>
    </row>
    <row r="495" spans="1:21">
      <c r="A495" s="86" t="s">
        <v>39</v>
      </c>
      <c r="B495" s="86" t="s">
        <v>40</v>
      </c>
      <c r="C495" s="86" t="s">
        <v>46</v>
      </c>
      <c r="D495" s="86">
        <v>2008</v>
      </c>
      <c r="E495" s="86">
        <v>3</v>
      </c>
      <c r="F495" s="86">
        <v>3</v>
      </c>
      <c r="G495" s="86">
        <v>24</v>
      </c>
      <c r="H495" s="86">
        <v>46</v>
      </c>
      <c r="I495" s="86">
        <v>324</v>
      </c>
      <c r="J495" s="86">
        <v>8</v>
      </c>
      <c r="K495" s="108">
        <v>45911</v>
      </c>
      <c r="L495" s="67">
        <v>8.5</v>
      </c>
      <c r="M495" s="67">
        <v>8.8000000000000007</v>
      </c>
      <c r="N495" s="67">
        <v>9.5</v>
      </c>
      <c r="U495" s="119"/>
    </row>
    <row r="496" spans="1:21">
      <c r="A496" s="86" t="s">
        <v>39</v>
      </c>
      <c r="B496" s="86" t="s">
        <v>40</v>
      </c>
      <c r="C496" s="86" t="s">
        <v>43</v>
      </c>
      <c r="D496" s="86">
        <v>1999</v>
      </c>
      <c r="E496" s="86">
        <v>3</v>
      </c>
      <c r="F496" s="86">
        <v>2</v>
      </c>
      <c r="G496" s="86">
        <v>24</v>
      </c>
      <c r="H496" s="86">
        <v>47</v>
      </c>
      <c r="I496" s="86">
        <v>224</v>
      </c>
      <c r="J496" s="86">
        <v>8</v>
      </c>
      <c r="K496" s="108">
        <v>45911</v>
      </c>
      <c r="L496" s="67">
        <v>8.6999999999999993</v>
      </c>
      <c r="M496" s="67">
        <v>9.4</v>
      </c>
      <c r="N496" s="67">
        <v>9.5</v>
      </c>
      <c r="U496" s="119"/>
    </row>
    <row r="497" spans="1:21">
      <c r="A497" s="86" t="s">
        <v>39</v>
      </c>
      <c r="B497" s="86" t="s">
        <v>40</v>
      </c>
      <c r="C497" s="86" t="s">
        <v>45</v>
      </c>
      <c r="D497" s="86">
        <v>2004</v>
      </c>
      <c r="E497" s="86">
        <v>3</v>
      </c>
      <c r="F497" s="86">
        <v>1</v>
      </c>
      <c r="G497" s="86">
        <v>24</v>
      </c>
      <c r="H497" s="86">
        <v>48</v>
      </c>
      <c r="I497" s="86">
        <v>124</v>
      </c>
      <c r="J497" s="86">
        <v>8</v>
      </c>
      <c r="K497" s="108">
        <v>45911</v>
      </c>
      <c r="L497" s="67">
        <v>9.6</v>
      </c>
      <c r="M497" s="67">
        <v>9.6999999999999993</v>
      </c>
      <c r="N497" s="67">
        <v>9.1999999999999993</v>
      </c>
      <c r="U497" s="119"/>
    </row>
    <row r="498" spans="1:21">
      <c r="A498" s="86" t="s">
        <v>29</v>
      </c>
      <c r="B498" s="86" t="s">
        <v>30</v>
      </c>
      <c r="C498" s="86" t="s">
        <v>34</v>
      </c>
      <c r="D498" s="86">
        <v>1999</v>
      </c>
      <c r="E498" s="86">
        <v>4</v>
      </c>
      <c r="F498" s="86">
        <v>1</v>
      </c>
      <c r="G498" s="86">
        <v>26</v>
      </c>
      <c r="H498" s="86">
        <v>49</v>
      </c>
      <c r="I498" s="86">
        <v>126</v>
      </c>
      <c r="J498" s="86">
        <v>8</v>
      </c>
      <c r="K498" s="108">
        <v>45862</v>
      </c>
      <c r="L498" s="113">
        <v>8.8000000000000007</v>
      </c>
      <c r="M498" s="113">
        <v>8.9</v>
      </c>
      <c r="N498" s="113">
        <v>8.8000000000000007</v>
      </c>
      <c r="O498" s="103">
        <f t="shared" si="13"/>
        <v>8.8333333333333339</v>
      </c>
      <c r="U498" s="119"/>
    </row>
    <row r="499" spans="1:21">
      <c r="A499" s="86" t="s">
        <v>29</v>
      </c>
      <c r="B499" s="86" t="s">
        <v>30</v>
      </c>
      <c r="C499" s="86" t="s">
        <v>35</v>
      </c>
      <c r="D499" s="86">
        <v>2002</v>
      </c>
      <c r="E499" s="86">
        <v>4</v>
      </c>
      <c r="F499" s="86">
        <v>2</v>
      </c>
      <c r="G499" s="86">
        <v>26</v>
      </c>
      <c r="H499" s="86">
        <v>50</v>
      </c>
      <c r="I499" s="86">
        <v>226</v>
      </c>
      <c r="J499" s="86">
        <v>8</v>
      </c>
      <c r="K499" s="108">
        <v>45862</v>
      </c>
      <c r="L499" s="113">
        <v>8.3000000000000007</v>
      </c>
      <c r="M499" s="113">
        <v>8.4</v>
      </c>
      <c r="N499" s="113">
        <v>8.5</v>
      </c>
      <c r="O499" s="103">
        <f t="shared" si="13"/>
        <v>8.4</v>
      </c>
      <c r="U499" s="119"/>
    </row>
    <row r="500" spans="1:21">
      <c r="A500" s="86" t="s">
        <v>29</v>
      </c>
      <c r="B500" s="86" t="s">
        <v>30</v>
      </c>
      <c r="C500" s="86" t="s">
        <v>32</v>
      </c>
      <c r="D500" s="86">
        <v>1985</v>
      </c>
      <c r="E500" s="86">
        <v>4</v>
      </c>
      <c r="F500" s="86">
        <v>3</v>
      </c>
      <c r="G500" s="86">
        <v>26</v>
      </c>
      <c r="H500" s="86">
        <v>51</v>
      </c>
      <c r="I500" s="86">
        <v>326</v>
      </c>
      <c r="J500" s="86">
        <v>8</v>
      </c>
      <c r="K500" s="108">
        <v>45862</v>
      </c>
      <c r="L500" s="113">
        <v>9.4</v>
      </c>
      <c r="M500" s="113">
        <v>8.4</v>
      </c>
      <c r="N500" s="113">
        <v>8.3000000000000007</v>
      </c>
      <c r="O500" s="103">
        <f t="shared" si="13"/>
        <v>8.7000000000000011</v>
      </c>
      <c r="U500" s="119"/>
    </row>
    <row r="501" spans="1:21">
      <c r="A501" s="86" t="s">
        <v>29</v>
      </c>
      <c r="B501" s="86" t="s">
        <v>30</v>
      </c>
      <c r="C501" s="86" t="s">
        <v>38</v>
      </c>
      <c r="D501" s="86">
        <v>2023</v>
      </c>
      <c r="E501" s="86">
        <v>4</v>
      </c>
      <c r="F501" s="86">
        <v>4</v>
      </c>
      <c r="G501" s="86">
        <v>26</v>
      </c>
      <c r="H501" s="86">
        <v>52</v>
      </c>
      <c r="I501" s="86">
        <v>426</v>
      </c>
      <c r="J501" s="86">
        <v>8</v>
      </c>
      <c r="K501" s="108">
        <v>45862</v>
      </c>
      <c r="L501" s="113">
        <v>8.3000000000000007</v>
      </c>
      <c r="M501" s="113">
        <v>9</v>
      </c>
      <c r="N501" s="113">
        <v>7.9</v>
      </c>
      <c r="O501" s="103">
        <f t="shared" si="13"/>
        <v>8.4</v>
      </c>
      <c r="U501" s="119"/>
    </row>
    <row r="502" spans="1:21">
      <c r="A502" s="86" t="s">
        <v>29</v>
      </c>
      <c r="B502" s="86" t="s">
        <v>30</v>
      </c>
      <c r="C502" s="86" t="s">
        <v>36</v>
      </c>
      <c r="D502" s="86">
        <v>2016</v>
      </c>
      <c r="E502" s="86">
        <v>4</v>
      </c>
      <c r="F502" s="86">
        <v>4</v>
      </c>
      <c r="G502" s="86">
        <v>28</v>
      </c>
      <c r="H502" s="86">
        <v>53</v>
      </c>
      <c r="I502" s="86">
        <v>428</v>
      </c>
      <c r="J502" s="86">
        <v>8</v>
      </c>
      <c r="K502" s="108">
        <v>45862</v>
      </c>
      <c r="L502" s="113">
        <v>9.3000000000000007</v>
      </c>
      <c r="M502" s="113">
        <v>8.6999999999999993</v>
      </c>
      <c r="N502" s="113">
        <v>9</v>
      </c>
      <c r="O502" s="103">
        <f t="shared" si="13"/>
        <v>9</v>
      </c>
      <c r="U502" s="119"/>
    </row>
    <row r="503" spans="1:21">
      <c r="A503" s="86" t="s">
        <v>29</v>
      </c>
      <c r="B503" s="86" t="s">
        <v>30</v>
      </c>
      <c r="C503" s="86" t="s">
        <v>33</v>
      </c>
      <c r="D503" s="86">
        <v>1998</v>
      </c>
      <c r="E503" s="86">
        <v>4</v>
      </c>
      <c r="F503" s="86">
        <v>3</v>
      </c>
      <c r="G503" s="86">
        <v>28</v>
      </c>
      <c r="H503" s="86">
        <v>54</v>
      </c>
      <c r="I503" s="86">
        <v>328</v>
      </c>
      <c r="J503" s="86">
        <v>8</v>
      </c>
      <c r="K503" s="108">
        <v>45862</v>
      </c>
      <c r="L503" s="113">
        <v>9.6999999999999993</v>
      </c>
      <c r="M503" s="113">
        <v>8.6999999999999993</v>
      </c>
      <c r="N503" s="113">
        <v>8.1</v>
      </c>
      <c r="O503" s="103">
        <f t="shared" si="13"/>
        <v>8.8333333333333339</v>
      </c>
      <c r="U503" s="119"/>
    </row>
    <row r="504" spans="1:21">
      <c r="A504" s="86" t="s">
        <v>29</v>
      </c>
      <c r="B504" s="86" t="s">
        <v>30</v>
      </c>
      <c r="C504" s="86" t="s">
        <v>37</v>
      </c>
      <c r="D504" s="86">
        <v>2018</v>
      </c>
      <c r="E504" s="86">
        <v>4</v>
      </c>
      <c r="F504" s="86">
        <v>2</v>
      </c>
      <c r="G504" s="86">
        <v>28</v>
      </c>
      <c r="H504" s="86">
        <v>55</v>
      </c>
      <c r="I504" s="86">
        <v>228</v>
      </c>
      <c r="J504" s="86">
        <v>8</v>
      </c>
      <c r="K504" s="108">
        <v>45862</v>
      </c>
      <c r="L504" s="113">
        <v>7.8</v>
      </c>
      <c r="M504" s="113">
        <v>8.5</v>
      </c>
      <c r="N504" s="113">
        <v>8.6999999999999993</v>
      </c>
      <c r="O504" s="103">
        <f t="shared" si="13"/>
        <v>8.3333333333333339</v>
      </c>
      <c r="U504" s="119"/>
    </row>
    <row r="505" spans="1:21">
      <c r="A505" s="86" t="s">
        <v>29</v>
      </c>
      <c r="B505" s="86" t="s">
        <v>30</v>
      </c>
      <c r="C505" s="86" t="s">
        <v>31</v>
      </c>
      <c r="D505" s="86">
        <v>1983</v>
      </c>
      <c r="E505" s="86">
        <v>4</v>
      </c>
      <c r="F505" s="86">
        <v>1</v>
      </c>
      <c r="G505" s="86">
        <v>28</v>
      </c>
      <c r="H505" s="86">
        <v>56</v>
      </c>
      <c r="I505" s="86">
        <v>128</v>
      </c>
      <c r="J505" s="86">
        <v>8</v>
      </c>
      <c r="K505" s="108">
        <v>45862</v>
      </c>
      <c r="L505" s="113">
        <v>9.4</v>
      </c>
      <c r="M505" s="113">
        <v>9.5</v>
      </c>
      <c r="N505" s="113">
        <v>8.1999999999999993</v>
      </c>
      <c r="O505" s="103">
        <f t="shared" si="13"/>
        <v>9.0333333333333332</v>
      </c>
      <c r="U505" s="119"/>
    </row>
    <row r="506" spans="1:21">
      <c r="A506" s="86" t="s">
        <v>39</v>
      </c>
      <c r="B506" s="86" t="s">
        <v>40</v>
      </c>
      <c r="C506" s="86" t="s">
        <v>43</v>
      </c>
      <c r="D506" s="86">
        <v>1999</v>
      </c>
      <c r="E506" s="86">
        <v>4</v>
      </c>
      <c r="F506" s="86">
        <v>1</v>
      </c>
      <c r="G506" s="86">
        <v>30</v>
      </c>
      <c r="H506" s="86">
        <v>57</v>
      </c>
      <c r="I506" s="86">
        <v>130</v>
      </c>
      <c r="J506" s="86">
        <v>8</v>
      </c>
      <c r="K506" s="108">
        <v>45911</v>
      </c>
      <c r="L506" s="67">
        <v>9.5</v>
      </c>
      <c r="M506" s="67">
        <v>9.1999999999999993</v>
      </c>
      <c r="N506" s="67">
        <v>9.4</v>
      </c>
      <c r="U506" s="119"/>
    </row>
    <row r="507" spans="1:21">
      <c r="A507" s="86" t="s">
        <v>39</v>
      </c>
      <c r="B507" s="86" t="s">
        <v>40</v>
      </c>
      <c r="C507" s="86" t="s">
        <v>48</v>
      </c>
      <c r="D507" s="86">
        <v>2020</v>
      </c>
      <c r="E507" s="86">
        <v>4</v>
      </c>
      <c r="F507" s="86">
        <v>2</v>
      </c>
      <c r="G507" s="86">
        <v>30</v>
      </c>
      <c r="H507" s="86">
        <v>58</v>
      </c>
      <c r="I507" s="86">
        <v>230</v>
      </c>
      <c r="J507" s="86">
        <v>8</v>
      </c>
      <c r="K507" s="108">
        <v>45911</v>
      </c>
      <c r="L507" s="67">
        <v>9</v>
      </c>
      <c r="M507" s="67">
        <v>9.4</v>
      </c>
      <c r="N507" s="67">
        <v>9.1999999999999993</v>
      </c>
      <c r="U507" s="119"/>
    </row>
    <row r="508" spans="1:21">
      <c r="A508" s="86" t="s">
        <v>39</v>
      </c>
      <c r="B508" s="86" t="s">
        <v>40</v>
      </c>
      <c r="C508" s="86" t="s">
        <v>44</v>
      </c>
      <c r="D508" s="86">
        <v>2001</v>
      </c>
      <c r="E508" s="86">
        <v>4</v>
      </c>
      <c r="F508" s="86">
        <v>3</v>
      </c>
      <c r="G508" s="86">
        <v>30</v>
      </c>
      <c r="H508" s="86">
        <v>59</v>
      </c>
      <c r="I508" s="86">
        <v>330</v>
      </c>
      <c r="J508" s="86">
        <v>8</v>
      </c>
      <c r="K508" s="108">
        <v>45911</v>
      </c>
      <c r="L508" s="67">
        <v>9.1999999999999993</v>
      </c>
      <c r="M508" s="67">
        <v>9.1</v>
      </c>
      <c r="N508" s="67">
        <v>8.5</v>
      </c>
      <c r="U508" s="119"/>
    </row>
    <row r="509" spans="1:21">
      <c r="A509" s="86" t="s">
        <v>39</v>
      </c>
      <c r="B509" s="86" t="s">
        <v>40</v>
      </c>
      <c r="C509" s="86" t="s">
        <v>45</v>
      </c>
      <c r="D509" s="86">
        <v>2004</v>
      </c>
      <c r="E509" s="86">
        <v>4</v>
      </c>
      <c r="F509" s="86">
        <v>4</v>
      </c>
      <c r="G509" s="86">
        <v>30</v>
      </c>
      <c r="H509" s="86">
        <v>60</v>
      </c>
      <c r="I509" s="86">
        <v>430</v>
      </c>
      <c r="J509" s="86">
        <v>8</v>
      </c>
      <c r="K509" s="108">
        <v>45911</v>
      </c>
      <c r="L509" s="67">
        <v>8.9</v>
      </c>
      <c r="M509" s="67">
        <v>9.9</v>
      </c>
      <c r="N509" s="67">
        <v>9.8000000000000007</v>
      </c>
      <c r="U509" s="119"/>
    </row>
    <row r="510" spans="1:21">
      <c r="A510" s="86" t="s">
        <v>39</v>
      </c>
      <c r="B510" s="86" t="s">
        <v>40</v>
      </c>
      <c r="C510" s="86" t="s">
        <v>42</v>
      </c>
      <c r="D510" s="86">
        <v>1989</v>
      </c>
      <c r="E510" s="86">
        <v>4</v>
      </c>
      <c r="F510" s="86">
        <v>4</v>
      </c>
      <c r="G510" s="86">
        <v>32</v>
      </c>
      <c r="H510" s="86">
        <v>61</v>
      </c>
      <c r="I510" s="86">
        <v>432</v>
      </c>
      <c r="J510" s="86">
        <v>8</v>
      </c>
      <c r="K510" s="108">
        <v>45911</v>
      </c>
      <c r="L510" s="67">
        <v>9.4</v>
      </c>
      <c r="M510" s="67">
        <v>9.6</v>
      </c>
      <c r="N510" s="67">
        <v>9.4</v>
      </c>
      <c r="U510" s="119"/>
    </row>
    <row r="511" spans="1:21">
      <c r="A511" s="86" t="s">
        <v>39</v>
      </c>
      <c r="B511" s="86" t="s">
        <v>40</v>
      </c>
      <c r="C511" s="86" t="s">
        <v>47</v>
      </c>
      <c r="D511" s="86">
        <v>2016</v>
      </c>
      <c r="E511" s="86">
        <v>4</v>
      </c>
      <c r="F511" s="86">
        <v>3</v>
      </c>
      <c r="G511" s="86">
        <v>32</v>
      </c>
      <c r="H511" s="86">
        <v>62</v>
      </c>
      <c r="I511" s="86">
        <v>332</v>
      </c>
      <c r="J511" s="86">
        <v>8</v>
      </c>
      <c r="K511" s="108">
        <v>45911</v>
      </c>
      <c r="L511" s="67">
        <v>8.6999999999999993</v>
      </c>
      <c r="M511" s="67">
        <v>8.8000000000000007</v>
      </c>
      <c r="N511" s="67">
        <v>9.6</v>
      </c>
      <c r="U511" s="119"/>
    </row>
    <row r="512" spans="1:21">
      <c r="A512" s="86" t="s">
        <v>39</v>
      </c>
      <c r="B512" s="86" t="s">
        <v>40</v>
      </c>
      <c r="C512" s="86" t="s">
        <v>41</v>
      </c>
      <c r="D512" s="86">
        <v>1984</v>
      </c>
      <c r="E512" s="86">
        <v>4</v>
      </c>
      <c r="F512" s="86">
        <v>2</v>
      </c>
      <c r="G512" s="86">
        <v>32</v>
      </c>
      <c r="H512" s="86">
        <v>63</v>
      </c>
      <c r="I512" s="86">
        <v>232</v>
      </c>
      <c r="J512" s="86">
        <v>8</v>
      </c>
      <c r="K512" s="108">
        <v>45911</v>
      </c>
      <c r="L512" s="67">
        <v>9.6999999999999993</v>
      </c>
      <c r="M512" s="67">
        <v>9.5</v>
      </c>
      <c r="N512" s="67">
        <v>9.5</v>
      </c>
      <c r="U512" s="119"/>
    </row>
    <row r="513" spans="1:21">
      <c r="A513" s="86" t="s">
        <v>39</v>
      </c>
      <c r="B513" s="86" t="s">
        <v>40</v>
      </c>
      <c r="C513" s="86" t="s">
        <v>46</v>
      </c>
      <c r="D513" s="86">
        <v>2008</v>
      </c>
      <c r="E513" s="86">
        <v>4</v>
      </c>
      <c r="F513" s="86">
        <v>1</v>
      </c>
      <c r="G513" s="86">
        <v>32</v>
      </c>
      <c r="H513" s="86">
        <v>64</v>
      </c>
      <c r="I513" s="86">
        <v>132</v>
      </c>
      <c r="J513" s="86">
        <v>8</v>
      </c>
      <c r="K513" s="108">
        <v>45911</v>
      </c>
      <c r="L513" s="67">
        <v>10</v>
      </c>
      <c r="M513" s="67">
        <v>10</v>
      </c>
      <c r="N513" s="67">
        <v>9</v>
      </c>
      <c r="U513" s="119"/>
    </row>
    <row r="514" spans="1:21">
      <c r="A514" s="86" t="s">
        <v>29</v>
      </c>
      <c r="B514" s="86" t="s">
        <v>30</v>
      </c>
      <c r="C514" s="86" t="s">
        <v>37</v>
      </c>
      <c r="D514" s="86">
        <v>2018</v>
      </c>
      <c r="E514" s="86">
        <v>1</v>
      </c>
      <c r="F514" s="86">
        <v>1</v>
      </c>
      <c r="G514" s="86">
        <v>2</v>
      </c>
      <c r="H514" s="86">
        <v>1</v>
      </c>
      <c r="I514" s="86">
        <v>102</v>
      </c>
      <c r="J514" s="86">
        <v>9</v>
      </c>
      <c r="K514" s="108">
        <v>45870</v>
      </c>
      <c r="L514" s="113">
        <v>9.5</v>
      </c>
      <c r="M514" s="113">
        <v>9.3000000000000007</v>
      </c>
      <c r="N514" s="113">
        <v>9.4</v>
      </c>
      <c r="O514" s="103">
        <f t="shared" si="13"/>
        <v>9.4</v>
      </c>
      <c r="U514" s="119"/>
    </row>
    <row r="515" spans="1:21">
      <c r="A515" s="86" t="s">
        <v>29</v>
      </c>
      <c r="B515" s="86" t="s">
        <v>30</v>
      </c>
      <c r="C515" s="86" t="s">
        <v>32</v>
      </c>
      <c r="D515" s="86">
        <v>1985</v>
      </c>
      <c r="E515" s="86">
        <v>1</v>
      </c>
      <c r="F515" s="86">
        <v>2</v>
      </c>
      <c r="G515" s="86">
        <v>2</v>
      </c>
      <c r="H515" s="86">
        <v>2</v>
      </c>
      <c r="I515" s="86">
        <v>202</v>
      </c>
      <c r="J515" s="86">
        <v>9</v>
      </c>
      <c r="K515" s="108">
        <v>45870</v>
      </c>
      <c r="L515" s="113">
        <v>9.1999999999999993</v>
      </c>
      <c r="M515" s="113">
        <v>8.8000000000000007</v>
      </c>
      <c r="N515" s="113">
        <v>9.6</v>
      </c>
      <c r="O515" s="103">
        <f t="shared" ref="O515:O578" si="14">AVERAGE(L515:N515)</f>
        <v>9.2000000000000011</v>
      </c>
      <c r="U515" s="119"/>
    </row>
    <row r="516" spans="1:21">
      <c r="A516" s="86" t="s">
        <v>29</v>
      </c>
      <c r="B516" s="86" t="s">
        <v>30</v>
      </c>
      <c r="C516" s="86" t="s">
        <v>31</v>
      </c>
      <c r="D516" s="86">
        <v>1983</v>
      </c>
      <c r="E516" s="86">
        <v>1</v>
      </c>
      <c r="F516" s="86">
        <v>3</v>
      </c>
      <c r="G516" s="86">
        <v>2</v>
      </c>
      <c r="H516" s="86">
        <v>3</v>
      </c>
      <c r="I516" s="86">
        <v>302</v>
      </c>
      <c r="J516" s="86">
        <v>9</v>
      </c>
      <c r="K516" s="108">
        <v>45870</v>
      </c>
      <c r="L516" s="113">
        <v>9.6999999999999993</v>
      </c>
      <c r="M516" s="113">
        <v>9.3000000000000007</v>
      </c>
      <c r="N516" s="113">
        <v>8.8000000000000007</v>
      </c>
      <c r="O516" s="103">
        <f t="shared" si="14"/>
        <v>9.2666666666666675</v>
      </c>
      <c r="U516" s="119"/>
    </row>
    <row r="517" spans="1:21">
      <c r="A517" s="86" t="s">
        <v>29</v>
      </c>
      <c r="B517" s="86" t="s">
        <v>30</v>
      </c>
      <c r="C517" s="86" t="s">
        <v>34</v>
      </c>
      <c r="D517" s="86">
        <v>1999</v>
      </c>
      <c r="E517" s="86">
        <v>1</v>
      </c>
      <c r="F517" s="86">
        <v>4</v>
      </c>
      <c r="G517" s="86">
        <v>2</v>
      </c>
      <c r="H517" s="86">
        <v>4</v>
      </c>
      <c r="I517" s="86">
        <v>402</v>
      </c>
      <c r="J517" s="86">
        <v>9</v>
      </c>
      <c r="K517" s="108">
        <v>45870</v>
      </c>
      <c r="L517" s="113">
        <v>10.3</v>
      </c>
      <c r="M517" s="113">
        <v>10.199999999999999</v>
      </c>
      <c r="N517" s="113">
        <v>9.5</v>
      </c>
      <c r="O517" s="103">
        <f t="shared" si="14"/>
        <v>10</v>
      </c>
      <c r="U517" s="119"/>
    </row>
    <row r="518" spans="1:21">
      <c r="A518" s="86" t="s">
        <v>29</v>
      </c>
      <c r="B518" s="86" t="s">
        <v>30</v>
      </c>
      <c r="C518" s="86" t="s">
        <v>35</v>
      </c>
      <c r="D518" s="86">
        <v>2002</v>
      </c>
      <c r="E518" s="86">
        <v>1</v>
      </c>
      <c r="F518" s="86">
        <v>4</v>
      </c>
      <c r="G518" s="86">
        <v>4</v>
      </c>
      <c r="H518" s="86">
        <v>5</v>
      </c>
      <c r="I518" s="86">
        <v>404</v>
      </c>
      <c r="J518" s="86">
        <v>9</v>
      </c>
      <c r="K518" s="108">
        <v>45870</v>
      </c>
      <c r="L518" s="113">
        <v>9</v>
      </c>
      <c r="M518" s="113">
        <v>8.6999999999999993</v>
      </c>
      <c r="N518" s="113">
        <v>8.1999999999999993</v>
      </c>
      <c r="O518" s="103">
        <f t="shared" si="14"/>
        <v>8.6333333333333329</v>
      </c>
      <c r="U518" s="119"/>
    </row>
    <row r="519" spans="1:21">
      <c r="A519" s="86" t="s">
        <v>29</v>
      </c>
      <c r="B519" s="86" t="s">
        <v>30</v>
      </c>
      <c r="C519" s="86" t="s">
        <v>38</v>
      </c>
      <c r="D519" s="86">
        <v>2023</v>
      </c>
      <c r="E519" s="86">
        <v>1</v>
      </c>
      <c r="F519" s="86">
        <v>3</v>
      </c>
      <c r="G519" s="86">
        <v>4</v>
      </c>
      <c r="H519" s="86">
        <v>6</v>
      </c>
      <c r="I519" s="86">
        <v>304</v>
      </c>
      <c r="J519" s="86">
        <v>9</v>
      </c>
      <c r="K519" s="108">
        <v>45870</v>
      </c>
      <c r="L519" s="113">
        <v>9.1999999999999993</v>
      </c>
      <c r="M519" s="113">
        <v>8.8000000000000007</v>
      </c>
      <c r="N519" s="113">
        <v>8.9</v>
      </c>
      <c r="O519" s="103">
        <f t="shared" si="14"/>
        <v>8.9666666666666668</v>
      </c>
      <c r="U519" s="119"/>
    </row>
    <row r="520" spans="1:21">
      <c r="A520" s="86" t="s">
        <v>29</v>
      </c>
      <c r="B520" s="86" t="s">
        <v>30</v>
      </c>
      <c r="C520" s="86" t="s">
        <v>33</v>
      </c>
      <c r="D520" s="86">
        <v>1998</v>
      </c>
      <c r="E520" s="86">
        <v>1</v>
      </c>
      <c r="F520" s="86">
        <v>2</v>
      </c>
      <c r="G520" s="86">
        <v>4</v>
      </c>
      <c r="H520" s="86">
        <v>7</v>
      </c>
      <c r="I520" s="86">
        <v>204</v>
      </c>
      <c r="J520" s="86">
        <v>9</v>
      </c>
      <c r="K520" s="108">
        <v>45870</v>
      </c>
      <c r="L520" s="113">
        <v>10</v>
      </c>
      <c r="M520" s="113">
        <v>9.1999999999999993</v>
      </c>
      <c r="N520" s="113">
        <v>9.1999999999999993</v>
      </c>
      <c r="O520" s="103">
        <f t="shared" si="14"/>
        <v>9.4666666666666668</v>
      </c>
      <c r="U520" s="119"/>
    </row>
    <row r="521" spans="1:21">
      <c r="A521" s="86" t="s">
        <v>29</v>
      </c>
      <c r="B521" s="86" t="s">
        <v>30</v>
      </c>
      <c r="C521" s="86" t="s">
        <v>36</v>
      </c>
      <c r="D521" s="86">
        <v>2016</v>
      </c>
      <c r="E521" s="86">
        <v>1</v>
      </c>
      <c r="F521" s="86">
        <v>1</v>
      </c>
      <c r="G521" s="86">
        <v>4</v>
      </c>
      <c r="H521" s="86">
        <v>8</v>
      </c>
      <c r="I521" s="86">
        <v>104</v>
      </c>
      <c r="J521" s="86">
        <v>9</v>
      </c>
      <c r="K521" s="108">
        <v>45870</v>
      </c>
      <c r="L521" s="113">
        <v>9.3000000000000007</v>
      </c>
      <c r="M521" s="113">
        <v>9.1999999999999993</v>
      </c>
      <c r="N521" s="113">
        <v>9.1999999999999993</v>
      </c>
      <c r="O521" s="103">
        <f t="shared" si="14"/>
        <v>9.2333333333333325</v>
      </c>
      <c r="U521" s="119"/>
    </row>
    <row r="522" spans="1:21">
      <c r="A522" s="86" t="s">
        <v>39</v>
      </c>
      <c r="B522" s="86" t="s">
        <v>40</v>
      </c>
      <c r="C522" s="86" t="s">
        <v>41</v>
      </c>
      <c r="D522" s="86">
        <v>1984</v>
      </c>
      <c r="E522" s="86">
        <v>1</v>
      </c>
      <c r="F522" s="86">
        <v>1</v>
      </c>
      <c r="G522" s="86">
        <v>6</v>
      </c>
      <c r="H522" s="86">
        <v>9</v>
      </c>
      <c r="I522" s="86">
        <v>106</v>
      </c>
      <c r="J522" s="86">
        <v>9</v>
      </c>
      <c r="K522" s="108">
        <v>45924</v>
      </c>
      <c r="L522" s="67">
        <v>11</v>
      </c>
      <c r="M522" s="67">
        <v>11</v>
      </c>
      <c r="N522" s="67">
        <v>11</v>
      </c>
      <c r="U522" s="119"/>
    </row>
    <row r="523" spans="1:21">
      <c r="A523" s="86" t="s">
        <v>39</v>
      </c>
      <c r="B523" s="86" t="s">
        <v>40</v>
      </c>
      <c r="C523" s="86" t="s">
        <v>42</v>
      </c>
      <c r="D523" s="86">
        <v>1989</v>
      </c>
      <c r="E523" s="86">
        <v>1</v>
      </c>
      <c r="F523" s="86">
        <v>2</v>
      </c>
      <c r="G523" s="86">
        <v>6</v>
      </c>
      <c r="H523" s="86">
        <v>10</v>
      </c>
      <c r="I523" s="86">
        <v>206</v>
      </c>
      <c r="J523" s="86">
        <v>9</v>
      </c>
      <c r="K523" s="108">
        <v>45924</v>
      </c>
      <c r="L523" s="67">
        <v>11</v>
      </c>
      <c r="M523" s="67">
        <v>11</v>
      </c>
      <c r="N523" s="67">
        <v>11</v>
      </c>
      <c r="U523" s="119"/>
    </row>
    <row r="524" spans="1:21">
      <c r="A524" s="86" t="s">
        <v>39</v>
      </c>
      <c r="B524" s="86" t="s">
        <v>40</v>
      </c>
      <c r="C524" s="86" t="s">
        <v>45</v>
      </c>
      <c r="D524" s="86">
        <v>2004</v>
      </c>
      <c r="E524" s="86">
        <v>1</v>
      </c>
      <c r="F524" s="86">
        <v>3</v>
      </c>
      <c r="G524" s="86">
        <v>6</v>
      </c>
      <c r="H524" s="86">
        <v>11</v>
      </c>
      <c r="I524" s="86">
        <v>306</v>
      </c>
      <c r="J524" s="86">
        <v>9</v>
      </c>
      <c r="K524" s="108">
        <v>45924</v>
      </c>
      <c r="L524" s="67">
        <v>11</v>
      </c>
      <c r="M524" s="67">
        <v>11</v>
      </c>
      <c r="N524" s="67">
        <v>11</v>
      </c>
      <c r="U524" s="119"/>
    </row>
    <row r="525" spans="1:21">
      <c r="A525" s="86" t="s">
        <v>39</v>
      </c>
      <c r="B525" s="86" t="s">
        <v>40</v>
      </c>
      <c r="C525" s="86" t="s">
        <v>43</v>
      </c>
      <c r="D525" s="86">
        <v>1999</v>
      </c>
      <c r="E525" s="86">
        <v>1</v>
      </c>
      <c r="F525" s="86">
        <v>4</v>
      </c>
      <c r="G525" s="86">
        <v>6</v>
      </c>
      <c r="H525" s="86">
        <v>12</v>
      </c>
      <c r="I525" s="86">
        <v>406</v>
      </c>
      <c r="J525" s="86">
        <v>9</v>
      </c>
      <c r="K525" s="108">
        <v>45924</v>
      </c>
      <c r="L525" s="67">
        <v>10</v>
      </c>
      <c r="M525" s="67">
        <v>9</v>
      </c>
      <c r="N525" s="67">
        <v>10</v>
      </c>
      <c r="U525" s="119"/>
    </row>
    <row r="526" spans="1:21">
      <c r="A526" s="86" t="s">
        <v>39</v>
      </c>
      <c r="B526" s="86" t="s">
        <v>40</v>
      </c>
      <c r="C526" s="86" t="s">
        <v>46</v>
      </c>
      <c r="D526" s="86">
        <v>2008</v>
      </c>
      <c r="E526" s="86">
        <v>1</v>
      </c>
      <c r="F526" s="86">
        <v>4</v>
      </c>
      <c r="G526" s="86">
        <v>8</v>
      </c>
      <c r="H526" s="86">
        <v>13</v>
      </c>
      <c r="I526" s="86">
        <v>408</v>
      </c>
      <c r="J526" s="86">
        <v>9</v>
      </c>
      <c r="K526" s="108">
        <v>45924</v>
      </c>
      <c r="L526" s="67">
        <v>9</v>
      </c>
      <c r="M526" s="67">
        <v>10</v>
      </c>
      <c r="N526" s="67">
        <v>9</v>
      </c>
      <c r="U526" s="119"/>
    </row>
    <row r="527" spans="1:21">
      <c r="A527" s="86" t="s">
        <v>39</v>
      </c>
      <c r="B527" s="86" t="s">
        <v>40</v>
      </c>
      <c r="C527" s="86" t="s">
        <v>48</v>
      </c>
      <c r="D527" s="86">
        <v>2020</v>
      </c>
      <c r="E527" s="86">
        <v>1</v>
      </c>
      <c r="F527" s="86">
        <v>3</v>
      </c>
      <c r="G527" s="86">
        <v>8</v>
      </c>
      <c r="H527" s="86">
        <v>14</v>
      </c>
      <c r="I527" s="86">
        <v>308</v>
      </c>
      <c r="J527" s="86">
        <v>9</v>
      </c>
      <c r="K527" s="108">
        <v>45924</v>
      </c>
      <c r="L527" s="67">
        <v>10</v>
      </c>
      <c r="M527" s="67">
        <v>10</v>
      </c>
      <c r="N527" s="67">
        <v>10</v>
      </c>
      <c r="U527" s="119"/>
    </row>
    <row r="528" spans="1:21">
      <c r="A528" s="86" t="s">
        <v>39</v>
      </c>
      <c r="B528" s="86" t="s">
        <v>40</v>
      </c>
      <c r="C528" s="86" t="s">
        <v>44</v>
      </c>
      <c r="D528" s="86">
        <v>2001</v>
      </c>
      <c r="E528" s="86">
        <v>1</v>
      </c>
      <c r="F528" s="86">
        <v>2</v>
      </c>
      <c r="G528" s="86">
        <v>8</v>
      </c>
      <c r="H528" s="86">
        <v>15</v>
      </c>
      <c r="I528" s="86">
        <v>208</v>
      </c>
      <c r="J528" s="86">
        <v>9</v>
      </c>
      <c r="K528" s="108">
        <v>45924</v>
      </c>
      <c r="L528" s="67">
        <v>10</v>
      </c>
      <c r="M528" s="67">
        <v>10</v>
      </c>
      <c r="N528" s="67">
        <v>10</v>
      </c>
      <c r="U528" s="119"/>
    </row>
    <row r="529" spans="1:21">
      <c r="A529" s="86" t="s">
        <v>39</v>
      </c>
      <c r="B529" s="86" t="s">
        <v>40</v>
      </c>
      <c r="C529" s="86" t="s">
        <v>47</v>
      </c>
      <c r="D529" s="86">
        <v>2016</v>
      </c>
      <c r="E529" s="86">
        <v>1</v>
      </c>
      <c r="F529" s="86">
        <v>1</v>
      </c>
      <c r="G529" s="86">
        <v>8</v>
      </c>
      <c r="H529" s="86">
        <v>16</v>
      </c>
      <c r="I529" s="86">
        <v>108</v>
      </c>
      <c r="J529" s="86">
        <v>9</v>
      </c>
      <c r="K529" s="108">
        <v>45924</v>
      </c>
      <c r="L529" s="67">
        <v>10</v>
      </c>
      <c r="M529" s="67">
        <v>10</v>
      </c>
      <c r="N529" s="67">
        <v>10</v>
      </c>
      <c r="U529" s="119"/>
    </row>
    <row r="530" spans="1:21">
      <c r="A530" s="86" t="s">
        <v>29</v>
      </c>
      <c r="B530" s="86" t="s">
        <v>30</v>
      </c>
      <c r="C530" s="86" t="s">
        <v>32</v>
      </c>
      <c r="D530" s="86">
        <v>1985</v>
      </c>
      <c r="E530" s="86">
        <v>2</v>
      </c>
      <c r="F530" s="86">
        <v>1</v>
      </c>
      <c r="G530" s="86">
        <v>10</v>
      </c>
      <c r="H530" s="86">
        <v>17</v>
      </c>
      <c r="I530" s="86">
        <v>110</v>
      </c>
      <c r="J530" s="86">
        <v>9</v>
      </c>
      <c r="K530" s="108">
        <v>45870</v>
      </c>
      <c r="L530" s="113">
        <v>9.1999999999999993</v>
      </c>
      <c r="M530" s="113">
        <v>9.5</v>
      </c>
      <c r="N530" s="113">
        <v>9.3000000000000007</v>
      </c>
      <c r="O530" s="103">
        <f t="shared" si="14"/>
        <v>9.3333333333333339</v>
      </c>
      <c r="U530" s="119"/>
    </row>
    <row r="531" spans="1:21">
      <c r="A531" s="86" t="s">
        <v>29</v>
      </c>
      <c r="B531" s="86" t="s">
        <v>30</v>
      </c>
      <c r="C531" s="86" t="s">
        <v>38</v>
      </c>
      <c r="D531" s="86">
        <v>2023</v>
      </c>
      <c r="E531" s="86">
        <v>2</v>
      </c>
      <c r="F531" s="86">
        <v>2</v>
      </c>
      <c r="G531" s="86">
        <v>10</v>
      </c>
      <c r="H531" s="86">
        <v>18</v>
      </c>
      <c r="I531" s="86">
        <v>210</v>
      </c>
      <c r="J531" s="86">
        <v>9</v>
      </c>
      <c r="K531" s="108">
        <v>45870</v>
      </c>
      <c r="L531" s="113">
        <v>9.5</v>
      </c>
      <c r="M531" s="113">
        <v>9.8000000000000007</v>
      </c>
      <c r="N531" s="113">
        <v>10</v>
      </c>
      <c r="O531" s="103">
        <f t="shared" si="14"/>
        <v>9.7666666666666675</v>
      </c>
      <c r="U531" s="119"/>
    </row>
    <row r="532" spans="1:21">
      <c r="A532" s="86" t="s">
        <v>29</v>
      </c>
      <c r="B532" s="86" t="s">
        <v>30</v>
      </c>
      <c r="C532" s="86" t="s">
        <v>36</v>
      </c>
      <c r="D532" s="86">
        <v>2016</v>
      </c>
      <c r="E532" s="86">
        <v>2</v>
      </c>
      <c r="F532" s="86">
        <v>3</v>
      </c>
      <c r="G532" s="86">
        <v>10</v>
      </c>
      <c r="H532" s="86">
        <v>19</v>
      </c>
      <c r="I532" s="86">
        <v>310</v>
      </c>
      <c r="J532" s="86">
        <v>9</v>
      </c>
      <c r="K532" s="108">
        <v>45870</v>
      </c>
      <c r="L532" s="113">
        <v>9.1999999999999993</v>
      </c>
      <c r="M532" s="113">
        <v>9.1999999999999993</v>
      </c>
      <c r="N532" s="113">
        <v>9.4</v>
      </c>
      <c r="O532" s="103">
        <f t="shared" si="14"/>
        <v>9.2666666666666657</v>
      </c>
      <c r="U532" s="119"/>
    </row>
    <row r="533" spans="1:21">
      <c r="A533" s="86" t="s">
        <v>29</v>
      </c>
      <c r="B533" s="86" t="s">
        <v>30</v>
      </c>
      <c r="C533" s="86" t="s">
        <v>33</v>
      </c>
      <c r="D533" s="86">
        <v>1998</v>
      </c>
      <c r="E533" s="86">
        <v>2</v>
      </c>
      <c r="F533" s="86">
        <v>4</v>
      </c>
      <c r="G533" s="86">
        <v>10</v>
      </c>
      <c r="H533" s="86">
        <v>20</v>
      </c>
      <c r="I533" s="86">
        <v>410</v>
      </c>
      <c r="J533" s="86">
        <v>9</v>
      </c>
      <c r="K533" s="108">
        <v>45870</v>
      </c>
      <c r="L533" s="113">
        <v>9.1999999999999993</v>
      </c>
      <c r="M533" s="113">
        <v>8.6999999999999993</v>
      </c>
      <c r="N533" s="113">
        <v>9.3000000000000007</v>
      </c>
      <c r="O533" s="103">
        <f t="shared" si="14"/>
        <v>9.0666666666666664</v>
      </c>
      <c r="U533" s="119"/>
    </row>
    <row r="534" spans="1:21">
      <c r="A534" s="86" t="s">
        <v>29</v>
      </c>
      <c r="B534" s="86" t="s">
        <v>30</v>
      </c>
      <c r="C534" s="86" t="s">
        <v>31</v>
      </c>
      <c r="D534" s="86">
        <v>1983</v>
      </c>
      <c r="E534" s="86">
        <v>2</v>
      </c>
      <c r="F534" s="86">
        <v>4</v>
      </c>
      <c r="G534" s="86">
        <v>12</v>
      </c>
      <c r="H534" s="86">
        <v>21</v>
      </c>
      <c r="I534" s="86">
        <v>412</v>
      </c>
      <c r="J534" s="86">
        <v>9</v>
      </c>
      <c r="K534" s="108">
        <v>45870</v>
      </c>
      <c r="L534" s="113">
        <v>9.1999999999999993</v>
      </c>
      <c r="M534" s="113">
        <v>9.4</v>
      </c>
      <c r="N534" s="113">
        <v>10</v>
      </c>
      <c r="O534" s="103">
        <f t="shared" si="14"/>
        <v>9.5333333333333332</v>
      </c>
      <c r="U534" s="119"/>
    </row>
    <row r="535" spans="1:21">
      <c r="A535" s="86" t="s">
        <v>29</v>
      </c>
      <c r="B535" s="86" t="s">
        <v>30</v>
      </c>
      <c r="C535" s="86" t="s">
        <v>37</v>
      </c>
      <c r="D535" s="86">
        <v>2018</v>
      </c>
      <c r="E535" s="86">
        <v>2</v>
      </c>
      <c r="F535" s="86">
        <v>3</v>
      </c>
      <c r="G535" s="86">
        <v>12</v>
      </c>
      <c r="H535" s="86">
        <v>22</v>
      </c>
      <c r="I535" s="86">
        <v>312</v>
      </c>
      <c r="J535" s="86">
        <v>9</v>
      </c>
      <c r="K535" s="108">
        <v>45870</v>
      </c>
      <c r="L535" s="113">
        <v>8.8000000000000007</v>
      </c>
      <c r="M535" s="113">
        <v>9.1</v>
      </c>
      <c r="N535" s="113">
        <v>9.1</v>
      </c>
      <c r="O535" s="103">
        <f t="shared" si="14"/>
        <v>9</v>
      </c>
      <c r="U535" s="119"/>
    </row>
    <row r="536" spans="1:21">
      <c r="A536" s="86" t="s">
        <v>29</v>
      </c>
      <c r="B536" s="86" t="s">
        <v>30</v>
      </c>
      <c r="C536" s="86" t="s">
        <v>34</v>
      </c>
      <c r="D536" s="86">
        <v>1999</v>
      </c>
      <c r="E536" s="86">
        <v>2</v>
      </c>
      <c r="F536" s="86">
        <v>2</v>
      </c>
      <c r="G536" s="86">
        <v>12</v>
      </c>
      <c r="H536" s="86">
        <v>23</v>
      </c>
      <c r="I536" s="86">
        <v>212</v>
      </c>
      <c r="J536" s="86">
        <v>9</v>
      </c>
      <c r="K536" s="108">
        <v>45870</v>
      </c>
      <c r="L536" s="113">
        <v>9.8000000000000007</v>
      </c>
      <c r="M536" s="113">
        <v>9.4</v>
      </c>
      <c r="N536" s="113">
        <v>9.8000000000000007</v>
      </c>
      <c r="O536" s="103">
        <f t="shared" si="14"/>
        <v>9.6666666666666679</v>
      </c>
      <c r="U536" s="119"/>
    </row>
    <row r="537" spans="1:21">
      <c r="A537" s="86" t="s">
        <v>29</v>
      </c>
      <c r="B537" s="86" t="s">
        <v>30</v>
      </c>
      <c r="C537" s="86" t="s">
        <v>35</v>
      </c>
      <c r="D537" s="86">
        <v>2002</v>
      </c>
      <c r="E537" s="86">
        <v>2</v>
      </c>
      <c r="F537" s="86">
        <v>1</v>
      </c>
      <c r="G537" s="86">
        <v>12</v>
      </c>
      <c r="H537" s="86">
        <v>24</v>
      </c>
      <c r="I537" s="86">
        <v>112</v>
      </c>
      <c r="J537" s="86">
        <v>9</v>
      </c>
      <c r="K537" s="108">
        <v>45870</v>
      </c>
      <c r="L537" s="113">
        <v>8.9</v>
      </c>
      <c r="M537" s="113">
        <v>8.9</v>
      </c>
      <c r="N537" s="113">
        <v>9.1999999999999993</v>
      </c>
      <c r="O537" s="103">
        <f t="shared" si="14"/>
        <v>9</v>
      </c>
      <c r="U537" s="119"/>
    </row>
    <row r="538" spans="1:21">
      <c r="A538" s="86" t="s">
        <v>39</v>
      </c>
      <c r="B538" s="86" t="s">
        <v>40</v>
      </c>
      <c r="C538" s="86" t="s">
        <v>42</v>
      </c>
      <c r="D538" s="86">
        <v>1989</v>
      </c>
      <c r="E538" s="87">
        <v>2</v>
      </c>
      <c r="F538" s="87">
        <v>1</v>
      </c>
      <c r="G538" s="87">
        <v>14</v>
      </c>
      <c r="H538" s="86">
        <v>25</v>
      </c>
      <c r="I538" s="87">
        <v>114</v>
      </c>
      <c r="J538" s="86">
        <v>9</v>
      </c>
      <c r="K538" s="108">
        <v>45924</v>
      </c>
      <c r="L538" s="67">
        <v>10</v>
      </c>
      <c r="M538" s="67">
        <v>11</v>
      </c>
      <c r="N538" s="67">
        <v>11</v>
      </c>
      <c r="U538" s="119"/>
    </row>
    <row r="539" spans="1:21">
      <c r="A539" s="86" t="s">
        <v>39</v>
      </c>
      <c r="B539" s="86" t="s">
        <v>40</v>
      </c>
      <c r="C539" s="86" t="s">
        <v>45</v>
      </c>
      <c r="D539" s="86">
        <v>2004</v>
      </c>
      <c r="E539" s="86">
        <v>2</v>
      </c>
      <c r="F539" s="86">
        <v>2</v>
      </c>
      <c r="G539" s="86">
        <v>14</v>
      </c>
      <c r="H539" s="86">
        <v>26</v>
      </c>
      <c r="I539" s="86">
        <v>214</v>
      </c>
      <c r="J539" s="86">
        <v>9</v>
      </c>
      <c r="K539" s="108">
        <v>45924</v>
      </c>
      <c r="L539" s="67">
        <v>11</v>
      </c>
      <c r="M539" s="67">
        <v>11</v>
      </c>
      <c r="N539" s="67">
        <v>10</v>
      </c>
      <c r="U539" s="119"/>
    </row>
    <row r="540" spans="1:21">
      <c r="A540" s="86" t="s">
        <v>39</v>
      </c>
      <c r="B540" s="86" t="s">
        <v>40</v>
      </c>
      <c r="C540" s="86" t="s">
        <v>41</v>
      </c>
      <c r="D540" s="86">
        <v>1984</v>
      </c>
      <c r="E540" s="86">
        <v>2</v>
      </c>
      <c r="F540" s="86">
        <v>3</v>
      </c>
      <c r="G540" s="86">
        <v>14</v>
      </c>
      <c r="H540" s="86">
        <v>27</v>
      </c>
      <c r="I540" s="86">
        <v>314</v>
      </c>
      <c r="J540" s="86">
        <v>9</v>
      </c>
      <c r="K540" s="108">
        <v>45924</v>
      </c>
      <c r="L540" s="67">
        <v>11</v>
      </c>
      <c r="M540" s="67">
        <v>10</v>
      </c>
      <c r="N540" s="67">
        <v>11</v>
      </c>
      <c r="U540" s="119"/>
    </row>
    <row r="541" spans="1:21">
      <c r="A541" s="86" t="s">
        <v>39</v>
      </c>
      <c r="B541" s="86" t="s">
        <v>40</v>
      </c>
      <c r="C541" s="86" t="s">
        <v>47</v>
      </c>
      <c r="D541" s="86">
        <v>2016</v>
      </c>
      <c r="E541" s="86">
        <v>2</v>
      </c>
      <c r="F541" s="86">
        <v>4</v>
      </c>
      <c r="G541" s="86">
        <v>14</v>
      </c>
      <c r="H541" s="86">
        <v>28</v>
      </c>
      <c r="I541" s="86">
        <v>414</v>
      </c>
      <c r="J541" s="86">
        <v>9</v>
      </c>
      <c r="K541" s="108">
        <v>45924</v>
      </c>
      <c r="L541" s="67">
        <v>9</v>
      </c>
      <c r="M541" s="67">
        <v>10</v>
      </c>
      <c r="N541" s="67">
        <v>11</v>
      </c>
      <c r="U541" s="119"/>
    </row>
    <row r="542" spans="1:21">
      <c r="A542" s="86" t="s">
        <v>39</v>
      </c>
      <c r="B542" s="86" t="s">
        <v>40</v>
      </c>
      <c r="C542" s="86" t="s">
        <v>44</v>
      </c>
      <c r="D542" s="86">
        <v>2001</v>
      </c>
      <c r="E542" s="86">
        <v>2</v>
      </c>
      <c r="F542" s="86">
        <v>4</v>
      </c>
      <c r="G542" s="86">
        <v>16</v>
      </c>
      <c r="H542" s="86">
        <v>29</v>
      </c>
      <c r="I542" s="86">
        <v>416</v>
      </c>
      <c r="J542" s="86">
        <v>9</v>
      </c>
      <c r="K542" s="108">
        <v>45924</v>
      </c>
      <c r="L542" s="67">
        <v>9</v>
      </c>
      <c r="M542" s="67">
        <v>10</v>
      </c>
      <c r="N542" s="67">
        <v>10</v>
      </c>
      <c r="U542" s="119"/>
    </row>
    <row r="543" spans="1:21">
      <c r="A543" s="86" t="s">
        <v>39</v>
      </c>
      <c r="B543" s="86" t="s">
        <v>40</v>
      </c>
      <c r="C543" s="86" t="s">
        <v>43</v>
      </c>
      <c r="D543" s="86">
        <v>1999</v>
      </c>
      <c r="E543" s="86">
        <v>2</v>
      </c>
      <c r="F543" s="86">
        <v>3</v>
      </c>
      <c r="G543" s="86">
        <v>16</v>
      </c>
      <c r="H543" s="86">
        <v>30</v>
      </c>
      <c r="I543" s="86">
        <v>316</v>
      </c>
      <c r="J543" s="86">
        <v>9</v>
      </c>
      <c r="K543" s="108">
        <v>45924</v>
      </c>
      <c r="L543" s="67">
        <v>10</v>
      </c>
      <c r="M543" s="67">
        <v>10</v>
      </c>
      <c r="N543" s="67">
        <v>10</v>
      </c>
      <c r="U543" s="119"/>
    </row>
    <row r="544" spans="1:21">
      <c r="A544" s="86" t="s">
        <v>39</v>
      </c>
      <c r="B544" s="86" t="s">
        <v>40</v>
      </c>
      <c r="C544" s="86" t="s">
        <v>46</v>
      </c>
      <c r="D544" s="86">
        <v>2008</v>
      </c>
      <c r="E544" s="86">
        <v>2</v>
      </c>
      <c r="F544" s="86">
        <v>2</v>
      </c>
      <c r="G544" s="86">
        <v>16</v>
      </c>
      <c r="H544" s="86">
        <v>31</v>
      </c>
      <c r="I544" s="86">
        <v>216</v>
      </c>
      <c r="J544" s="86">
        <v>9</v>
      </c>
      <c r="K544" s="108">
        <v>45924</v>
      </c>
      <c r="L544" s="67">
        <v>10</v>
      </c>
      <c r="M544" s="67">
        <v>10</v>
      </c>
      <c r="N544" s="67">
        <v>10</v>
      </c>
      <c r="U544" s="119"/>
    </row>
    <row r="545" spans="1:21">
      <c r="A545" s="86" t="s">
        <v>39</v>
      </c>
      <c r="B545" s="86" t="s">
        <v>40</v>
      </c>
      <c r="C545" s="86" t="s">
        <v>48</v>
      </c>
      <c r="D545" s="86">
        <v>2020</v>
      </c>
      <c r="E545" s="86">
        <v>2</v>
      </c>
      <c r="F545" s="86">
        <v>1</v>
      </c>
      <c r="G545" s="86">
        <v>16</v>
      </c>
      <c r="H545" s="86">
        <v>32</v>
      </c>
      <c r="I545" s="86">
        <v>116</v>
      </c>
      <c r="J545" s="86">
        <v>9</v>
      </c>
      <c r="K545" s="108">
        <v>45924</v>
      </c>
      <c r="L545" s="67">
        <v>10</v>
      </c>
      <c r="M545" s="67">
        <v>10</v>
      </c>
      <c r="N545" s="67">
        <v>10</v>
      </c>
      <c r="U545" s="119"/>
    </row>
    <row r="546" spans="1:21">
      <c r="A546" s="86" t="s">
        <v>29</v>
      </c>
      <c r="B546" s="86" t="s">
        <v>30</v>
      </c>
      <c r="C546" s="86" t="s">
        <v>33</v>
      </c>
      <c r="D546" s="86">
        <v>1998</v>
      </c>
      <c r="E546" s="86">
        <v>3</v>
      </c>
      <c r="F546" s="86">
        <v>1</v>
      </c>
      <c r="G546" s="86">
        <v>18</v>
      </c>
      <c r="H546" s="86">
        <v>33</v>
      </c>
      <c r="I546" s="86">
        <v>118</v>
      </c>
      <c r="J546" s="86">
        <v>9</v>
      </c>
      <c r="K546" s="108">
        <v>45870</v>
      </c>
      <c r="L546" s="113">
        <v>8.8000000000000007</v>
      </c>
      <c r="M546" s="113">
        <v>9.4</v>
      </c>
      <c r="N546" s="113">
        <v>9.1</v>
      </c>
      <c r="O546" s="103">
        <f t="shared" si="14"/>
        <v>9.1000000000000014</v>
      </c>
      <c r="U546" s="119"/>
    </row>
    <row r="547" spans="1:21">
      <c r="A547" s="86" t="s">
        <v>29</v>
      </c>
      <c r="B547" s="86" t="s">
        <v>30</v>
      </c>
      <c r="C547" s="86" t="s">
        <v>31</v>
      </c>
      <c r="D547" s="86">
        <v>1983</v>
      </c>
      <c r="E547" s="86">
        <v>3</v>
      </c>
      <c r="F547" s="86">
        <v>2</v>
      </c>
      <c r="G547" s="86">
        <v>18</v>
      </c>
      <c r="H547" s="86">
        <v>34</v>
      </c>
      <c r="I547" s="86">
        <v>218</v>
      </c>
      <c r="J547" s="86">
        <v>9</v>
      </c>
      <c r="K547" s="108">
        <v>45870</v>
      </c>
      <c r="L547" s="113">
        <v>10.3</v>
      </c>
      <c r="M547" s="113">
        <v>10.8</v>
      </c>
      <c r="N547" s="113">
        <v>10.4</v>
      </c>
      <c r="O547" s="103">
        <f t="shared" si="14"/>
        <v>10.5</v>
      </c>
      <c r="U547" s="119"/>
    </row>
    <row r="548" spans="1:21">
      <c r="A548" s="86" t="s">
        <v>29</v>
      </c>
      <c r="B548" s="86" t="s">
        <v>30</v>
      </c>
      <c r="C548" s="86" t="s">
        <v>34</v>
      </c>
      <c r="D548" s="86">
        <v>1999</v>
      </c>
      <c r="E548" s="86">
        <v>3</v>
      </c>
      <c r="F548" s="86">
        <v>3</v>
      </c>
      <c r="G548" s="86">
        <v>18</v>
      </c>
      <c r="H548" s="86">
        <v>35</v>
      </c>
      <c r="I548" s="86">
        <v>318</v>
      </c>
      <c r="J548" s="86">
        <v>9</v>
      </c>
      <c r="K548" s="108">
        <v>45870</v>
      </c>
      <c r="L548" s="113">
        <v>9.3000000000000007</v>
      </c>
      <c r="M548" s="113">
        <v>9.1999999999999993</v>
      </c>
      <c r="N548" s="113">
        <v>9.5</v>
      </c>
      <c r="O548" s="103">
        <f t="shared" si="14"/>
        <v>9.3333333333333339</v>
      </c>
      <c r="U548" s="119"/>
    </row>
    <row r="549" spans="1:21">
      <c r="A549" s="86" t="s">
        <v>29</v>
      </c>
      <c r="B549" s="86" t="s">
        <v>30</v>
      </c>
      <c r="C549" s="86" t="s">
        <v>37</v>
      </c>
      <c r="D549" s="86">
        <v>2018</v>
      </c>
      <c r="E549" s="86">
        <v>3</v>
      </c>
      <c r="F549" s="86">
        <v>4</v>
      </c>
      <c r="G549" s="86">
        <v>18</v>
      </c>
      <c r="H549" s="86">
        <v>36</v>
      </c>
      <c r="I549" s="86">
        <v>418</v>
      </c>
      <c r="J549" s="86">
        <v>9</v>
      </c>
      <c r="K549" s="108">
        <v>45870</v>
      </c>
      <c r="L549" s="113">
        <v>8.5</v>
      </c>
      <c r="M549" s="113">
        <v>9.4</v>
      </c>
      <c r="N549" s="113">
        <v>9.5</v>
      </c>
      <c r="O549" s="103">
        <f t="shared" si="14"/>
        <v>9.1333333333333329</v>
      </c>
      <c r="U549" s="119"/>
    </row>
    <row r="550" spans="1:21">
      <c r="A550" s="86" t="s">
        <v>29</v>
      </c>
      <c r="B550" s="86" t="s">
        <v>30</v>
      </c>
      <c r="C550" s="86" t="s">
        <v>32</v>
      </c>
      <c r="D550" s="86">
        <v>1985</v>
      </c>
      <c r="E550" s="86">
        <v>3</v>
      </c>
      <c r="F550" s="86">
        <v>4</v>
      </c>
      <c r="G550" s="86">
        <v>20</v>
      </c>
      <c r="H550" s="86">
        <v>37</v>
      </c>
      <c r="I550" s="86">
        <v>420</v>
      </c>
      <c r="J550" s="86">
        <v>9</v>
      </c>
      <c r="K550" s="108">
        <v>45870</v>
      </c>
      <c r="L550" s="113">
        <v>8.8000000000000007</v>
      </c>
      <c r="M550" s="113">
        <v>9.3000000000000007</v>
      </c>
      <c r="N550" s="113">
        <v>9.1999999999999993</v>
      </c>
      <c r="O550" s="103">
        <f t="shared" si="14"/>
        <v>9.1</v>
      </c>
      <c r="U550" s="119"/>
    </row>
    <row r="551" spans="1:21">
      <c r="A551" s="86" t="s">
        <v>29</v>
      </c>
      <c r="B551" s="86" t="s">
        <v>30</v>
      </c>
      <c r="C551" s="86" t="s">
        <v>35</v>
      </c>
      <c r="D551" s="86">
        <v>2002</v>
      </c>
      <c r="E551" s="86">
        <v>3</v>
      </c>
      <c r="F551" s="86">
        <v>3</v>
      </c>
      <c r="G551" s="86">
        <v>20</v>
      </c>
      <c r="H551" s="86">
        <v>38</v>
      </c>
      <c r="I551" s="86">
        <v>320</v>
      </c>
      <c r="J551" s="86">
        <v>9</v>
      </c>
      <c r="K551" s="108">
        <v>45870</v>
      </c>
      <c r="L551" s="113">
        <v>8.5</v>
      </c>
      <c r="M551" s="113">
        <v>9.3000000000000007</v>
      </c>
      <c r="N551" s="113">
        <v>9.5</v>
      </c>
      <c r="O551" s="103">
        <f t="shared" si="14"/>
        <v>9.1</v>
      </c>
      <c r="U551" s="119"/>
    </row>
    <row r="552" spans="1:21">
      <c r="A552" s="86" t="s">
        <v>29</v>
      </c>
      <c r="B552" s="86" t="s">
        <v>30</v>
      </c>
      <c r="C552" s="86" t="s">
        <v>36</v>
      </c>
      <c r="D552" s="86">
        <v>2016</v>
      </c>
      <c r="E552" s="86">
        <v>3</v>
      </c>
      <c r="F552" s="86">
        <v>2</v>
      </c>
      <c r="G552" s="86">
        <v>20</v>
      </c>
      <c r="H552" s="86">
        <v>39</v>
      </c>
      <c r="I552" s="86">
        <v>220</v>
      </c>
      <c r="J552" s="86">
        <v>9</v>
      </c>
      <c r="K552" s="108">
        <v>45870</v>
      </c>
      <c r="L552" s="113">
        <v>9.1999999999999993</v>
      </c>
      <c r="M552" s="113">
        <v>9.8000000000000007</v>
      </c>
      <c r="N552" s="113">
        <v>8.8000000000000007</v>
      </c>
      <c r="O552" s="103">
        <f t="shared" si="14"/>
        <v>9.2666666666666675</v>
      </c>
      <c r="U552" s="119"/>
    </row>
    <row r="553" spans="1:21">
      <c r="A553" s="86" t="s">
        <v>29</v>
      </c>
      <c r="B553" s="86" t="s">
        <v>30</v>
      </c>
      <c r="C553" s="86" t="s">
        <v>38</v>
      </c>
      <c r="D553" s="86">
        <v>2023</v>
      </c>
      <c r="E553" s="86">
        <v>3</v>
      </c>
      <c r="F553" s="86">
        <v>1</v>
      </c>
      <c r="G553" s="86">
        <v>20</v>
      </c>
      <c r="H553" s="86">
        <v>40</v>
      </c>
      <c r="I553" s="86">
        <v>120</v>
      </c>
      <c r="J553" s="86">
        <v>9</v>
      </c>
      <c r="K553" s="108">
        <v>45870</v>
      </c>
      <c r="L553" s="113">
        <v>9.8000000000000007</v>
      </c>
      <c r="M553" s="113">
        <v>8.9</v>
      </c>
      <c r="N553" s="113">
        <v>9.5</v>
      </c>
      <c r="O553" s="103">
        <f t="shared" si="14"/>
        <v>9.4</v>
      </c>
      <c r="U553" s="119"/>
    </row>
    <row r="554" spans="1:21">
      <c r="A554" s="86" t="s">
        <v>39</v>
      </c>
      <c r="B554" s="86" t="s">
        <v>40</v>
      </c>
      <c r="C554" s="86" t="s">
        <v>44</v>
      </c>
      <c r="D554" s="86">
        <v>2001</v>
      </c>
      <c r="E554" s="86">
        <v>3</v>
      </c>
      <c r="F554" s="86">
        <v>1</v>
      </c>
      <c r="G554" s="86">
        <v>22</v>
      </c>
      <c r="H554" s="86">
        <v>41</v>
      </c>
      <c r="I554" s="86">
        <v>122</v>
      </c>
      <c r="J554" s="86">
        <v>9</v>
      </c>
      <c r="K554" s="108">
        <v>45924</v>
      </c>
      <c r="L554" s="67">
        <v>8</v>
      </c>
      <c r="M554" s="67">
        <v>10</v>
      </c>
      <c r="N554" s="67">
        <v>10</v>
      </c>
      <c r="U554" s="119"/>
    </row>
    <row r="555" spans="1:21">
      <c r="A555" s="86" t="s">
        <v>39</v>
      </c>
      <c r="B555" s="86" t="s">
        <v>40</v>
      </c>
      <c r="C555" s="86" t="s">
        <v>47</v>
      </c>
      <c r="D555" s="86">
        <v>2016</v>
      </c>
      <c r="E555" s="86">
        <v>3</v>
      </c>
      <c r="F555" s="86">
        <v>2</v>
      </c>
      <c r="G555" s="86">
        <v>22</v>
      </c>
      <c r="H555" s="86">
        <v>42</v>
      </c>
      <c r="I555" s="86">
        <v>222</v>
      </c>
      <c r="J555" s="86">
        <v>9</v>
      </c>
      <c r="K555" s="108">
        <v>45924</v>
      </c>
      <c r="L555" s="67">
        <v>10</v>
      </c>
      <c r="M555" s="67">
        <v>9</v>
      </c>
      <c r="N555" s="67">
        <v>10</v>
      </c>
      <c r="U555" s="119"/>
    </row>
    <row r="556" spans="1:21">
      <c r="A556" s="86" t="s">
        <v>39</v>
      </c>
      <c r="B556" s="86" t="s">
        <v>40</v>
      </c>
      <c r="C556" s="86" t="s">
        <v>42</v>
      </c>
      <c r="D556" s="86">
        <v>1989</v>
      </c>
      <c r="E556" s="86">
        <v>3</v>
      </c>
      <c r="F556" s="86">
        <v>3</v>
      </c>
      <c r="G556" s="86">
        <v>22</v>
      </c>
      <c r="H556" s="86">
        <v>43</v>
      </c>
      <c r="I556" s="86">
        <v>322</v>
      </c>
      <c r="J556" s="86">
        <v>9</v>
      </c>
      <c r="K556" s="108">
        <v>45924</v>
      </c>
      <c r="L556" s="67">
        <v>10</v>
      </c>
      <c r="M556" s="67">
        <v>10</v>
      </c>
      <c r="N556" s="67">
        <v>10</v>
      </c>
      <c r="U556" s="119"/>
    </row>
    <row r="557" spans="1:21">
      <c r="A557" s="86" t="s">
        <v>39</v>
      </c>
      <c r="B557" s="86" t="s">
        <v>40</v>
      </c>
      <c r="C557" s="86" t="s">
        <v>48</v>
      </c>
      <c r="D557" s="86">
        <v>2020</v>
      </c>
      <c r="E557" s="86">
        <v>3</v>
      </c>
      <c r="F557" s="86">
        <v>4</v>
      </c>
      <c r="G557" s="86">
        <v>22</v>
      </c>
      <c r="H557" s="86">
        <v>44</v>
      </c>
      <c r="I557" s="86">
        <v>422</v>
      </c>
      <c r="J557" s="86">
        <v>9</v>
      </c>
      <c r="K557" s="108">
        <v>45924</v>
      </c>
      <c r="L557" s="67">
        <v>10</v>
      </c>
      <c r="M557" s="67">
        <v>10</v>
      </c>
      <c r="N557" s="67">
        <v>10</v>
      </c>
      <c r="U557" s="119"/>
    </row>
    <row r="558" spans="1:21">
      <c r="A558" s="86" t="s">
        <v>39</v>
      </c>
      <c r="B558" s="86" t="s">
        <v>40</v>
      </c>
      <c r="C558" s="86" t="s">
        <v>41</v>
      </c>
      <c r="D558" s="86">
        <v>1984</v>
      </c>
      <c r="E558" s="86">
        <v>3</v>
      </c>
      <c r="F558" s="86">
        <v>4</v>
      </c>
      <c r="G558" s="86">
        <v>24</v>
      </c>
      <c r="H558" s="86">
        <v>45</v>
      </c>
      <c r="I558" s="86">
        <v>424</v>
      </c>
      <c r="J558" s="86">
        <v>9</v>
      </c>
      <c r="K558" s="108">
        <v>45924</v>
      </c>
      <c r="L558" s="67">
        <v>11</v>
      </c>
      <c r="M558" s="67">
        <v>10</v>
      </c>
      <c r="N558" s="67">
        <v>11</v>
      </c>
      <c r="U558" s="119"/>
    </row>
    <row r="559" spans="1:21">
      <c r="A559" s="86" t="s">
        <v>39</v>
      </c>
      <c r="B559" s="86" t="s">
        <v>40</v>
      </c>
      <c r="C559" s="86" t="s">
        <v>46</v>
      </c>
      <c r="D559" s="86">
        <v>2008</v>
      </c>
      <c r="E559" s="86">
        <v>3</v>
      </c>
      <c r="F559" s="86">
        <v>3</v>
      </c>
      <c r="G559" s="86">
        <v>24</v>
      </c>
      <c r="H559" s="86">
        <v>46</v>
      </c>
      <c r="I559" s="86">
        <v>324</v>
      </c>
      <c r="J559" s="86">
        <v>9</v>
      </c>
      <c r="K559" s="108">
        <v>45924</v>
      </c>
      <c r="L559" s="67">
        <v>9</v>
      </c>
      <c r="M559" s="67">
        <v>9</v>
      </c>
      <c r="N559" s="67">
        <v>10</v>
      </c>
      <c r="U559" s="119"/>
    </row>
    <row r="560" spans="1:21">
      <c r="A560" s="86" t="s">
        <v>39</v>
      </c>
      <c r="B560" s="86" t="s">
        <v>40</v>
      </c>
      <c r="C560" s="86" t="s">
        <v>43</v>
      </c>
      <c r="D560" s="86">
        <v>1999</v>
      </c>
      <c r="E560" s="86">
        <v>3</v>
      </c>
      <c r="F560" s="86">
        <v>2</v>
      </c>
      <c r="G560" s="86">
        <v>24</v>
      </c>
      <c r="H560" s="86">
        <v>47</v>
      </c>
      <c r="I560" s="86">
        <v>224</v>
      </c>
      <c r="J560" s="86">
        <v>9</v>
      </c>
      <c r="K560" s="108">
        <v>45924</v>
      </c>
      <c r="L560" s="67">
        <v>9</v>
      </c>
      <c r="M560" s="67">
        <v>10</v>
      </c>
      <c r="N560" s="67">
        <v>10</v>
      </c>
      <c r="U560" s="119"/>
    </row>
    <row r="561" spans="1:21">
      <c r="A561" s="86" t="s">
        <v>39</v>
      </c>
      <c r="B561" s="86" t="s">
        <v>40</v>
      </c>
      <c r="C561" s="86" t="s">
        <v>45</v>
      </c>
      <c r="D561" s="86">
        <v>2004</v>
      </c>
      <c r="E561" s="86">
        <v>3</v>
      </c>
      <c r="F561" s="86">
        <v>1</v>
      </c>
      <c r="G561" s="86">
        <v>24</v>
      </c>
      <c r="H561" s="86">
        <v>48</v>
      </c>
      <c r="I561" s="86">
        <v>124</v>
      </c>
      <c r="J561" s="86">
        <v>9</v>
      </c>
      <c r="K561" s="108">
        <v>45924</v>
      </c>
      <c r="L561" s="67">
        <v>10</v>
      </c>
      <c r="M561" s="67">
        <v>10</v>
      </c>
      <c r="N561" s="67">
        <v>10</v>
      </c>
      <c r="U561" s="119"/>
    </row>
    <row r="562" spans="1:21">
      <c r="A562" s="86" t="s">
        <v>29</v>
      </c>
      <c r="B562" s="86" t="s">
        <v>30</v>
      </c>
      <c r="C562" s="86" t="s">
        <v>34</v>
      </c>
      <c r="D562" s="86">
        <v>1999</v>
      </c>
      <c r="E562" s="86">
        <v>4</v>
      </c>
      <c r="F562" s="86">
        <v>1</v>
      </c>
      <c r="G562" s="86">
        <v>26</v>
      </c>
      <c r="H562" s="86">
        <v>49</v>
      </c>
      <c r="I562" s="86">
        <v>126</v>
      </c>
      <c r="J562" s="86">
        <v>9</v>
      </c>
      <c r="K562" s="108">
        <v>45870</v>
      </c>
      <c r="L562" s="113">
        <v>9.3000000000000007</v>
      </c>
      <c r="M562" s="113">
        <v>9.1999999999999993</v>
      </c>
      <c r="N562" s="113">
        <v>9.3000000000000007</v>
      </c>
      <c r="O562" s="103">
        <f t="shared" si="14"/>
        <v>9.2666666666666675</v>
      </c>
      <c r="U562" s="119"/>
    </row>
    <row r="563" spans="1:21">
      <c r="A563" s="86" t="s">
        <v>29</v>
      </c>
      <c r="B563" s="86" t="s">
        <v>30</v>
      </c>
      <c r="C563" s="86" t="s">
        <v>35</v>
      </c>
      <c r="D563" s="86">
        <v>2002</v>
      </c>
      <c r="E563" s="86">
        <v>4</v>
      </c>
      <c r="F563" s="86">
        <v>2</v>
      </c>
      <c r="G563" s="86">
        <v>26</v>
      </c>
      <c r="H563" s="86">
        <v>50</v>
      </c>
      <c r="I563" s="86">
        <v>226</v>
      </c>
      <c r="J563" s="86">
        <v>9</v>
      </c>
      <c r="K563" s="108">
        <v>45870</v>
      </c>
      <c r="L563" s="113">
        <v>8.8000000000000007</v>
      </c>
      <c r="M563" s="113">
        <v>8.9</v>
      </c>
      <c r="N563" s="113">
        <v>9</v>
      </c>
      <c r="O563" s="103">
        <f t="shared" si="14"/>
        <v>8.9</v>
      </c>
      <c r="U563" s="119"/>
    </row>
    <row r="564" spans="1:21">
      <c r="A564" s="86" t="s">
        <v>29</v>
      </c>
      <c r="B564" s="86" t="s">
        <v>30</v>
      </c>
      <c r="C564" s="86" t="s">
        <v>32</v>
      </c>
      <c r="D564" s="86">
        <v>1985</v>
      </c>
      <c r="E564" s="86">
        <v>4</v>
      </c>
      <c r="F564" s="86">
        <v>3</v>
      </c>
      <c r="G564" s="86">
        <v>26</v>
      </c>
      <c r="H564" s="86">
        <v>51</v>
      </c>
      <c r="I564" s="86">
        <v>326</v>
      </c>
      <c r="J564" s="86">
        <v>9</v>
      </c>
      <c r="K564" s="108">
        <v>45870</v>
      </c>
      <c r="L564" s="113">
        <v>9.8000000000000007</v>
      </c>
      <c r="M564" s="113">
        <v>9</v>
      </c>
      <c r="N564" s="113">
        <v>8.8000000000000007</v>
      </c>
      <c r="O564" s="103">
        <f t="shared" si="14"/>
        <v>9.2000000000000011</v>
      </c>
      <c r="U564" s="119"/>
    </row>
    <row r="565" spans="1:21">
      <c r="A565" s="86" t="s">
        <v>29</v>
      </c>
      <c r="B565" s="86" t="s">
        <v>30</v>
      </c>
      <c r="C565" s="86" t="s">
        <v>38</v>
      </c>
      <c r="D565" s="86">
        <v>2023</v>
      </c>
      <c r="E565" s="86">
        <v>4</v>
      </c>
      <c r="F565" s="86">
        <v>4</v>
      </c>
      <c r="G565" s="86">
        <v>26</v>
      </c>
      <c r="H565" s="86">
        <v>52</v>
      </c>
      <c r="I565" s="86">
        <v>426</v>
      </c>
      <c r="J565" s="86">
        <v>9</v>
      </c>
      <c r="K565" s="108">
        <v>45870</v>
      </c>
      <c r="L565" s="113">
        <v>8.8000000000000007</v>
      </c>
      <c r="M565" s="113">
        <v>9.6</v>
      </c>
      <c r="N565" s="113">
        <v>8.4</v>
      </c>
      <c r="O565" s="103">
        <f t="shared" si="14"/>
        <v>8.9333333333333318</v>
      </c>
      <c r="U565" s="119"/>
    </row>
    <row r="566" spans="1:21">
      <c r="A566" s="86" t="s">
        <v>29</v>
      </c>
      <c r="B566" s="86" t="s">
        <v>30</v>
      </c>
      <c r="C566" s="86" t="s">
        <v>36</v>
      </c>
      <c r="D566" s="86">
        <v>2016</v>
      </c>
      <c r="E566" s="86">
        <v>4</v>
      </c>
      <c r="F566" s="86">
        <v>4</v>
      </c>
      <c r="G566" s="86">
        <v>28</v>
      </c>
      <c r="H566" s="86">
        <v>53</v>
      </c>
      <c r="I566" s="86">
        <v>428</v>
      </c>
      <c r="J566" s="86">
        <v>9</v>
      </c>
      <c r="K566" s="108">
        <v>45870</v>
      </c>
      <c r="L566" s="113">
        <v>9.8000000000000007</v>
      </c>
      <c r="M566" s="113">
        <v>9.1999999999999993</v>
      </c>
      <c r="N566" s="113">
        <v>9.5</v>
      </c>
      <c r="O566" s="103">
        <f t="shared" si="14"/>
        <v>9.5</v>
      </c>
      <c r="U566" s="119"/>
    </row>
    <row r="567" spans="1:21">
      <c r="A567" s="86" t="s">
        <v>29</v>
      </c>
      <c r="B567" s="86" t="s">
        <v>30</v>
      </c>
      <c r="C567" s="86" t="s">
        <v>33</v>
      </c>
      <c r="D567" s="86">
        <v>1998</v>
      </c>
      <c r="E567" s="86">
        <v>4</v>
      </c>
      <c r="F567" s="86">
        <v>3</v>
      </c>
      <c r="G567" s="86">
        <v>28</v>
      </c>
      <c r="H567" s="86">
        <v>54</v>
      </c>
      <c r="I567" s="86">
        <v>328</v>
      </c>
      <c r="J567" s="86">
        <v>9</v>
      </c>
      <c r="K567" s="108">
        <v>45870</v>
      </c>
      <c r="L567" s="113">
        <v>10.199999999999999</v>
      </c>
      <c r="M567" s="113">
        <v>9.4</v>
      </c>
      <c r="N567" s="113">
        <v>8.5</v>
      </c>
      <c r="O567" s="103">
        <f t="shared" si="14"/>
        <v>9.3666666666666671</v>
      </c>
      <c r="U567" s="119"/>
    </row>
    <row r="568" spans="1:21">
      <c r="A568" s="86" t="s">
        <v>29</v>
      </c>
      <c r="B568" s="86" t="s">
        <v>30</v>
      </c>
      <c r="C568" s="86" t="s">
        <v>37</v>
      </c>
      <c r="D568" s="86">
        <v>2018</v>
      </c>
      <c r="E568" s="86">
        <v>4</v>
      </c>
      <c r="F568" s="86">
        <v>2</v>
      </c>
      <c r="G568" s="86">
        <v>28</v>
      </c>
      <c r="H568" s="86">
        <v>55</v>
      </c>
      <c r="I568" s="86">
        <v>228</v>
      </c>
      <c r="J568" s="86">
        <v>9</v>
      </c>
      <c r="K568" s="108">
        <v>45870</v>
      </c>
      <c r="L568" s="113">
        <v>8.4</v>
      </c>
      <c r="M568" s="113">
        <v>8.9</v>
      </c>
      <c r="N568" s="113">
        <v>9.4</v>
      </c>
      <c r="O568" s="103">
        <f t="shared" si="14"/>
        <v>8.9</v>
      </c>
      <c r="U568" s="119"/>
    </row>
    <row r="569" spans="1:21">
      <c r="A569" s="86" t="s">
        <v>29</v>
      </c>
      <c r="B569" s="86" t="s">
        <v>30</v>
      </c>
      <c r="C569" s="86" t="s">
        <v>31</v>
      </c>
      <c r="D569" s="86">
        <v>1983</v>
      </c>
      <c r="E569" s="86">
        <v>4</v>
      </c>
      <c r="F569" s="86">
        <v>1</v>
      </c>
      <c r="G569" s="86">
        <v>28</v>
      </c>
      <c r="H569" s="86">
        <v>56</v>
      </c>
      <c r="I569" s="86">
        <v>128</v>
      </c>
      <c r="J569" s="86">
        <v>9</v>
      </c>
      <c r="K569" s="108">
        <v>45870</v>
      </c>
      <c r="L569" s="113">
        <v>9.8000000000000007</v>
      </c>
      <c r="M569" s="113">
        <v>10.199999999999999</v>
      </c>
      <c r="N569" s="113">
        <v>8.9</v>
      </c>
      <c r="O569" s="103">
        <f t="shared" si="14"/>
        <v>9.6333333333333329</v>
      </c>
      <c r="U569" s="119"/>
    </row>
    <row r="570" spans="1:21">
      <c r="A570" s="86" t="s">
        <v>39</v>
      </c>
      <c r="B570" s="86" t="s">
        <v>40</v>
      </c>
      <c r="C570" s="86" t="s">
        <v>43</v>
      </c>
      <c r="D570" s="86">
        <v>1999</v>
      </c>
      <c r="E570" s="86">
        <v>4</v>
      </c>
      <c r="F570" s="86">
        <v>1</v>
      </c>
      <c r="G570" s="86">
        <v>30</v>
      </c>
      <c r="H570" s="86">
        <v>57</v>
      </c>
      <c r="I570" s="86">
        <v>130</v>
      </c>
      <c r="J570" s="86">
        <v>9</v>
      </c>
      <c r="K570" s="108">
        <v>45924</v>
      </c>
      <c r="L570" s="67">
        <v>10</v>
      </c>
      <c r="M570" s="67">
        <v>10</v>
      </c>
      <c r="N570" s="67">
        <v>10</v>
      </c>
      <c r="U570" s="119"/>
    </row>
    <row r="571" spans="1:21">
      <c r="A571" s="86" t="s">
        <v>39</v>
      </c>
      <c r="B571" s="86" t="s">
        <v>40</v>
      </c>
      <c r="C571" s="86" t="s">
        <v>48</v>
      </c>
      <c r="D571" s="86">
        <v>2020</v>
      </c>
      <c r="E571" s="86">
        <v>4</v>
      </c>
      <c r="F571" s="86">
        <v>2</v>
      </c>
      <c r="G571" s="86">
        <v>30</v>
      </c>
      <c r="H571" s="86">
        <v>58</v>
      </c>
      <c r="I571" s="86">
        <v>230</v>
      </c>
      <c r="J571" s="86">
        <v>9</v>
      </c>
      <c r="K571" s="108">
        <v>45924</v>
      </c>
      <c r="L571" s="67">
        <v>10</v>
      </c>
      <c r="M571" s="67">
        <v>10</v>
      </c>
      <c r="N571" s="67">
        <v>10</v>
      </c>
      <c r="U571" s="119"/>
    </row>
    <row r="572" spans="1:21">
      <c r="A572" s="86" t="s">
        <v>39</v>
      </c>
      <c r="B572" s="86" t="s">
        <v>40</v>
      </c>
      <c r="C572" s="86" t="s">
        <v>44</v>
      </c>
      <c r="D572" s="86">
        <v>2001</v>
      </c>
      <c r="E572" s="86">
        <v>4</v>
      </c>
      <c r="F572" s="86">
        <v>3</v>
      </c>
      <c r="G572" s="86">
        <v>30</v>
      </c>
      <c r="H572" s="86">
        <v>59</v>
      </c>
      <c r="I572" s="86">
        <v>330</v>
      </c>
      <c r="J572" s="86">
        <v>9</v>
      </c>
      <c r="K572" s="108">
        <v>45924</v>
      </c>
      <c r="L572" s="67">
        <v>10</v>
      </c>
      <c r="M572" s="67">
        <v>10</v>
      </c>
      <c r="N572" s="67">
        <v>9</v>
      </c>
      <c r="U572" s="119"/>
    </row>
    <row r="573" spans="1:21">
      <c r="A573" s="86" t="s">
        <v>39</v>
      </c>
      <c r="B573" s="86" t="s">
        <v>40</v>
      </c>
      <c r="C573" s="86" t="s">
        <v>45</v>
      </c>
      <c r="D573" s="86">
        <v>2004</v>
      </c>
      <c r="E573" s="86">
        <v>4</v>
      </c>
      <c r="F573" s="86">
        <v>4</v>
      </c>
      <c r="G573" s="86">
        <v>30</v>
      </c>
      <c r="H573" s="86">
        <v>60</v>
      </c>
      <c r="I573" s="86">
        <v>430</v>
      </c>
      <c r="J573" s="86">
        <v>9</v>
      </c>
      <c r="K573" s="108">
        <v>45924</v>
      </c>
      <c r="L573" s="67">
        <v>10</v>
      </c>
      <c r="M573" s="67">
        <v>11</v>
      </c>
      <c r="N573" s="67">
        <v>11</v>
      </c>
      <c r="U573" s="119"/>
    </row>
    <row r="574" spans="1:21">
      <c r="A574" s="86" t="s">
        <v>39</v>
      </c>
      <c r="B574" s="86" t="s">
        <v>40</v>
      </c>
      <c r="C574" s="86" t="s">
        <v>42</v>
      </c>
      <c r="D574" s="86">
        <v>1989</v>
      </c>
      <c r="E574" s="86">
        <v>4</v>
      </c>
      <c r="F574" s="86">
        <v>4</v>
      </c>
      <c r="G574" s="86">
        <v>32</v>
      </c>
      <c r="H574" s="86">
        <v>61</v>
      </c>
      <c r="I574" s="86">
        <v>432</v>
      </c>
      <c r="J574" s="86">
        <v>9</v>
      </c>
      <c r="K574" s="108">
        <v>45924</v>
      </c>
      <c r="L574" s="67">
        <v>10</v>
      </c>
      <c r="M574" s="67">
        <v>10</v>
      </c>
      <c r="N574" s="67">
        <v>10</v>
      </c>
      <c r="U574" s="119"/>
    </row>
    <row r="575" spans="1:21">
      <c r="A575" s="86" t="s">
        <v>39</v>
      </c>
      <c r="B575" s="86" t="s">
        <v>40</v>
      </c>
      <c r="C575" s="86" t="s">
        <v>47</v>
      </c>
      <c r="D575" s="86">
        <v>2016</v>
      </c>
      <c r="E575" s="86">
        <v>4</v>
      </c>
      <c r="F575" s="86">
        <v>3</v>
      </c>
      <c r="G575" s="86">
        <v>32</v>
      </c>
      <c r="H575" s="86">
        <v>62</v>
      </c>
      <c r="I575" s="86">
        <v>332</v>
      </c>
      <c r="J575" s="86">
        <v>9</v>
      </c>
      <c r="K575" s="108">
        <v>45924</v>
      </c>
      <c r="L575" s="67">
        <v>9</v>
      </c>
      <c r="M575" s="67">
        <v>9</v>
      </c>
      <c r="N575" s="67">
        <v>10</v>
      </c>
      <c r="U575" s="119"/>
    </row>
    <row r="576" spans="1:21">
      <c r="A576" s="86" t="s">
        <v>39</v>
      </c>
      <c r="B576" s="86" t="s">
        <v>40</v>
      </c>
      <c r="C576" s="86" t="s">
        <v>41</v>
      </c>
      <c r="D576" s="86">
        <v>1984</v>
      </c>
      <c r="E576" s="86">
        <v>4</v>
      </c>
      <c r="F576" s="86">
        <v>2</v>
      </c>
      <c r="G576" s="86">
        <v>32</v>
      </c>
      <c r="H576" s="86">
        <v>63</v>
      </c>
      <c r="I576" s="86">
        <v>232</v>
      </c>
      <c r="J576" s="86">
        <v>9</v>
      </c>
      <c r="K576" s="108">
        <v>45924</v>
      </c>
      <c r="L576" s="67">
        <v>10</v>
      </c>
      <c r="M576" s="67">
        <v>10</v>
      </c>
      <c r="N576" s="67">
        <v>10</v>
      </c>
      <c r="U576" s="119"/>
    </row>
    <row r="577" spans="1:21">
      <c r="A577" s="86" t="s">
        <v>39</v>
      </c>
      <c r="B577" s="86" t="s">
        <v>40</v>
      </c>
      <c r="C577" s="86" t="s">
        <v>46</v>
      </c>
      <c r="D577" s="86">
        <v>2008</v>
      </c>
      <c r="E577" s="86">
        <v>4</v>
      </c>
      <c r="F577" s="86">
        <v>1</v>
      </c>
      <c r="G577" s="86">
        <v>32</v>
      </c>
      <c r="H577" s="86">
        <v>64</v>
      </c>
      <c r="I577" s="86">
        <v>132</v>
      </c>
      <c r="J577" s="86">
        <v>9</v>
      </c>
      <c r="K577" s="108">
        <v>45924</v>
      </c>
      <c r="L577" s="67">
        <v>10</v>
      </c>
      <c r="M577" s="67">
        <v>10</v>
      </c>
      <c r="N577" s="67">
        <v>9</v>
      </c>
      <c r="U577" s="119"/>
    </row>
    <row r="578" spans="1:21">
      <c r="A578" s="86" t="s">
        <v>29</v>
      </c>
      <c r="B578" s="86" t="s">
        <v>30</v>
      </c>
      <c r="C578" s="86" t="s">
        <v>37</v>
      </c>
      <c r="D578" s="86">
        <v>2018</v>
      </c>
      <c r="E578" s="86">
        <v>1</v>
      </c>
      <c r="F578" s="86">
        <v>1</v>
      </c>
      <c r="G578" s="86">
        <v>2</v>
      </c>
      <c r="H578" s="86">
        <v>1</v>
      </c>
      <c r="I578" s="86">
        <v>102</v>
      </c>
      <c r="J578" s="57">
        <v>10</v>
      </c>
      <c r="K578" s="108">
        <v>45881</v>
      </c>
      <c r="L578" s="113">
        <v>10.3</v>
      </c>
      <c r="M578" s="113">
        <v>9.9</v>
      </c>
      <c r="N578" s="113">
        <v>10.199999999999999</v>
      </c>
      <c r="O578" s="103">
        <f t="shared" si="14"/>
        <v>10.133333333333335</v>
      </c>
      <c r="U578" s="119"/>
    </row>
    <row r="579" spans="1:21">
      <c r="A579" s="86" t="s">
        <v>29</v>
      </c>
      <c r="B579" s="86" t="s">
        <v>30</v>
      </c>
      <c r="C579" s="86" t="s">
        <v>32</v>
      </c>
      <c r="D579" s="86">
        <v>1985</v>
      </c>
      <c r="E579" s="86">
        <v>1</v>
      </c>
      <c r="F579" s="86">
        <v>2</v>
      </c>
      <c r="G579" s="86">
        <v>2</v>
      </c>
      <c r="H579" s="86">
        <v>2</v>
      </c>
      <c r="I579" s="86">
        <v>202</v>
      </c>
      <c r="J579" s="57">
        <v>10</v>
      </c>
      <c r="K579" s="108">
        <v>45881</v>
      </c>
      <c r="L579" s="113">
        <v>10.1</v>
      </c>
      <c r="M579" s="113">
        <v>9.4</v>
      </c>
      <c r="N579" s="113">
        <v>10.4</v>
      </c>
      <c r="O579" s="103">
        <f t="shared" ref="O579:O642" si="15">AVERAGE(L579:N579)</f>
        <v>9.9666666666666668</v>
      </c>
      <c r="U579" s="119"/>
    </row>
    <row r="580" spans="1:21">
      <c r="A580" s="86" t="s">
        <v>29</v>
      </c>
      <c r="B580" s="86" t="s">
        <v>30</v>
      </c>
      <c r="C580" s="86" t="s">
        <v>31</v>
      </c>
      <c r="D580" s="86">
        <v>1983</v>
      </c>
      <c r="E580" s="86">
        <v>1</v>
      </c>
      <c r="F580" s="86">
        <v>3</v>
      </c>
      <c r="G580" s="86">
        <v>2</v>
      </c>
      <c r="H580" s="86">
        <v>3</v>
      </c>
      <c r="I580" s="86">
        <v>302</v>
      </c>
      <c r="J580" s="57">
        <v>10</v>
      </c>
      <c r="K580" s="108">
        <v>45881</v>
      </c>
      <c r="L580" s="113">
        <v>10.5</v>
      </c>
      <c r="M580" s="113">
        <v>10.199999999999999</v>
      </c>
      <c r="N580" s="113">
        <v>9.5</v>
      </c>
      <c r="O580" s="103">
        <f t="shared" si="15"/>
        <v>10.066666666666666</v>
      </c>
      <c r="U580" s="119"/>
    </row>
    <row r="581" spans="1:21">
      <c r="A581" s="86" t="s">
        <v>29</v>
      </c>
      <c r="B581" s="86" t="s">
        <v>30</v>
      </c>
      <c r="C581" s="86" t="s">
        <v>34</v>
      </c>
      <c r="D581" s="86">
        <v>1999</v>
      </c>
      <c r="E581" s="86">
        <v>1</v>
      </c>
      <c r="F581" s="86">
        <v>4</v>
      </c>
      <c r="G581" s="86">
        <v>2</v>
      </c>
      <c r="H581" s="86">
        <v>4</v>
      </c>
      <c r="I581" s="86">
        <v>402</v>
      </c>
      <c r="J581" s="57">
        <v>10</v>
      </c>
      <c r="K581" s="108">
        <v>45881</v>
      </c>
      <c r="L581" s="113">
        <v>11.1</v>
      </c>
      <c r="M581" s="113">
        <v>11.1</v>
      </c>
      <c r="N581" s="113">
        <v>10.4</v>
      </c>
      <c r="O581" s="103">
        <f t="shared" si="15"/>
        <v>10.866666666666667</v>
      </c>
      <c r="U581" s="119"/>
    </row>
    <row r="582" spans="1:21">
      <c r="A582" s="86" t="s">
        <v>29</v>
      </c>
      <c r="B582" s="86" t="s">
        <v>30</v>
      </c>
      <c r="C582" s="86" t="s">
        <v>35</v>
      </c>
      <c r="D582" s="86">
        <v>2002</v>
      </c>
      <c r="E582" s="86">
        <v>1</v>
      </c>
      <c r="F582" s="86">
        <v>4</v>
      </c>
      <c r="G582" s="86">
        <v>4</v>
      </c>
      <c r="H582" s="86">
        <v>5</v>
      </c>
      <c r="I582" s="86">
        <v>404</v>
      </c>
      <c r="J582" s="57">
        <v>10</v>
      </c>
      <c r="K582" s="108">
        <v>45881</v>
      </c>
      <c r="L582" s="113">
        <v>9.6999999999999993</v>
      </c>
      <c r="M582" s="113">
        <v>9.3000000000000007</v>
      </c>
      <c r="N582" s="113">
        <v>9.5</v>
      </c>
      <c r="O582" s="103">
        <f t="shared" si="15"/>
        <v>9.5</v>
      </c>
      <c r="U582" s="119"/>
    </row>
    <row r="583" spans="1:21">
      <c r="A583" s="86" t="s">
        <v>29</v>
      </c>
      <c r="B583" s="86" t="s">
        <v>30</v>
      </c>
      <c r="C583" s="86" t="s">
        <v>38</v>
      </c>
      <c r="D583" s="86">
        <v>2023</v>
      </c>
      <c r="E583" s="86">
        <v>1</v>
      </c>
      <c r="F583" s="86">
        <v>3</v>
      </c>
      <c r="G583" s="86">
        <v>4</v>
      </c>
      <c r="H583" s="86">
        <v>6</v>
      </c>
      <c r="I583" s="86">
        <v>304</v>
      </c>
      <c r="J583" s="57">
        <v>10</v>
      </c>
      <c r="K583" s="108">
        <v>45881</v>
      </c>
      <c r="L583" s="113">
        <v>10.1</v>
      </c>
      <c r="M583" s="113">
        <v>9.6</v>
      </c>
      <c r="N583" s="113">
        <v>9.6</v>
      </c>
      <c r="O583" s="103">
        <f t="shared" si="15"/>
        <v>9.7666666666666657</v>
      </c>
      <c r="U583" s="119"/>
    </row>
    <row r="584" spans="1:21">
      <c r="A584" s="86" t="s">
        <v>29</v>
      </c>
      <c r="B584" s="86" t="s">
        <v>30</v>
      </c>
      <c r="C584" s="86" t="s">
        <v>33</v>
      </c>
      <c r="D584" s="86">
        <v>1998</v>
      </c>
      <c r="E584" s="86">
        <v>1</v>
      </c>
      <c r="F584" s="86">
        <v>2</v>
      </c>
      <c r="G584" s="86">
        <v>4</v>
      </c>
      <c r="H584" s="86">
        <v>7</v>
      </c>
      <c r="I584" s="86">
        <v>204</v>
      </c>
      <c r="J584" s="57">
        <v>10</v>
      </c>
      <c r="K584" s="108">
        <v>45881</v>
      </c>
      <c r="L584" s="113">
        <v>10.7</v>
      </c>
      <c r="M584" s="113">
        <v>10.3</v>
      </c>
      <c r="N584" s="113">
        <v>9.9</v>
      </c>
      <c r="O584" s="103">
        <f t="shared" si="15"/>
        <v>10.299999999999999</v>
      </c>
      <c r="U584" s="119"/>
    </row>
    <row r="585" spans="1:21">
      <c r="A585" s="86" t="s">
        <v>29</v>
      </c>
      <c r="B585" s="86" t="s">
        <v>30</v>
      </c>
      <c r="C585" s="86" t="s">
        <v>36</v>
      </c>
      <c r="D585" s="86">
        <v>2016</v>
      </c>
      <c r="E585" s="86">
        <v>1</v>
      </c>
      <c r="F585" s="86">
        <v>1</v>
      </c>
      <c r="G585" s="86">
        <v>4</v>
      </c>
      <c r="H585" s="86">
        <v>8</v>
      </c>
      <c r="I585" s="86">
        <v>104</v>
      </c>
      <c r="J585" s="57">
        <v>10</v>
      </c>
      <c r="K585" s="108">
        <v>45881</v>
      </c>
      <c r="L585" s="113">
        <v>10.199999999999999</v>
      </c>
      <c r="M585" s="113">
        <v>9.8000000000000007</v>
      </c>
      <c r="N585" s="113">
        <v>9.8000000000000007</v>
      </c>
      <c r="O585" s="103">
        <f t="shared" si="15"/>
        <v>9.9333333333333336</v>
      </c>
      <c r="U585" s="119"/>
    </row>
    <row r="586" spans="1:21">
      <c r="A586" s="86" t="s">
        <v>39</v>
      </c>
      <c r="B586" s="86" t="s">
        <v>40</v>
      </c>
      <c r="C586" s="86" t="s">
        <v>41</v>
      </c>
      <c r="D586" s="86">
        <v>1984</v>
      </c>
      <c r="E586" s="86">
        <v>1</v>
      </c>
      <c r="F586" s="86">
        <v>1</v>
      </c>
      <c r="G586" s="86">
        <v>6</v>
      </c>
      <c r="H586" s="86">
        <v>9</v>
      </c>
      <c r="I586" s="86">
        <v>106</v>
      </c>
      <c r="J586" s="57">
        <v>10</v>
      </c>
      <c r="U586" s="119"/>
    </row>
    <row r="587" spans="1:21">
      <c r="A587" s="86" t="s">
        <v>39</v>
      </c>
      <c r="B587" s="86" t="s">
        <v>40</v>
      </c>
      <c r="C587" s="86" t="s">
        <v>42</v>
      </c>
      <c r="D587" s="86">
        <v>1989</v>
      </c>
      <c r="E587" s="86">
        <v>1</v>
      </c>
      <c r="F587" s="86">
        <v>2</v>
      </c>
      <c r="G587" s="86">
        <v>6</v>
      </c>
      <c r="H587" s="86">
        <v>10</v>
      </c>
      <c r="I587" s="86">
        <v>206</v>
      </c>
      <c r="J587" s="57">
        <v>10</v>
      </c>
      <c r="U587" s="119"/>
    </row>
    <row r="588" spans="1:21">
      <c r="A588" s="86" t="s">
        <v>39</v>
      </c>
      <c r="B588" s="86" t="s">
        <v>40</v>
      </c>
      <c r="C588" s="86" t="s">
        <v>45</v>
      </c>
      <c r="D588" s="86">
        <v>2004</v>
      </c>
      <c r="E588" s="86">
        <v>1</v>
      </c>
      <c r="F588" s="86">
        <v>3</v>
      </c>
      <c r="G588" s="86">
        <v>6</v>
      </c>
      <c r="H588" s="86">
        <v>11</v>
      </c>
      <c r="I588" s="86">
        <v>306</v>
      </c>
      <c r="J588" s="57">
        <v>10</v>
      </c>
      <c r="U588" s="119"/>
    </row>
    <row r="589" spans="1:21">
      <c r="A589" s="86" t="s">
        <v>39</v>
      </c>
      <c r="B589" s="86" t="s">
        <v>40</v>
      </c>
      <c r="C589" s="86" t="s">
        <v>43</v>
      </c>
      <c r="D589" s="86">
        <v>1999</v>
      </c>
      <c r="E589" s="86">
        <v>1</v>
      </c>
      <c r="F589" s="86">
        <v>4</v>
      </c>
      <c r="G589" s="86">
        <v>6</v>
      </c>
      <c r="H589" s="86">
        <v>12</v>
      </c>
      <c r="I589" s="86">
        <v>406</v>
      </c>
      <c r="J589" s="57">
        <v>10</v>
      </c>
      <c r="U589" s="119"/>
    </row>
    <row r="590" spans="1:21">
      <c r="A590" s="86" t="s">
        <v>39</v>
      </c>
      <c r="B590" s="86" t="s">
        <v>40</v>
      </c>
      <c r="C590" s="86" t="s">
        <v>46</v>
      </c>
      <c r="D590" s="86">
        <v>2008</v>
      </c>
      <c r="E590" s="86">
        <v>1</v>
      </c>
      <c r="F590" s="86">
        <v>4</v>
      </c>
      <c r="G590" s="86">
        <v>8</v>
      </c>
      <c r="H590" s="86">
        <v>13</v>
      </c>
      <c r="I590" s="86">
        <v>408</v>
      </c>
      <c r="J590" s="57">
        <v>10</v>
      </c>
      <c r="U590" s="119"/>
    </row>
    <row r="591" spans="1:21">
      <c r="A591" s="86" t="s">
        <v>39</v>
      </c>
      <c r="B591" s="86" t="s">
        <v>40</v>
      </c>
      <c r="C591" s="86" t="s">
        <v>48</v>
      </c>
      <c r="D591" s="86">
        <v>2020</v>
      </c>
      <c r="E591" s="86">
        <v>1</v>
      </c>
      <c r="F591" s="86">
        <v>3</v>
      </c>
      <c r="G591" s="86">
        <v>8</v>
      </c>
      <c r="H591" s="86">
        <v>14</v>
      </c>
      <c r="I591" s="86">
        <v>308</v>
      </c>
      <c r="J591" s="57">
        <v>10</v>
      </c>
      <c r="U591" s="119"/>
    </row>
    <row r="592" spans="1:21">
      <c r="A592" s="86" t="s">
        <v>39</v>
      </c>
      <c r="B592" s="86" t="s">
        <v>40</v>
      </c>
      <c r="C592" s="86" t="s">
        <v>44</v>
      </c>
      <c r="D592" s="86">
        <v>2001</v>
      </c>
      <c r="E592" s="86">
        <v>1</v>
      </c>
      <c r="F592" s="86">
        <v>2</v>
      </c>
      <c r="G592" s="86">
        <v>8</v>
      </c>
      <c r="H592" s="86">
        <v>15</v>
      </c>
      <c r="I592" s="86">
        <v>208</v>
      </c>
      <c r="J592" s="57">
        <v>10</v>
      </c>
      <c r="U592" s="119"/>
    </row>
    <row r="593" spans="1:21">
      <c r="A593" s="86" t="s">
        <v>39</v>
      </c>
      <c r="B593" s="86" t="s">
        <v>40</v>
      </c>
      <c r="C593" s="86" t="s">
        <v>47</v>
      </c>
      <c r="D593" s="86">
        <v>2016</v>
      </c>
      <c r="E593" s="86">
        <v>1</v>
      </c>
      <c r="F593" s="86">
        <v>1</v>
      </c>
      <c r="G593" s="86">
        <v>8</v>
      </c>
      <c r="H593" s="86">
        <v>16</v>
      </c>
      <c r="I593" s="86">
        <v>108</v>
      </c>
      <c r="J593" s="57">
        <v>10</v>
      </c>
      <c r="U593" s="119"/>
    </row>
    <row r="594" spans="1:21">
      <c r="A594" s="86" t="s">
        <v>29</v>
      </c>
      <c r="B594" s="86" t="s">
        <v>30</v>
      </c>
      <c r="C594" s="86" t="s">
        <v>32</v>
      </c>
      <c r="D594" s="86">
        <v>1985</v>
      </c>
      <c r="E594" s="86">
        <v>2</v>
      </c>
      <c r="F594" s="86">
        <v>1</v>
      </c>
      <c r="G594" s="86">
        <v>10</v>
      </c>
      <c r="H594" s="86">
        <v>17</v>
      </c>
      <c r="I594" s="86">
        <v>110</v>
      </c>
      <c r="J594" s="57">
        <v>10</v>
      </c>
      <c r="K594" s="108">
        <v>45881</v>
      </c>
      <c r="L594" s="113">
        <v>9.9</v>
      </c>
      <c r="M594" s="113">
        <v>10.4</v>
      </c>
      <c r="N594" s="113">
        <v>10</v>
      </c>
      <c r="O594" s="103">
        <f t="shared" si="15"/>
        <v>10.1</v>
      </c>
      <c r="U594" s="119"/>
    </row>
    <row r="595" spans="1:21">
      <c r="A595" s="86" t="s">
        <v>29</v>
      </c>
      <c r="B595" s="86" t="s">
        <v>30</v>
      </c>
      <c r="C595" s="86" t="s">
        <v>38</v>
      </c>
      <c r="D595" s="86">
        <v>2023</v>
      </c>
      <c r="E595" s="86">
        <v>2</v>
      </c>
      <c r="F595" s="86">
        <v>2</v>
      </c>
      <c r="G595" s="86">
        <v>10</v>
      </c>
      <c r="H595" s="86">
        <v>18</v>
      </c>
      <c r="I595" s="86">
        <v>210</v>
      </c>
      <c r="J595" s="57">
        <v>10</v>
      </c>
      <c r="K595" s="108">
        <v>45881</v>
      </c>
      <c r="L595" s="113">
        <v>10.5</v>
      </c>
      <c r="M595" s="113">
        <v>10.7</v>
      </c>
      <c r="N595" s="113">
        <v>10.8</v>
      </c>
      <c r="O595" s="103">
        <f t="shared" si="15"/>
        <v>10.666666666666666</v>
      </c>
      <c r="U595" s="119"/>
    </row>
    <row r="596" spans="1:21">
      <c r="A596" s="86" t="s">
        <v>29</v>
      </c>
      <c r="B596" s="86" t="s">
        <v>30</v>
      </c>
      <c r="C596" s="86" t="s">
        <v>36</v>
      </c>
      <c r="D596" s="86">
        <v>2016</v>
      </c>
      <c r="E596" s="86">
        <v>2</v>
      </c>
      <c r="F596" s="86">
        <v>3</v>
      </c>
      <c r="G596" s="86">
        <v>10</v>
      </c>
      <c r="H596" s="86">
        <v>19</v>
      </c>
      <c r="I596" s="86">
        <v>310</v>
      </c>
      <c r="J596" s="57">
        <v>10</v>
      </c>
      <c r="K596" s="108">
        <v>45881</v>
      </c>
      <c r="L596" s="113">
        <v>10.1</v>
      </c>
      <c r="M596" s="113">
        <v>9.9</v>
      </c>
      <c r="N596" s="113">
        <v>10.4</v>
      </c>
      <c r="O596" s="103">
        <f t="shared" si="15"/>
        <v>10.133333333333333</v>
      </c>
      <c r="U596" s="119"/>
    </row>
    <row r="597" spans="1:21">
      <c r="A597" s="86" t="s">
        <v>29</v>
      </c>
      <c r="B597" s="86" t="s">
        <v>30</v>
      </c>
      <c r="C597" s="86" t="s">
        <v>33</v>
      </c>
      <c r="D597" s="86">
        <v>1998</v>
      </c>
      <c r="E597" s="86">
        <v>2</v>
      </c>
      <c r="F597" s="86">
        <v>4</v>
      </c>
      <c r="G597" s="86">
        <v>10</v>
      </c>
      <c r="H597" s="86">
        <v>20</v>
      </c>
      <c r="I597" s="86">
        <v>410</v>
      </c>
      <c r="J597" s="57">
        <v>10</v>
      </c>
      <c r="K597" s="108">
        <v>45881</v>
      </c>
      <c r="L597" s="113">
        <v>10.199999999999999</v>
      </c>
      <c r="M597" s="113">
        <v>9.4</v>
      </c>
      <c r="N597" s="113">
        <v>10.1</v>
      </c>
      <c r="O597" s="103">
        <f t="shared" si="15"/>
        <v>9.9</v>
      </c>
      <c r="U597" s="119"/>
    </row>
    <row r="598" spans="1:21">
      <c r="A598" s="86" t="s">
        <v>29</v>
      </c>
      <c r="B598" s="86" t="s">
        <v>30</v>
      </c>
      <c r="C598" s="86" t="s">
        <v>31</v>
      </c>
      <c r="D598" s="86">
        <v>1983</v>
      </c>
      <c r="E598" s="86">
        <v>2</v>
      </c>
      <c r="F598" s="86">
        <v>4</v>
      </c>
      <c r="G598" s="86">
        <v>12</v>
      </c>
      <c r="H598" s="86">
        <v>21</v>
      </c>
      <c r="I598" s="86">
        <v>412</v>
      </c>
      <c r="J598" s="57">
        <v>10</v>
      </c>
      <c r="K598" s="108">
        <v>45881</v>
      </c>
      <c r="L598" s="113">
        <v>9.9</v>
      </c>
      <c r="M598" s="113">
        <v>10.3</v>
      </c>
      <c r="N598" s="113">
        <v>10.8</v>
      </c>
      <c r="O598" s="103">
        <f t="shared" si="15"/>
        <v>10.333333333333334</v>
      </c>
      <c r="U598" s="119"/>
    </row>
    <row r="599" spans="1:21">
      <c r="A599" s="86" t="s">
        <v>29</v>
      </c>
      <c r="B599" s="86" t="s">
        <v>30</v>
      </c>
      <c r="C599" s="86" t="s">
        <v>37</v>
      </c>
      <c r="D599" s="86">
        <v>2018</v>
      </c>
      <c r="E599" s="86">
        <v>2</v>
      </c>
      <c r="F599" s="86">
        <v>3</v>
      </c>
      <c r="G599" s="86">
        <v>12</v>
      </c>
      <c r="H599" s="86">
        <v>22</v>
      </c>
      <c r="I599" s="86">
        <v>312</v>
      </c>
      <c r="J599" s="57">
        <v>10</v>
      </c>
      <c r="K599" s="108">
        <v>45881</v>
      </c>
      <c r="L599" s="113">
        <v>9.5</v>
      </c>
      <c r="M599" s="113">
        <v>9.8000000000000007</v>
      </c>
      <c r="N599" s="113">
        <v>9.8000000000000007</v>
      </c>
      <c r="O599" s="103">
        <f t="shared" si="15"/>
        <v>9.7000000000000011</v>
      </c>
      <c r="U599" s="119"/>
    </row>
    <row r="600" spans="1:21">
      <c r="A600" s="86" t="s">
        <v>29</v>
      </c>
      <c r="B600" s="86" t="s">
        <v>30</v>
      </c>
      <c r="C600" s="86" t="s">
        <v>34</v>
      </c>
      <c r="D600" s="86">
        <v>1999</v>
      </c>
      <c r="E600" s="86">
        <v>2</v>
      </c>
      <c r="F600" s="86">
        <v>2</v>
      </c>
      <c r="G600" s="86">
        <v>12</v>
      </c>
      <c r="H600" s="86">
        <v>23</v>
      </c>
      <c r="I600" s="86">
        <v>212</v>
      </c>
      <c r="J600" s="57">
        <v>10</v>
      </c>
      <c r="K600" s="108">
        <v>45881</v>
      </c>
      <c r="L600" s="113">
        <v>10.5</v>
      </c>
      <c r="M600" s="113">
        <v>10.3</v>
      </c>
      <c r="N600" s="113">
        <v>10.6</v>
      </c>
      <c r="O600" s="103">
        <f t="shared" si="15"/>
        <v>10.466666666666667</v>
      </c>
      <c r="U600" s="119"/>
    </row>
    <row r="601" spans="1:21">
      <c r="A601" s="86" t="s">
        <v>29</v>
      </c>
      <c r="B601" s="86" t="s">
        <v>30</v>
      </c>
      <c r="C601" s="86" t="s">
        <v>35</v>
      </c>
      <c r="D601" s="86">
        <v>2002</v>
      </c>
      <c r="E601" s="86">
        <v>2</v>
      </c>
      <c r="F601" s="86">
        <v>1</v>
      </c>
      <c r="G601" s="86">
        <v>12</v>
      </c>
      <c r="H601" s="86">
        <v>24</v>
      </c>
      <c r="I601" s="86">
        <v>112</v>
      </c>
      <c r="J601" s="57">
        <v>10</v>
      </c>
      <c r="K601" s="108">
        <v>45881</v>
      </c>
      <c r="L601" s="113">
        <v>9.5</v>
      </c>
      <c r="M601" s="113">
        <v>9.6</v>
      </c>
      <c r="N601" s="113">
        <v>10</v>
      </c>
      <c r="O601" s="103">
        <f t="shared" si="15"/>
        <v>9.7000000000000011</v>
      </c>
      <c r="U601" s="119"/>
    </row>
    <row r="602" spans="1:21">
      <c r="A602" s="86" t="s">
        <v>39</v>
      </c>
      <c r="B602" s="86" t="s">
        <v>40</v>
      </c>
      <c r="C602" s="86" t="s">
        <v>42</v>
      </c>
      <c r="D602" s="86">
        <v>1989</v>
      </c>
      <c r="E602" s="87">
        <v>2</v>
      </c>
      <c r="F602" s="87">
        <v>1</v>
      </c>
      <c r="G602" s="87">
        <v>14</v>
      </c>
      <c r="H602" s="86">
        <v>25</v>
      </c>
      <c r="I602" s="87">
        <v>114</v>
      </c>
      <c r="J602" s="57">
        <v>10</v>
      </c>
      <c r="U602" s="119"/>
    </row>
    <row r="603" spans="1:21">
      <c r="A603" s="86" t="s">
        <v>39</v>
      </c>
      <c r="B603" s="86" t="s">
        <v>40</v>
      </c>
      <c r="C603" s="86" t="s">
        <v>45</v>
      </c>
      <c r="D603" s="86">
        <v>2004</v>
      </c>
      <c r="E603" s="86">
        <v>2</v>
      </c>
      <c r="F603" s="86">
        <v>2</v>
      </c>
      <c r="G603" s="86">
        <v>14</v>
      </c>
      <c r="H603" s="86">
        <v>26</v>
      </c>
      <c r="I603" s="86">
        <v>214</v>
      </c>
      <c r="J603" s="57">
        <v>10</v>
      </c>
      <c r="U603" s="119"/>
    </row>
    <row r="604" spans="1:21">
      <c r="A604" s="86" t="s">
        <v>39</v>
      </c>
      <c r="B604" s="86" t="s">
        <v>40</v>
      </c>
      <c r="C604" s="86" t="s">
        <v>41</v>
      </c>
      <c r="D604" s="86">
        <v>1984</v>
      </c>
      <c r="E604" s="86">
        <v>2</v>
      </c>
      <c r="F604" s="86">
        <v>3</v>
      </c>
      <c r="G604" s="86">
        <v>14</v>
      </c>
      <c r="H604" s="86">
        <v>27</v>
      </c>
      <c r="I604" s="86">
        <v>314</v>
      </c>
      <c r="J604" s="57">
        <v>10</v>
      </c>
      <c r="U604" s="119"/>
    </row>
    <row r="605" spans="1:21">
      <c r="A605" s="86" t="s">
        <v>39</v>
      </c>
      <c r="B605" s="86" t="s">
        <v>40</v>
      </c>
      <c r="C605" s="86" t="s">
        <v>47</v>
      </c>
      <c r="D605" s="86">
        <v>2016</v>
      </c>
      <c r="E605" s="86">
        <v>2</v>
      </c>
      <c r="F605" s="86">
        <v>4</v>
      </c>
      <c r="G605" s="86">
        <v>14</v>
      </c>
      <c r="H605" s="86">
        <v>28</v>
      </c>
      <c r="I605" s="86">
        <v>414</v>
      </c>
      <c r="J605" s="57">
        <v>10</v>
      </c>
      <c r="U605" s="119"/>
    </row>
    <row r="606" spans="1:21">
      <c r="A606" s="86" t="s">
        <v>39</v>
      </c>
      <c r="B606" s="86" t="s">
        <v>40</v>
      </c>
      <c r="C606" s="86" t="s">
        <v>44</v>
      </c>
      <c r="D606" s="86">
        <v>2001</v>
      </c>
      <c r="E606" s="86">
        <v>2</v>
      </c>
      <c r="F606" s="86">
        <v>4</v>
      </c>
      <c r="G606" s="86">
        <v>16</v>
      </c>
      <c r="H606" s="86">
        <v>29</v>
      </c>
      <c r="I606" s="86">
        <v>416</v>
      </c>
      <c r="J606" s="57">
        <v>10</v>
      </c>
      <c r="U606" s="119"/>
    </row>
    <row r="607" spans="1:21">
      <c r="A607" s="86" t="s">
        <v>39</v>
      </c>
      <c r="B607" s="86" t="s">
        <v>40</v>
      </c>
      <c r="C607" s="86" t="s">
        <v>43</v>
      </c>
      <c r="D607" s="86">
        <v>1999</v>
      </c>
      <c r="E607" s="86">
        <v>2</v>
      </c>
      <c r="F607" s="86">
        <v>3</v>
      </c>
      <c r="G607" s="86">
        <v>16</v>
      </c>
      <c r="H607" s="86">
        <v>30</v>
      </c>
      <c r="I607" s="86">
        <v>316</v>
      </c>
      <c r="J607" s="57">
        <v>10</v>
      </c>
      <c r="U607" s="119"/>
    </row>
    <row r="608" spans="1:21">
      <c r="A608" s="86" t="s">
        <v>39</v>
      </c>
      <c r="B608" s="86" t="s">
        <v>40</v>
      </c>
      <c r="C608" s="86" t="s">
        <v>46</v>
      </c>
      <c r="D608" s="86">
        <v>2008</v>
      </c>
      <c r="E608" s="86">
        <v>2</v>
      </c>
      <c r="F608" s="86">
        <v>2</v>
      </c>
      <c r="G608" s="86">
        <v>16</v>
      </c>
      <c r="H608" s="86">
        <v>31</v>
      </c>
      <c r="I608" s="86">
        <v>216</v>
      </c>
      <c r="J608" s="57">
        <v>10</v>
      </c>
      <c r="U608" s="119"/>
    </row>
    <row r="609" spans="1:21">
      <c r="A609" s="86" t="s">
        <v>39</v>
      </c>
      <c r="B609" s="86" t="s">
        <v>40</v>
      </c>
      <c r="C609" s="86" t="s">
        <v>48</v>
      </c>
      <c r="D609" s="86">
        <v>2020</v>
      </c>
      <c r="E609" s="86">
        <v>2</v>
      </c>
      <c r="F609" s="86">
        <v>1</v>
      </c>
      <c r="G609" s="86">
        <v>16</v>
      </c>
      <c r="H609" s="86">
        <v>32</v>
      </c>
      <c r="I609" s="86">
        <v>116</v>
      </c>
      <c r="J609" s="57">
        <v>10</v>
      </c>
      <c r="U609" s="119"/>
    </row>
    <row r="610" spans="1:21">
      <c r="A610" s="86" t="s">
        <v>29</v>
      </c>
      <c r="B610" s="86" t="s">
        <v>30</v>
      </c>
      <c r="C610" s="86" t="s">
        <v>33</v>
      </c>
      <c r="D610" s="86">
        <v>1998</v>
      </c>
      <c r="E610" s="86">
        <v>3</v>
      </c>
      <c r="F610" s="86">
        <v>1</v>
      </c>
      <c r="G610" s="86">
        <v>18</v>
      </c>
      <c r="H610" s="86">
        <v>33</v>
      </c>
      <c r="I610" s="86">
        <v>118</v>
      </c>
      <c r="J610" s="57">
        <v>10</v>
      </c>
      <c r="K610" s="108">
        <v>45881</v>
      </c>
      <c r="L610" s="113">
        <v>9.5</v>
      </c>
      <c r="M610" s="113">
        <v>10.199999999999999</v>
      </c>
      <c r="N610" s="113">
        <v>9.6999999999999993</v>
      </c>
      <c r="O610" s="103">
        <f t="shared" si="15"/>
        <v>9.7999999999999989</v>
      </c>
      <c r="U610" s="119"/>
    </row>
    <row r="611" spans="1:21">
      <c r="A611" s="86" t="s">
        <v>29</v>
      </c>
      <c r="B611" s="86" t="s">
        <v>30</v>
      </c>
      <c r="C611" s="86" t="s">
        <v>31</v>
      </c>
      <c r="D611" s="86">
        <v>1983</v>
      </c>
      <c r="E611" s="86">
        <v>3</v>
      </c>
      <c r="F611" s="86">
        <v>2</v>
      </c>
      <c r="G611" s="86">
        <v>18</v>
      </c>
      <c r="H611" s="86">
        <v>34</v>
      </c>
      <c r="I611" s="86">
        <v>218</v>
      </c>
      <c r="J611" s="57">
        <v>10</v>
      </c>
      <c r="K611" s="108">
        <v>45881</v>
      </c>
      <c r="L611" s="113">
        <v>11.2</v>
      </c>
      <c r="M611" s="113">
        <v>11.7</v>
      </c>
      <c r="N611" s="113">
        <v>11.5</v>
      </c>
      <c r="O611" s="103">
        <f t="shared" si="15"/>
        <v>11.466666666666667</v>
      </c>
      <c r="U611" s="119"/>
    </row>
    <row r="612" spans="1:21">
      <c r="A612" s="86" t="s">
        <v>29</v>
      </c>
      <c r="B612" s="86" t="s">
        <v>30</v>
      </c>
      <c r="C612" s="86" t="s">
        <v>34</v>
      </c>
      <c r="D612" s="86">
        <v>1999</v>
      </c>
      <c r="E612" s="86">
        <v>3</v>
      </c>
      <c r="F612" s="86">
        <v>3</v>
      </c>
      <c r="G612" s="86">
        <v>18</v>
      </c>
      <c r="H612" s="86">
        <v>35</v>
      </c>
      <c r="I612" s="86">
        <v>318</v>
      </c>
      <c r="J612" s="57">
        <v>10</v>
      </c>
      <c r="K612" s="108">
        <v>45881</v>
      </c>
      <c r="L612" s="113">
        <v>10.3</v>
      </c>
      <c r="M612" s="113">
        <v>10.1</v>
      </c>
      <c r="N612" s="113">
        <v>10.4</v>
      </c>
      <c r="O612" s="103">
        <f t="shared" si="15"/>
        <v>10.266666666666666</v>
      </c>
      <c r="U612" s="119"/>
    </row>
    <row r="613" spans="1:21">
      <c r="A613" s="86" t="s">
        <v>29</v>
      </c>
      <c r="B613" s="86" t="s">
        <v>30</v>
      </c>
      <c r="C613" s="86" t="s">
        <v>37</v>
      </c>
      <c r="D613" s="86">
        <v>2018</v>
      </c>
      <c r="E613" s="86">
        <v>3</v>
      </c>
      <c r="F613" s="86">
        <v>4</v>
      </c>
      <c r="G613" s="86">
        <v>18</v>
      </c>
      <c r="H613" s="86">
        <v>36</v>
      </c>
      <c r="I613" s="86">
        <v>418</v>
      </c>
      <c r="J613" s="57">
        <v>10</v>
      </c>
      <c r="K613" s="108">
        <v>45881</v>
      </c>
      <c r="L613" s="113">
        <v>9.3000000000000007</v>
      </c>
      <c r="M613" s="113">
        <v>10.199999999999999</v>
      </c>
      <c r="N613" s="113">
        <v>10.5</v>
      </c>
      <c r="O613" s="103">
        <f t="shared" si="15"/>
        <v>10</v>
      </c>
      <c r="U613" s="119"/>
    </row>
    <row r="614" spans="1:21">
      <c r="A614" s="86" t="s">
        <v>29</v>
      </c>
      <c r="B614" s="86" t="s">
        <v>30</v>
      </c>
      <c r="C614" s="86" t="s">
        <v>32</v>
      </c>
      <c r="D614" s="86">
        <v>1985</v>
      </c>
      <c r="E614" s="86">
        <v>3</v>
      </c>
      <c r="F614" s="86">
        <v>4</v>
      </c>
      <c r="G614" s="86">
        <v>20</v>
      </c>
      <c r="H614" s="86">
        <v>37</v>
      </c>
      <c r="I614" s="86">
        <v>420</v>
      </c>
      <c r="J614" s="57">
        <v>10</v>
      </c>
      <c r="K614" s="108">
        <v>45881</v>
      </c>
      <c r="L614" s="113">
        <v>9.4</v>
      </c>
      <c r="M614" s="113">
        <v>10.1</v>
      </c>
      <c r="N614" s="113">
        <v>9.8000000000000007</v>
      </c>
      <c r="O614" s="103">
        <f t="shared" si="15"/>
        <v>9.7666666666666675</v>
      </c>
      <c r="U614" s="119"/>
    </row>
    <row r="615" spans="1:21">
      <c r="A615" s="86" t="s">
        <v>29</v>
      </c>
      <c r="B615" s="86" t="s">
        <v>30</v>
      </c>
      <c r="C615" s="86" t="s">
        <v>35</v>
      </c>
      <c r="D615" s="86">
        <v>2002</v>
      </c>
      <c r="E615" s="86">
        <v>3</v>
      </c>
      <c r="F615" s="86">
        <v>3</v>
      </c>
      <c r="G615" s="86">
        <v>20</v>
      </c>
      <c r="H615" s="86">
        <v>38</v>
      </c>
      <c r="I615" s="86">
        <v>320</v>
      </c>
      <c r="J615" s="57">
        <v>10</v>
      </c>
      <c r="K615" s="108">
        <v>45881</v>
      </c>
      <c r="L615" s="113">
        <v>9.3000000000000007</v>
      </c>
      <c r="M615" s="113">
        <v>10</v>
      </c>
      <c r="N615" s="113">
        <v>10.4</v>
      </c>
      <c r="O615" s="103">
        <f t="shared" si="15"/>
        <v>9.9</v>
      </c>
      <c r="U615" s="119"/>
    </row>
    <row r="616" spans="1:21">
      <c r="A616" s="86" t="s">
        <v>29</v>
      </c>
      <c r="B616" s="86" t="s">
        <v>30</v>
      </c>
      <c r="C616" s="86" t="s">
        <v>36</v>
      </c>
      <c r="D616" s="86">
        <v>2016</v>
      </c>
      <c r="E616" s="86">
        <v>3</v>
      </c>
      <c r="F616" s="86">
        <v>2</v>
      </c>
      <c r="G616" s="86">
        <v>20</v>
      </c>
      <c r="H616" s="86">
        <v>39</v>
      </c>
      <c r="I616" s="86">
        <v>220</v>
      </c>
      <c r="J616" s="57">
        <v>10</v>
      </c>
      <c r="K616" s="108">
        <v>45881</v>
      </c>
      <c r="L616" s="113">
        <v>9.9</v>
      </c>
      <c r="M616" s="113">
        <v>10.5</v>
      </c>
      <c r="N616" s="113">
        <v>9.5</v>
      </c>
      <c r="O616" s="103">
        <f t="shared" si="15"/>
        <v>9.9666666666666668</v>
      </c>
      <c r="U616" s="119"/>
    </row>
    <row r="617" spans="1:21">
      <c r="A617" s="86" t="s">
        <v>29</v>
      </c>
      <c r="B617" s="86" t="s">
        <v>30</v>
      </c>
      <c r="C617" s="86" t="s">
        <v>38</v>
      </c>
      <c r="D617" s="86">
        <v>2023</v>
      </c>
      <c r="E617" s="86">
        <v>3</v>
      </c>
      <c r="F617" s="86">
        <v>1</v>
      </c>
      <c r="G617" s="86">
        <v>20</v>
      </c>
      <c r="H617" s="86">
        <v>40</v>
      </c>
      <c r="I617" s="86">
        <v>120</v>
      </c>
      <c r="J617" s="57">
        <v>10</v>
      </c>
      <c r="K617" s="108">
        <v>45881</v>
      </c>
      <c r="L617" s="113">
        <v>10.6</v>
      </c>
      <c r="M617" s="113">
        <v>9.6999999999999993</v>
      </c>
      <c r="N617" s="113">
        <v>10.4</v>
      </c>
      <c r="O617" s="103">
        <f t="shared" si="15"/>
        <v>10.233333333333333</v>
      </c>
      <c r="U617" s="119"/>
    </row>
    <row r="618" spans="1:21">
      <c r="A618" s="86" t="s">
        <v>39</v>
      </c>
      <c r="B618" s="86" t="s">
        <v>40</v>
      </c>
      <c r="C618" s="86" t="s">
        <v>44</v>
      </c>
      <c r="D618" s="86">
        <v>2001</v>
      </c>
      <c r="E618" s="86">
        <v>3</v>
      </c>
      <c r="F618" s="86">
        <v>1</v>
      </c>
      <c r="G618" s="86">
        <v>22</v>
      </c>
      <c r="H618" s="86">
        <v>41</v>
      </c>
      <c r="I618" s="86">
        <v>122</v>
      </c>
      <c r="J618" s="57">
        <v>10</v>
      </c>
      <c r="U618" s="119"/>
    </row>
    <row r="619" spans="1:21">
      <c r="A619" s="86" t="s">
        <v>39</v>
      </c>
      <c r="B619" s="86" t="s">
        <v>40</v>
      </c>
      <c r="C619" s="86" t="s">
        <v>47</v>
      </c>
      <c r="D619" s="86">
        <v>2016</v>
      </c>
      <c r="E619" s="86">
        <v>3</v>
      </c>
      <c r="F619" s="86">
        <v>2</v>
      </c>
      <c r="G619" s="86">
        <v>22</v>
      </c>
      <c r="H619" s="86">
        <v>42</v>
      </c>
      <c r="I619" s="86">
        <v>222</v>
      </c>
      <c r="J619" s="57">
        <v>10</v>
      </c>
      <c r="U619" s="119"/>
    </row>
    <row r="620" spans="1:21">
      <c r="A620" s="86" t="s">
        <v>39</v>
      </c>
      <c r="B620" s="86" t="s">
        <v>40</v>
      </c>
      <c r="C620" s="86" t="s">
        <v>42</v>
      </c>
      <c r="D620" s="86">
        <v>1989</v>
      </c>
      <c r="E620" s="86">
        <v>3</v>
      </c>
      <c r="F620" s="86">
        <v>3</v>
      </c>
      <c r="G620" s="86">
        <v>22</v>
      </c>
      <c r="H620" s="86">
        <v>43</v>
      </c>
      <c r="I620" s="86">
        <v>322</v>
      </c>
      <c r="J620" s="57">
        <v>10</v>
      </c>
      <c r="U620" s="119"/>
    </row>
    <row r="621" spans="1:21">
      <c r="A621" s="86" t="s">
        <v>39</v>
      </c>
      <c r="B621" s="86" t="s">
        <v>40</v>
      </c>
      <c r="C621" s="86" t="s">
        <v>48</v>
      </c>
      <c r="D621" s="86">
        <v>2020</v>
      </c>
      <c r="E621" s="86">
        <v>3</v>
      </c>
      <c r="F621" s="86">
        <v>4</v>
      </c>
      <c r="G621" s="86">
        <v>22</v>
      </c>
      <c r="H621" s="86">
        <v>44</v>
      </c>
      <c r="I621" s="86">
        <v>422</v>
      </c>
      <c r="J621" s="57">
        <v>10</v>
      </c>
      <c r="U621" s="119"/>
    </row>
    <row r="622" spans="1:21">
      <c r="A622" s="86" t="s">
        <v>39</v>
      </c>
      <c r="B622" s="86" t="s">
        <v>40</v>
      </c>
      <c r="C622" s="86" t="s">
        <v>41</v>
      </c>
      <c r="D622" s="86">
        <v>1984</v>
      </c>
      <c r="E622" s="86">
        <v>3</v>
      </c>
      <c r="F622" s="86">
        <v>4</v>
      </c>
      <c r="G622" s="86">
        <v>24</v>
      </c>
      <c r="H622" s="86">
        <v>45</v>
      </c>
      <c r="I622" s="86">
        <v>424</v>
      </c>
      <c r="J622" s="57">
        <v>10</v>
      </c>
      <c r="U622" s="119"/>
    </row>
    <row r="623" spans="1:21">
      <c r="A623" s="86" t="s">
        <v>39</v>
      </c>
      <c r="B623" s="86" t="s">
        <v>40</v>
      </c>
      <c r="C623" s="86" t="s">
        <v>46</v>
      </c>
      <c r="D623" s="86">
        <v>2008</v>
      </c>
      <c r="E623" s="86">
        <v>3</v>
      </c>
      <c r="F623" s="86">
        <v>3</v>
      </c>
      <c r="G623" s="86">
        <v>24</v>
      </c>
      <c r="H623" s="86">
        <v>46</v>
      </c>
      <c r="I623" s="86">
        <v>324</v>
      </c>
      <c r="J623" s="57">
        <v>10</v>
      </c>
      <c r="U623" s="119"/>
    </row>
    <row r="624" spans="1:21">
      <c r="A624" s="86" t="s">
        <v>39</v>
      </c>
      <c r="B624" s="86" t="s">
        <v>40</v>
      </c>
      <c r="C624" s="86" t="s">
        <v>43</v>
      </c>
      <c r="D624" s="86">
        <v>1999</v>
      </c>
      <c r="E624" s="86">
        <v>3</v>
      </c>
      <c r="F624" s="86">
        <v>2</v>
      </c>
      <c r="G624" s="86">
        <v>24</v>
      </c>
      <c r="H624" s="86">
        <v>47</v>
      </c>
      <c r="I624" s="86">
        <v>224</v>
      </c>
      <c r="J624" s="57">
        <v>10</v>
      </c>
      <c r="U624" s="119"/>
    </row>
    <row r="625" spans="1:21">
      <c r="A625" s="86" t="s">
        <v>39</v>
      </c>
      <c r="B625" s="86" t="s">
        <v>40</v>
      </c>
      <c r="C625" s="86" t="s">
        <v>45</v>
      </c>
      <c r="D625" s="86">
        <v>2004</v>
      </c>
      <c r="E625" s="86">
        <v>3</v>
      </c>
      <c r="F625" s="86">
        <v>1</v>
      </c>
      <c r="G625" s="86">
        <v>24</v>
      </c>
      <c r="H625" s="86">
        <v>48</v>
      </c>
      <c r="I625" s="86">
        <v>124</v>
      </c>
      <c r="J625" s="57">
        <v>10</v>
      </c>
      <c r="U625" s="119"/>
    </row>
    <row r="626" spans="1:21">
      <c r="A626" s="86" t="s">
        <v>29</v>
      </c>
      <c r="B626" s="86" t="s">
        <v>30</v>
      </c>
      <c r="C626" s="86" t="s">
        <v>34</v>
      </c>
      <c r="D626" s="86">
        <v>1999</v>
      </c>
      <c r="E626" s="86">
        <v>4</v>
      </c>
      <c r="F626" s="86">
        <v>1</v>
      </c>
      <c r="G626" s="86">
        <v>26</v>
      </c>
      <c r="H626" s="86">
        <v>49</v>
      </c>
      <c r="I626" s="86">
        <v>126</v>
      </c>
      <c r="J626" s="57">
        <v>10</v>
      </c>
      <c r="K626" s="108">
        <v>45881</v>
      </c>
      <c r="L626" s="113">
        <v>10.1</v>
      </c>
      <c r="M626" s="113">
        <v>10.1</v>
      </c>
      <c r="N626" s="113">
        <v>10</v>
      </c>
      <c r="O626" s="103">
        <f t="shared" si="15"/>
        <v>10.066666666666666</v>
      </c>
      <c r="U626" s="119"/>
    </row>
    <row r="627" spans="1:21">
      <c r="A627" s="86" t="s">
        <v>29</v>
      </c>
      <c r="B627" s="86" t="s">
        <v>30</v>
      </c>
      <c r="C627" s="86" t="s">
        <v>35</v>
      </c>
      <c r="D627" s="86">
        <v>2002</v>
      </c>
      <c r="E627" s="86">
        <v>4</v>
      </c>
      <c r="F627" s="86">
        <v>2</v>
      </c>
      <c r="G627" s="86">
        <v>26</v>
      </c>
      <c r="H627" s="86">
        <v>50</v>
      </c>
      <c r="I627" s="86">
        <v>226</v>
      </c>
      <c r="J627" s="57">
        <v>10</v>
      </c>
      <c r="K627" s="108">
        <v>45881</v>
      </c>
      <c r="L627" s="113">
        <v>9.5</v>
      </c>
      <c r="M627" s="113">
        <v>9.6</v>
      </c>
      <c r="N627" s="113">
        <v>9.6999999999999993</v>
      </c>
      <c r="O627" s="103">
        <f t="shared" si="15"/>
        <v>9.6</v>
      </c>
      <c r="U627" s="119"/>
    </row>
    <row r="628" spans="1:21">
      <c r="A628" s="86" t="s">
        <v>29</v>
      </c>
      <c r="B628" s="86" t="s">
        <v>30</v>
      </c>
      <c r="C628" s="86" t="s">
        <v>32</v>
      </c>
      <c r="D628" s="86">
        <v>1985</v>
      </c>
      <c r="E628" s="86">
        <v>4</v>
      </c>
      <c r="F628" s="86">
        <v>3</v>
      </c>
      <c r="G628" s="86">
        <v>26</v>
      </c>
      <c r="H628" s="86">
        <v>51</v>
      </c>
      <c r="I628" s="86">
        <v>326</v>
      </c>
      <c r="J628" s="57">
        <v>10</v>
      </c>
      <c r="K628" s="108">
        <v>45881</v>
      </c>
      <c r="L628" s="113">
        <v>10.5</v>
      </c>
      <c r="M628" s="113">
        <v>9.8000000000000007</v>
      </c>
      <c r="N628" s="113">
        <v>9.4</v>
      </c>
      <c r="O628" s="103">
        <f t="shared" si="15"/>
        <v>9.9</v>
      </c>
      <c r="U628" s="119"/>
    </row>
    <row r="629" spans="1:21">
      <c r="A629" s="86" t="s">
        <v>29</v>
      </c>
      <c r="B629" s="86" t="s">
        <v>30</v>
      </c>
      <c r="C629" s="86" t="s">
        <v>38</v>
      </c>
      <c r="D629" s="86">
        <v>2023</v>
      </c>
      <c r="E629" s="86">
        <v>4</v>
      </c>
      <c r="F629" s="86">
        <v>4</v>
      </c>
      <c r="G629" s="86">
        <v>26</v>
      </c>
      <c r="H629" s="86">
        <v>52</v>
      </c>
      <c r="I629" s="86">
        <v>426</v>
      </c>
      <c r="J629" s="57">
        <v>10</v>
      </c>
      <c r="K629" s="108">
        <v>45881</v>
      </c>
      <c r="L629" s="113">
        <v>9.6</v>
      </c>
      <c r="M629" s="113">
        <v>10.4</v>
      </c>
      <c r="N629" s="113">
        <v>9.3000000000000007</v>
      </c>
      <c r="O629" s="103">
        <f t="shared" si="15"/>
        <v>9.7666666666666675</v>
      </c>
      <c r="U629" s="119"/>
    </row>
    <row r="630" spans="1:21">
      <c r="A630" s="86" t="s">
        <v>29</v>
      </c>
      <c r="B630" s="86" t="s">
        <v>30</v>
      </c>
      <c r="C630" s="86" t="s">
        <v>36</v>
      </c>
      <c r="D630" s="86">
        <v>2016</v>
      </c>
      <c r="E630" s="86">
        <v>4</v>
      </c>
      <c r="F630" s="86">
        <v>4</v>
      </c>
      <c r="G630" s="86">
        <v>28</v>
      </c>
      <c r="H630" s="86">
        <v>53</v>
      </c>
      <c r="I630" s="86">
        <v>428</v>
      </c>
      <c r="J630" s="57">
        <v>10</v>
      </c>
      <c r="K630" s="108">
        <v>45881</v>
      </c>
      <c r="L630" s="113">
        <v>10.5</v>
      </c>
      <c r="M630" s="113">
        <v>9.9</v>
      </c>
      <c r="N630" s="113">
        <v>10.4</v>
      </c>
      <c r="O630" s="103">
        <f t="shared" si="15"/>
        <v>10.266666666666666</v>
      </c>
      <c r="U630" s="119"/>
    </row>
    <row r="631" spans="1:21">
      <c r="A631" s="86" t="s">
        <v>29</v>
      </c>
      <c r="B631" s="86" t="s">
        <v>30</v>
      </c>
      <c r="C631" s="86" t="s">
        <v>33</v>
      </c>
      <c r="D631" s="86">
        <v>1998</v>
      </c>
      <c r="E631" s="86">
        <v>4</v>
      </c>
      <c r="F631" s="86">
        <v>3</v>
      </c>
      <c r="G631" s="86">
        <v>28</v>
      </c>
      <c r="H631" s="86">
        <v>54</v>
      </c>
      <c r="I631" s="86">
        <v>328</v>
      </c>
      <c r="J631" s="57">
        <v>10</v>
      </c>
      <c r="K631" s="108">
        <v>45881</v>
      </c>
      <c r="L631" s="113">
        <v>11</v>
      </c>
      <c r="M631" s="113">
        <v>10.1</v>
      </c>
      <c r="N631" s="113">
        <v>9.1999999999999993</v>
      </c>
      <c r="O631" s="103">
        <f t="shared" si="15"/>
        <v>10.1</v>
      </c>
      <c r="U631" s="119"/>
    </row>
    <row r="632" spans="1:21">
      <c r="A632" s="86" t="s">
        <v>29</v>
      </c>
      <c r="B632" s="86" t="s">
        <v>30</v>
      </c>
      <c r="C632" s="86" t="s">
        <v>37</v>
      </c>
      <c r="D632" s="86">
        <v>2018</v>
      </c>
      <c r="E632" s="86">
        <v>4</v>
      </c>
      <c r="F632" s="86">
        <v>2</v>
      </c>
      <c r="G632" s="86">
        <v>28</v>
      </c>
      <c r="H632" s="86">
        <v>55</v>
      </c>
      <c r="I632" s="86">
        <v>228</v>
      </c>
      <c r="J632" s="57">
        <v>10</v>
      </c>
      <c r="K632" s="108">
        <v>45881</v>
      </c>
      <c r="L632" s="113">
        <v>9.3000000000000007</v>
      </c>
      <c r="M632" s="113">
        <v>9.6999999999999993</v>
      </c>
      <c r="N632" s="113">
        <v>10.199999999999999</v>
      </c>
      <c r="O632" s="103">
        <f t="shared" si="15"/>
        <v>9.7333333333333325</v>
      </c>
      <c r="U632" s="119"/>
    </row>
    <row r="633" spans="1:21">
      <c r="A633" s="86" t="s">
        <v>29</v>
      </c>
      <c r="B633" s="86" t="s">
        <v>30</v>
      </c>
      <c r="C633" s="86" t="s">
        <v>31</v>
      </c>
      <c r="D633" s="86">
        <v>1983</v>
      </c>
      <c r="E633" s="86">
        <v>4</v>
      </c>
      <c r="F633" s="86">
        <v>1</v>
      </c>
      <c r="G633" s="86">
        <v>28</v>
      </c>
      <c r="H633" s="86">
        <v>56</v>
      </c>
      <c r="I633" s="86">
        <v>128</v>
      </c>
      <c r="J633" s="57">
        <v>10</v>
      </c>
      <c r="K633" s="108">
        <v>45881</v>
      </c>
      <c r="L633" s="113">
        <v>10.6</v>
      </c>
      <c r="M633" s="113">
        <v>10.8</v>
      </c>
      <c r="N633" s="113">
        <v>9.6</v>
      </c>
      <c r="O633" s="103">
        <f t="shared" si="15"/>
        <v>10.333333333333334</v>
      </c>
      <c r="U633" s="119"/>
    </row>
    <row r="634" spans="1:21">
      <c r="A634" s="86" t="s">
        <v>39</v>
      </c>
      <c r="B634" s="86" t="s">
        <v>40</v>
      </c>
      <c r="C634" s="86" t="s">
        <v>43</v>
      </c>
      <c r="D634" s="86">
        <v>1999</v>
      </c>
      <c r="E634" s="86">
        <v>4</v>
      </c>
      <c r="F634" s="86">
        <v>1</v>
      </c>
      <c r="G634" s="86">
        <v>30</v>
      </c>
      <c r="H634" s="86">
        <v>57</v>
      </c>
      <c r="I634" s="86">
        <v>130</v>
      </c>
      <c r="J634" s="57">
        <v>10</v>
      </c>
      <c r="U634" s="119"/>
    </row>
    <row r="635" spans="1:21">
      <c r="A635" s="86" t="s">
        <v>39</v>
      </c>
      <c r="B635" s="86" t="s">
        <v>40</v>
      </c>
      <c r="C635" s="86" t="s">
        <v>48</v>
      </c>
      <c r="D635" s="86">
        <v>2020</v>
      </c>
      <c r="E635" s="86">
        <v>4</v>
      </c>
      <c r="F635" s="86">
        <v>2</v>
      </c>
      <c r="G635" s="86">
        <v>30</v>
      </c>
      <c r="H635" s="86">
        <v>58</v>
      </c>
      <c r="I635" s="86">
        <v>230</v>
      </c>
      <c r="J635" s="57">
        <v>10</v>
      </c>
      <c r="U635" s="119"/>
    </row>
    <row r="636" spans="1:21">
      <c r="A636" s="86" t="s">
        <v>39</v>
      </c>
      <c r="B636" s="86" t="s">
        <v>40</v>
      </c>
      <c r="C636" s="86" t="s">
        <v>44</v>
      </c>
      <c r="D636" s="86">
        <v>2001</v>
      </c>
      <c r="E636" s="86">
        <v>4</v>
      </c>
      <c r="F636" s="86">
        <v>3</v>
      </c>
      <c r="G636" s="86">
        <v>30</v>
      </c>
      <c r="H636" s="86">
        <v>59</v>
      </c>
      <c r="I636" s="86">
        <v>330</v>
      </c>
      <c r="J636" s="57">
        <v>10</v>
      </c>
      <c r="U636" s="119"/>
    </row>
    <row r="637" spans="1:21">
      <c r="A637" s="86" t="s">
        <v>39</v>
      </c>
      <c r="B637" s="86" t="s">
        <v>40</v>
      </c>
      <c r="C637" s="86" t="s">
        <v>45</v>
      </c>
      <c r="D637" s="86">
        <v>2004</v>
      </c>
      <c r="E637" s="86">
        <v>4</v>
      </c>
      <c r="F637" s="86">
        <v>4</v>
      </c>
      <c r="G637" s="86">
        <v>30</v>
      </c>
      <c r="H637" s="86">
        <v>60</v>
      </c>
      <c r="I637" s="86">
        <v>430</v>
      </c>
      <c r="J637" s="57">
        <v>10</v>
      </c>
      <c r="U637" s="119"/>
    </row>
    <row r="638" spans="1:21">
      <c r="A638" s="86" t="s">
        <v>39</v>
      </c>
      <c r="B638" s="86" t="s">
        <v>40</v>
      </c>
      <c r="C638" s="86" t="s">
        <v>42</v>
      </c>
      <c r="D638" s="86">
        <v>1989</v>
      </c>
      <c r="E638" s="86">
        <v>4</v>
      </c>
      <c r="F638" s="86">
        <v>4</v>
      </c>
      <c r="G638" s="86">
        <v>32</v>
      </c>
      <c r="H638" s="86">
        <v>61</v>
      </c>
      <c r="I638" s="86">
        <v>432</v>
      </c>
      <c r="J638" s="57">
        <v>10</v>
      </c>
      <c r="U638" s="119"/>
    </row>
    <row r="639" spans="1:21">
      <c r="A639" s="86" t="s">
        <v>39</v>
      </c>
      <c r="B639" s="86" t="s">
        <v>40</v>
      </c>
      <c r="C639" s="86" t="s">
        <v>47</v>
      </c>
      <c r="D639" s="86">
        <v>2016</v>
      </c>
      <c r="E639" s="86">
        <v>4</v>
      </c>
      <c r="F639" s="86">
        <v>3</v>
      </c>
      <c r="G639" s="86">
        <v>32</v>
      </c>
      <c r="H639" s="86">
        <v>62</v>
      </c>
      <c r="I639" s="86">
        <v>332</v>
      </c>
      <c r="J639" s="57">
        <v>10</v>
      </c>
      <c r="U639" s="119"/>
    </row>
    <row r="640" spans="1:21">
      <c r="A640" s="86" t="s">
        <v>39</v>
      </c>
      <c r="B640" s="86" t="s">
        <v>40</v>
      </c>
      <c r="C640" s="86" t="s">
        <v>41</v>
      </c>
      <c r="D640" s="86">
        <v>1984</v>
      </c>
      <c r="E640" s="86">
        <v>4</v>
      </c>
      <c r="F640" s="86">
        <v>2</v>
      </c>
      <c r="G640" s="86">
        <v>32</v>
      </c>
      <c r="H640" s="86">
        <v>63</v>
      </c>
      <c r="I640" s="86">
        <v>232</v>
      </c>
      <c r="J640" s="57">
        <v>10</v>
      </c>
      <c r="U640" s="119"/>
    </row>
    <row r="641" spans="1:21">
      <c r="A641" s="86" t="s">
        <v>39</v>
      </c>
      <c r="B641" s="86" t="s">
        <v>40</v>
      </c>
      <c r="C641" s="86" t="s">
        <v>46</v>
      </c>
      <c r="D641" s="86">
        <v>2008</v>
      </c>
      <c r="E641" s="86">
        <v>4</v>
      </c>
      <c r="F641" s="86">
        <v>1</v>
      </c>
      <c r="G641" s="86">
        <v>32</v>
      </c>
      <c r="H641" s="86">
        <v>64</v>
      </c>
      <c r="I641" s="86">
        <v>132</v>
      </c>
      <c r="J641" s="57">
        <v>10</v>
      </c>
      <c r="U641" s="119"/>
    </row>
    <row r="642" spans="1:21">
      <c r="A642" s="86" t="s">
        <v>29</v>
      </c>
      <c r="B642" s="86" t="s">
        <v>30</v>
      </c>
      <c r="C642" s="86" t="s">
        <v>37</v>
      </c>
      <c r="D642" s="86">
        <v>2018</v>
      </c>
      <c r="E642" s="86">
        <v>1</v>
      </c>
      <c r="F642" s="86">
        <v>1</v>
      </c>
      <c r="G642" s="86">
        <v>2</v>
      </c>
      <c r="H642" s="86">
        <v>1</v>
      </c>
      <c r="I642" s="86">
        <v>102</v>
      </c>
      <c r="J642" s="57">
        <v>11</v>
      </c>
      <c r="K642" s="108">
        <v>45891</v>
      </c>
      <c r="L642" s="67">
        <v>11.1</v>
      </c>
      <c r="M642" s="67">
        <v>10.8</v>
      </c>
      <c r="N642" s="67">
        <v>11</v>
      </c>
      <c r="O642" s="103">
        <f t="shared" si="15"/>
        <v>10.966666666666667</v>
      </c>
      <c r="U642" s="119"/>
    </row>
    <row r="643" spans="1:21">
      <c r="A643" s="86" t="s">
        <v>29</v>
      </c>
      <c r="B643" s="86" t="s">
        <v>30</v>
      </c>
      <c r="C643" s="86" t="s">
        <v>32</v>
      </c>
      <c r="D643" s="86">
        <v>1985</v>
      </c>
      <c r="E643" s="86">
        <v>1</v>
      </c>
      <c r="F643" s="86">
        <v>2</v>
      </c>
      <c r="G643" s="86">
        <v>2</v>
      </c>
      <c r="H643" s="86">
        <v>2</v>
      </c>
      <c r="I643" s="86">
        <v>202</v>
      </c>
      <c r="J643" s="57">
        <v>11</v>
      </c>
      <c r="K643" s="108">
        <v>45891</v>
      </c>
      <c r="L643" s="67">
        <v>11.1</v>
      </c>
      <c r="M643" s="67">
        <v>10.4</v>
      </c>
      <c r="N643" s="67">
        <v>11.3</v>
      </c>
      <c r="O643" s="103">
        <f t="shared" ref="O643:O697" si="16">AVERAGE(L643:N643)</f>
        <v>10.933333333333332</v>
      </c>
      <c r="U643" s="119"/>
    </row>
    <row r="644" spans="1:21">
      <c r="A644" s="86" t="s">
        <v>29</v>
      </c>
      <c r="B644" s="86" t="s">
        <v>30</v>
      </c>
      <c r="C644" s="86" t="s">
        <v>31</v>
      </c>
      <c r="D644" s="86">
        <v>1983</v>
      </c>
      <c r="E644" s="86">
        <v>1</v>
      </c>
      <c r="F644" s="86">
        <v>3</v>
      </c>
      <c r="G644" s="86">
        <v>2</v>
      </c>
      <c r="H644" s="86">
        <v>3</v>
      </c>
      <c r="I644" s="86">
        <v>302</v>
      </c>
      <c r="J644" s="57">
        <v>11</v>
      </c>
      <c r="K644" s="108">
        <v>45891</v>
      </c>
      <c r="L644" s="67">
        <v>11.7</v>
      </c>
      <c r="M644" s="67">
        <v>11.3</v>
      </c>
      <c r="N644" s="67">
        <v>10.6</v>
      </c>
      <c r="O644" s="103">
        <f t="shared" si="16"/>
        <v>11.200000000000001</v>
      </c>
      <c r="U644" s="119"/>
    </row>
    <row r="645" spans="1:21">
      <c r="A645" s="86" t="s">
        <v>29</v>
      </c>
      <c r="B645" s="86" t="s">
        <v>30</v>
      </c>
      <c r="C645" s="86" t="s">
        <v>34</v>
      </c>
      <c r="D645" s="86">
        <v>1999</v>
      </c>
      <c r="E645" s="86">
        <v>1</v>
      </c>
      <c r="F645" s="86">
        <v>4</v>
      </c>
      <c r="G645" s="86">
        <v>2</v>
      </c>
      <c r="H645" s="86">
        <v>4</v>
      </c>
      <c r="I645" s="86">
        <v>402</v>
      </c>
      <c r="J645" s="57">
        <v>11</v>
      </c>
      <c r="K645" s="108">
        <v>45891</v>
      </c>
      <c r="L645" s="67">
        <v>12</v>
      </c>
      <c r="M645" s="67">
        <v>12</v>
      </c>
      <c r="N645" s="67">
        <v>11.3</v>
      </c>
      <c r="O645" s="103">
        <f t="shared" si="16"/>
        <v>11.766666666666666</v>
      </c>
      <c r="U645" s="119"/>
    </row>
    <row r="646" spans="1:21">
      <c r="A646" s="86" t="s">
        <v>29</v>
      </c>
      <c r="B646" s="86" t="s">
        <v>30</v>
      </c>
      <c r="C646" s="86" t="s">
        <v>35</v>
      </c>
      <c r="D646" s="86">
        <v>2002</v>
      </c>
      <c r="E646" s="86">
        <v>1</v>
      </c>
      <c r="F646" s="86">
        <v>4</v>
      </c>
      <c r="G646" s="86">
        <v>4</v>
      </c>
      <c r="H646" s="86">
        <v>5</v>
      </c>
      <c r="I646" s="86">
        <v>404</v>
      </c>
      <c r="J646" s="57">
        <v>11</v>
      </c>
      <c r="K646" s="108">
        <v>45891</v>
      </c>
      <c r="L646" s="67">
        <v>10.5</v>
      </c>
      <c r="M646" s="67">
        <v>10</v>
      </c>
      <c r="N646" s="67">
        <v>10.4</v>
      </c>
      <c r="O646" s="103">
        <f t="shared" si="16"/>
        <v>10.299999999999999</v>
      </c>
      <c r="U646" s="119"/>
    </row>
    <row r="647" spans="1:21">
      <c r="A647" s="86" t="s">
        <v>29</v>
      </c>
      <c r="B647" s="86" t="s">
        <v>30</v>
      </c>
      <c r="C647" s="86" t="s">
        <v>38</v>
      </c>
      <c r="D647" s="86">
        <v>2023</v>
      </c>
      <c r="E647" s="86">
        <v>1</v>
      </c>
      <c r="F647" s="86">
        <v>3</v>
      </c>
      <c r="G647" s="86">
        <v>4</v>
      </c>
      <c r="H647" s="86">
        <v>6</v>
      </c>
      <c r="I647" s="86">
        <v>304</v>
      </c>
      <c r="J647" s="57">
        <v>11</v>
      </c>
      <c r="K647" s="108">
        <v>45891</v>
      </c>
      <c r="L647" s="67">
        <v>11.1</v>
      </c>
      <c r="M647" s="67">
        <v>10.4</v>
      </c>
      <c r="N647" s="67">
        <v>10.5</v>
      </c>
      <c r="O647" s="103">
        <f t="shared" si="16"/>
        <v>10.666666666666666</v>
      </c>
      <c r="U647" s="119"/>
    </row>
    <row r="648" spans="1:21">
      <c r="A648" s="86" t="s">
        <v>29</v>
      </c>
      <c r="B648" s="86" t="s">
        <v>30</v>
      </c>
      <c r="C648" s="86" t="s">
        <v>33</v>
      </c>
      <c r="D648" s="86">
        <v>1998</v>
      </c>
      <c r="E648" s="86">
        <v>1</v>
      </c>
      <c r="F648" s="86">
        <v>2</v>
      </c>
      <c r="G648" s="86">
        <v>4</v>
      </c>
      <c r="H648" s="86">
        <v>7</v>
      </c>
      <c r="I648" s="86">
        <v>204</v>
      </c>
      <c r="J648" s="57">
        <v>11</v>
      </c>
      <c r="K648" s="108">
        <v>45891</v>
      </c>
      <c r="L648" s="67">
        <v>11.5</v>
      </c>
      <c r="M648" s="67">
        <v>11</v>
      </c>
      <c r="N648" s="67">
        <v>10.7</v>
      </c>
      <c r="O648" s="103">
        <f t="shared" si="16"/>
        <v>11.066666666666668</v>
      </c>
      <c r="U648" s="119"/>
    </row>
    <row r="649" spans="1:21">
      <c r="A649" s="86" t="s">
        <v>29</v>
      </c>
      <c r="B649" s="86" t="s">
        <v>30</v>
      </c>
      <c r="C649" s="86" t="s">
        <v>36</v>
      </c>
      <c r="D649" s="86">
        <v>2016</v>
      </c>
      <c r="E649" s="86">
        <v>1</v>
      </c>
      <c r="F649" s="86">
        <v>1</v>
      </c>
      <c r="G649" s="86">
        <v>4</v>
      </c>
      <c r="H649" s="86">
        <v>8</v>
      </c>
      <c r="I649" s="86">
        <v>104</v>
      </c>
      <c r="J649" s="57">
        <v>11</v>
      </c>
      <c r="K649" s="108">
        <v>45891</v>
      </c>
      <c r="L649" s="67">
        <v>10.9</v>
      </c>
      <c r="M649" s="67">
        <v>10.8</v>
      </c>
      <c r="N649" s="67">
        <v>10.7</v>
      </c>
      <c r="O649" s="103">
        <f t="shared" si="16"/>
        <v>10.800000000000002</v>
      </c>
      <c r="U649" s="119"/>
    </row>
    <row r="650" spans="1:21">
      <c r="A650" s="86" t="s">
        <v>39</v>
      </c>
      <c r="B650" s="86" t="s">
        <v>40</v>
      </c>
      <c r="C650" s="86" t="s">
        <v>41</v>
      </c>
      <c r="D650" s="86">
        <v>1984</v>
      </c>
      <c r="E650" s="86">
        <v>1</v>
      </c>
      <c r="F650" s="86">
        <v>1</v>
      </c>
      <c r="G650" s="86">
        <v>6</v>
      </c>
      <c r="H650" s="86">
        <v>9</v>
      </c>
      <c r="I650" s="86">
        <v>106</v>
      </c>
      <c r="J650" s="57">
        <v>11</v>
      </c>
      <c r="U650" s="119"/>
    </row>
    <row r="651" spans="1:21">
      <c r="A651" s="86" t="s">
        <v>39</v>
      </c>
      <c r="B651" s="86" t="s">
        <v>40</v>
      </c>
      <c r="C651" s="86" t="s">
        <v>42</v>
      </c>
      <c r="D651" s="86">
        <v>1989</v>
      </c>
      <c r="E651" s="86">
        <v>1</v>
      </c>
      <c r="F651" s="86">
        <v>2</v>
      </c>
      <c r="G651" s="86">
        <v>6</v>
      </c>
      <c r="H651" s="86">
        <v>10</v>
      </c>
      <c r="I651" s="86">
        <v>206</v>
      </c>
      <c r="J651" s="57">
        <v>11</v>
      </c>
      <c r="U651" s="119"/>
    </row>
    <row r="652" spans="1:21">
      <c r="A652" s="86" t="s">
        <v>39</v>
      </c>
      <c r="B652" s="86" t="s">
        <v>40</v>
      </c>
      <c r="C652" s="86" t="s">
        <v>45</v>
      </c>
      <c r="D652" s="86">
        <v>2004</v>
      </c>
      <c r="E652" s="86">
        <v>1</v>
      </c>
      <c r="F652" s="86">
        <v>3</v>
      </c>
      <c r="G652" s="86">
        <v>6</v>
      </c>
      <c r="H652" s="86">
        <v>11</v>
      </c>
      <c r="I652" s="86">
        <v>306</v>
      </c>
      <c r="J652" s="57">
        <v>11</v>
      </c>
      <c r="U652" s="119"/>
    </row>
    <row r="653" spans="1:21">
      <c r="A653" s="86" t="s">
        <v>39</v>
      </c>
      <c r="B653" s="86" t="s">
        <v>40</v>
      </c>
      <c r="C653" s="86" t="s">
        <v>43</v>
      </c>
      <c r="D653" s="86">
        <v>1999</v>
      </c>
      <c r="E653" s="86">
        <v>1</v>
      </c>
      <c r="F653" s="86">
        <v>4</v>
      </c>
      <c r="G653" s="86">
        <v>6</v>
      </c>
      <c r="H653" s="86">
        <v>12</v>
      </c>
      <c r="I653" s="86">
        <v>406</v>
      </c>
      <c r="J653" s="57">
        <v>11</v>
      </c>
      <c r="U653" s="119"/>
    </row>
    <row r="654" spans="1:21">
      <c r="A654" s="86" t="s">
        <v>39</v>
      </c>
      <c r="B654" s="86" t="s">
        <v>40</v>
      </c>
      <c r="C654" s="86" t="s">
        <v>46</v>
      </c>
      <c r="D654" s="86">
        <v>2008</v>
      </c>
      <c r="E654" s="86">
        <v>1</v>
      </c>
      <c r="F654" s="86">
        <v>4</v>
      </c>
      <c r="G654" s="86">
        <v>8</v>
      </c>
      <c r="H654" s="86">
        <v>13</v>
      </c>
      <c r="I654" s="86">
        <v>408</v>
      </c>
      <c r="J654" s="57">
        <v>11</v>
      </c>
      <c r="U654" s="119"/>
    </row>
    <row r="655" spans="1:21">
      <c r="A655" s="86" t="s">
        <v>39</v>
      </c>
      <c r="B655" s="86" t="s">
        <v>40</v>
      </c>
      <c r="C655" s="86" t="s">
        <v>48</v>
      </c>
      <c r="D655" s="86">
        <v>2020</v>
      </c>
      <c r="E655" s="86">
        <v>1</v>
      </c>
      <c r="F655" s="86">
        <v>3</v>
      </c>
      <c r="G655" s="86">
        <v>8</v>
      </c>
      <c r="H655" s="86">
        <v>14</v>
      </c>
      <c r="I655" s="86">
        <v>308</v>
      </c>
      <c r="J655" s="57">
        <v>11</v>
      </c>
      <c r="U655" s="119"/>
    </row>
    <row r="656" spans="1:21">
      <c r="A656" s="86" t="s">
        <v>39</v>
      </c>
      <c r="B656" s="86" t="s">
        <v>40</v>
      </c>
      <c r="C656" s="86" t="s">
        <v>44</v>
      </c>
      <c r="D656" s="86">
        <v>2001</v>
      </c>
      <c r="E656" s="86">
        <v>1</v>
      </c>
      <c r="F656" s="86">
        <v>2</v>
      </c>
      <c r="G656" s="86">
        <v>8</v>
      </c>
      <c r="H656" s="86">
        <v>15</v>
      </c>
      <c r="I656" s="86">
        <v>208</v>
      </c>
      <c r="J656" s="57">
        <v>11</v>
      </c>
      <c r="U656" s="119"/>
    </row>
    <row r="657" spans="1:21">
      <c r="A657" s="86" t="s">
        <v>39</v>
      </c>
      <c r="B657" s="86" t="s">
        <v>40</v>
      </c>
      <c r="C657" s="86" t="s">
        <v>47</v>
      </c>
      <c r="D657" s="86">
        <v>2016</v>
      </c>
      <c r="E657" s="86">
        <v>1</v>
      </c>
      <c r="F657" s="86">
        <v>1</v>
      </c>
      <c r="G657" s="86">
        <v>8</v>
      </c>
      <c r="H657" s="86">
        <v>16</v>
      </c>
      <c r="I657" s="86">
        <v>108</v>
      </c>
      <c r="J657" s="57">
        <v>11</v>
      </c>
      <c r="U657" s="119"/>
    </row>
    <row r="658" spans="1:21">
      <c r="A658" s="86" t="s">
        <v>29</v>
      </c>
      <c r="B658" s="86" t="s">
        <v>30</v>
      </c>
      <c r="C658" s="86" t="s">
        <v>32</v>
      </c>
      <c r="D658" s="86">
        <v>1985</v>
      </c>
      <c r="E658" s="86">
        <v>2</v>
      </c>
      <c r="F658" s="86">
        <v>1</v>
      </c>
      <c r="G658" s="86">
        <v>10</v>
      </c>
      <c r="H658" s="86">
        <v>17</v>
      </c>
      <c r="I658" s="86">
        <v>110</v>
      </c>
      <c r="J658" s="57">
        <v>11</v>
      </c>
      <c r="K658" s="108">
        <v>45891</v>
      </c>
      <c r="L658" s="67">
        <v>10.7</v>
      </c>
      <c r="M658" s="67">
        <v>11.3</v>
      </c>
      <c r="N658" s="67">
        <v>10.7</v>
      </c>
      <c r="O658" s="103">
        <f t="shared" si="16"/>
        <v>10.9</v>
      </c>
      <c r="U658" s="119"/>
    </row>
    <row r="659" spans="1:21">
      <c r="A659" s="86" t="s">
        <v>29</v>
      </c>
      <c r="B659" s="86" t="s">
        <v>30</v>
      </c>
      <c r="C659" s="86" t="s">
        <v>38</v>
      </c>
      <c r="D659" s="86">
        <v>2023</v>
      </c>
      <c r="E659" s="86">
        <v>2</v>
      </c>
      <c r="F659" s="86">
        <v>2</v>
      </c>
      <c r="G659" s="86">
        <v>10</v>
      </c>
      <c r="H659" s="86">
        <v>18</v>
      </c>
      <c r="I659" s="86">
        <v>210</v>
      </c>
      <c r="J659" s="57">
        <v>11</v>
      </c>
      <c r="K659" s="108">
        <v>45891</v>
      </c>
      <c r="L659" s="67">
        <v>11.5</v>
      </c>
      <c r="M659" s="67">
        <v>11.5</v>
      </c>
      <c r="N659" s="67">
        <v>11.7</v>
      </c>
      <c r="O659" s="103">
        <f t="shared" si="16"/>
        <v>11.566666666666668</v>
      </c>
      <c r="U659" s="119"/>
    </row>
    <row r="660" spans="1:21">
      <c r="A660" s="86" t="s">
        <v>29</v>
      </c>
      <c r="B660" s="86" t="s">
        <v>30</v>
      </c>
      <c r="C660" s="86" t="s">
        <v>36</v>
      </c>
      <c r="D660" s="86">
        <v>2016</v>
      </c>
      <c r="E660" s="86">
        <v>2</v>
      </c>
      <c r="F660" s="86">
        <v>3</v>
      </c>
      <c r="G660" s="86">
        <v>10</v>
      </c>
      <c r="H660" s="86">
        <v>19</v>
      </c>
      <c r="I660" s="86">
        <v>310</v>
      </c>
      <c r="J660" s="57">
        <v>11</v>
      </c>
      <c r="K660" s="108">
        <v>45891</v>
      </c>
      <c r="L660" s="67">
        <v>10.8</v>
      </c>
      <c r="M660" s="67">
        <v>10.5</v>
      </c>
      <c r="N660" s="67">
        <v>11.4</v>
      </c>
      <c r="O660" s="103">
        <f t="shared" si="16"/>
        <v>10.9</v>
      </c>
      <c r="U660" s="119"/>
    </row>
    <row r="661" spans="1:21">
      <c r="A661" s="86" t="s">
        <v>29</v>
      </c>
      <c r="B661" s="86" t="s">
        <v>30</v>
      </c>
      <c r="C661" s="86" t="s">
        <v>33</v>
      </c>
      <c r="D661" s="86">
        <v>1998</v>
      </c>
      <c r="E661" s="86">
        <v>2</v>
      </c>
      <c r="F661" s="86">
        <v>4</v>
      </c>
      <c r="G661" s="86">
        <v>10</v>
      </c>
      <c r="H661" s="86">
        <v>20</v>
      </c>
      <c r="I661" s="86">
        <v>410</v>
      </c>
      <c r="J661" s="57">
        <v>11</v>
      </c>
      <c r="K661" s="108">
        <v>45891</v>
      </c>
      <c r="L661" s="67">
        <v>11</v>
      </c>
      <c r="M661" s="67">
        <v>10.3</v>
      </c>
      <c r="N661" s="67">
        <v>10.8</v>
      </c>
      <c r="O661" s="103">
        <f t="shared" si="16"/>
        <v>10.700000000000001</v>
      </c>
      <c r="U661" s="119"/>
    </row>
    <row r="662" spans="1:21">
      <c r="A662" s="86" t="s">
        <v>29</v>
      </c>
      <c r="B662" s="86" t="s">
        <v>30</v>
      </c>
      <c r="C662" s="86" t="s">
        <v>31</v>
      </c>
      <c r="D662" s="86">
        <v>1983</v>
      </c>
      <c r="E662" s="86">
        <v>2</v>
      </c>
      <c r="F662" s="86">
        <v>4</v>
      </c>
      <c r="G662" s="86">
        <v>12</v>
      </c>
      <c r="H662" s="86">
        <v>21</v>
      </c>
      <c r="I662" s="86">
        <v>412</v>
      </c>
      <c r="J662" s="57">
        <v>11</v>
      </c>
      <c r="K662" s="108">
        <v>45891</v>
      </c>
      <c r="L662" s="67">
        <v>10.9</v>
      </c>
      <c r="M662" s="67">
        <v>11.3</v>
      </c>
      <c r="N662" s="67">
        <v>12.2</v>
      </c>
      <c r="O662" s="103">
        <f t="shared" si="16"/>
        <v>11.466666666666669</v>
      </c>
      <c r="U662" s="119"/>
    </row>
    <row r="663" spans="1:21">
      <c r="A663" s="86" t="s">
        <v>29</v>
      </c>
      <c r="B663" s="86" t="s">
        <v>30</v>
      </c>
      <c r="C663" s="86" t="s">
        <v>37</v>
      </c>
      <c r="D663" s="86">
        <v>2018</v>
      </c>
      <c r="E663" s="86">
        <v>2</v>
      </c>
      <c r="F663" s="86">
        <v>3</v>
      </c>
      <c r="G663" s="86">
        <v>12</v>
      </c>
      <c r="H663" s="86">
        <v>22</v>
      </c>
      <c r="I663" s="86">
        <v>312</v>
      </c>
      <c r="J663" s="57">
        <v>11</v>
      </c>
      <c r="K663" s="108">
        <v>45891</v>
      </c>
      <c r="L663" s="67">
        <v>10.4</v>
      </c>
      <c r="M663" s="67">
        <v>10.8</v>
      </c>
      <c r="N663" s="67">
        <v>10.7</v>
      </c>
      <c r="O663" s="103">
        <f t="shared" si="16"/>
        <v>10.633333333333335</v>
      </c>
      <c r="U663" s="119"/>
    </row>
    <row r="664" spans="1:21">
      <c r="A664" s="86" t="s">
        <v>29</v>
      </c>
      <c r="B664" s="86" t="s">
        <v>30</v>
      </c>
      <c r="C664" s="86" t="s">
        <v>34</v>
      </c>
      <c r="D664" s="86">
        <v>1999</v>
      </c>
      <c r="E664" s="86">
        <v>2</v>
      </c>
      <c r="F664" s="86">
        <v>2</v>
      </c>
      <c r="G664" s="86">
        <v>12</v>
      </c>
      <c r="H664" s="86">
        <v>23</v>
      </c>
      <c r="I664" s="86">
        <v>212</v>
      </c>
      <c r="J664" s="57">
        <v>11</v>
      </c>
      <c r="K664" s="108">
        <v>45891</v>
      </c>
      <c r="L664" s="67">
        <v>11.4</v>
      </c>
      <c r="M664" s="67">
        <v>11</v>
      </c>
      <c r="N664" s="67">
        <v>11.6</v>
      </c>
      <c r="O664" s="103">
        <f t="shared" si="16"/>
        <v>11.333333333333334</v>
      </c>
      <c r="U664" s="119"/>
    </row>
    <row r="665" spans="1:21">
      <c r="A665" s="86" t="s">
        <v>29</v>
      </c>
      <c r="B665" s="86" t="s">
        <v>30</v>
      </c>
      <c r="C665" s="86" t="s">
        <v>35</v>
      </c>
      <c r="D665" s="86">
        <v>2002</v>
      </c>
      <c r="E665" s="86">
        <v>2</v>
      </c>
      <c r="F665" s="86">
        <v>1</v>
      </c>
      <c r="G665" s="86">
        <v>12</v>
      </c>
      <c r="H665" s="86">
        <v>24</v>
      </c>
      <c r="I665" s="86">
        <v>112</v>
      </c>
      <c r="J665" s="57">
        <v>11</v>
      </c>
      <c r="K665" s="108">
        <v>45891</v>
      </c>
      <c r="L665" s="67">
        <v>10.4</v>
      </c>
      <c r="M665" s="67">
        <v>10.5</v>
      </c>
      <c r="N665" s="67">
        <v>10.8</v>
      </c>
      <c r="O665" s="103">
        <f t="shared" si="16"/>
        <v>10.566666666666666</v>
      </c>
      <c r="U665" s="119"/>
    </row>
    <row r="666" spans="1:21">
      <c r="A666" s="86" t="s">
        <v>39</v>
      </c>
      <c r="B666" s="86" t="s">
        <v>40</v>
      </c>
      <c r="C666" s="86" t="s">
        <v>42</v>
      </c>
      <c r="D666" s="86">
        <v>1989</v>
      </c>
      <c r="E666" s="87">
        <v>2</v>
      </c>
      <c r="F666" s="87">
        <v>1</v>
      </c>
      <c r="G666" s="87">
        <v>14</v>
      </c>
      <c r="H666" s="86">
        <v>25</v>
      </c>
      <c r="I666" s="87">
        <v>114</v>
      </c>
      <c r="J666" s="57">
        <v>11</v>
      </c>
      <c r="U666" s="119"/>
    </row>
    <row r="667" spans="1:21">
      <c r="A667" s="86" t="s">
        <v>39</v>
      </c>
      <c r="B667" s="86" t="s">
        <v>40</v>
      </c>
      <c r="C667" s="86" t="s">
        <v>45</v>
      </c>
      <c r="D667" s="86">
        <v>2004</v>
      </c>
      <c r="E667" s="86">
        <v>2</v>
      </c>
      <c r="F667" s="86">
        <v>2</v>
      </c>
      <c r="G667" s="86">
        <v>14</v>
      </c>
      <c r="H667" s="86">
        <v>26</v>
      </c>
      <c r="I667" s="86">
        <v>214</v>
      </c>
      <c r="J667" s="57">
        <v>11</v>
      </c>
      <c r="U667" s="119"/>
    </row>
    <row r="668" spans="1:21">
      <c r="A668" s="86" t="s">
        <v>39</v>
      </c>
      <c r="B668" s="86" t="s">
        <v>40</v>
      </c>
      <c r="C668" s="86" t="s">
        <v>41</v>
      </c>
      <c r="D668" s="86">
        <v>1984</v>
      </c>
      <c r="E668" s="86">
        <v>2</v>
      </c>
      <c r="F668" s="86">
        <v>3</v>
      </c>
      <c r="G668" s="86">
        <v>14</v>
      </c>
      <c r="H668" s="86">
        <v>27</v>
      </c>
      <c r="I668" s="86">
        <v>314</v>
      </c>
      <c r="J668" s="57">
        <v>11</v>
      </c>
      <c r="U668" s="119"/>
    </row>
    <row r="669" spans="1:21">
      <c r="A669" s="86" t="s">
        <v>39</v>
      </c>
      <c r="B669" s="86" t="s">
        <v>40</v>
      </c>
      <c r="C669" s="86" t="s">
        <v>47</v>
      </c>
      <c r="D669" s="86">
        <v>2016</v>
      </c>
      <c r="E669" s="86">
        <v>2</v>
      </c>
      <c r="F669" s="86">
        <v>4</v>
      </c>
      <c r="G669" s="86">
        <v>14</v>
      </c>
      <c r="H669" s="86">
        <v>28</v>
      </c>
      <c r="I669" s="86">
        <v>414</v>
      </c>
      <c r="J669" s="57">
        <v>11</v>
      </c>
      <c r="U669" s="119"/>
    </row>
    <row r="670" spans="1:21">
      <c r="A670" s="86" t="s">
        <v>39</v>
      </c>
      <c r="B670" s="86" t="s">
        <v>40</v>
      </c>
      <c r="C670" s="86" t="s">
        <v>44</v>
      </c>
      <c r="D670" s="86">
        <v>2001</v>
      </c>
      <c r="E670" s="86">
        <v>2</v>
      </c>
      <c r="F670" s="86">
        <v>4</v>
      </c>
      <c r="G670" s="86">
        <v>16</v>
      </c>
      <c r="H670" s="86">
        <v>29</v>
      </c>
      <c r="I670" s="86">
        <v>416</v>
      </c>
      <c r="J670" s="57">
        <v>11</v>
      </c>
      <c r="U670" s="119"/>
    </row>
    <row r="671" spans="1:21">
      <c r="A671" s="86" t="s">
        <v>39</v>
      </c>
      <c r="B671" s="86" t="s">
        <v>40</v>
      </c>
      <c r="C671" s="86" t="s">
        <v>43</v>
      </c>
      <c r="D671" s="86">
        <v>1999</v>
      </c>
      <c r="E671" s="86">
        <v>2</v>
      </c>
      <c r="F671" s="86">
        <v>3</v>
      </c>
      <c r="G671" s="86">
        <v>16</v>
      </c>
      <c r="H671" s="86">
        <v>30</v>
      </c>
      <c r="I671" s="86">
        <v>316</v>
      </c>
      <c r="J671" s="57">
        <v>11</v>
      </c>
      <c r="U671" s="119"/>
    </row>
    <row r="672" spans="1:21">
      <c r="A672" s="86" t="s">
        <v>39</v>
      </c>
      <c r="B672" s="86" t="s">
        <v>40</v>
      </c>
      <c r="C672" s="86" t="s">
        <v>46</v>
      </c>
      <c r="D672" s="86">
        <v>2008</v>
      </c>
      <c r="E672" s="86">
        <v>2</v>
      </c>
      <c r="F672" s="86">
        <v>2</v>
      </c>
      <c r="G672" s="86">
        <v>16</v>
      </c>
      <c r="H672" s="86">
        <v>31</v>
      </c>
      <c r="I672" s="86">
        <v>216</v>
      </c>
      <c r="J672" s="57">
        <v>11</v>
      </c>
      <c r="U672" s="119"/>
    </row>
    <row r="673" spans="1:21">
      <c r="A673" s="86" t="s">
        <v>39</v>
      </c>
      <c r="B673" s="86" t="s">
        <v>40</v>
      </c>
      <c r="C673" s="86" t="s">
        <v>48</v>
      </c>
      <c r="D673" s="86">
        <v>2020</v>
      </c>
      <c r="E673" s="86">
        <v>2</v>
      </c>
      <c r="F673" s="86">
        <v>1</v>
      </c>
      <c r="G673" s="86">
        <v>16</v>
      </c>
      <c r="H673" s="86">
        <v>32</v>
      </c>
      <c r="I673" s="86">
        <v>116</v>
      </c>
      <c r="J673" s="57">
        <v>11</v>
      </c>
      <c r="U673" s="119"/>
    </row>
    <row r="674" spans="1:21">
      <c r="A674" s="86" t="s">
        <v>29</v>
      </c>
      <c r="B674" s="86" t="s">
        <v>30</v>
      </c>
      <c r="C674" s="86" t="s">
        <v>33</v>
      </c>
      <c r="D674" s="86">
        <v>1998</v>
      </c>
      <c r="E674" s="86">
        <v>3</v>
      </c>
      <c r="F674" s="86">
        <v>1</v>
      </c>
      <c r="G674" s="86">
        <v>18</v>
      </c>
      <c r="H674" s="86">
        <v>33</v>
      </c>
      <c r="I674" s="86">
        <v>118</v>
      </c>
      <c r="J674" s="57">
        <v>11</v>
      </c>
      <c r="K674" s="108">
        <v>45891</v>
      </c>
      <c r="L674" s="67">
        <v>10.4</v>
      </c>
      <c r="M674" s="67">
        <v>11.2</v>
      </c>
      <c r="N674" s="67">
        <v>10.6</v>
      </c>
      <c r="O674" s="103">
        <f t="shared" si="16"/>
        <v>10.733333333333334</v>
      </c>
      <c r="U674" s="119"/>
    </row>
    <row r="675" spans="1:21">
      <c r="A675" s="86" t="s">
        <v>29</v>
      </c>
      <c r="B675" s="86" t="s">
        <v>30</v>
      </c>
      <c r="C675" s="86" t="s">
        <v>31</v>
      </c>
      <c r="D675" s="86">
        <v>1983</v>
      </c>
      <c r="E675" s="86">
        <v>3</v>
      </c>
      <c r="F675" s="86">
        <v>2</v>
      </c>
      <c r="G675" s="86">
        <v>18</v>
      </c>
      <c r="H675" s="86">
        <v>34</v>
      </c>
      <c r="I675" s="86">
        <v>218</v>
      </c>
      <c r="J675" s="57">
        <v>11</v>
      </c>
      <c r="K675" s="108">
        <v>45891</v>
      </c>
      <c r="L675" s="67">
        <v>11.8</v>
      </c>
      <c r="M675" s="67">
        <v>12.7</v>
      </c>
      <c r="N675" s="67">
        <v>12.5</v>
      </c>
      <c r="O675" s="103">
        <f t="shared" si="16"/>
        <v>12.333333333333334</v>
      </c>
      <c r="U675" s="119"/>
    </row>
    <row r="676" spans="1:21">
      <c r="A676" s="86" t="s">
        <v>29</v>
      </c>
      <c r="B676" s="86" t="s">
        <v>30</v>
      </c>
      <c r="C676" s="86" t="s">
        <v>34</v>
      </c>
      <c r="D676" s="86">
        <v>1999</v>
      </c>
      <c r="E676" s="86">
        <v>3</v>
      </c>
      <c r="F676" s="86">
        <v>3</v>
      </c>
      <c r="G676" s="86">
        <v>18</v>
      </c>
      <c r="H676" s="86">
        <v>35</v>
      </c>
      <c r="I676" s="86">
        <v>318</v>
      </c>
      <c r="J676" s="57">
        <v>11</v>
      </c>
      <c r="K676" s="108">
        <v>45891</v>
      </c>
      <c r="L676" s="67">
        <v>11.2</v>
      </c>
      <c r="M676" s="67">
        <v>11</v>
      </c>
      <c r="N676" s="67">
        <v>11.4</v>
      </c>
      <c r="O676" s="103">
        <f t="shared" si="16"/>
        <v>11.200000000000001</v>
      </c>
      <c r="U676" s="119"/>
    </row>
    <row r="677" spans="1:21">
      <c r="A677" s="86" t="s">
        <v>29</v>
      </c>
      <c r="B677" s="86" t="s">
        <v>30</v>
      </c>
      <c r="C677" s="86" t="s">
        <v>37</v>
      </c>
      <c r="D677" s="86">
        <v>2018</v>
      </c>
      <c r="E677" s="86">
        <v>3</v>
      </c>
      <c r="F677" s="86">
        <v>4</v>
      </c>
      <c r="G677" s="86">
        <v>18</v>
      </c>
      <c r="H677" s="86">
        <v>36</v>
      </c>
      <c r="I677" s="86">
        <v>418</v>
      </c>
      <c r="J677" s="57">
        <v>11</v>
      </c>
      <c r="K677" s="108">
        <v>45891</v>
      </c>
      <c r="L677" s="67">
        <v>10</v>
      </c>
      <c r="M677" s="67">
        <v>11.1</v>
      </c>
      <c r="N677" s="67">
        <v>11.4</v>
      </c>
      <c r="O677" s="103">
        <f t="shared" si="16"/>
        <v>10.833333333333334</v>
      </c>
      <c r="U677" s="119"/>
    </row>
    <row r="678" spans="1:21">
      <c r="A678" s="86" t="s">
        <v>29</v>
      </c>
      <c r="B678" s="86" t="s">
        <v>30</v>
      </c>
      <c r="C678" s="86" t="s">
        <v>32</v>
      </c>
      <c r="D678" s="86">
        <v>1985</v>
      </c>
      <c r="E678" s="86">
        <v>3</v>
      </c>
      <c r="F678" s="86">
        <v>4</v>
      </c>
      <c r="G678" s="86">
        <v>20</v>
      </c>
      <c r="H678" s="86">
        <v>37</v>
      </c>
      <c r="I678" s="86">
        <v>420</v>
      </c>
      <c r="J678" s="57">
        <v>11</v>
      </c>
      <c r="K678" s="108">
        <v>45891</v>
      </c>
      <c r="L678" s="67">
        <v>10.199999999999999</v>
      </c>
      <c r="M678" s="67">
        <v>10.8</v>
      </c>
      <c r="N678" s="67">
        <v>10.7</v>
      </c>
      <c r="O678" s="103">
        <f t="shared" si="16"/>
        <v>10.566666666666666</v>
      </c>
      <c r="U678" s="119"/>
    </row>
    <row r="679" spans="1:21">
      <c r="A679" s="86" t="s">
        <v>29</v>
      </c>
      <c r="B679" s="86" t="s">
        <v>30</v>
      </c>
      <c r="C679" s="86" t="s">
        <v>35</v>
      </c>
      <c r="D679" s="86">
        <v>2002</v>
      </c>
      <c r="E679" s="86">
        <v>3</v>
      </c>
      <c r="F679" s="86">
        <v>3</v>
      </c>
      <c r="G679" s="86">
        <v>20</v>
      </c>
      <c r="H679" s="86">
        <v>38</v>
      </c>
      <c r="I679" s="86">
        <v>320</v>
      </c>
      <c r="J679" s="57">
        <v>11</v>
      </c>
      <c r="K679" s="108">
        <v>45891</v>
      </c>
      <c r="L679" s="67">
        <v>9.8000000000000007</v>
      </c>
      <c r="M679" s="67">
        <v>10.7</v>
      </c>
      <c r="N679" s="67">
        <v>11</v>
      </c>
      <c r="O679" s="103">
        <f t="shared" si="16"/>
        <v>10.5</v>
      </c>
      <c r="U679" s="119"/>
    </row>
    <row r="680" spans="1:21">
      <c r="A680" s="86" t="s">
        <v>29</v>
      </c>
      <c r="B680" s="86" t="s">
        <v>30</v>
      </c>
      <c r="C680" s="86" t="s">
        <v>36</v>
      </c>
      <c r="D680" s="86">
        <v>2016</v>
      </c>
      <c r="E680" s="86">
        <v>3</v>
      </c>
      <c r="F680" s="86">
        <v>2</v>
      </c>
      <c r="G680" s="86">
        <v>20</v>
      </c>
      <c r="H680" s="86">
        <v>39</v>
      </c>
      <c r="I680" s="86">
        <v>220</v>
      </c>
      <c r="J680" s="57">
        <v>11</v>
      </c>
      <c r="K680" s="108">
        <v>45891</v>
      </c>
      <c r="L680" s="67">
        <v>10.5</v>
      </c>
      <c r="M680" s="67">
        <v>11.4</v>
      </c>
      <c r="N680" s="67">
        <v>10.3</v>
      </c>
      <c r="O680" s="103">
        <f t="shared" si="16"/>
        <v>10.733333333333334</v>
      </c>
      <c r="U680" s="119"/>
    </row>
    <row r="681" spans="1:21">
      <c r="A681" s="86" t="s">
        <v>29</v>
      </c>
      <c r="B681" s="86" t="s">
        <v>30</v>
      </c>
      <c r="C681" s="86" t="s">
        <v>38</v>
      </c>
      <c r="D681" s="86">
        <v>2023</v>
      </c>
      <c r="E681" s="86">
        <v>3</v>
      </c>
      <c r="F681" s="86">
        <v>1</v>
      </c>
      <c r="G681" s="86">
        <v>20</v>
      </c>
      <c r="H681" s="86">
        <v>40</v>
      </c>
      <c r="I681" s="86">
        <v>120</v>
      </c>
      <c r="J681" s="57">
        <v>11</v>
      </c>
      <c r="K681" s="108">
        <v>45891</v>
      </c>
      <c r="L681" s="67">
        <v>11.5</v>
      </c>
      <c r="M681" s="67">
        <v>10.5</v>
      </c>
      <c r="N681" s="67">
        <v>11.4</v>
      </c>
      <c r="O681" s="103">
        <f t="shared" si="16"/>
        <v>11.133333333333333</v>
      </c>
      <c r="U681" s="119"/>
    </row>
    <row r="682" spans="1:21">
      <c r="A682" s="86" t="s">
        <v>39</v>
      </c>
      <c r="B682" s="86" t="s">
        <v>40</v>
      </c>
      <c r="C682" s="86" t="s">
        <v>44</v>
      </c>
      <c r="D682" s="86">
        <v>2001</v>
      </c>
      <c r="E682" s="86">
        <v>3</v>
      </c>
      <c r="F682" s="86">
        <v>1</v>
      </c>
      <c r="G682" s="86">
        <v>22</v>
      </c>
      <c r="H682" s="86">
        <v>41</v>
      </c>
      <c r="I682" s="86">
        <v>122</v>
      </c>
      <c r="J682" s="57">
        <v>11</v>
      </c>
      <c r="U682" s="119"/>
    </row>
    <row r="683" spans="1:21">
      <c r="A683" s="86" t="s">
        <v>39</v>
      </c>
      <c r="B683" s="86" t="s">
        <v>40</v>
      </c>
      <c r="C683" s="86" t="s">
        <v>47</v>
      </c>
      <c r="D683" s="86">
        <v>2016</v>
      </c>
      <c r="E683" s="86">
        <v>3</v>
      </c>
      <c r="F683" s="86">
        <v>2</v>
      </c>
      <c r="G683" s="86">
        <v>22</v>
      </c>
      <c r="H683" s="86">
        <v>42</v>
      </c>
      <c r="I683" s="86">
        <v>222</v>
      </c>
      <c r="J683" s="57">
        <v>11</v>
      </c>
      <c r="U683" s="119"/>
    </row>
    <row r="684" spans="1:21">
      <c r="A684" s="86" t="s">
        <v>39</v>
      </c>
      <c r="B684" s="86" t="s">
        <v>40</v>
      </c>
      <c r="C684" s="86" t="s">
        <v>42</v>
      </c>
      <c r="D684" s="86">
        <v>1989</v>
      </c>
      <c r="E684" s="86">
        <v>3</v>
      </c>
      <c r="F684" s="86">
        <v>3</v>
      </c>
      <c r="G684" s="86">
        <v>22</v>
      </c>
      <c r="H684" s="86">
        <v>43</v>
      </c>
      <c r="I684" s="86">
        <v>322</v>
      </c>
      <c r="J684" s="57">
        <v>11</v>
      </c>
      <c r="U684" s="119"/>
    </row>
    <row r="685" spans="1:21">
      <c r="A685" s="86" t="s">
        <v>39</v>
      </c>
      <c r="B685" s="86" t="s">
        <v>40</v>
      </c>
      <c r="C685" s="86" t="s">
        <v>48</v>
      </c>
      <c r="D685" s="86">
        <v>2020</v>
      </c>
      <c r="E685" s="86">
        <v>3</v>
      </c>
      <c r="F685" s="86">
        <v>4</v>
      </c>
      <c r="G685" s="86">
        <v>22</v>
      </c>
      <c r="H685" s="86">
        <v>44</v>
      </c>
      <c r="I685" s="86">
        <v>422</v>
      </c>
      <c r="J685" s="57">
        <v>11</v>
      </c>
      <c r="U685" s="119"/>
    </row>
    <row r="686" spans="1:21">
      <c r="A686" s="86" t="s">
        <v>39</v>
      </c>
      <c r="B686" s="86" t="s">
        <v>40</v>
      </c>
      <c r="C686" s="86" t="s">
        <v>41</v>
      </c>
      <c r="D686" s="86">
        <v>1984</v>
      </c>
      <c r="E686" s="86">
        <v>3</v>
      </c>
      <c r="F686" s="86">
        <v>4</v>
      </c>
      <c r="G686" s="86">
        <v>24</v>
      </c>
      <c r="H686" s="86">
        <v>45</v>
      </c>
      <c r="I686" s="86">
        <v>424</v>
      </c>
      <c r="J686" s="57">
        <v>11</v>
      </c>
      <c r="U686" s="119"/>
    </row>
    <row r="687" spans="1:21">
      <c r="A687" s="86" t="s">
        <v>39</v>
      </c>
      <c r="B687" s="86" t="s">
        <v>40</v>
      </c>
      <c r="C687" s="86" t="s">
        <v>46</v>
      </c>
      <c r="D687" s="86">
        <v>2008</v>
      </c>
      <c r="E687" s="86">
        <v>3</v>
      </c>
      <c r="F687" s="86">
        <v>3</v>
      </c>
      <c r="G687" s="86">
        <v>24</v>
      </c>
      <c r="H687" s="86">
        <v>46</v>
      </c>
      <c r="I687" s="86">
        <v>324</v>
      </c>
      <c r="J687" s="57">
        <v>11</v>
      </c>
      <c r="U687" s="119"/>
    </row>
    <row r="688" spans="1:21">
      <c r="A688" s="86" t="s">
        <v>39</v>
      </c>
      <c r="B688" s="86" t="s">
        <v>40</v>
      </c>
      <c r="C688" s="86" t="s">
        <v>43</v>
      </c>
      <c r="D688" s="86">
        <v>1999</v>
      </c>
      <c r="E688" s="86">
        <v>3</v>
      </c>
      <c r="F688" s="86">
        <v>2</v>
      </c>
      <c r="G688" s="86">
        <v>24</v>
      </c>
      <c r="H688" s="86">
        <v>47</v>
      </c>
      <c r="I688" s="86">
        <v>224</v>
      </c>
      <c r="J688" s="57">
        <v>11</v>
      </c>
      <c r="U688" s="119"/>
    </row>
    <row r="689" spans="1:21">
      <c r="A689" s="86" t="s">
        <v>39</v>
      </c>
      <c r="B689" s="86" t="s">
        <v>40</v>
      </c>
      <c r="C689" s="86" t="s">
        <v>45</v>
      </c>
      <c r="D689" s="86">
        <v>2004</v>
      </c>
      <c r="E689" s="86">
        <v>3</v>
      </c>
      <c r="F689" s="86">
        <v>1</v>
      </c>
      <c r="G689" s="86">
        <v>24</v>
      </c>
      <c r="H689" s="86">
        <v>48</v>
      </c>
      <c r="I689" s="86">
        <v>124</v>
      </c>
      <c r="J689" s="57">
        <v>11</v>
      </c>
      <c r="U689" s="119"/>
    </row>
    <row r="690" spans="1:21">
      <c r="A690" s="86" t="s">
        <v>29</v>
      </c>
      <c r="B690" s="86" t="s">
        <v>30</v>
      </c>
      <c r="C690" s="86" t="s">
        <v>34</v>
      </c>
      <c r="D690" s="86">
        <v>1999</v>
      </c>
      <c r="E690" s="86">
        <v>4</v>
      </c>
      <c r="F690" s="86">
        <v>1</v>
      </c>
      <c r="G690" s="86">
        <v>26</v>
      </c>
      <c r="H690" s="86">
        <v>49</v>
      </c>
      <c r="I690" s="86">
        <v>126</v>
      </c>
      <c r="J690" s="57">
        <v>11</v>
      </c>
      <c r="K690" s="108">
        <v>45891</v>
      </c>
      <c r="L690" s="67">
        <v>10.8</v>
      </c>
      <c r="M690" s="67">
        <v>10.8</v>
      </c>
      <c r="N690" s="67">
        <v>10.7</v>
      </c>
      <c r="O690" s="103">
        <f t="shared" si="16"/>
        <v>10.766666666666666</v>
      </c>
      <c r="U690" s="119"/>
    </row>
    <row r="691" spans="1:21">
      <c r="A691" s="86" t="s">
        <v>29</v>
      </c>
      <c r="B691" s="86" t="s">
        <v>30</v>
      </c>
      <c r="C691" s="86" t="s">
        <v>35</v>
      </c>
      <c r="D691" s="86">
        <v>2002</v>
      </c>
      <c r="E691" s="86">
        <v>4</v>
      </c>
      <c r="F691" s="86">
        <v>2</v>
      </c>
      <c r="G691" s="86">
        <v>26</v>
      </c>
      <c r="H691" s="86">
        <v>50</v>
      </c>
      <c r="I691" s="86">
        <v>226</v>
      </c>
      <c r="J691" s="57">
        <v>11</v>
      </c>
      <c r="K691" s="108">
        <v>45891</v>
      </c>
      <c r="L691" s="67">
        <v>10.4</v>
      </c>
      <c r="M691" s="67">
        <v>10.4</v>
      </c>
      <c r="N691" s="67">
        <v>10.5</v>
      </c>
      <c r="O691" s="103">
        <f t="shared" si="16"/>
        <v>10.433333333333334</v>
      </c>
      <c r="U691" s="119"/>
    </row>
    <row r="692" spans="1:21">
      <c r="A692" s="86" t="s">
        <v>29</v>
      </c>
      <c r="B692" s="86" t="s">
        <v>30</v>
      </c>
      <c r="C692" s="86" t="s">
        <v>32</v>
      </c>
      <c r="D692" s="86">
        <v>1985</v>
      </c>
      <c r="E692" s="86">
        <v>4</v>
      </c>
      <c r="F692" s="86">
        <v>3</v>
      </c>
      <c r="G692" s="86">
        <v>26</v>
      </c>
      <c r="H692" s="86">
        <v>51</v>
      </c>
      <c r="I692" s="86">
        <v>326</v>
      </c>
      <c r="J692" s="57">
        <v>11</v>
      </c>
      <c r="K692" s="108">
        <v>45891</v>
      </c>
      <c r="L692" s="67">
        <v>11.4</v>
      </c>
      <c r="M692" s="67">
        <v>10.5</v>
      </c>
      <c r="N692" s="67">
        <v>10.199999999999999</v>
      </c>
      <c r="O692" s="103">
        <f t="shared" si="16"/>
        <v>10.699999999999998</v>
      </c>
      <c r="U692" s="119"/>
    </row>
    <row r="693" spans="1:21">
      <c r="A693" s="86" t="s">
        <v>29</v>
      </c>
      <c r="B693" s="86" t="s">
        <v>30</v>
      </c>
      <c r="C693" s="86" t="s">
        <v>38</v>
      </c>
      <c r="D693" s="86">
        <v>2023</v>
      </c>
      <c r="E693" s="86">
        <v>4</v>
      </c>
      <c r="F693" s="86">
        <v>4</v>
      </c>
      <c r="G693" s="86">
        <v>26</v>
      </c>
      <c r="H693" s="86">
        <v>52</v>
      </c>
      <c r="I693" s="86">
        <v>426</v>
      </c>
      <c r="J693" s="57">
        <v>11</v>
      </c>
      <c r="K693" s="108">
        <v>45891</v>
      </c>
      <c r="L693" s="67">
        <v>10.6</v>
      </c>
      <c r="M693" s="67">
        <v>11.2</v>
      </c>
      <c r="N693" s="67">
        <v>10.3</v>
      </c>
      <c r="O693" s="103">
        <f t="shared" si="16"/>
        <v>10.699999999999998</v>
      </c>
      <c r="U693" s="119"/>
    </row>
    <row r="694" spans="1:21">
      <c r="A694" s="86" t="s">
        <v>29</v>
      </c>
      <c r="B694" s="86" t="s">
        <v>30</v>
      </c>
      <c r="C694" s="86" t="s">
        <v>36</v>
      </c>
      <c r="D694" s="86">
        <v>2016</v>
      </c>
      <c r="E694" s="86">
        <v>4</v>
      </c>
      <c r="F694" s="86">
        <v>4</v>
      </c>
      <c r="G694" s="86">
        <v>28</v>
      </c>
      <c r="H694" s="86">
        <v>53</v>
      </c>
      <c r="I694" s="86">
        <v>428</v>
      </c>
      <c r="J694" s="57">
        <v>11</v>
      </c>
      <c r="K694" s="108">
        <v>45891</v>
      </c>
      <c r="L694" s="67">
        <v>11.3</v>
      </c>
      <c r="M694" s="67">
        <v>10.7</v>
      </c>
      <c r="N694" s="67">
        <v>11</v>
      </c>
      <c r="O694" s="103">
        <f t="shared" si="16"/>
        <v>11</v>
      </c>
      <c r="U694" s="119"/>
    </row>
    <row r="695" spans="1:21">
      <c r="A695" s="86" t="s">
        <v>29</v>
      </c>
      <c r="B695" s="86" t="s">
        <v>30</v>
      </c>
      <c r="C695" s="86" t="s">
        <v>33</v>
      </c>
      <c r="D695" s="86">
        <v>1998</v>
      </c>
      <c r="E695" s="86">
        <v>4</v>
      </c>
      <c r="F695" s="86">
        <v>3</v>
      </c>
      <c r="G695" s="86">
        <v>28</v>
      </c>
      <c r="H695" s="86">
        <v>54</v>
      </c>
      <c r="I695" s="86">
        <v>328</v>
      </c>
      <c r="J695" s="57">
        <v>11</v>
      </c>
      <c r="K695" s="108">
        <v>45891</v>
      </c>
      <c r="L695" s="67">
        <v>12</v>
      </c>
      <c r="M695" s="67">
        <v>11</v>
      </c>
      <c r="N695" s="67">
        <v>10.1</v>
      </c>
      <c r="O695" s="103">
        <f t="shared" si="16"/>
        <v>11.033333333333333</v>
      </c>
      <c r="U695" s="119"/>
    </row>
    <row r="696" spans="1:21">
      <c r="A696" s="86" t="s">
        <v>29</v>
      </c>
      <c r="B696" s="86" t="s">
        <v>30</v>
      </c>
      <c r="C696" s="86" t="s">
        <v>37</v>
      </c>
      <c r="D696" s="86">
        <v>2018</v>
      </c>
      <c r="E696" s="86">
        <v>4</v>
      </c>
      <c r="F696" s="86">
        <v>2</v>
      </c>
      <c r="G696" s="86">
        <v>28</v>
      </c>
      <c r="H696" s="86">
        <v>55</v>
      </c>
      <c r="I696" s="86">
        <v>228</v>
      </c>
      <c r="J696" s="57">
        <v>11</v>
      </c>
      <c r="K696" s="108">
        <v>45891</v>
      </c>
      <c r="L696" s="67">
        <v>10.3</v>
      </c>
      <c r="M696" s="67">
        <v>10.4</v>
      </c>
      <c r="N696" s="67">
        <v>11.1</v>
      </c>
      <c r="O696" s="103">
        <f t="shared" si="16"/>
        <v>10.600000000000001</v>
      </c>
      <c r="U696" s="119"/>
    </row>
    <row r="697" spans="1:21">
      <c r="A697" s="86" t="s">
        <v>29</v>
      </c>
      <c r="B697" s="86" t="s">
        <v>30</v>
      </c>
      <c r="C697" s="86" t="s">
        <v>31</v>
      </c>
      <c r="D697" s="86">
        <v>1983</v>
      </c>
      <c r="E697" s="86">
        <v>4</v>
      </c>
      <c r="F697" s="86">
        <v>1</v>
      </c>
      <c r="G697" s="86">
        <v>28</v>
      </c>
      <c r="H697" s="86">
        <v>56</v>
      </c>
      <c r="I697" s="86">
        <v>128</v>
      </c>
      <c r="J697" s="57">
        <v>11</v>
      </c>
      <c r="K697" s="108">
        <v>45891</v>
      </c>
      <c r="L697" s="67">
        <v>11.8</v>
      </c>
      <c r="M697" s="67">
        <v>11.8</v>
      </c>
      <c r="N697" s="67">
        <v>10.5</v>
      </c>
      <c r="O697" s="103">
        <f t="shared" si="16"/>
        <v>11.366666666666667</v>
      </c>
      <c r="U697" s="119"/>
    </row>
    <row r="698" spans="1:21">
      <c r="A698" s="86" t="s">
        <v>39</v>
      </c>
      <c r="B698" s="86" t="s">
        <v>40</v>
      </c>
      <c r="C698" s="86" t="s">
        <v>43</v>
      </c>
      <c r="D698" s="86">
        <v>1999</v>
      </c>
      <c r="E698" s="86">
        <v>4</v>
      </c>
      <c r="F698" s="86">
        <v>1</v>
      </c>
      <c r="G698" s="86">
        <v>30</v>
      </c>
      <c r="H698" s="86">
        <v>57</v>
      </c>
      <c r="I698" s="86">
        <v>130</v>
      </c>
      <c r="J698" s="57">
        <v>11</v>
      </c>
      <c r="U698" s="119"/>
    </row>
    <row r="699" spans="1:21">
      <c r="A699" s="86" t="s">
        <v>39</v>
      </c>
      <c r="B699" s="86" t="s">
        <v>40</v>
      </c>
      <c r="C699" s="86" t="s">
        <v>48</v>
      </c>
      <c r="D699" s="86">
        <v>2020</v>
      </c>
      <c r="E699" s="86">
        <v>4</v>
      </c>
      <c r="F699" s="86">
        <v>2</v>
      </c>
      <c r="G699" s="86">
        <v>30</v>
      </c>
      <c r="H699" s="86">
        <v>58</v>
      </c>
      <c r="I699" s="86">
        <v>230</v>
      </c>
      <c r="J699" s="57">
        <v>11</v>
      </c>
      <c r="U699" s="119"/>
    </row>
    <row r="700" spans="1:21">
      <c r="A700" s="86" t="s">
        <v>39</v>
      </c>
      <c r="B700" s="86" t="s">
        <v>40</v>
      </c>
      <c r="C700" s="86" t="s">
        <v>44</v>
      </c>
      <c r="D700" s="86">
        <v>2001</v>
      </c>
      <c r="E700" s="86">
        <v>4</v>
      </c>
      <c r="F700" s="86">
        <v>3</v>
      </c>
      <c r="G700" s="86">
        <v>30</v>
      </c>
      <c r="H700" s="86">
        <v>59</v>
      </c>
      <c r="I700" s="86">
        <v>330</v>
      </c>
      <c r="J700" s="57">
        <v>11</v>
      </c>
      <c r="U700" s="119"/>
    </row>
    <row r="701" spans="1:21">
      <c r="A701" s="86" t="s">
        <v>39</v>
      </c>
      <c r="B701" s="86" t="s">
        <v>40</v>
      </c>
      <c r="C701" s="86" t="s">
        <v>45</v>
      </c>
      <c r="D701" s="86">
        <v>2004</v>
      </c>
      <c r="E701" s="86">
        <v>4</v>
      </c>
      <c r="F701" s="86">
        <v>4</v>
      </c>
      <c r="G701" s="86">
        <v>30</v>
      </c>
      <c r="H701" s="86">
        <v>60</v>
      </c>
      <c r="I701" s="86">
        <v>430</v>
      </c>
      <c r="J701" s="57">
        <v>11</v>
      </c>
      <c r="U701" s="119"/>
    </row>
    <row r="702" spans="1:21">
      <c r="A702" s="86" t="s">
        <v>39</v>
      </c>
      <c r="B702" s="86" t="s">
        <v>40</v>
      </c>
      <c r="C702" s="86" t="s">
        <v>42</v>
      </c>
      <c r="D702" s="86">
        <v>1989</v>
      </c>
      <c r="E702" s="86">
        <v>4</v>
      </c>
      <c r="F702" s="86">
        <v>4</v>
      </c>
      <c r="G702" s="86">
        <v>32</v>
      </c>
      <c r="H702" s="86">
        <v>61</v>
      </c>
      <c r="I702" s="86">
        <v>432</v>
      </c>
      <c r="J702" s="57">
        <v>11</v>
      </c>
      <c r="U702" s="119"/>
    </row>
    <row r="703" spans="1:21">
      <c r="A703" s="86" t="s">
        <v>39</v>
      </c>
      <c r="B703" s="86" t="s">
        <v>40</v>
      </c>
      <c r="C703" s="86" t="s">
        <v>47</v>
      </c>
      <c r="D703" s="86">
        <v>2016</v>
      </c>
      <c r="E703" s="86">
        <v>4</v>
      </c>
      <c r="F703" s="86">
        <v>3</v>
      </c>
      <c r="G703" s="86">
        <v>32</v>
      </c>
      <c r="H703" s="86">
        <v>62</v>
      </c>
      <c r="I703" s="86">
        <v>332</v>
      </c>
      <c r="J703" s="57">
        <v>11</v>
      </c>
      <c r="U703" s="119"/>
    </row>
    <row r="704" spans="1:21">
      <c r="A704" s="86" t="s">
        <v>39</v>
      </c>
      <c r="B704" s="86" t="s">
        <v>40</v>
      </c>
      <c r="C704" s="86" t="s">
        <v>41</v>
      </c>
      <c r="D704" s="86">
        <v>1984</v>
      </c>
      <c r="E704" s="86">
        <v>4</v>
      </c>
      <c r="F704" s="86">
        <v>2</v>
      </c>
      <c r="G704" s="86">
        <v>32</v>
      </c>
      <c r="H704" s="86">
        <v>63</v>
      </c>
      <c r="I704" s="86">
        <v>232</v>
      </c>
      <c r="J704" s="57">
        <v>11</v>
      </c>
      <c r="U704" s="119"/>
    </row>
    <row r="705" spans="1:21">
      <c r="A705" s="86" t="s">
        <v>39</v>
      </c>
      <c r="B705" s="86" t="s">
        <v>40</v>
      </c>
      <c r="C705" s="86" t="s">
        <v>46</v>
      </c>
      <c r="D705" s="86">
        <v>2008</v>
      </c>
      <c r="E705" s="86">
        <v>4</v>
      </c>
      <c r="F705" s="86">
        <v>1</v>
      </c>
      <c r="G705" s="86">
        <v>32</v>
      </c>
      <c r="H705" s="86">
        <v>64</v>
      </c>
      <c r="I705" s="86">
        <v>132</v>
      </c>
      <c r="J705" s="57">
        <v>11</v>
      </c>
      <c r="U705" s="119"/>
    </row>
    <row r="706" spans="1:21">
      <c r="A706" s="86" t="s">
        <v>29</v>
      </c>
      <c r="B706" s="86" t="s">
        <v>30</v>
      </c>
      <c r="C706" s="86" t="s">
        <v>37</v>
      </c>
      <c r="D706" s="86">
        <v>2018</v>
      </c>
      <c r="E706" s="86">
        <v>1</v>
      </c>
      <c r="F706" s="86">
        <v>1</v>
      </c>
      <c r="G706" s="86">
        <v>2</v>
      </c>
      <c r="H706" s="86">
        <v>1</v>
      </c>
      <c r="I706" s="86">
        <v>102</v>
      </c>
      <c r="J706" s="57">
        <v>12</v>
      </c>
      <c r="K706" s="108">
        <v>45905</v>
      </c>
      <c r="L706" s="67">
        <v>12.2</v>
      </c>
      <c r="M706" s="67">
        <v>12.1</v>
      </c>
      <c r="N706" s="67">
        <v>12.1</v>
      </c>
      <c r="U706" s="119"/>
    </row>
    <row r="707" spans="1:21">
      <c r="A707" s="86" t="s">
        <v>29</v>
      </c>
      <c r="B707" s="86" t="s">
        <v>30</v>
      </c>
      <c r="C707" s="86" t="s">
        <v>32</v>
      </c>
      <c r="D707" s="86">
        <v>1985</v>
      </c>
      <c r="E707" s="86">
        <v>1</v>
      </c>
      <c r="F707" s="86">
        <v>2</v>
      </c>
      <c r="G707" s="86">
        <v>2</v>
      </c>
      <c r="H707" s="86">
        <v>2</v>
      </c>
      <c r="I707" s="86">
        <v>202</v>
      </c>
      <c r="J707" s="57">
        <v>12</v>
      </c>
      <c r="K707" s="108">
        <v>45905</v>
      </c>
      <c r="L707" s="67">
        <v>12.2</v>
      </c>
      <c r="M707" s="67">
        <v>11.3</v>
      </c>
      <c r="N707" s="67">
        <v>12.3</v>
      </c>
      <c r="U707" s="119"/>
    </row>
    <row r="708" spans="1:21">
      <c r="A708" s="86" t="s">
        <v>29</v>
      </c>
      <c r="B708" s="86" t="s">
        <v>30</v>
      </c>
      <c r="C708" s="86" t="s">
        <v>31</v>
      </c>
      <c r="D708" s="86">
        <v>1983</v>
      </c>
      <c r="E708" s="86">
        <v>1</v>
      </c>
      <c r="F708" s="86">
        <v>3</v>
      </c>
      <c r="G708" s="86">
        <v>2</v>
      </c>
      <c r="H708" s="86">
        <v>3</v>
      </c>
      <c r="I708" s="86">
        <v>302</v>
      </c>
      <c r="J708" s="57">
        <v>12</v>
      </c>
      <c r="K708" s="108">
        <v>45905</v>
      </c>
      <c r="L708" s="67">
        <v>13.1</v>
      </c>
      <c r="M708" s="67">
        <v>12.3</v>
      </c>
      <c r="N708" s="67">
        <v>11.9</v>
      </c>
      <c r="U708" s="119"/>
    </row>
    <row r="709" spans="1:21">
      <c r="A709" s="86" t="s">
        <v>29</v>
      </c>
      <c r="B709" s="86" t="s">
        <v>30</v>
      </c>
      <c r="C709" s="86" t="s">
        <v>34</v>
      </c>
      <c r="D709" s="86">
        <v>1999</v>
      </c>
      <c r="E709" s="86">
        <v>1</v>
      </c>
      <c r="F709" s="86">
        <v>4</v>
      </c>
      <c r="G709" s="86">
        <v>2</v>
      </c>
      <c r="H709" s="86">
        <v>4</v>
      </c>
      <c r="I709" s="86">
        <v>402</v>
      </c>
      <c r="J709" s="57">
        <v>12</v>
      </c>
      <c r="K709" s="108">
        <v>45905</v>
      </c>
      <c r="L709" s="67">
        <v>13.3</v>
      </c>
      <c r="M709" s="67">
        <v>13.2</v>
      </c>
      <c r="N709" s="67">
        <v>12.3</v>
      </c>
      <c r="U709" s="119"/>
    </row>
    <row r="710" spans="1:21">
      <c r="A710" s="86" t="s">
        <v>29</v>
      </c>
      <c r="B710" s="86" t="s">
        <v>30</v>
      </c>
      <c r="C710" s="86" t="s">
        <v>35</v>
      </c>
      <c r="D710" s="86">
        <v>2002</v>
      </c>
      <c r="E710" s="86">
        <v>1</v>
      </c>
      <c r="F710" s="86">
        <v>4</v>
      </c>
      <c r="G710" s="86">
        <v>4</v>
      </c>
      <c r="H710" s="86">
        <v>5</v>
      </c>
      <c r="I710" s="86">
        <v>404</v>
      </c>
      <c r="J710" s="57">
        <v>12</v>
      </c>
      <c r="K710" s="108">
        <v>45905</v>
      </c>
      <c r="L710" s="67">
        <v>11.8</v>
      </c>
      <c r="M710" s="67">
        <v>11.1</v>
      </c>
      <c r="N710" s="67">
        <v>11.7</v>
      </c>
      <c r="U710" s="119"/>
    </row>
    <row r="711" spans="1:21">
      <c r="A711" s="86" t="s">
        <v>29</v>
      </c>
      <c r="B711" s="86" t="s">
        <v>30</v>
      </c>
      <c r="C711" s="86" t="s">
        <v>38</v>
      </c>
      <c r="D711" s="86">
        <v>2023</v>
      </c>
      <c r="E711" s="86">
        <v>1</v>
      </c>
      <c r="F711" s="86">
        <v>3</v>
      </c>
      <c r="G711" s="86">
        <v>4</v>
      </c>
      <c r="H711" s="86">
        <v>6</v>
      </c>
      <c r="I711" s="86">
        <v>304</v>
      </c>
      <c r="J711" s="57">
        <v>12</v>
      </c>
      <c r="K711" s="108">
        <v>45905</v>
      </c>
      <c r="L711" s="67">
        <v>12.2</v>
      </c>
      <c r="M711" s="67">
        <v>11.5</v>
      </c>
      <c r="N711" s="67">
        <v>11.5</v>
      </c>
      <c r="U711" s="119"/>
    </row>
    <row r="712" spans="1:21">
      <c r="A712" s="86" t="s">
        <v>29</v>
      </c>
      <c r="B712" s="86" t="s">
        <v>30</v>
      </c>
      <c r="C712" s="86" t="s">
        <v>33</v>
      </c>
      <c r="D712" s="86">
        <v>1998</v>
      </c>
      <c r="E712" s="86">
        <v>1</v>
      </c>
      <c r="F712" s="86">
        <v>2</v>
      </c>
      <c r="G712" s="86">
        <v>4</v>
      </c>
      <c r="H712" s="86">
        <v>7</v>
      </c>
      <c r="I712" s="86">
        <v>204</v>
      </c>
      <c r="J712" s="57">
        <v>12</v>
      </c>
      <c r="K712" s="108">
        <v>45905</v>
      </c>
      <c r="L712" s="67">
        <v>12.4</v>
      </c>
      <c r="M712" s="67">
        <v>12.1</v>
      </c>
      <c r="N712" s="67">
        <v>11.9</v>
      </c>
      <c r="U712" s="119"/>
    </row>
    <row r="713" spans="1:21">
      <c r="A713" s="86" t="s">
        <v>29</v>
      </c>
      <c r="B713" s="86" t="s">
        <v>30</v>
      </c>
      <c r="C713" s="86" t="s">
        <v>36</v>
      </c>
      <c r="D713" s="86">
        <v>2016</v>
      </c>
      <c r="E713" s="86">
        <v>1</v>
      </c>
      <c r="F713" s="86">
        <v>1</v>
      </c>
      <c r="G713" s="86">
        <v>4</v>
      </c>
      <c r="H713" s="86">
        <v>8</v>
      </c>
      <c r="I713" s="86">
        <v>104</v>
      </c>
      <c r="J713" s="57">
        <v>12</v>
      </c>
      <c r="K713" s="108">
        <v>45905</v>
      </c>
      <c r="L713" s="67">
        <v>11.9</v>
      </c>
      <c r="M713" s="67">
        <v>11.7</v>
      </c>
      <c r="N713" s="67">
        <v>11.8</v>
      </c>
      <c r="U713" s="119"/>
    </row>
    <row r="714" spans="1:21">
      <c r="A714" s="86" t="s">
        <v>39</v>
      </c>
      <c r="B714" s="86" t="s">
        <v>40</v>
      </c>
      <c r="C714" s="86" t="s">
        <v>41</v>
      </c>
      <c r="D714" s="86">
        <v>1984</v>
      </c>
      <c r="E714" s="86">
        <v>1</v>
      </c>
      <c r="F714" s="86">
        <v>1</v>
      </c>
      <c r="G714" s="86">
        <v>6</v>
      </c>
      <c r="H714" s="86">
        <v>9</v>
      </c>
      <c r="I714" s="86">
        <v>106</v>
      </c>
      <c r="J714" s="57">
        <v>12</v>
      </c>
      <c r="U714" s="119"/>
    </row>
    <row r="715" spans="1:21">
      <c r="A715" s="86" t="s">
        <v>39</v>
      </c>
      <c r="B715" s="86" t="s">
        <v>40</v>
      </c>
      <c r="C715" s="86" t="s">
        <v>42</v>
      </c>
      <c r="D715" s="86">
        <v>1989</v>
      </c>
      <c r="E715" s="86">
        <v>1</v>
      </c>
      <c r="F715" s="86">
        <v>2</v>
      </c>
      <c r="G715" s="86">
        <v>6</v>
      </c>
      <c r="H715" s="86">
        <v>10</v>
      </c>
      <c r="I715" s="86">
        <v>206</v>
      </c>
      <c r="J715" s="57">
        <v>12</v>
      </c>
      <c r="U715" s="119"/>
    </row>
    <row r="716" spans="1:21">
      <c r="A716" s="86" t="s">
        <v>39</v>
      </c>
      <c r="B716" s="86" t="s">
        <v>40</v>
      </c>
      <c r="C716" s="86" t="s">
        <v>45</v>
      </c>
      <c r="D716" s="86">
        <v>2004</v>
      </c>
      <c r="E716" s="86">
        <v>1</v>
      </c>
      <c r="F716" s="86">
        <v>3</v>
      </c>
      <c r="G716" s="86">
        <v>6</v>
      </c>
      <c r="H716" s="86">
        <v>11</v>
      </c>
      <c r="I716" s="86">
        <v>306</v>
      </c>
      <c r="J716" s="57">
        <v>12</v>
      </c>
      <c r="U716" s="119"/>
    </row>
    <row r="717" spans="1:21">
      <c r="A717" s="86" t="s">
        <v>39</v>
      </c>
      <c r="B717" s="86" t="s">
        <v>40</v>
      </c>
      <c r="C717" s="86" t="s">
        <v>43</v>
      </c>
      <c r="D717" s="86">
        <v>1999</v>
      </c>
      <c r="E717" s="86">
        <v>1</v>
      </c>
      <c r="F717" s="86">
        <v>4</v>
      </c>
      <c r="G717" s="86">
        <v>6</v>
      </c>
      <c r="H717" s="86">
        <v>12</v>
      </c>
      <c r="I717" s="86">
        <v>406</v>
      </c>
      <c r="J717" s="57">
        <v>12</v>
      </c>
      <c r="U717" s="119"/>
    </row>
    <row r="718" spans="1:21">
      <c r="A718" s="86" t="s">
        <v>39</v>
      </c>
      <c r="B718" s="86" t="s">
        <v>40</v>
      </c>
      <c r="C718" s="86" t="s">
        <v>46</v>
      </c>
      <c r="D718" s="86">
        <v>2008</v>
      </c>
      <c r="E718" s="86">
        <v>1</v>
      </c>
      <c r="F718" s="86">
        <v>4</v>
      </c>
      <c r="G718" s="86">
        <v>8</v>
      </c>
      <c r="H718" s="86">
        <v>13</v>
      </c>
      <c r="I718" s="86">
        <v>408</v>
      </c>
      <c r="J718" s="57">
        <v>12</v>
      </c>
      <c r="U718" s="119"/>
    </row>
    <row r="719" spans="1:21">
      <c r="A719" s="86" t="s">
        <v>39</v>
      </c>
      <c r="B719" s="86" t="s">
        <v>40</v>
      </c>
      <c r="C719" s="86" t="s">
        <v>48</v>
      </c>
      <c r="D719" s="86">
        <v>2020</v>
      </c>
      <c r="E719" s="86">
        <v>1</v>
      </c>
      <c r="F719" s="86">
        <v>3</v>
      </c>
      <c r="G719" s="86">
        <v>8</v>
      </c>
      <c r="H719" s="86">
        <v>14</v>
      </c>
      <c r="I719" s="86">
        <v>308</v>
      </c>
      <c r="J719" s="57">
        <v>12</v>
      </c>
      <c r="U719" s="119"/>
    </row>
    <row r="720" spans="1:21">
      <c r="A720" s="86" t="s">
        <v>39</v>
      </c>
      <c r="B720" s="86" t="s">
        <v>40</v>
      </c>
      <c r="C720" s="86" t="s">
        <v>44</v>
      </c>
      <c r="D720" s="86">
        <v>2001</v>
      </c>
      <c r="E720" s="86">
        <v>1</v>
      </c>
      <c r="F720" s="86">
        <v>2</v>
      </c>
      <c r="G720" s="86">
        <v>8</v>
      </c>
      <c r="H720" s="86">
        <v>15</v>
      </c>
      <c r="I720" s="86">
        <v>208</v>
      </c>
      <c r="J720" s="57">
        <v>12</v>
      </c>
      <c r="U720" s="119"/>
    </row>
    <row r="721" spans="1:21">
      <c r="A721" s="86" t="s">
        <v>39</v>
      </c>
      <c r="B721" s="86" t="s">
        <v>40</v>
      </c>
      <c r="C721" s="86" t="s">
        <v>47</v>
      </c>
      <c r="D721" s="86">
        <v>2016</v>
      </c>
      <c r="E721" s="86">
        <v>1</v>
      </c>
      <c r="F721" s="86">
        <v>1</v>
      </c>
      <c r="G721" s="86">
        <v>8</v>
      </c>
      <c r="H721" s="86">
        <v>16</v>
      </c>
      <c r="I721" s="86">
        <v>108</v>
      </c>
      <c r="J721" s="57">
        <v>12</v>
      </c>
      <c r="K721" s="104"/>
      <c r="U721" s="119"/>
    </row>
    <row r="722" spans="1:21">
      <c r="A722" s="86" t="s">
        <v>29</v>
      </c>
      <c r="B722" s="86" t="s">
        <v>30</v>
      </c>
      <c r="C722" s="86" t="s">
        <v>32</v>
      </c>
      <c r="D722" s="86">
        <v>1985</v>
      </c>
      <c r="E722" s="86">
        <v>2</v>
      </c>
      <c r="F722" s="86">
        <v>1</v>
      </c>
      <c r="G722" s="86">
        <v>10</v>
      </c>
      <c r="H722" s="86">
        <v>17</v>
      </c>
      <c r="I722" s="86">
        <v>110</v>
      </c>
      <c r="J722" s="57">
        <v>12</v>
      </c>
      <c r="K722" s="108">
        <v>45905</v>
      </c>
      <c r="L722" s="67">
        <v>11.9</v>
      </c>
      <c r="M722" s="67">
        <v>12.4</v>
      </c>
      <c r="N722" s="67">
        <v>11.9</v>
      </c>
      <c r="U722" s="119"/>
    </row>
    <row r="723" spans="1:21">
      <c r="A723" s="86" t="s">
        <v>29</v>
      </c>
      <c r="B723" s="86" t="s">
        <v>30</v>
      </c>
      <c r="C723" s="86" t="s">
        <v>38</v>
      </c>
      <c r="D723" s="86">
        <v>2023</v>
      </c>
      <c r="E723" s="86">
        <v>2</v>
      </c>
      <c r="F723" s="86">
        <v>2</v>
      </c>
      <c r="G723" s="86">
        <v>10</v>
      </c>
      <c r="H723" s="86">
        <v>18</v>
      </c>
      <c r="I723" s="86">
        <v>210</v>
      </c>
      <c r="J723" s="57">
        <v>12</v>
      </c>
      <c r="K723" s="108">
        <v>45905</v>
      </c>
      <c r="L723" s="67">
        <v>12.5</v>
      </c>
      <c r="M723" s="67">
        <v>12.5</v>
      </c>
      <c r="N723" s="67">
        <v>12.8</v>
      </c>
      <c r="U723" s="119"/>
    </row>
    <row r="724" spans="1:21">
      <c r="A724" s="86" t="s">
        <v>29</v>
      </c>
      <c r="B724" s="86" t="s">
        <v>30</v>
      </c>
      <c r="C724" s="86" t="s">
        <v>36</v>
      </c>
      <c r="D724" s="86">
        <v>2016</v>
      </c>
      <c r="E724" s="86">
        <v>2</v>
      </c>
      <c r="F724" s="86">
        <v>3</v>
      </c>
      <c r="G724" s="86">
        <v>10</v>
      </c>
      <c r="H724" s="86">
        <v>19</v>
      </c>
      <c r="I724" s="86">
        <v>310</v>
      </c>
      <c r="J724" s="57">
        <v>12</v>
      </c>
      <c r="K724" s="108">
        <v>45905</v>
      </c>
      <c r="L724" s="67">
        <v>11.8</v>
      </c>
      <c r="M724" s="67">
        <v>11.7</v>
      </c>
      <c r="N724" s="67">
        <v>12.7</v>
      </c>
      <c r="U724" s="119"/>
    </row>
    <row r="725" spans="1:21">
      <c r="A725" s="86" t="s">
        <v>29</v>
      </c>
      <c r="B725" s="86" t="s">
        <v>30</v>
      </c>
      <c r="C725" s="86" t="s">
        <v>33</v>
      </c>
      <c r="D725" s="86">
        <v>1998</v>
      </c>
      <c r="E725" s="86">
        <v>2</v>
      </c>
      <c r="F725" s="86">
        <v>4</v>
      </c>
      <c r="G725" s="86">
        <v>10</v>
      </c>
      <c r="H725" s="86">
        <v>20</v>
      </c>
      <c r="I725" s="86">
        <v>410</v>
      </c>
      <c r="J725" s="57">
        <v>12</v>
      </c>
      <c r="K725" s="108">
        <v>45905</v>
      </c>
      <c r="L725" s="67">
        <v>12.1</v>
      </c>
      <c r="M725" s="67">
        <v>11.2</v>
      </c>
      <c r="N725" s="67">
        <v>11.9</v>
      </c>
      <c r="U725" s="119"/>
    </row>
    <row r="726" spans="1:21">
      <c r="A726" s="86" t="s">
        <v>29</v>
      </c>
      <c r="B726" s="86" t="s">
        <v>30</v>
      </c>
      <c r="C726" s="86" t="s">
        <v>31</v>
      </c>
      <c r="D726" s="86">
        <v>1983</v>
      </c>
      <c r="E726" s="86">
        <v>2</v>
      </c>
      <c r="F726" s="86">
        <v>4</v>
      </c>
      <c r="G726" s="86">
        <v>12</v>
      </c>
      <c r="H726" s="86">
        <v>21</v>
      </c>
      <c r="I726" s="86">
        <v>412</v>
      </c>
      <c r="J726" s="57">
        <v>12</v>
      </c>
      <c r="K726" s="108">
        <v>45905</v>
      </c>
      <c r="L726" s="67">
        <v>12.2</v>
      </c>
      <c r="M726" s="67">
        <v>12.4</v>
      </c>
      <c r="N726" s="67">
        <v>13.3</v>
      </c>
      <c r="U726" s="119"/>
    </row>
    <row r="727" spans="1:21">
      <c r="A727" s="86" t="s">
        <v>29</v>
      </c>
      <c r="B727" s="86" t="s">
        <v>30</v>
      </c>
      <c r="C727" s="86" t="s">
        <v>37</v>
      </c>
      <c r="D727" s="86">
        <v>2018</v>
      </c>
      <c r="E727" s="86">
        <v>2</v>
      </c>
      <c r="F727" s="86">
        <v>3</v>
      </c>
      <c r="G727" s="86">
        <v>12</v>
      </c>
      <c r="H727" s="86">
        <v>22</v>
      </c>
      <c r="I727" s="86">
        <v>312</v>
      </c>
      <c r="J727" s="57">
        <v>12</v>
      </c>
      <c r="K727" s="108">
        <v>45905</v>
      </c>
      <c r="L727" s="67">
        <v>11.4</v>
      </c>
      <c r="M727" s="67">
        <v>12.2</v>
      </c>
      <c r="N727" s="67">
        <v>12.1</v>
      </c>
      <c r="U727" s="119"/>
    </row>
    <row r="728" spans="1:21">
      <c r="A728" s="86" t="s">
        <v>29</v>
      </c>
      <c r="B728" s="86" t="s">
        <v>30</v>
      </c>
      <c r="C728" s="86" t="s">
        <v>34</v>
      </c>
      <c r="D728" s="86">
        <v>1999</v>
      </c>
      <c r="E728" s="86">
        <v>2</v>
      </c>
      <c r="F728" s="86">
        <v>2</v>
      </c>
      <c r="G728" s="86">
        <v>12</v>
      </c>
      <c r="H728" s="86">
        <v>23</v>
      </c>
      <c r="I728" s="86">
        <v>212</v>
      </c>
      <c r="J728" s="57">
        <v>12</v>
      </c>
      <c r="K728" s="108">
        <v>45905</v>
      </c>
      <c r="L728" s="67">
        <v>12.7</v>
      </c>
      <c r="M728" s="67">
        <v>12.2</v>
      </c>
      <c r="N728" s="67">
        <v>12.9</v>
      </c>
      <c r="U728" s="119"/>
    </row>
    <row r="729" spans="1:21">
      <c r="A729" s="86" t="s">
        <v>29</v>
      </c>
      <c r="B729" s="86" t="s">
        <v>30</v>
      </c>
      <c r="C729" s="86" t="s">
        <v>35</v>
      </c>
      <c r="D729" s="86">
        <v>2002</v>
      </c>
      <c r="E729" s="86">
        <v>2</v>
      </c>
      <c r="F729" s="86">
        <v>1</v>
      </c>
      <c r="G729" s="86">
        <v>12</v>
      </c>
      <c r="H729" s="86">
        <v>24</v>
      </c>
      <c r="I729" s="86">
        <v>112</v>
      </c>
      <c r="J729" s="57">
        <v>12</v>
      </c>
      <c r="K729" s="108">
        <v>45905</v>
      </c>
      <c r="L729" s="67">
        <v>11.4</v>
      </c>
      <c r="M729" s="67">
        <v>11.4</v>
      </c>
      <c r="N729" s="67">
        <v>12.1</v>
      </c>
      <c r="U729" s="119"/>
    </row>
    <row r="730" spans="1:21">
      <c r="A730" s="86" t="s">
        <v>39</v>
      </c>
      <c r="B730" s="86" t="s">
        <v>40</v>
      </c>
      <c r="C730" s="86" t="s">
        <v>42</v>
      </c>
      <c r="D730" s="86">
        <v>1989</v>
      </c>
      <c r="E730" s="87">
        <v>2</v>
      </c>
      <c r="F730" s="87">
        <v>1</v>
      </c>
      <c r="G730" s="87">
        <v>14</v>
      </c>
      <c r="H730" s="86">
        <v>25</v>
      </c>
      <c r="I730" s="87">
        <v>114</v>
      </c>
      <c r="J730" s="57">
        <v>12</v>
      </c>
      <c r="U730" s="119"/>
    </row>
    <row r="731" spans="1:21">
      <c r="A731" s="86" t="s">
        <v>39</v>
      </c>
      <c r="B731" s="86" t="s">
        <v>40</v>
      </c>
      <c r="C731" s="86" t="s">
        <v>45</v>
      </c>
      <c r="D731" s="86">
        <v>2004</v>
      </c>
      <c r="E731" s="86">
        <v>2</v>
      </c>
      <c r="F731" s="86">
        <v>2</v>
      </c>
      <c r="G731" s="86">
        <v>14</v>
      </c>
      <c r="H731" s="86">
        <v>26</v>
      </c>
      <c r="I731" s="86">
        <v>214</v>
      </c>
      <c r="J731" s="57">
        <v>12</v>
      </c>
      <c r="U731" s="119"/>
    </row>
    <row r="732" spans="1:21">
      <c r="A732" s="86" t="s">
        <v>39</v>
      </c>
      <c r="B732" s="86" t="s">
        <v>40</v>
      </c>
      <c r="C732" s="86" t="s">
        <v>41</v>
      </c>
      <c r="D732" s="86">
        <v>1984</v>
      </c>
      <c r="E732" s="86">
        <v>2</v>
      </c>
      <c r="F732" s="86">
        <v>3</v>
      </c>
      <c r="G732" s="86">
        <v>14</v>
      </c>
      <c r="H732" s="86">
        <v>27</v>
      </c>
      <c r="I732" s="86">
        <v>314</v>
      </c>
      <c r="J732" s="57">
        <v>12</v>
      </c>
      <c r="U732" s="119"/>
    </row>
    <row r="733" spans="1:21">
      <c r="A733" s="86" t="s">
        <v>39</v>
      </c>
      <c r="B733" s="86" t="s">
        <v>40</v>
      </c>
      <c r="C733" s="86" t="s">
        <v>47</v>
      </c>
      <c r="D733" s="86">
        <v>2016</v>
      </c>
      <c r="E733" s="86">
        <v>2</v>
      </c>
      <c r="F733" s="86">
        <v>4</v>
      </c>
      <c r="G733" s="86">
        <v>14</v>
      </c>
      <c r="H733" s="86">
        <v>28</v>
      </c>
      <c r="I733" s="86">
        <v>414</v>
      </c>
      <c r="J733" s="57">
        <v>12</v>
      </c>
      <c r="U733" s="119"/>
    </row>
    <row r="734" spans="1:21">
      <c r="A734" s="86" t="s">
        <v>39</v>
      </c>
      <c r="B734" s="86" t="s">
        <v>40</v>
      </c>
      <c r="C734" s="86" t="s">
        <v>44</v>
      </c>
      <c r="D734" s="86">
        <v>2001</v>
      </c>
      <c r="E734" s="86">
        <v>2</v>
      </c>
      <c r="F734" s="86">
        <v>4</v>
      </c>
      <c r="G734" s="86">
        <v>16</v>
      </c>
      <c r="H734" s="86">
        <v>29</v>
      </c>
      <c r="I734" s="86">
        <v>416</v>
      </c>
      <c r="J734" s="57">
        <v>12</v>
      </c>
      <c r="U734" s="119"/>
    </row>
    <row r="735" spans="1:21">
      <c r="A735" s="86" t="s">
        <v>39</v>
      </c>
      <c r="B735" s="86" t="s">
        <v>40</v>
      </c>
      <c r="C735" s="86" t="s">
        <v>43</v>
      </c>
      <c r="D735" s="86">
        <v>1999</v>
      </c>
      <c r="E735" s="86">
        <v>2</v>
      </c>
      <c r="F735" s="86">
        <v>3</v>
      </c>
      <c r="G735" s="86">
        <v>16</v>
      </c>
      <c r="H735" s="86">
        <v>30</v>
      </c>
      <c r="I735" s="86">
        <v>316</v>
      </c>
      <c r="J735" s="57">
        <v>12</v>
      </c>
      <c r="U735" s="119"/>
    </row>
    <row r="736" spans="1:21">
      <c r="A736" s="86" t="s">
        <v>39</v>
      </c>
      <c r="B736" s="86" t="s">
        <v>40</v>
      </c>
      <c r="C736" s="86" t="s">
        <v>46</v>
      </c>
      <c r="D736" s="86">
        <v>2008</v>
      </c>
      <c r="E736" s="86">
        <v>2</v>
      </c>
      <c r="F736" s="86">
        <v>2</v>
      </c>
      <c r="G736" s="86">
        <v>16</v>
      </c>
      <c r="H736" s="86">
        <v>31</v>
      </c>
      <c r="I736" s="86">
        <v>216</v>
      </c>
      <c r="J736" s="57">
        <v>12</v>
      </c>
      <c r="U736" s="119"/>
    </row>
    <row r="737" spans="1:21">
      <c r="A737" s="86" t="s">
        <v>39</v>
      </c>
      <c r="B737" s="86" t="s">
        <v>40</v>
      </c>
      <c r="C737" s="86" t="s">
        <v>48</v>
      </c>
      <c r="D737" s="86">
        <v>2020</v>
      </c>
      <c r="E737" s="86">
        <v>2</v>
      </c>
      <c r="F737" s="86">
        <v>1</v>
      </c>
      <c r="G737" s="86">
        <v>16</v>
      </c>
      <c r="H737" s="86">
        <v>32</v>
      </c>
      <c r="I737" s="86">
        <v>116</v>
      </c>
      <c r="J737" s="57">
        <v>12</v>
      </c>
      <c r="U737" s="119"/>
    </row>
    <row r="738" spans="1:21">
      <c r="A738" s="86" t="s">
        <v>29</v>
      </c>
      <c r="B738" s="86" t="s">
        <v>30</v>
      </c>
      <c r="C738" s="86" t="s">
        <v>33</v>
      </c>
      <c r="D738" s="86">
        <v>1998</v>
      </c>
      <c r="E738" s="86">
        <v>3</v>
      </c>
      <c r="F738" s="86">
        <v>1</v>
      </c>
      <c r="G738" s="86">
        <v>18</v>
      </c>
      <c r="H738" s="86">
        <v>33</v>
      </c>
      <c r="I738" s="86">
        <v>118</v>
      </c>
      <c r="J738" s="57">
        <v>12</v>
      </c>
      <c r="K738" s="108">
        <v>45905</v>
      </c>
      <c r="L738" s="67">
        <v>11.4</v>
      </c>
      <c r="M738" s="67">
        <v>12.3</v>
      </c>
      <c r="N738" s="67">
        <v>11.7</v>
      </c>
      <c r="U738" s="119"/>
    </row>
    <row r="739" spans="1:21">
      <c r="A739" s="86" t="s">
        <v>29</v>
      </c>
      <c r="B739" s="86" t="s">
        <v>30</v>
      </c>
      <c r="C739" s="86" t="s">
        <v>31</v>
      </c>
      <c r="D739" s="86">
        <v>1983</v>
      </c>
      <c r="E739" s="86">
        <v>3</v>
      </c>
      <c r="F739" s="86">
        <v>2</v>
      </c>
      <c r="G739" s="86">
        <v>18</v>
      </c>
      <c r="H739" s="86">
        <v>34</v>
      </c>
      <c r="I739" s="86">
        <v>218</v>
      </c>
      <c r="J739" s="57">
        <v>12</v>
      </c>
      <c r="K739" s="108">
        <v>45905</v>
      </c>
      <c r="L739" s="67">
        <v>13.1</v>
      </c>
      <c r="M739" s="67">
        <v>14.1</v>
      </c>
      <c r="N739" s="67">
        <v>13.5</v>
      </c>
      <c r="U739" s="119"/>
    </row>
    <row r="740" spans="1:21">
      <c r="A740" s="86" t="s">
        <v>29</v>
      </c>
      <c r="B740" s="86" t="s">
        <v>30</v>
      </c>
      <c r="C740" s="86" t="s">
        <v>34</v>
      </c>
      <c r="D740" s="86">
        <v>1999</v>
      </c>
      <c r="E740" s="86">
        <v>3</v>
      </c>
      <c r="F740" s="86">
        <v>3</v>
      </c>
      <c r="G740" s="86">
        <v>18</v>
      </c>
      <c r="H740" s="86">
        <v>35</v>
      </c>
      <c r="I740" s="86">
        <v>318</v>
      </c>
      <c r="J740" s="57">
        <v>12</v>
      </c>
      <c r="K740" s="108">
        <v>45905</v>
      </c>
      <c r="L740" s="67">
        <v>12.8</v>
      </c>
      <c r="M740" s="67">
        <v>12.5</v>
      </c>
      <c r="N740" s="67">
        <v>13.1</v>
      </c>
      <c r="U740" s="119"/>
    </row>
    <row r="741" spans="1:21">
      <c r="A741" s="86" t="s">
        <v>29</v>
      </c>
      <c r="B741" s="86" t="s">
        <v>30</v>
      </c>
      <c r="C741" s="86" t="s">
        <v>37</v>
      </c>
      <c r="D741" s="86">
        <v>2018</v>
      </c>
      <c r="E741" s="86">
        <v>3</v>
      </c>
      <c r="F741" s="86">
        <v>4</v>
      </c>
      <c r="G741" s="86">
        <v>18</v>
      </c>
      <c r="H741" s="86">
        <v>36</v>
      </c>
      <c r="I741" s="86">
        <v>418</v>
      </c>
      <c r="J741" s="57">
        <v>12</v>
      </c>
      <c r="K741" s="108">
        <v>45905</v>
      </c>
      <c r="L741" s="67">
        <v>11.1</v>
      </c>
      <c r="M741" s="67">
        <v>12.3</v>
      </c>
      <c r="N741" s="67">
        <v>12.4</v>
      </c>
      <c r="U741" s="119"/>
    </row>
    <row r="742" spans="1:21">
      <c r="A742" s="86" t="s">
        <v>29</v>
      </c>
      <c r="B742" s="86" t="s">
        <v>30</v>
      </c>
      <c r="C742" s="86" t="s">
        <v>32</v>
      </c>
      <c r="D742" s="86">
        <v>1985</v>
      </c>
      <c r="E742" s="86">
        <v>3</v>
      </c>
      <c r="F742" s="86">
        <v>4</v>
      </c>
      <c r="G742" s="86">
        <v>20</v>
      </c>
      <c r="H742" s="86">
        <v>37</v>
      </c>
      <c r="I742" s="86">
        <v>420</v>
      </c>
      <c r="J742" s="57">
        <v>12</v>
      </c>
      <c r="K742" s="108">
        <v>45905</v>
      </c>
      <c r="L742" s="67">
        <v>11.5</v>
      </c>
      <c r="M742" s="67">
        <v>12.1</v>
      </c>
      <c r="N742" s="67">
        <v>11.8</v>
      </c>
      <c r="U742" s="119"/>
    </row>
    <row r="743" spans="1:21">
      <c r="A743" s="86" t="s">
        <v>29</v>
      </c>
      <c r="B743" s="86" t="s">
        <v>30</v>
      </c>
      <c r="C743" s="86" t="s">
        <v>35</v>
      </c>
      <c r="D743" s="86">
        <v>2002</v>
      </c>
      <c r="E743" s="86">
        <v>3</v>
      </c>
      <c r="F743" s="86">
        <v>3</v>
      </c>
      <c r="G743" s="86">
        <v>20</v>
      </c>
      <c r="H743" s="86">
        <v>38</v>
      </c>
      <c r="I743" s="86">
        <v>320</v>
      </c>
      <c r="J743" s="57">
        <v>12</v>
      </c>
      <c r="K743" s="108">
        <v>45905</v>
      </c>
      <c r="L743" s="67">
        <v>11.1</v>
      </c>
      <c r="M743" s="67">
        <v>11.9</v>
      </c>
      <c r="N743" s="67">
        <v>12.1</v>
      </c>
      <c r="U743" s="119"/>
    </row>
    <row r="744" spans="1:21">
      <c r="A744" s="86" t="s">
        <v>29</v>
      </c>
      <c r="B744" s="86" t="s">
        <v>30</v>
      </c>
      <c r="C744" s="86" t="s">
        <v>36</v>
      </c>
      <c r="D744" s="86">
        <v>2016</v>
      </c>
      <c r="E744" s="86">
        <v>3</v>
      </c>
      <c r="F744" s="86">
        <v>2</v>
      </c>
      <c r="G744" s="86">
        <v>20</v>
      </c>
      <c r="H744" s="86">
        <v>39</v>
      </c>
      <c r="I744" s="86">
        <v>220</v>
      </c>
      <c r="J744" s="57">
        <v>12</v>
      </c>
      <c r="K744" s="108">
        <v>45905</v>
      </c>
      <c r="L744" s="67">
        <v>11.4</v>
      </c>
      <c r="M744" s="67">
        <v>12.5</v>
      </c>
      <c r="N744" s="67">
        <v>11.4</v>
      </c>
      <c r="U744" s="119"/>
    </row>
    <row r="745" spans="1:21">
      <c r="A745" s="86" t="s">
        <v>29</v>
      </c>
      <c r="B745" s="86" t="s">
        <v>30</v>
      </c>
      <c r="C745" s="86" t="s">
        <v>38</v>
      </c>
      <c r="D745" s="86">
        <v>2023</v>
      </c>
      <c r="E745" s="86">
        <v>3</v>
      </c>
      <c r="F745" s="86">
        <v>1</v>
      </c>
      <c r="G745" s="86">
        <v>20</v>
      </c>
      <c r="H745" s="86">
        <v>40</v>
      </c>
      <c r="I745" s="86">
        <v>120</v>
      </c>
      <c r="J745" s="57">
        <v>12</v>
      </c>
      <c r="K745" s="108">
        <v>45905</v>
      </c>
      <c r="L745" s="67">
        <v>12.5</v>
      </c>
      <c r="M745" s="67">
        <v>11.5</v>
      </c>
      <c r="N745" s="67">
        <v>12.5</v>
      </c>
      <c r="U745" s="119"/>
    </row>
    <row r="746" spans="1:21">
      <c r="A746" s="86" t="s">
        <v>39</v>
      </c>
      <c r="B746" s="86" t="s">
        <v>40</v>
      </c>
      <c r="C746" s="86" t="s">
        <v>44</v>
      </c>
      <c r="D746" s="86">
        <v>2001</v>
      </c>
      <c r="E746" s="86">
        <v>3</v>
      </c>
      <c r="F746" s="86">
        <v>1</v>
      </c>
      <c r="G746" s="86">
        <v>22</v>
      </c>
      <c r="H746" s="86">
        <v>41</v>
      </c>
      <c r="I746" s="86">
        <v>122</v>
      </c>
      <c r="J746" s="57">
        <v>12</v>
      </c>
      <c r="U746" s="119"/>
    </row>
    <row r="747" spans="1:21">
      <c r="A747" s="86" t="s">
        <v>39</v>
      </c>
      <c r="B747" s="86" t="s">
        <v>40</v>
      </c>
      <c r="C747" s="86" t="s">
        <v>47</v>
      </c>
      <c r="D747" s="86">
        <v>2016</v>
      </c>
      <c r="E747" s="86">
        <v>3</v>
      </c>
      <c r="F747" s="86">
        <v>2</v>
      </c>
      <c r="G747" s="86">
        <v>22</v>
      </c>
      <c r="H747" s="86">
        <v>42</v>
      </c>
      <c r="I747" s="86">
        <v>222</v>
      </c>
      <c r="J747" s="57">
        <v>12</v>
      </c>
      <c r="U747" s="119"/>
    </row>
    <row r="748" spans="1:21">
      <c r="A748" s="86" t="s">
        <v>39</v>
      </c>
      <c r="B748" s="86" t="s">
        <v>40</v>
      </c>
      <c r="C748" s="86" t="s">
        <v>42</v>
      </c>
      <c r="D748" s="86">
        <v>1989</v>
      </c>
      <c r="E748" s="86">
        <v>3</v>
      </c>
      <c r="F748" s="86">
        <v>3</v>
      </c>
      <c r="G748" s="86">
        <v>22</v>
      </c>
      <c r="H748" s="86">
        <v>43</v>
      </c>
      <c r="I748" s="86">
        <v>322</v>
      </c>
      <c r="J748" s="57">
        <v>12</v>
      </c>
      <c r="U748" s="119"/>
    </row>
    <row r="749" spans="1:21">
      <c r="A749" s="86" t="s">
        <v>39</v>
      </c>
      <c r="B749" s="86" t="s">
        <v>40</v>
      </c>
      <c r="C749" s="86" t="s">
        <v>48</v>
      </c>
      <c r="D749" s="86">
        <v>2020</v>
      </c>
      <c r="E749" s="86">
        <v>3</v>
      </c>
      <c r="F749" s="86">
        <v>4</v>
      </c>
      <c r="G749" s="86">
        <v>22</v>
      </c>
      <c r="H749" s="86">
        <v>44</v>
      </c>
      <c r="I749" s="86">
        <v>422</v>
      </c>
      <c r="J749" s="57">
        <v>12</v>
      </c>
      <c r="U749" s="119"/>
    </row>
    <row r="750" spans="1:21">
      <c r="A750" s="86" t="s">
        <v>39</v>
      </c>
      <c r="B750" s="86" t="s">
        <v>40</v>
      </c>
      <c r="C750" s="86" t="s">
        <v>41</v>
      </c>
      <c r="D750" s="86">
        <v>1984</v>
      </c>
      <c r="E750" s="86">
        <v>3</v>
      </c>
      <c r="F750" s="86">
        <v>4</v>
      </c>
      <c r="G750" s="86">
        <v>24</v>
      </c>
      <c r="H750" s="86">
        <v>45</v>
      </c>
      <c r="I750" s="86">
        <v>424</v>
      </c>
      <c r="J750" s="57">
        <v>12</v>
      </c>
      <c r="U750" s="119"/>
    </row>
    <row r="751" spans="1:21">
      <c r="A751" s="86" t="s">
        <v>39</v>
      </c>
      <c r="B751" s="86" t="s">
        <v>40</v>
      </c>
      <c r="C751" s="86" t="s">
        <v>46</v>
      </c>
      <c r="D751" s="86">
        <v>2008</v>
      </c>
      <c r="E751" s="86">
        <v>3</v>
      </c>
      <c r="F751" s="86">
        <v>3</v>
      </c>
      <c r="G751" s="86">
        <v>24</v>
      </c>
      <c r="H751" s="86">
        <v>46</v>
      </c>
      <c r="I751" s="86">
        <v>324</v>
      </c>
      <c r="J751" s="57">
        <v>12</v>
      </c>
      <c r="U751" s="119"/>
    </row>
    <row r="752" spans="1:21">
      <c r="A752" s="86" t="s">
        <v>39</v>
      </c>
      <c r="B752" s="86" t="s">
        <v>40</v>
      </c>
      <c r="C752" s="86" t="s">
        <v>43</v>
      </c>
      <c r="D752" s="86">
        <v>1999</v>
      </c>
      <c r="E752" s="86">
        <v>3</v>
      </c>
      <c r="F752" s="86">
        <v>2</v>
      </c>
      <c r="G752" s="86">
        <v>24</v>
      </c>
      <c r="H752" s="86">
        <v>47</v>
      </c>
      <c r="I752" s="86">
        <v>224</v>
      </c>
      <c r="J752" s="57">
        <v>12</v>
      </c>
      <c r="U752" s="119"/>
    </row>
    <row r="753" spans="1:21">
      <c r="A753" s="86" t="s">
        <v>39</v>
      </c>
      <c r="B753" s="86" t="s">
        <v>40</v>
      </c>
      <c r="C753" s="86" t="s">
        <v>45</v>
      </c>
      <c r="D753" s="86">
        <v>2004</v>
      </c>
      <c r="E753" s="86">
        <v>3</v>
      </c>
      <c r="F753" s="86">
        <v>1</v>
      </c>
      <c r="G753" s="86">
        <v>24</v>
      </c>
      <c r="H753" s="86">
        <v>48</v>
      </c>
      <c r="I753" s="86">
        <v>124</v>
      </c>
      <c r="J753" s="57">
        <v>12</v>
      </c>
      <c r="U753" s="119"/>
    </row>
    <row r="754" spans="1:21">
      <c r="A754" s="86" t="s">
        <v>29</v>
      </c>
      <c r="B754" s="86" t="s">
        <v>30</v>
      </c>
      <c r="C754" s="86" t="s">
        <v>34</v>
      </c>
      <c r="D754" s="86">
        <v>1999</v>
      </c>
      <c r="E754" s="86">
        <v>4</v>
      </c>
      <c r="F754" s="86">
        <v>1</v>
      </c>
      <c r="G754" s="86">
        <v>26</v>
      </c>
      <c r="H754" s="86">
        <v>49</v>
      </c>
      <c r="I754" s="86">
        <v>126</v>
      </c>
      <c r="J754" s="57">
        <v>12</v>
      </c>
      <c r="K754" s="108">
        <v>45905</v>
      </c>
      <c r="L754" s="67">
        <v>12.2</v>
      </c>
      <c r="M754" s="67">
        <v>12.1</v>
      </c>
      <c r="N754" s="67">
        <v>12.2</v>
      </c>
      <c r="U754" s="119"/>
    </row>
    <row r="755" spans="1:21">
      <c r="A755" s="86" t="s">
        <v>29</v>
      </c>
      <c r="B755" s="86" t="s">
        <v>30</v>
      </c>
      <c r="C755" s="86" t="s">
        <v>35</v>
      </c>
      <c r="D755" s="86">
        <v>2002</v>
      </c>
      <c r="E755" s="86">
        <v>4</v>
      </c>
      <c r="F755" s="86">
        <v>2</v>
      </c>
      <c r="G755" s="86">
        <v>26</v>
      </c>
      <c r="H755" s="86">
        <v>50</v>
      </c>
      <c r="I755" s="86">
        <v>226</v>
      </c>
      <c r="J755" s="57">
        <v>12</v>
      </c>
      <c r="K755" s="108">
        <v>45905</v>
      </c>
      <c r="L755" s="67">
        <v>11.4</v>
      </c>
      <c r="M755" s="67">
        <v>11.4</v>
      </c>
      <c r="N755" s="67">
        <v>11.4</v>
      </c>
      <c r="U755" s="119"/>
    </row>
    <row r="756" spans="1:21">
      <c r="A756" s="86" t="s">
        <v>29</v>
      </c>
      <c r="B756" s="86" t="s">
        <v>30</v>
      </c>
      <c r="C756" s="86" t="s">
        <v>32</v>
      </c>
      <c r="D756" s="86">
        <v>1985</v>
      </c>
      <c r="E756" s="86">
        <v>4</v>
      </c>
      <c r="F756" s="86">
        <v>3</v>
      </c>
      <c r="G756" s="86">
        <v>26</v>
      </c>
      <c r="H756" s="86">
        <v>51</v>
      </c>
      <c r="I756" s="86">
        <v>326</v>
      </c>
      <c r="J756" s="57">
        <v>12</v>
      </c>
      <c r="K756" s="108">
        <v>45905</v>
      </c>
      <c r="L756" s="67">
        <v>12.4</v>
      </c>
      <c r="M756" s="67">
        <v>11.9</v>
      </c>
      <c r="N756" s="67">
        <v>11.2</v>
      </c>
      <c r="U756" s="119"/>
    </row>
    <row r="757" spans="1:21">
      <c r="A757" s="86" t="s">
        <v>29</v>
      </c>
      <c r="B757" s="86" t="s">
        <v>30</v>
      </c>
      <c r="C757" s="86" t="s">
        <v>38</v>
      </c>
      <c r="D757" s="86">
        <v>2023</v>
      </c>
      <c r="E757" s="86">
        <v>4</v>
      </c>
      <c r="F757" s="86">
        <v>4</v>
      </c>
      <c r="G757" s="86">
        <v>26</v>
      </c>
      <c r="H757" s="86">
        <v>52</v>
      </c>
      <c r="I757" s="86">
        <v>426</v>
      </c>
      <c r="J757" s="57">
        <v>12</v>
      </c>
      <c r="K757" s="108">
        <v>45905</v>
      </c>
      <c r="L757" s="67">
        <v>11.5</v>
      </c>
      <c r="M757" s="67">
        <v>12</v>
      </c>
      <c r="N757" s="67">
        <v>11.4</v>
      </c>
      <c r="U757" s="119"/>
    </row>
    <row r="758" spans="1:21">
      <c r="A758" s="86" t="s">
        <v>29</v>
      </c>
      <c r="B758" s="86" t="s">
        <v>30</v>
      </c>
      <c r="C758" s="86" t="s">
        <v>36</v>
      </c>
      <c r="D758" s="86">
        <v>2016</v>
      </c>
      <c r="E758" s="86">
        <v>4</v>
      </c>
      <c r="F758" s="86">
        <v>4</v>
      </c>
      <c r="G758" s="86">
        <v>28</v>
      </c>
      <c r="H758" s="86">
        <v>53</v>
      </c>
      <c r="I758" s="86">
        <v>428</v>
      </c>
      <c r="J758" s="57">
        <v>12</v>
      </c>
      <c r="K758" s="108">
        <v>45905</v>
      </c>
      <c r="L758" s="67">
        <v>12.5</v>
      </c>
      <c r="M758" s="67">
        <v>11.7</v>
      </c>
      <c r="N758" s="67">
        <v>11.9</v>
      </c>
      <c r="U758" s="119"/>
    </row>
    <row r="759" spans="1:21">
      <c r="A759" s="86" t="s">
        <v>29</v>
      </c>
      <c r="B759" s="86" t="s">
        <v>30</v>
      </c>
      <c r="C759" s="86" t="s">
        <v>33</v>
      </c>
      <c r="D759" s="86">
        <v>1998</v>
      </c>
      <c r="E759" s="86">
        <v>4</v>
      </c>
      <c r="F759" s="86">
        <v>3</v>
      </c>
      <c r="G759" s="86">
        <v>28</v>
      </c>
      <c r="H759" s="86">
        <v>54</v>
      </c>
      <c r="I759" s="86">
        <v>328</v>
      </c>
      <c r="J759" s="57">
        <v>12</v>
      </c>
      <c r="K759" s="108">
        <v>45905</v>
      </c>
      <c r="L759" s="67">
        <v>13.2</v>
      </c>
      <c r="M759" s="67">
        <v>12.1</v>
      </c>
      <c r="N759" s="67">
        <v>11.1</v>
      </c>
      <c r="U759" s="119"/>
    </row>
    <row r="760" spans="1:21">
      <c r="A760" s="86" t="s">
        <v>29</v>
      </c>
      <c r="B760" s="86" t="s">
        <v>30</v>
      </c>
      <c r="C760" s="86" t="s">
        <v>37</v>
      </c>
      <c r="D760" s="86">
        <v>2018</v>
      </c>
      <c r="E760" s="86">
        <v>4</v>
      </c>
      <c r="F760" s="86">
        <v>2</v>
      </c>
      <c r="G760" s="86">
        <v>28</v>
      </c>
      <c r="H760" s="86">
        <v>55</v>
      </c>
      <c r="I760" s="86">
        <v>228</v>
      </c>
      <c r="J760" s="57">
        <v>12</v>
      </c>
      <c r="K760" s="108">
        <v>45905</v>
      </c>
      <c r="L760" s="67">
        <v>11.4</v>
      </c>
      <c r="M760" s="67">
        <v>11.4</v>
      </c>
      <c r="N760" s="67">
        <v>12.2</v>
      </c>
      <c r="U760" s="119"/>
    </row>
    <row r="761" spans="1:21">
      <c r="A761" s="86" t="s">
        <v>29</v>
      </c>
      <c r="B761" s="86" t="s">
        <v>30</v>
      </c>
      <c r="C761" s="86" t="s">
        <v>31</v>
      </c>
      <c r="D761" s="86">
        <v>1983</v>
      </c>
      <c r="E761" s="86">
        <v>4</v>
      </c>
      <c r="F761" s="86">
        <v>1</v>
      </c>
      <c r="G761" s="86">
        <v>28</v>
      </c>
      <c r="H761" s="86">
        <v>56</v>
      </c>
      <c r="I761" s="86">
        <v>128</v>
      </c>
      <c r="J761" s="57">
        <v>12</v>
      </c>
      <c r="K761" s="108">
        <v>45905</v>
      </c>
      <c r="L761" s="67">
        <v>13.2</v>
      </c>
      <c r="M761" s="67">
        <v>13.2</v>
      </c>
      <c r="N761" s="67">
        <v>12.1</v>
      </c>
      <c r="U761" s="119"/>
    </row>
    <row r="762" spans="1:21">
      <c r="A762" s="86" t="s">
        <v>39</v>
      </c>
      <c r="B762" s="86" t="s">
        <v>40</v>
      </c>
      <c r="C762" s="86" t="s">
        <v>43</v>
      </c>
      <c r="D762" s="86">
        <v>1999</v>
      </c>
      <c r="E762" s="86">
        <v>4</v>
      </c>
      <c r="F762" s="86">
        <v>1</v>
      </c>
      <c r="G762" s="86">
        <v>30</v>
      </c>
      <c r="H762" s="86">
        <v>57</v>
      </c>
      <c r="I762" s="86">
        <v>130</v>
      </c>
      <c r="J762" s="57">
        <v>12</v>
      </c>
      <c r="U762" s="119"/>
    </row>
    <row r="763" spans="1:21">
      <c r="A763" s="86" t="s">
        <v>39</v>
      </c>
      <c r="B763" s="86" t="s">
        <v>40</v>
      </c>
      <c r="C763" s="86" t="s">
        <v>48</v>
      </c>
      <c r="D763" s="86">
        <v>2020</v>
      </c>
      <c r="E763" s="86">
        <v>4</v>
      </c>
      <c r="F763" s="86">
        <v>2</v>
      </c>
      <c r="G763" s="86">
        <v>30</v>
      </c>
      <c r="H763" s="86">
        <v>58</v>
      </c>
      <c r="I763" s="86">
        <v>230</v>
      </c>
      <c r="J763" s="57">
        <v>12</v>
      </c>
      <c r="U763" s="119"/>
    </row>
    <row r="764" spans="1:21">
      <c r="A764" s="86" t="s">
        <v>39</v>
      </c>
      <c r="B764" s="86" t="s">
        <v>40</v>
      </c>
      <c r="C764" s="86" t="s">
        <v>44</v>
      </c>
      <c r="D764" s="86">
        <v>2001</v>
      </c>
      <c r="E764" s="86">
        <v>4</v>
      </c>
      <c r="F764" s="86">
        <v>3</v>
      </c>
      <c r="G764" s="86">
        <v>30</v>
      </c>
      <c r="H764" s="86">
        <v>59</v>
      </c>
      <c r="I764" s="86">
        <v>330</v>
      </c>
      <c r="J764" s="57">
        <v>12</v>
      </c>
      <c r="U764" s="119"/>
    </row>
    <row r="765" spans="1:21">
      <c r="A765" s="86" t="s">
        <v>39</v>
      </c>
      <c r="B765" s="86" t="s">
        <v>40</v>
      </c>
      <c r="C765" s="86" t="s">
        <v>45</v>
      </c>
      <c r="D765" s="86">
        <v>2004</v>
      </c>
      <c r="E765" s="86">
        <v>4</v>
      </c>
      <c r="F765" s="86">
        <v>4</v>
      </c>
      <c r="G765" s="86">
        <v>30</v>
      </c>
      <c r="H765" s="86">
        <v>60</v>
      </c>
      <c r="I765" s="86">
        <v>430</v>
      </c>
      <c r="J765" s="57">
        <v>12</v>
      </c>
      <c r="U765" s="119"/>
    </row>
    <row r="766" spans="1:21">
      <c r="A766" s="86" t="s">
        <v>39</v>
      </c>
      <c r="B766" s="86" t="s">
        <v>40</v>
      </c>
      <c r="C766" s="86" t="s">
        <v>42</v>
      </c>
      <c r="D766" s="86">
        <v>1989</v>
      </c>
      <c r="E766" s="86">
        <v>4</v>
      </c>
      <c r="F766" s="86">
        <v>4</v>
      </c>
      <c r="G766" s="86">
        <v>32</v>
      </c>
      <c r="H766" s="86">
        <v>61</v>
      </c>
      <c r="I766" s="86">
        <v>432</v>
      </c>
      <c r="J766" s="57">
        <v>12</v>
      </c>
      <c r="U766" s="119"/>
    </row>
    <row r="767" spans="1:21">
      <c r="A767" s="86" t="s">
        <v>39</v>
      </c>
      <c r="B767" s="86" t="s">
        <v>40</v>
      </c>
      <c r="C767" s="86" t="s">
        <v>47</v>
      </c>
      <c r="D767" s="86">
        <v>2016</v>
      </c>
      <c r="E767" s="86">
        <v>4</v>
      </c>
      <c r="F767" s="86">
        <v>3</v>
      </c>
      <c r="G767" s="86">
        <v>32</v>
      </c>
      <c r="H767" s="86">
        <v>62</v>
      </c>
      <c r="I767" s="86">
        <v>332</v>
      </c>
      <c r="J767" s="57">
        <v>12</v>
      </c>
      <c r="U767" s="119"/>
    </row>
    <row r="768" spans="1:21">
      <c r="A768" s="86" t="s">
        <v>39</v>
      </c>
      <c r="B768" s="86" t="s">
        <v>40</v>
      </c>
      <c r="C768" s="86" t="s">
        <v>41</v>
      </c>
      <c r="D768" s="86">
        <v>1984</v>
      </c>
      <c r="E768" s="86">
        <v>4</v>
      </c>
      <c r="F768" s="86">
        <v>2</v>
      </c>
      <c r="G768" s="86">
        <v>32</v>
      </c>
      <c r="H768" s="86">
        <v>63</v>
      </c>
      <c r="I768" s="86">
        <v>232</v>
      </c>
      <c r="J768" s="57">
        <v>12</v>
      </c>
      <c r="U768" s="119"/>
    </row>
    <row r="769" spans="1:21">
      <c r="A769" s="86" t="s">
        <v>39</v>
      </c>
      <c r="B769" s="86" t="s">
        <v>40</v>
      </c>
      <c r="C769" s="86" t="s">
        <v>46</v>
      </c>
      <c r="D769" s="86">
        <v>2008</v>
      </c>
      <c r="E769" s="86">
        <v>4</v>
      </c>
      <c r="F769" s="86">
        <v>1</v>
      </c>
      <c r="G769" s="86">
        <v>32</v>
      </c>
      <c r="H769" s="86">
        <v>64</v>
      </c>
      <c r="I769" s="86">
        <v>132</v>
      </c>
      <c r="J769" s="57">
        <v>12</v>
      </c>
      <c r="U769" s="119"/>
    </row>
    <row r="770" spans="1:21">
      <c r="A770" s="86" t="s">
        <v>29</v>
      </c>
      <c r="B770" s="86" t="s">
        <v>30</v>
      </c>
      <c r="C770" s="86" t="s">
        <v>37</v>
      </c>
      <c r="D770" s="86">
        <v>2018</v>
      </c>
      <c r="E770" s="86">
        <v>1</v>
      </c>
      <c r="F770" s="86">
        <v>1</v>
      </c>
      <c r="G770" s="86">
        <v>2</v>
      </c>
      <c r="H770" s="86">
        <v>1</v>
      </c>
      <c r="I770" s="86">
        <v>102</v>
      </c>
      <c r="J770" s="57">
        <v>13</v>
      </c>
      <c r="K770" s="108">
        <v>45918</v>
      </c>
      <c r="L770" s="67">
        <v>13</v>
      </c>
      <c r="M770" s="67">
        <v>13</v>
      </c>
      <c r="N770" s="67">
        <v>13</v>
      </c>
      <c r="U770" s="119"/>
    </row>
    <row r="771" spans="1:21">
      <c r="A771" s="86" t="s">
        <v>29</v>
      </c>
      <c r="B771" s="86" t="s">
        <v>30</v>
      </c>
      <c r="C771" s="86" t="s">
        <v>32</v>
      </c>
      <c r="D771" s="86">
        <v>1985</v>
      </c>
      <c r="E771" s="86">
        <v>1</v>
      </c>
      <c r="F771" s="86">
        <v>2</v>
      </c>
      <c r="G771" s="86">
        <v>2</v>
      </c>
      <c r="H771" s="86">
        <v>2</v>
      </c>
      <c r="I771" s="86">
        <v>202</v>
      </c>
      <c r="J771" s="57">
        <v>13</v>
      </c>
      <c r="K771" s="108">
        <v>45918</v>
      </c>
      <c r="L771" s="67">
        <v>13</v>
      </c>
      <c r="M771" s="67">
        <v>12</v>
      </c>
      <c r="N771" s="67">
        <v>13</v>
      </c>
      <c r="U771" s="119"/>
    </row>
    <row r="772" spans="1:21">
      <c r="A772" s="86" t="s">
        <v>29</v>
      </c>
      <c r="B772" s="86" t="s">
        <v>30</v>
      </c>
      <c r="C772" s="86" t="s">
        <v>31</v>
      </c>
      <c r="D772" s="86">
        <v>1983</v>
      </c>
      <c r="E772" s="86">
        <v>1</v>
      </c>
      <c r="F772" s="86">
        <v>3</v>
      </c>
      <c r="G772" s="86">
        <v>2</v>
      </c>
      <c r="H772" s="86">
        <v>3</v>
      </c>
      <c r="I772" s="86">
        <v>302</v>
      </c>
      <c r="J772" s="57">
        <v>13</v>
      </c>
      <c r="K772" s="108">
        <v>45918</v>
      </c>
      <c r="L772" s="67">
        <v>14</v>
      </c>
      <c r="M772" s="67">
        <v>13</v>
      </c>
      <c r="N772" s="67">
        <v>13</v>
      </c>
      <c r="U772" s="119"/>
    </row>
    <row r="773" spans="1:21">
      <c r="A773" s="86" t="s">
        <v>29</v>
      </c>
      <c r="B773" s="86" t="s">
        <v>30</v>
      </c>
      <c r="C773" s="86" t="s">
        <v>34</v>
      </c>
      <c r="D773" s="86">
        <v>1999</v>
      </c>
      <c r="E773" s="86">
        <v>1</v>
      </c>
      <c r="F773" s="86">
        <v>4</v>
      </c>
      <c r="G773" s="86">
        <v>2</v>
      </c>
      <c r="H773" s="86">
        <v>4</v>
      </c>
      <c r="I773" s="86">
        <v>402</v>
      </c>
      <c r="J773" s="57">
        <v>13</v>
      </c>
      <c r="K773" s="108">
        <v>45918</v>
      </c>
      <c r="L773" s="67">
        <v>14</v>
      </c>
      <c r="M773" s="67">
        <v>14</v>
      </c>
      <c r="N773" s="67">
        <v>13</v>
      </c>
      <c r="U773" s="119"/>
    </row>
    <row r="774" spans="1:21">
      <c r="A774" s="86" t="s">
        <v>29</v>
      </c>
      <c r="B774" s="86" t="s">
        <v>30</v>
      </c>
      <c r="C774" s="86" t="s">
        <v>35</v>
      </c>
      <c r="D774" s="86">
        <v>2002</v>
      </c>
      <c r="E774" s="86">
        <v>1</v>
      </c>
      <c r="F774" s="86">
        <v>4</v>
      </c>
      <c r="G774" s="86">
        <v>4</v>
      </c>
      <c r="H774" s="86">
        <v>5</v>
      </c>
      <c r="I774" s="86">
        <v>404</v>
      </c>
      <c r="J774" s="57">
        <v>13</v>
      </c>
      <c r="K774" s="108">
        <v>45918</v>
      </c>
      <c r="L774" s="67">
        <v>13</v>
      </c>
      <c r="M774" s="67">
        <v>12</v>
      </c>
      <c r="N774" s="67">
        <v>12.7</v>
      </c>
      <c r="U774" s="119"/>
    </row>
    <row r="775" spans="1:21">
      <c r="A775" s="86" t="s">
        <v>29</v>
      </c>
      <c r="B775" s="86" t="s">
        <v>30</v>
      </c>
      <c r="C775" s="86" t="s">
        <v>38</v>
      </c>
      <c r="D775" s="86">
        <v>2023</v>
      </c>
      <c r="E775" s="86">
        <v>1</v>
      </c>
      <c r="F775" s="86">
        <v>3</v>
      </c>
      <c r="G775" s="86">
        <v>4</v>
      </c>
      <c r="H775" s="86">
        <v>6</v>
      </c>
      <c r="I775" s="86">
        <v>304</v>
      </c>
      <c r="J775" s="57">
        <v>13</v>
      </c>
      <c r="K775" s="108">
        <v>45918</v>
      </c>
      <c r="L775" s="67">
        <v>13</v>
      </c>
      <c r="M775" s="67">
        <v>12</v>
      </c>
      <c r="N775" s="67">
        <v>12</v>
      </c>
      <c r="U775" s="119"/>
    </row>
    <row r="776" spans="1:21">
      <c r="A776" s="86" t="s">
        <v>29</v>
      </c>
      <c r="B776" s="86" t="s">
        <v>30</v>
      </c>
      <c r="C776" s="86" t="s">
        <v>33</v>
      </c>
      <c r="D776" s="86">
        <v>1998</v>
      </c>
      <c r="E776" s="86">
        <v>1</v>
      </c>
      <c r="F776" s="86">
        <v>2</v>
      </c>
      <c r="G776" s="86">
        <v>4</v>
      </c>
      <c r="H776" s="86">
        <v>7</v>
      </c>
      <c r="I776" s="86">
        <v>204</v>
      </c>
      <c r="J776" s="57">
        <v>13</v>
      </c>
      <c r="K776" s="108">
        <v>45918</v>
      </c>
      <c r="L776" s="67">
        <v>13</v>
      </c>
      <c r="M776" s="67">
        <v>13</v>
      </c>
      <c r="N776" s="67">
        <v>13</v>
      </c>
      <c r="U776" s="119"/>
    </row>
    <row r="777" spans="1:21">
      <c r="A777" s="86" t="s">
        <v>29</v>
      </c>
      <c r="B777" s="86" t="s">
        <v>30</v>
      </c>
      <c r="C777" s="86" t="s">
        <v>36</v>
      </c>
      <c r="D777" s="86">
        <v>2016</v>
      </c>
      <c r="E777" s="86">
        <v>1</v>
      </c>
      <c r="F777" s="86">
        <v>1</v>
      </c>
      <c r="G777" s="86">
        <v>4</v>
      </c>
      <c r="H777" s="86">
        <v>8</v>
      </c>
      <c r="I777" s="86">
        <v>104</v>
      </c>
      <c r="J777" s="57">
        <v>13</v>
      </c>
      <c r="K777" s="108">
        <v>45918</v>
      </c>
      <c r="L777" s="67">
        <v>13</v>
      </c>
      <c r="M777" s="67">
        <v>13</v>
      </c>
      <c r="N777" s="67">
        <v>13</v>
      </c>
      <c r="U777" s="119"/>
    </row>
    <row r="778" spans="1:21">
      <c r="A778" s="86" t="s">
        <v>39</v>
      </c>
      <c r="B778" s="86" t="s">
        <v>40</v>
      </c>
      <c r="C778" s="86" t="s">
        <v>41</v>
      </c>
      <c r="D778" s="86">
        <v>1984</v>
      </c>
      <c r="E778" s="86">
        <v>1</v>
      </c>
      <c r="F778" s="86">
        <v>1</v>
      </c>
      <c r="G778" s="86">
        <v>6</v>
      </c>
      <c r="H778" s="86">
        <v>9</v>
      </c>
      <c r="I778" s="86">
        <v>106</v>
      </c>
      <c r="J778" s="57">
        <v>13</v>
      </c>
      <c r="U778" s="119"/>
    </row>
    <row r="779" spans="1:21">
      <c r="A779" s="86" t="s">
        <v>39</v>
      </c>
      <c r="B779" s="86" t="s">
        <v>40</v>
      </c>
      <c r="C779" s="86" t="s">
        <v>42</v>
      </c>
      <c r="D779" s="86">
        <v>1989</v>
      </c>
      <c r="E779" s="86">
        <v>1</v>
      </c>
      <c r="F779" s="86">
        <v>2</v>
      </c>
      <c r="G779" s="86">
        <v>6</v>
      </c>
      <c r="H779" s="86">
        <v>10</v>
      </c>
      <c r="I779" s="86">
        <v>206</v>
      </c>
      <c r="J779" s="57">
        <v>13</v>
      </c>
      <c r="U779" s="119"/>
    </row>
    <row r="780" spans="1:21">
      <c r="A780" s="86" t="s">
        <v>39</v>
      </c>
      <c r="B780" s="86" t="s">
        <v>40</v>
      </c>
      <c r="C780" s="86" t="s">
        <v>45</v>
      </c>
      <c r="D780" s="86">
        <v>2004</v>
      </c>
      <c r="E780" s="86">
        <v>1</v>
      </c>
      <c r="F780" s="86">
        <v>3</v>
      </c>
      <c r="G780" s="86">
        <v>6</v>
      </c>
      <c r="H780" s="86">
        <v>11</v>
      </c>
      <c r="I780" s="86">
        <v>306</v>
      </c>
      <c r="J780" s="57">
        <v>13</v>
      </c>
      <c r="U780" s="119"/>
    </row>
    <row r="781" spans="1:21">
      <c r="A781" s="86" t="s">
        <v>39</v>
      </c>
      <c r="B781" s="86" t="s">
        <v>40</v>
      </c>
      <c r="C781" s="86" t="s">
        <v>43</v>
      </c>
      <c r="D781" s="86">
        <v>1999</v>
      </c>
      <c r="E781" s="86">
        <v>1</v>
      </c>
      <c r="F781" s="86">
        <v>4</v>
      </c>
      <c r="G781" s="86">
        <v>6</v>
      </c>
      <c r="H781" s="86">
        <v>12</v>
      </c>
      <c r="I781" s="86">
        <v>406</v>
      </c>
      <c r="J781" s="57">
        <v>13</v>
      </c>
      <c r="U781" s="119"/>
    </row>
    <row r="782" spans="1:21">
      <c r="A782" s="86" t="s">
        <v>39</v>
      </c>
      <c r="B782" s="86" t="s">
        <v>40</v>
      </c>
      <c r="C782" s="86" t="s">
        <v>46</v>
      </c>
      <c r="D782" s="86">
        <v>2008</v>
      </c>
      <c r="E782" s="86">
        <v>1</v>
      </c>
      <c r="F782" s="86">
        <v>4</v>
      </c>
      <c r="G782" s="86">
        <v>8</v>
      </c>
      <c r="H782" s="86">
        <v>13</v>
      </c>
      <c r="I782" s="86">
        <v>408</v>
      </c>
      <c r="J782" s="57">
        <v>13</v>
      </c>
      <c r="U782" s="119"/>
    </row>
    <row r="783" spans="1:21">
      <c r="A783" s="86" t="s">
        <v>39</v>
      </c>
      <c r="B783" s="86" t="s">
        <v>40</v>
      </c>
      <c r="C783" s="86" t="s">
        <v>48</v>
      </c>
      <c r="D783" s="86">
        <v>2020</v>
      </c>
      <c r="E783" s="86">
        <v>1</v>
      </c>
      <c r="F783" s="86">
        <v>3</v>
      </c>
      <c r="G783" s="86">
        <v>8</v>
      </c>
      <c r="H783" s="86">
        <v>14</v>
      </c>
      <c r="I783" s="86">
        <v>308</v>
      </c>
      <c r="J783" s="57">
        <v>13</v>
      </c>
      <c r="U783" s="119"/>
    </row>
    <row r="784" spans="1:21">
      <c r="A784" s="86" t="s">
        <v>39</v>
      </c>
      <c r="B784" s="86" t="s">
        <v>40</v>
      </c>
      <c r="C784" s="86" t="s">
        <v>44</v>
      </c>
      <c r="D784" s="86">
        <v>2001</v>
      </c>
      <c r="E784" s="86">
        <v>1</v>
      </c>
      <c r="F784" s="86">
        <v>2</v>
      </c>
      <c r="G784" s="86">
        <v>8</v>
      </c>
      <c r="H784" s="86">
        <v>15</v>
      </c>
      <c r="I784" s="86">
        <v>208</v>
      </c>
      <c r="J784" s="57">
        <v>13</v>
      </c>
      <c r="U784" s="119"/>
    </row>
    <row r="785" spans="1:21">
      <c r="A785" s="86" t="s">
        <v>39</v>
      </c>
      <c r="B785" s="86" t="s">
        <v>40</v>
      </c>
      <c r="C785" s="86" t="s">
        <v>47</v>
      </c>
      <c r="D785" s="86">
        <v>2016</v>
      </c>
      <c r="E785" s="86">
        <v>1</v>
      </c>
      <c r="F785" s="86">
        <v>1</v>
      </c>
      <c r="G785" s="86">
        <v>8</v>
      </c>
      <c r="H785" s="86">
        <v>16</v>
      </c>
      <c r="I785" s="86">
        <v>108</v>
      </c>
      <c r="J785" s="57">
        <v>13</v>
      </c>
      <c r="U785" s="119"/>
    </row>
    <row r="786" spans="1:21">
      <c r="A786" s="86" t="s">
        <v>29</v>
      </c>
      <c r="B786" s="86" t="s">
        <v>30</v>
      </c>
      <c r="C786" s="86" t="s">
        <v>32</v>
      </c>
      <c r="D786" s="86">
        <v>1985</v>
      </c>
      <c r="E786" s="86">
        <v>2</v>
      </c>
      <c r="F786" s="86">
        <v>1</v>
      </c>
      <c r="G786" s="86">
        <v>10</v>
      </c>
      <c r="H786" s="86">
        <v>17</v>
      </c>
      <c r="I786" s="86">
        <v>110</v>
      </c>
      <c r="J786" s="57">
        <v>13</v>
      </c>
      <c r="K786" s="108">
        <v>45918</v>
      </c>
      <c r="L786" s="67">
        <v>13</v>
      </c>
      <c r="M786" s="67">
        <v>13</v>
      </c>
      <c r="N786" s="67">
        <v>13</v>
      </c>
      <c r="U786" s="119"/>
    </row>
    <row r="787" spans="1:21">
      <c r="A787" s="86" t="s">
        <v>29</v>
      </c>
      <c r="B787" s="86" t="s">
        <v>30</v>
      </c>
      <c r="C787" s="86" t="s">
        <v>38</v>
      </c>
      <c r="D787" s="86">
        <v>2023</v>
      </c>
      <c r="E787" s="86">
        <v>2</v>
      </c>
      <c r="F787" s="86">
        <v>2</v>
      </c>
      <c r="G787" s="86">
        <v>10</v>
      </c>
      <c r="H787" s="86">
        <v>18</v>
      </c>
      <c r="I787" s="86">
        <v>210</v>
      </c>
      <c r="J787" s="57">
        <v>13</v>
      </c>
      <c r="K787" s="108">
        <v>45918</v>
      </c>
      <c r="L787" s="67">
        <v>13</v>
      </c>
      <c r="M787" s="67">
        <v>13</v>
      </c>
      <c r="N787" s="67">
        <v>13</v>
      </c>
      <c r="U787" s="119"/>
    </row>
    <row r="788" spans="1:21">
      <c r="A788" s="86" t="s">
        <v>29</v>
      </c>
      <c r="B788" s="86" t="s">
        <v>30</v>
      </c>
      <c r="C788" s="86" t="s">
        <v>36</v>
      </c>
      <c r="D788" s="86">
        <v>2016</v>
      </c>
      <c r="E788" s="86">
        <v>2</v>
      </c>
      <c r="F788" s="86">
        <v>3</v>
      </c>
      <c r="G788" s="86">
        <v>10</v>
      </c>
      <c r="H788" s="86">
        <v>19</v>
      </c>
      <c r="I788" s="86">
        <v>310</v>
      </c>
      <c r="J788" s="57">
        <v>13</v>
      </c>
      <c r="K788" s="108">
        <v>45918</v>
      </c>
      <c r="L788" s="67">
        <v>13</v>
      </c>
      <c r="M788" s="67">
        <v>13</v>
      </c>
      <c r="N788" s="67">
        <v>14</v>
      </c>
      <c r="U788" s="119"/>
    </row>
    <row r="789" spans="1:21">
      <c r="A789" s="86" t="s">
        <v>29</v>
      </c>
      <c r="B789" s="86" t="s">
        <v>30</v>
      </c>
      <c r="C789" s="86" t="s">
        <v>33</v>
      </c>
      <c r="D789" s="86">
        <v>1998</v>
      </c>
      <c r="E789" s="86">
        <v>2</v>
      </c>
      <c r="F789" s="86">
        <v>4</v>
      </c>
      <c r="G789" s="86">
        <v>10</v>
      </c>
      <c r="H789" s="86">
        <v>20</v>
      </c>
      <c r="I789" s="86">
        <v>410</v>
      </c>
      <c r="J789" s="57">
        <v>13</v>
      </c>
      <c r="K789" s="108">
        <v>45918</v>
      </c>
      <c r="L789" s="67">
        <v>13</v>
      </c>
      <c r="M789" s="67">
        <v>12</v>
      </c>
      <c r="N789" s="67">
        <v>13</v>
      </c>
      <c r="U789" s="119"/>
    </row>
    <row r="790" spans="1:21">
      <c r="A790" s="86" t="s">
        <v>29</v>
      </c>
      <c r="B790" s="86" t="s">
        <v>30</v>
      </c>
      <c r="C790" s="86" t="s">
        <v>31</v>
      </c>
      <c r="D790" s="86">
        <v>1983</v>
      </c>
      <c r="E790" s="86">
        <v>2</v>
      </c>
      <c r="F790" s="86">
        <v>4</v>
      </c>
      <c r="G790" s="86">
        <v>12</v>
      </c>
      <c r="H790" s="86">
        <v>21</v>
      </c>
      <c r="I790" s="86">
        <v>412</v>
      </c>
      <c r="J790" s="57">
        <v>13</v>
      </c>
      <c r="K790" s="108">
        <v>45918</v>
      </c>
      <c r="L790" s="67">
        <v>13</v>
      </c>
      <c r="M790" s="67">
        <v>13</v>
      </c>
      <c r="N790" s="67">
        <v>14</v>
      </c>
      <c r="U790" s="119"/>
    </row>
    <row r="791" spans="1:21">
      <c r="A791" s="86" t="s">
        <v>29</v>
      </c>
      <c r="B791" s="86" t="s">
        <v>30</v>
      </c>
      <c r="C791" s="86" t="s">
        <v>37</v>
      </c>
      <c r="D791" s="86">
        <v>2018</v>
      </c>
      <c r="E791" s="86">
        <v>2</v>
      </c>
      <c r="F791" s="86">
        <v>3</v>
      </c>
      <c r="G791" s="86">
        <v>12</v>
      </c>
      <c r="H791" s="86">
        <v>22</v>
      </c>
      <c r="I791" s="86">
        <v>312</v>
      </c>
      <c r="J791" s="57">
        <v>13</v>
      </c>
      <c r="K791" s="108">
        <v>45918</v>
      </c>
      <c r="L791" s="67">
        <v>12</v>
      </c>
      <c r="M791" s="67">
        <v>13</v>
      </c>
      <c r="N791" s="67">
        <v>13</v>
      </c>
      <c r="U791" s="119"/>
    </row>
    <row r="792" spans="1:21">
      <c r="A792" s="86" t="s">
        <v>29</v>
      </c>
      <c r="B792" s="86" t="s">
        <v>30</v>
      </c>
      <c r="C792" s="86" t="s">
        <v>34</v>
      </c>
      <c r="D792" s="86">
        <v>1999</v>
      </c>
      <c r="E792" s="86">
        <v>2</v>
      </c>
      <c r="F792" s="86">
        <v>2</v>
      </c>
      <c r="G792" s="86">
        <v>12</v>
      </c>
      <c r="H792" s="86">
        <v>23</v>
      </c>
      <c r="I792" s="86">
        <v>212</v>
      </c>
      <c r="J792" s="57">
        <v>13</v>
      </c>
      <c r="K792" s="108">
        <v>45918</v>
      </c>
      <c r="L792" s="67">
        <v>14</v>
      </c>
      <c r="M792" s="67">
        <v>13</v>
      </c>
      <c r="N792" s="67">
        <v>14</v>
      </c>
      <c r="U792" s="119"/>
    </row>
    <row r="793" spans="1:21">
      <c r="A793" s="86" t="s">
        <v>29</v>
      </c>
      <c r="B793" s="86" t="s">
        <v>30</v>
      </c>
      <c r="C793" s="86" t="s">
        <v>35</v>
      </c>
      <c r="D793" s="86">
        <v>2002</v>
      </c>
      <c r="E793" s="86">
        <v>2</v>
      </c>
      <c r="F793" s="86">
        <v>1</v>
      </c>
      <c r="G793" s="86">
        <v>12</v>
      </c>
      <c r="H793" s="86">
        <v>24</v>
      </c>
      <c r="I793" s="86">
        <v>112</v>
      </c>
      <c r="J793" s="57">
        <v>13</v>
      </c>
      <c r="K793" s="108">
        <v>45918</v>
      </c>
      <c r="L793" s="67">
        <v>12</v>
      </c>
      <c r="M793" s="67">
        <v>12</v>
      </c>
      <c r="N793" s="67">
        <v>13</v>
      </c>
      <c r="U793" s="119"/>
    </row>
    <row r="794" spans="1:21">
      <c r="A794" s="86" t="s">
        <v>39</v>
      </c>
      <c r="B794" s="86" t="s">
        <v>40</v>
      </c>
      <c r="C794" s="86" t="s">
        <v>42</v>
      </c>
      <c r="D794" s="86">
        <v>1989</v>
      </c>
      <c r="E794" s="87">
        <v>2</v>
      </c>
      <c r="F794" s="87">
        <v>1</v>
      </c>
      <c r="G794" s="87">
        <v>14</v>
      </c>
      <c r="H794" s="86">
        <v>25</v>
      </c>
      <c r="I794" s="87">
        <v>114</v>
      </c>
      <c r="J794" s="57">
        <v>13</v>
      </c>
      <c r="U794" s="119"/>
    </row>
    <row r="795" spans="1:21">
      <c r="A795" s="86" t="s">
        <v>39</v>
      </c>
      <c r="B795" s="86" t="s">
        <v>40</v>
      </c>
      <c r="C795" s="86" t="s">
        <v>45</v>
      </c>
      <c r="D795" s="86">
        <v>2004</v>
      </c>
      <c r="E795" s="86">
        <v>2</v>
      </c>
      <c r="F795" s="86">
        <v>2</v>
      </c>
      <c r="G795" s="86">
        <v>14</v>
      </c>
      <c r="H795" s="86">
        <v>26</v>
      </c>
      <c r="I795" s="86">
        <v>214</v>
      </c>
      <c r="J795" s="57">
        <v>13</v>
      </c>
      <c r="U795" s="119"/>
    </row>
    <row r="796" spans="1:21">
      <c r="A796" s="86" t="s">
        <v>39</v>
      </c>
      <c r="B796" s="86" t="s">
        <v>40</v>
      </c>
      <c r="C796" s="86" t="s">
        <v>41</v>
      </c>
      <c r="D796" s="86">
        <v>1984</v>
      </c>
      <c r="E796" s="86">
        <v>2</v>
      </c>
      <c r="F796" s="86">
        <v>3</v>
      </c>
      <c r="G796" s="86">
        <v>14</v>
      </c>
      <c r="H796" s="86">
        <v>27</v>
      </c>
      <c r="I796" s="86">
        <v>314</v>
      </c>
      <c r="J796" s="57">
        <v>13</v>
      </c>
      <c r="U796" s="119"/>
    </row>
    <row r="797" spans="1:21">
      <c r="A797" s="86" t="s">
        <v>39</v>
      </c>
      <c r="B797" s="86" t="s">
        <v>40</v>
      </c>
      <c r="C797" s="86" t="s">
        <v>47</v>
      </c>
      <c r="D797" s="86">
        <v>2016</v>
      </c>
      <c r="E797" s="86">
        <v>2</v>
      </c>
      <c r="F797" s="86">
        <v>4</v>
      </c>
      <c r="G797" s="86">
        <v>14</v>
      </c>
      <c r="H797" s="86">
        <v>28</v>
      </c>
      <c r="I797" s="86">
        <v>414</v>
      </c>
      <c r="J797" s="57">
        <v>13</v>
      </c>
      <c r="U797" s="119"/>
    </row>
    <row r="798" spans="1:21">
      <c r="A798" s="86" t="s">
        <v>39</v>
      </c>
      <c r="B798" s="86" t="s">
        <v>40</v>
      </c>
      <c r="C798" s="86" t="s">
        <v>44</v>
      </c>
      <c r="D798" s="86">
        <v>2001</v>
      </c>
      <c r="E798" s="86">
        <v>2</v>
      </c>
      <c r="F798" s="86">
        <v>4</v>
      </c>
      <c r="G798" s="86">
        <v>16</v>
      </c>
      <c r="H798" s="86">
        <v>29</v>
      </c>
      <c r="I798" s="86">
        <v>416</v>
      </c>
      <c r="J798" s="57">
        <v>13</v>
      </c>
      <c r="U798" s="119"/>
    </row>
    <row r="799" spans="1:21">
      <c r="A799" s="86" t="s">
        <v>39</v>
      </c>
      <c r="B799" s="86" t="s">
        <v>40</v>
      </c>
      <c r="C799" s="86" t="s">
        <v>43</v>
      </c>
      <c r="D799" s="86">
        <v>1999</v>
      </c>
      <c r="E799" s="86">
        <v>2</v>
      </c>
      <c r="F799" s="86">
        <v>3</v>
      </c>
      <c r="G799" s="86">
        <v>16</v>
      </c>
      <c r="H799" s="86">
        <v>30</v>
      </c>
      <c r="I799" s="86">
        <v>316</v>
      </c>
      <c r="J799" s="57">
        <v>13</v>
      </c>
      <c r="U799" s="119"/>
    </row>
    <row r="800" spans="1:21">
      <c r="A800" s="86" t="s">
        <v>39</v>
      </c>
      <c r="B800" s="86" t="s">
        <v>40</v>
      </c>
      <c r="C800" s="86" t="s">
        <v>46</v>
      </c>
      <c r="D800" s="86">
        <v>2008</v>
      </c>
      <c r="E800" s="86">
        <v>2</v>
      </c>
      <c r="F800" s="86">
        <v>2</v>
      </c>
      <c r="G800" s="86">
        <v>16</v>
      </c>
      <c r="H800" s="86">
        <v>31</v>
      </c>
      <c r="I800" s="86">
        <v>216</v>
      </c>
      <c r="J800" s="57">
        <v>13</v>
      </c>
      <c r="U800" s="119"/>
    </row>
    <row r="801" spans="1:21">
      <c r="A801" s="86" t="s">
        <v>39</v>
      </c>
      <c r="B801" s="86" t="s">
        <v>40</v>
      </c>
      <c r="C801" s="86" t="s">
        <v>48</v>
      </c>
      <c r="D801" s="86">
        <v>2020</v>
      </c>
      <c r="E801" s="86">
        <v>2</v>
      </c>
      <c r="F801" s="86">
        <v>1</v>
      </c>
      <c r="G801" s="86">
        <v>16</v>
      </c>
      <c r="H801" s="86">
        <v>32</v>
      </c>
      <c r="I801" s="86">
        <v>116</v>
      </c>
      <c r="J801" s="57">
        <v>13</v>
      </c>
      <c r="U801" s="119"/>
    </row>
    <row r="802" spans="1:21">
      <c r="A802" s="86" t="s">
        <v>29</v>
      </c>
      <c r="B802" s="86" t="s">
        <v>30</v>
      </c>
      <c r="C802" s="86" t="s">
        <v>33</v>
      </c>
      <c r="D802" s="86">
        <v>1998</v>
      </c>
      <c r="E802" s="86">
        <v>3</v>
      </c>
      <c r="F802" s="86">
        <v>1</v>
      </c>
      <c r="G802" s="86">
        <v>18</v>
      </c>
      <c r="H802" s="86">
        <v>33</v>
      </c>
      <c r="I802" s="86">
        <v>118</v>
      </c>
      <c r="J802" s="57">
        <v>13</v>
      </c>
      <c r="K802" s="108">
        <v>45918</v>
      </c>
      <c r="L802" s="67">
        <v>12</v>
      </c>
      <c r="M802" s="67">
        <v>13</v>
      </c>
      <c r="N802" s="67">
        <v>12</v>
      </c>
      <c r="U802" s="119"/>
    </row>
    <row r="803" spans="1:21">
      <c r="A803" s="86" t="s">
        <v>29</v>
      </c>
      <c r="B803" s="86" t="s">
        <v>30</v>
      </c>
      <c r="C803" s="86" t="s">
        <v>31</v>
      </c>
      <c r="D803" s="86">
        <v>1983</v>
      </c>
      <c r="E803" s="86">
        <v>3</v>
      </c>
      <c r="F803" s="86">
        <v>2</v>
      </c>
      <c r="G803" s="86">
        <v>18</v>
      </c>
      <c r="H803" s="86">
        <v>34</v>
      </c>
      <c r="I803" s="86">
        <v>218</v>
      </c>
      <c r="J803" s="57">
        <v>13</v>
      </c>
      <c r="K803" s="108">
        <v>45918</v>
      </c>
      <c r="L803" s="67">
        <v>14</v>
      </c>
      <c r="M803" s="67">
        <v>15</v>
      </c>
      <c r="N803" s="67">
        <v>14</v>
      </c>
      <c r="U803" s="119"/>
    </row>
    <row r="804" spans="1:21">
      <c r="A804" s="86" t="s">
        <v>29</v>
      </c>
      <c r="B804" s="86" t="s">
        <v>30</v>
      </c>
      <c r="C804" s="86" t="s">
        <v>34</v>
      </c>
      <c r="D804" s="86">
        <v>1999</v>
      </c>
      <c r="E804" s="86">
        <v>3</v>
      </c>
      <c r="F804" s="86">
        <v>3</v>
      </c>
      <c r="G804" s="86">
        <v>18</v>
      </c>
      <c r="H804" s="86">
        <v>35</v>
      </c>
      <c r="I804" s="86">
        <v>318</v>
      </c>
      <c r="J804" s="57">
        <v>13</v>
      </c>
      <c r="K804" s="108">
        <v>45918</v>
      </c>
      <c r="L804" s="67">
        <v>14</v>
      </c>
      <c r="M804" s="67">
        <v>14</v>
      </c>
      <c r="N804" s="67">
        <v>14</v>
      </c>
      <c r="U804" s="119"/>
    </row>
    <row r="805" spans="1:21">
      <c r="A805" s="86" t="s">
        <v>29</v>
      </c>
      <c r="B805" s="86" t="s">
        <v>30</v>
      </c>
      <c r="C805" s="86" t="s">
        <v>37</v>
      </c>
      <c r="D805" s="86">
        <v>2018</v>
      </c>
      <c r="E805" s="86">
        <v>3</v>
      </c>
      <c r="F805" s="86">
        <v>4</v>
      </c>
      <c r="G805" s="86">
        <v>18</v>
      </c>
      <c r="H805" s="86">
        <v>36</v>
      </c>
      <c r="I805" s="86">
        <v>418</v>
      </c>
      <c r="J805" s="57">
        <v>13</v>
      </c>
      <c r="K805" s="108">
        <v>45918</v>
      </c>
      <c r="L805" s="67">
        <v>12</v>
      </c>
      <c r="M805" s="67">
        <v>13</v>
      </c>
      <c r="N805" s="67">
        <v>13</v>
      </c>
      <c r="U805" s="119"/>
    </row>
    <row r="806" spans="1:21">
      <c r="A806" s="86" t="s">
        <v>29</v>
      </c>
      <c r="B806" s="86" t="s">
        <v>30</v>
      </c>
      <c r="C806" s="86" t="s">
        <v>32</v>
      </c>
      <c r="D806" s="86">
        <v>1985</v>
      </c>
      <c r="E806" s="86">
        <v>3</v>
      </c>
      <c r="F806" s="86">
        <v>4</v>
      </c>
      <c r="G806" s="86">
        <v>20</v>
      </c>
      <c r="H806" s="86">
        <v>37</v>
      </c>
      <c r="I806" s="86">
        <v>420</v>
      </c>
      <c r="J806" s="57">
        <v>13</v>
      </c>
      <c r="K806" s="108">
        <v>45918</v>
      </c>
      <c r="L806" s="67">
        <v>13</v>
      </c>
      <c r="M806" s="67">
        <v>13</v>
      </c>
      <c r="N806" s="67">
        <v>13</v>
      </c>
      <c r="U806" s="119"/>
    </row>
    <row r="807" spans="1:21">
      <c r="A807" s="86" t="s">
        <v>29</v>
      </c>
      <c r="B807" s="86" t="s">
        <v>30</v>
      </c>
      <c r="C807" s="86" t="s">
        <v>35</v>
      </c>
      <c r="D807" s="86">
        <v>2002</v>
      </c>
      <c r="E807" s="86">
        <v>3</v>
      </c>
      <c r="F807" s="86">
        <v>3</v>
      </c>
      <c r="G807" s="86">
        <v>20</v>
      </c>
      <c r="H807" s="86">
        <v>38</v>
      </c>
      <c r="I807" s="86">
        <v>320</v>
      </c>
      <c r="J807" s="57">
        <v>13</v>
      </c>
      <c r="K807" s="108">
        <v>45918</v>
      </c>
      <c r="L807" s="67">
        <v>12</v>
      </c>
      <c r="M807" s="67">
        <v>13</v>
      </c>
      <c r="N807" s="67">
        <v>13</v>
      </c>
      <c r="U807" s="119"/>
    </row>
    <row r="808" spans="1:21">
      <c r="A808" s="86" t="s">
        <v>29</v>
      </c>
      <c r="B808" s="86" t="s">
        <v>30</v>
      </c>
      <c r="C808" s="86" t="s">
        <v>36</v>
      </c>
      <c r="D808" s="86">
        <v>2016</v>
      </c>
      <c r="E808" s="86">
        <v>3</v>
      </c>
      <c r="F808" s="86">
        <v>2</v>
      </c>
      <c r="G808" s="86">
        <v>20</v>
      </c>
      <c r="H808" s="86">
        <v>39</v>
      </c>
      <c r="I808" s="86">
        <v>220</v>
      </c>
      <c r="J808" s="57">
        <v>13</v>
      </c>
      <c r="K808" s="108">
        <v>45918</v>
      </c>
      <c r="L808" s="67">
        <v>12.4</v>
      </c>
      <c r="M808" s="67">
        <v>13.7</v>
      </c>
      <c r="N808" s="67">
        <v>12.5</v>
      </c>
      <c r="U808" s="119"/>
    </row>
    <row r="809" spans="1:21">
      <c r="A809" s="86" t="s">
        <v>29</v>
      </c>
      <c r="B809" s="86" t="s">
        <v>30</v>
      </c>
      <c r="C809" s="86" t="s">
        <v>38</v>
      </c>
      <c r="D809" s="86">
        <v>2023</v>
      </c>
      <c r="E809" s="86">
        <v>3</v>
      </c>
      <c r="F809" s="86">
        <v>1</v>
      </c>
      <c r="G809" s="86">
        <v>20</v>
      </c>
      <c r="H809" s="86">
        <v>40</v>
      </c>
      <c r="I809" s="86">
        <v>120</v>
      </c>
      <c r="J809" s="57">
        <v>13</v>
      </c>
      <c r="K809" s="108">
        <v>45918</v>
      </c>
      <c r="L809" s="67">
        <v>13</v>
      </c>
      <c r="M809" s="67">
        <v>12</v>
      </c>
      <c r="N809" s="67">
        <v>13</v>
      </c>
      <c r="U809" s="119"/>
    </row>
    <row r="810" spans="1:21">
      <c r="A810" s="86" t="s">
        <v>39</v>
      </c>
      <c r="B810" s="86" t="s">
        <v>40</v>
      </c>
      <c r="C810" s="86" t="s">
        <v>44</v>
      </c>
      <c r="D810" s="86">
        <v>2001</v>
      </c>
      <c r="E810" s="86">
        <v>3</v>
      </c>
      <c r="F810" s="86">
        <v>1</v>
      </c>
      <c r="G810" s="86">
        <v>22</v>
      </c>
      <c r="H810" s="86">
        <v>41</v>
      </c>
      <c r="I810" s="86">
        <v>122</v>
      </c>
      <c r="J810" s="57">
        <v>13</v>
      </c>
      <c r="U810" s="119"/>
    </row>
    <row r="811" spans="1:21">
      <c r="A811" s="86" t="s">
        <v>39</v>
      </c>
      <c r="B811" s="86" t="s">
        <v>40</v>
      </c>
      <c r="C811" s="86" t="s">
        <v>47</v>
      </c>
      <c r="D811" s="86">
        <v>2016</v>
      </c>
      <c r="E811" s="86">
        <v>3</v>
      </c>
      <c r="F811" s="86">
        <v>2</v>
      </c>
      <c r="G811" s="86">
        <v>22</v>
      </c>
      <c r="H811" s="86">
        <v>42</v>
      </c>
      <c r="I811" s="86">
        <v>222</v>
      </c>
      <c r="J811" s="57">
        <v>13</v>
      </c>
      <c r="U811" s="119"/>
    </row>
    <row r="812" spans="1:21">
      <c r="A812" s="86" t="s">
        <v>39</v>
      </c>
      <c r="B812" s="86" t="s">
        <v>40</v>
      </c>
      <c r="C812" s="86" t="s">
        <v>42</v>
      </c>
      <c r="D812" s="86">
        <v>1989</v>
      </c>
      <c r="E812" s="86">
        <v>3</v>
      </c>
      <c r="F812" s="86">
        <v>3</v>
      </c>
      <c r="G812" s="86">
        <v>22</v>
      </c>
      <c r="H812" s="86">
        <v>43</v>
      </c>
      <c r="I812" s="86">
        <v>322</v>
      </c>
      <c r="J812" s="57">
        <v>13</v>
      </c>
      <c r="U812" s="119"/>
    </row>
    <row r="813" spans="1:21">
      <c r="A813" s="86" t="s">
        <v>39</v>
      </c>
      <c r="B813" s="86" t="s">
        <v>40</v>
      </c>
      <c r="C813" s="86" t="s">
        <v>48</v>
      </c>
      <c r="D813" s="86">
        <v>2020</v>
      </c>
      <c r="E813" s="86">
        <v>3</v>
      </c>
      <c r="F813" s="86">
        <v>4</v>
      </c>
      <c r="G813" s="86">
        <v>22</v>
      </c>
      <c r="H813" s="86">
        <v>44</v>
      </c>
      <c r="I813" s="86">
        <v>422</v>
      </c>
      <c r="J813" s="57">
        <v>13</v>
      </c>
      <c r="U813" s="119"/>
    </row>
    <row r="814" spans="1:21">
      <c r="A814" s="86" t="s">
        <v>39</v>
      </c>
      <c r="B814" s="86" t="s">
        <v>40</v>
      </c>
      <c r="C814" s="86" t="s">
        <v>41</v>
      </c>
      <c r="D814" s="86">
        <v>1984</v>
      </c>
      <c r="E814" s="86">
        <v>3</v>
      </c>
      <c r="F814" s="86">
        <v>4</v>
      </c>
      <c r="G814" s="86">
        <v>24</v>
      </c>
      <c r="H814" s="86">
        <v>45</v>
      </c>
      <c r="I814" s="86">
        <v>424</v>
      </c>
      <c r="J814" s="57">
        <v>13</v>
      </c>
      <c r="U814" s="119"/>
    </row>
    <row r="815" spans="1:21">
      <c r="A815" s="86" t="s">
        <v>39</v>
      </c>
      <c r="B815" s="86" t="s">
        <v>40</v>
      </c>
      <c r="C815" s="86" t="s">
        <v>46</v>
      </c>
      <c r="D815" s="86">
        <v>2008</v>
      </c>
      <c r="E815" s="86">
        <v>3</v>
      </c>
      <c r="F815" s="86">
        <v>3</v>
      </c>
      <c r="G815" s="86">
        <v>24</v>
      </c>
      <c r="H815" s="86">
        <v>46</v>
      </c>
      <c r="I815" s="86">
        <v>324</v>
      </c>
      <c r="J815" s="57">
        <v>13</v>
      </c>
      <c r="U815" s="119"/>
    </row>
    <row r="816" spans="1:21">
      <c r="A816" s="86" t="s">
        <v>39</v>
      </c>
      <c r="B816" s="86" t="s">
        <v>40</v>
      </c>
      <c r="C816" s="86" t="s">
        <v>43</v>
      </c>
      <c r="D816" s="86">
        <v>1999</v>
      </c>
      <c r="E816" s="86">
        <v>3</v>
      </c>
      <c r="F816" s="86">
        <v>2</v>
      </c>
      <c r="G816" s="86">
        <v>24</v>
      </c>
      <c r="H816" s="86">
        <v>47</v>
      </c>
      <c r="I816" s="86">
        <v>224</v>
      </c>
      <c r="J816" s="57">
        <v>13</v>
      </c>
      <c r="U816" s="119"/>
    </row>
    <row r="817" spans="1:21">
      <c r="A817" s="86" t="s">
        <v>39</v>
      </c>
      <c r="B817" s="86" t="s">
        <v>40</v>
      </c>
      <c r="C817" s="86" t="s">
        <v>45</v>
      </c>
      <c r="D817" s="86">
        <v>2004</v>
      </c>
      <c r="E817" s="86">
        <v>3</v>
      </c>
      <c r="F817" s="86">
        <v>1</v>
      </c>
      <c r="G817" s="86">
        <v>24</v>
      </c>
      <c r="H817" s="86">
        <v>48</v>
      </c>
      <c r="I817" s="86">
        <v>124</v>
      </c>
      <c r="J817" s="57">
        <v>13</v>
      </c>
      <c r="U817" s="119"/>
    </row>
    <row r="818" spans="1:21">
      <c r="A818" s="86" t="s">
        <v>29</v>
      </c>
      <c r="B818" s="86" t="s">
        <v>30</v>
      </c>
      <c r="C818" s="86" t="s">
        <v>34</v>
      </c>
      <c r="D818" s="86">
        <v>1999</v>
      </c>
      <c r="E818" s="86">
        <v>4</v>
      </c>
      <c r="F818" s="86">
        <v>1</v>
      </c>
      <c r="G818" s="86">
        <v>26</v>
      </c>
      <c r="H818" s="86">
        <v>49</v>
      </c>
      <c r="I818" s="86">
        <v>126</v>
      </c>
      <c r="J818" s="57">
        <v>13</v>
      </c>
      <c r="K818" s="108">
        <v>45918</v>
      </c>
      <c r="L818" s="67">
        <v>13</v>
      </c>
      <c r="M818" s="67">
        <v>13</v>
      </c>
      <c r="N818" s="67">
        <v>13</v>
      </c>
      <c r="U818" s="119"/>
    </row>
    <row r="819" spans="1:21">
      <c r="A819" s="86" t="s">
        <v>29</v>
      </c>
      <c r="B819" s="86" t="s">
        <v>30</v>
      </c>
      <c r="C819" s="86" t="s">
        <v>35</v>
      </c>
      <c r="D819" s="86">
        <v>2002</v>
      </c>
      <c r="E819" s="86">
        <v>4</v>
      </c>
      <c r="F819" s="86">
        <v>2</v>
      </c>
      <c r="G819" s="86">
        <v>26</v>
      </c>
      <c r="H819" s="86">
        <v>50</v>
      </c>
      <c r="I819" s="86">
        <v>226</v>
      </c>
      <c r="J819" s="57">
        <v>13</v>
      </c>
      <c r="K819" s="108">
        <v>45918</v>
      </c>
      <c r="L819" s="67">
        <v>12</v>
      </c>
      <c r="M819" s="67">
        <v>12</v>
      </c>
      <c r="N819" s="67">
        <v>12</v>
      </c>
      <c r="U819" s="119"/>
    </row>
    <row r="820" spans="1:21">
      <c r="A820" s="86" t="s">
        <v>29</v>
      </c>
      <c r="B820" s="86" t="s">
        <v>30</v>
      </c>
      <c r="C820" s="86" t="s">
        <v>32</v>
      </c>
      <c r="D820" s="86">
        <v>1985</v>
      </c>
      <c r="E820" s="86">
        <v>4</v>
      </c>
      <c r="F820" s="86">
        <v>3</v>
      </c>
      <c r="G820" s="86">
        <v>26</v>
      </c>
      <c r="H820" s="86">
        <v>51</v>
      </c>
      <c r="I820" s="86">
        <v>326</v>
      </c>
      <c r="J820" s="57">
        <v>13</v>
      </c>
      <c r="K820" s="108">
        <v>45918</v>
      </c>
      <c r="L820" s="67">
        <v>13</v>
      </c>
      <c r="M820" s="67">
        <v>13</v>
      </c>
      <c r="N820" s="67">
        <v>12</v>
      </c>
      <c r="U820" s="119"/>
    </row>
    <row r="821" spans="1:21">
      <c r="A821" s="86" t="s">
        <v>29</v>
      </c>
      <c r="B821" s="86" t="s">
        <v>30</v>
      </c>
      <c r="C821" s="86" t="s">
        <v>38</v>
      </c>
      <c r="D821" s="86">
        <v>2023</v>
      </c>
      <c r="E821" s="86">
        <v>4</v>
      </c>
      <c r="F821" s="86">
        <v>4</v>
      </c>
      <c r="G821" s="86">
        <v>26</v>
      </c>
      <c r="H821" s="86">
        <v>52</v>
      </c>
      <c r="I821" s="86">
        <v>426</v>
      </c>
      <c r="J821" s="57">
        <v>13</v>
      </c>
      <c r="K821" s="108">
        <v>45918</v>
      </c>
      <c r="L821" s="67">
        <v>12</v>
      </c>
      <c r="M821" s="67">
        <v>12</v>
      </c>
      <c r="N821" s="67">
        <v>12</v>
      </c>
      <c r="U821" s="119"/>
    </row>
    <row r="822" spans="1:21">
      <c r="A822" s="86" t="s">
        <v>29</v>
      </c>
      <c r="B822" s="86" t="s">
        <v>30</v>
      </c>
      <c r="C822" s="86" t="s">
        <v>36</v>
      </c>
      <c r="D822" s="86">
        <v>2016</v>
      </c>
      <c r="E822" s="86">
        <v>4</v>
      </c>
      <c r="F822" s="86">
        <v>4</v>
      </c>
      <c r="G822" s="86">
        <v>28</v>
      </c>
      <c r="H822" s="86">
        <v>53</v>
      </c>
      <c r="I822" s="86">
        <v>428</v>
      </c>
      <c r="J822" s="57">
        <v>13</v>
      </c>
      <c r="K822" s="108">
        <v>45918</v>
      </c>
      <c r="L822" s="67">
        <v>13.5</v>
      </c>
      <c r="M822" s="67">
        <v>13</v>
      </c>
      <c r="N822" s="67">
        <v>13</v>
      </c>
      <c r="U822" s="119"/>
    </row>
    <row r="823" spans="1:21">
      <c r="A823" s="86" t="s">
        <v>29</v>
      </c>
      <c r="B823" s="86" t="s">
        <v>30</v>
      </c>
      <c r="C823" s="86" t="s">
        <v>33</v>
      </c>
      <c r="D823" s="86">
        <v>1998</v>
      </c>
      <c r="E823" s="86">
        <v>4</v>
      </c>
      <c r="F823" s="86">
        <v>3</v>
      </c>
      <c r="G823" s="86">
        <v>28</v>
      </c>
      <c r="H823" s="86">
        <v>54</v>
      </c>
      <c r="I823" s="86">
        <v>328</v>
      </c>
      <c r="J823" s="57">
        <v>13</v>
      </c>
      <c r="K823" s="108">
        <v>45918</v>
      </c>
      <c r="L823" s="67">
        <v>14</v>
      </c>
      <c r="M823" s="67">
        <v>13</v>
      </c>
      <c r="N823" s="67">
        <v>12</v>
      </c>
      <c r="U823" s="119"/>
    </row>
    <row r="824" spans="1:21">
      <c r="A824" s="86" t="s">
        <v>29</v>
      </c>
      <c r="B824" s="86" t="s">
        <v>30</v>
      </c>
      <c r="C824" s="86" t="s">
        <v>37</v>
      </c>
      <c r="D824" s="86">
        <v>2018</v>
      </c>
      <c r="E824" s="86">
        <v>4</v>
      </c>
      <c r="F824" s="86">
        <v>2</v>
      </c>
      <c r="G824" s="86">
        <v>28</v>
      </c>
      <c r="H824" s="86">
        <v>55</v>
      </c>
      <c r="I824" s="86">
        <v>228</v>
      </c>
      <c r="J824" s="57">
        <v>13</v>
      </c>
      <c r="K824" s="108">
        <v>45918</v>
      </c>
      <c r="L824" s="67">
        <v>12</v>
      </c>
      <c r="M824" s="67">
        <v>12</v>
      </c>
      <c r="N824" s="67">
        <v>13</v>
      </c>
      <c r="U824" s="119"/>
    </row>
    <row r="825" spans="1:21">
      <c r="A825" s="86" t="s">
        <v>29</v>
      </c>
      <c r="B825" s="86" t="s">
        <v>30</v>
      </c>
      <c r="C825" s="86" t="s">
        <v>31</v>
      </c>
      <c r="D825" s="86">
        <v>1983</v>
      </c>
      <c r="E825" s="86">
        <v>4</v>
      </c>
      <c r="F825" s="86">
        <v>1</v>
      </c>
      <c r="G825" s="86">
        <v>28</v>
      </c>
      <c r="H825" s="86">
        <v>56</v>
      </c>
      <c r="I825" s="86">
        <v>128</v>
      </c>
      <c r="J825" s="57">
        <v>13</v>
      </c>
      <c r="K825" s="108">
        <v>45918</v>
      </c>
      <c r="L825" s="67">
        <v>14</v>
      </c>
      <c r="M825" s="67">
        <v>14</v>
      </c>
      <c r="N825" s="67">
        <v>13</v>
      </c>
      <c r="U825" s="119"/>
    </row>
    <row r="826" spans="1:21">
      <c r="A826" s="86" t="s">
        <v>39</v>
      </c>
      <c r="B826" s="86" t="s">
        <v>40</v>
      </c>
      <c r="C826" s="86" t="s">
        <v>43</v>
      </c>
      <c r="D826" s="86">
        <v>1999</v>
      </c>
      <c r="E826" s="86">
        <v>4</v>
      </c>
      <c r="F826" s="86">
        <v>1</v>
      </c>
      <c r="G826" s="86">
        <v>30</v>
      </c>
      <c r="H826" s="86">
        <v>57</v>
      </c>
      <c r="I826" s="86">
        <v>130</v>
      </c>
      <c r="J826" s="57">
        <v>13</v>
      </c>
      <c r="U826" s="119"/>
    </row>
    <row r="827" spans="1:21">
      <c r="A827" s="86" t="s">
        <v>39</v>
      </c>
      <c r="B827" s="86" t="s">
        <v>40</v>
      </c>
      <c r="C827" s="86" t="s">
        <v>48</v>
      </c>
      <c r="D827" s="86">
        <v>2020</v>
      </c>
      <c r="E827" s="86">
        <v>4</v>
      </c>
      <c r="F827" s="86">
        <v>2</v>
      </c>
      <c r="G827" s="86">
        <v>30</v>
      </c>
      <c r="H827" s="86">
        <v>58</v>
      </c>
      <c r="I827" s="86">
        <v>230</v>
      </c>
      <c r="J827" s="57">
        <v>13</v>
      </c>
      <c r="U827" s="119"/>
    </row>
    <row r="828" spans="1:21">
      <c r="A828" s="86" t="s">
        <v>39</v>
      </c>
      <c r="B828" s="86" t="s">
        <v>40</v>
      </c>
      <c r="C828" s="86" t="s">
        <v>44</v>
      </c>
      <c r="D828" s="86">
        <v>2001</v>
      </c>
      <c r="E828" s="86">
        <v>4</v>
      </c>
      <c r="F828" s="86">
        <v>3</v>
      </c>
      <c r="G828" s="86">
        <v>30</v>
      </c>
      <c r="H828" s="86">
        <v>59</v>
      </c>
      <c r="I828" s="86">
        <v>330</v>
      </c>
      <c r="J828" s="57">
        <v>13</v>
      </c>
      <c r="U828" s="119"/>
    </row>
    <row r="829" spans="1:21">
      <c r="A829" s="86" t="s">
        <v>39</v>
      </c>
      <c r="B829" s="86" t="s">
        <v>40</v>
      </c>
      <c r="C829" s="86" t="s">
        <v>45</v>
      </c>
      <c r="D829" s="86">
        <v>2004</v>
      </c>
      <c r="E829" s="86">
        <v>4</v>
      </c>
      <c r="F829" s="86">
        <v>4</v>
      </c>
      <c r="G829" s="86">
        <v>30</v>
      </c>
      <c r="H829" s="86">
        <v>60</v>
      </c>
      <c r="I829" s="86">
        <v>430</v>
      </c>
      <c r="J829" s="57">
        <v>13</v>
      </c>
      <c r="U829" s="119"/>
    </row>
    <row r="830" spans="1:21">
      <c r="A830" s="86" t="s">
        <v>39</v>
      </c>
      <c r="B830" s="86" t="s">
        <v>40</v>
      </c>
      <c r="C830" s="86" t="s">
        <v>42</v>
      </c>
      <c r="D830" s="86">
        <v>1989</v>
      </c>
      <c r="E830" s="86">
        <v>4</v>
      </c>
      <c r="F830" s="86">
        <v>4</v>
      </c>
      <c r="G830" s="86">
        <v>32</v>
      </c>
      <c r="H830" s="86">
        <v>61</v>
      </c>
      <c r="I830" s="86">
        <v>432</v>
      </c>
      <c r="J830" s="57">
        <v>13</v>
      </c>
      <c r="U830" s="119"/>
    </row>
    <row r="831" spans="1:21">
      <c r="A831" s="86" t="s">
        <v>39</v>
      </c>
      <c r="B831" s="86" t="s">
        <v>40</v>
      </c>
      <c r="C831" s="86" t="s">
        <v>47</v>
      </c>
      <c r="D831" s="86">
        <v>2016</v>
      </c>
      <c r="E831" s="86">
        <v>4</v>
      </c>
      <c r="F831" s="86">
        <v>3</v>
      </c>
      <c r="G831" s="86">
        <v>32</v>
      </c>
      <c r="H831" s="86">
        <v>62</v>
      </c>
      <c r="I831" s="86">
        <v>332</v>
      </c>
      <c r="J831" s="57">
        <v>13</v>
      </c>
      <c r="U831" s="119"/>
    </row>
    <row r="832" spans="1:21">
      <c r="A832" s="86" t="s">
        <v>39</v>
      </c>
      <c r="B832" s="86" t="s">
        <v>40</v>
      </c>
      <c r="C832" s="86" t="s">
        <v>41</v>
      </c>
      <c r="D832" s="86">
        <v>1984</v>
      </c>
      <c r="E832" s="86">
        <v>4</v>
      </c>
      <c r="F832" s="86">
        <v>2</v>
      </c>
      <c r="G832" s="86">
        <v>32</v>
      </c>
      <c r="H832" s="86">
        <v>63</v>
      </c>
      <c r="I832" s="86">
        <v>232</v>
      </c>
      <c r="J832" s="57">
        <v>13</v>
      </c>
      <c r="U832" s="119"/>
    </row>
    <row r="833" spans="1:21">
      <c r="A833" s="86" t="s">
        <v>39</v>
      </c>
      <c r="B833" s="86" t="s">
        <v>40</v>
      </c>
      <c r="C833" s="86" t="s">
        <v>46</v>
      </c>
      <c r="D833" s="86">
        <v>2008</v>
      </c>
      <c r="E833" s="86">
        <v>4</v>
      </c>
      <c r="F833" s="86">
        <v>1</v>
      </c>
      <c r="G833" s="86">
        <v>32</v>
      </c>
      <c r="H833" s="86">
        <v>64</v>
      </c>
      <c r="I833" s="86">
        <v>132</v>
      </c>
      <c r="J833" s="57">
        <v>13</v>
      </c>
      <c r="U833" s="119"/>
    </row>
    <row r="834" spans="1:21">
      <c r="A834" s="86" t="s">
        <v>29</v>
      </c>
      <c r="B834" s="86" t="s">
        <v>30</v>
      </c>
      <c r="C834" s="86" t="s">
        <v>37</v>
      </c>
      <c r="D834" s="86">
        <v>2018</v>
      </c>
      <c r="E834" s="86">
        <v>1</v>
      </c>
      <c r="F834" s="86">
        <v>1</v>
      </c>
      <c r="G834" s="86">
        <v>2</v>
      </c>
      <c r="H834" s="86">
        <v>1</v>
      </c>
      <c r="I834" s="86">
        <v>102</v>
      </c>
      <c r="J834" s="57">
        <v>14</v>
      </c>
      <c r="U834" s="119"/>
    </row>
    <row r="835" spans="1:21">
      <c r="A835" s="86" t="s">
        <v>29</v>
      </c>
      <c r="B835" s="86" t="s">
        <v>30</v>
      </c>
      <c r="C835" s="86" t="s">
        <v>32</v>
      </c>
      <c r="D835" s="86">
        <v>1985</v>
      </c>
      <c r="E835" s="86">
        <v>1</v>
      </c>
      <c r="F835" s="86">
        <v>2</v>
      </c>
      <c r="G835" s="86">
        <v>2</v>
      </c>
      <c r="H835" s="86">
        <v>2</v>
      </c>
      <c r="I835" s="86">
        <v>202</v>
      </c>
      <c r="J835" s="57">
        <v>14</v>
      </c>
      <c r="U835" s="119"/>
    </row>
    <row r="836" spans="1:21">
      <c r="A836" s="86" t="s">
        <v>29</v>
      </c>
      <c r="B836" s="86" t="s">
        <v>30</v>
      </c>
      <c r="C836" s="86" t="s">
        <v>31</v>
      </c>
      <c r="D836" s="86">
        <v>1983</v>
      </c>
      <c r="E836" s="86">
        <v>1</v>
      </c>
      <c r="F836" s="86">
        <v>3</v>
      </c>
      <c r="G836" s="86">
        <v>2</v>
      </c>
      <c r="H836" s="86">
        <v>3</v>
      </c>
      <c r="I836" s="86">
        <v>302</v>
      </c>
      <c r="J836" s="57">
        <v>14</v>
      </c>
      <c r="U836" s="119"/>
    </row>
    <row r="837" spans="1:21">
      <c r="A837" s="86" t="s">
        <v>29</v>
      </c>
      <c r="B837" s="86" t="s">
        <v>30</v>
      </c>
      <c r="C837" s="86" t="s">
        <v>34</v>
      </c>
      <c r="D837" s="86">
        <v>1999</v>
      </c>
      <c r="E837" s="86">
        <v>1</v>
      </c>
      <c r="F837" s="86">
        <v>4</v>
      </c>
      <c r="G837" s="86">
        <v>2</v>
      </c>
      <c r="H837" s="86">
        <v>4</v>
      </c>
      <c r="I837" s="86">
        <v>402</v>
      </c>
      <c r="J837" s="57">
        <v>14</v>
      </c>
      <c r="U837" s="119"/>
    </row>
    <row r="838" spans="1:21">
      <c r="A838" s="86" t="s">
        <v>29</v>
      </c>
      <c r="B838" s="86" t="s">
        <v>30</v>
      </c>
      <c r="C838" s="86" t="s">
        <v>35</v>
      </c>
      <c r="D838" s="86">
        <v>2002</v>
      </c>
      <c r="E838" s="86">
        <v>1</v>
      </c>
      <c r="F838" s="86">
        <v>4</v>
      </c>
      <c r="G838" s="86">
        <v>4</v>
      </c>
      <c r="H838" s="86">
        <v>5</v>
      </c>
      <c r="I838" s="86">
        <v>404</v>
      </c>
      <c r="J838" s="57">
        <v>14</v>
      </c>
      <c r="K838" s="108">
        <v>45940</v>
      </c>
      <c r="N838" s="120">
        <v>13</v>
      </c>
      <c r="U838" s="119"/>
    </row>
    <row r="839" spans="1:21">
      <c r="A839" s="86" t="s">
        <v>29</v>
      </c>
      <c r="B839" s="86" t="s">
        <v>30</v>
      </c>
      <c r="C839" s="86" t="s">
        <v>38</v>
      </c>
      <c r="D839" s="86">
        <v>2023</v>
      </c>
      <c r="E839" s="86">
        <v>1</v>
      </c>
      <c r="F839" s="86">
        <v>3</v>
      </c>
      <c r="G839" s="86">
        <v>4</v>
      </c>
      <c r="H839" s="86">
        <v>6</v>
      </c>
      <c r="I839" s="86">
        <v>304</v>
      </c>
      <c r="J839" s="57">
        <v>14</v>
      </c>
      <c r="U839" s="119"/>
    </row>
    <row r="840" spans="1:21">
      <c r="A840" s="86" t="s">
        <v>29</v>
      </c>
      <c r="B840" s="86" t="s">
        <v>30</v>
      </c>
      <c r="C840" s="86" t="s">
        <v>33</v>
      </c>
      <c r="D840" s="86">
        <v>1998</v>
      </c>
      <c r="E840" s="86">
        <v>1</v>
      </c>
      <c r="F840" s="86">
        <v>2</v>
      </c>
      <c r="G840" s="86">
        <v>4</v>
      </c>
      <c r="H840" s="86">
        <v>7</v>
      </c>
      <c r="I840" s="86">
        <v>204</v>
      </c>
      <c r="J840" s="57">
        <v>14</v>
      </c>
      <c r="U840" s="119"/>
    </row>
    <row r="841" spans="1:21">
      <c r="A841" s="86" t="s">
        <v>29</v>
      </c>
      <c r="B841" s="86" t="s">
        <v>30</v>
      </c>
      <c r="C841" s="86" t="s">
        <v>36</v>
      </c>
      <c r="D841" s="86">
        <v>2016</v>
      </c>
      <c r="E841" s="86">
        <v>1</v>
      </c>
      <c r="F841" s="86">
        <v>1</v>
      </c>
      <c r="G841" s="86">
        <v>4</v>
      </c>
      <c r="H841" s="86">
        <v>8</v>
      </c>
      <c r="I841" s="86">
        <v>104</v>
      </c>
      <c r="J841" s="57">
        <v>14</v>
      </c>
      <c r="U841" s="119"/>
    </row>
    <row r="842" spans="1:21">
      <c r="A842" s="86" t="s">
        <v>39</v>
      </c>
      <c r="B842" s="86" t="s">
        <v>40</v>
      </c>
      <c r="C842" s="86" t="s">
        <v>41</v>
      </c>
      <c r="D842" s="86">
        <v>1984</v>
      </c>
      <c r="E842" s="86">
        <v>1</v>
      </c>
      <c r="F842" s="86">
        <v>1</v>
      </c>
      <c r="G842" s="86">
        <v>6</v>
      </c>
      <c r="H842" s="86">
        <v>9</v>
      </c>
      <c r="I842" s="86">
        <v>106</v>
      </c>
      <c r="J842" s="57">
        <v>14</v>
      </c>
      <c r="U842" s="119"/>
    </row>
    <row r="843" spans="1:21">
      <c r="A843" s="86" t="s">
        <v>39</v>
      </c>
      <c r="B843" s="86" t="s">
        <v>40</v>
      </c>
      <c r="C843" s="86" t="s">
        <v>42</v>
      </c>
      <c r="D843" s="86">
        <v>1989</v>
      </c>
      <c r="E843" s="86">
        <v>1</v>
      </c>
      <c r="F843" s="86">
        <v>2</v>
      </c>
      <c r="G843" s="86">
        <v>6</v>
      </c>
      <c r="H843" s="86">
        <v>10</v>
      </c>
      <c r="I843" s="86">
        <v>206</v>
      </c>
      <c r="J843" s="57">
        <v>14</v>
      </c>
      <c r="U843" s="119"/>
    </row>
    <row r="844" spans="1:21">
      <c r="A844" s="86" t="s">
        <v>39</v>
      </c>
      <c r="B844" s="86" t="s">
        <v>40</v>
      </c>
      <c r="C844" s="86" t="s">
        <v>45</v>
      </c>
      <c r="D844" s="86">
        <v>2004</v>
      </c>
      <c r="E844" s="86">
        <v>1</v>
      </c>
      <c r="F844" s="86">
        <v>3</v>
      </c>
      <c r="G844" s="86">
        <v>6</v>
      </c>
      <c r="H844" s="86">
        <v>11</v>
      </c>
      <c r="I844" s="86">
        <v>306</v>
      </c>
      <c r="J844" s="57">
        <v>14</v>
      </c>
      <c r="U844" s="119"/>
    </row>
    <row r="845" spans="1:21">
      <c r="A845" s="86" t="s">
        <v>39</v>
      </c>
      <c r="B845" s="86" t="s">
        <v>40</v>
      </c>
      <c r="C845" s="86" t="s">
        <v>43</v>
      </c>
      <c r="D845" s="86">
        <v>1999</v>
      </c>
      <c r="E845" s="86">
        <v>1</v>
      </c>
      <c r="F845" s="86">
        <v>4</v>
      </c>
      <c r="G845" s="86">
        <v>6</v>
      </c>
      <c r="H845" s="86">
        <v>12</v>
      </c>
      <c r="I845" s="86">
        <v>406</v>
      </c>
      <c r="J845" s="57">
        <v>14</v>
      </c>
      <c r="U845" s="119"/>
    </row>
    <row r="846" spans="1:21">
      <c r="A846" s="86" t="s">
        <v>39</v>
      </c>
      <c r="B846" s="86" t="s">
        <v>40</v>
      </c>
      <c r="C846" s="86" t="s">
        <v>46</v>
      </c>
      <c r="D846" s="86">
        <v>2008</v>
      </c>
      <c r="E846" s="86">
        <v>1</v>
      </c>
      <c r="F846" s="86">
        <v>4</v>
      </c>
      <c r="G846" s="86">
        <v>8</v>
      </c>
      <c r="H846" s="86">
        <v>13</v>
      </c>
      <c r="I846" s="86">
        <v>408</v>
      </c>
      <c r="J846" s="57">
        <v>14</v>
      </c>
      <c r="U846" s="119"/>
    </row>
    <row r="847" spans="1:21">
      <c r="A847" s="86" t="s">
        <v>39</v>
      </c>
      <c r="B847" s="86" t="s">
        <v>40</v>
      </c>
      <c r="C847" s="86" t="s">
        <v>48</v>
      </c>
      <c r="D847" s="86">
        <v>2020</v>
      </c>
      <c r="E847" s="86">
        <v>1</v>
      </c>
      <c r="F847" s="86">
        <v>3</v>
      </c>
      <c r="G847" s="86">
        <v>8</v>
      </c>
      <c r="H847" s="86">
        <v>14</v>
      </c>
      <c r="I847" s="86">
        <v>308</v>
      </c>
      <c r="J847" s="57">
        <v>14</v>
      </c>
      <c r="U847" s="119"/>
    </row>
    <row r="848" spans="1:21">
      <c r="A848" s="86" t="s">
        <v>39</v>
      </c>
      <c r="B848" s="86" t="s">
        <v>40</v>
      </c>
      <c r="C848" s="86" t="s">
        <v>44</v>
      </c>
      <c r="D848" s="86">
        <v>2001</v>
      </c>
      <c r="E848" s="86">
        <v>1</v>
      </c>
      <c r="F848" s="86">
        <v>2</v>
      </c>
      <c r="G848" s="86">
        <v>8</v>
      </c>
      <c r="H848" s="86">
        <v>15</v>
      </c>
      <c r="I848" s="86">
        <v>208</v>
      </c>
      <c r="J848" s="57">
        <v>14</v>
      </c>
      <c r="U848" s="119"/>
    </row>
    <row r="849" spans="1:21">
      <c r="A849" s="86" t="s">
        <v>39</v>
      </c>
      <c r="B849" s="86" t="s">
        <v>40</v>
      </c>
      <c r="C849" s="86" t="s">
        <v>47</v>
      </c>
      <c r="D849" s="86">
        <v>2016</v>
      </c>
      <c r="E849" s="86">
        <v>1</v>
      </c>
      <c r="F849" s="86">
        <v>1</v>
      </c>
      <c r="G849" s="86">
        <v>8</v>
      </c>
      <c r="H849" s="86">
        <v>16</v>
      </c>
      <c r="I849" s="86">
        <v>108</v>
      </c>
      <c r="J849" s="57">
        <v>14</v>
      </c>
      <c r="U849" s="119"/>
    </row>
    <row r="850" spans="1:21">
      <c r="A850" s="86" t="s">
        <v>29</v>
      </c>
      <c r="B850" s="86" t="s">
        <v>30</v>
      </c>
      <c r="C850" s="86" t="s">
        <v>32</v>
      </c>
      <c r="D850" s="86">
        <v>1985</v>
      </c>
      <c r="E850" s="86">
        <v>2</v>
      </c>
      <c r="F850" s="86">
        <v>1</v>
      </c>
      <c r="G850" s="86">
        <v>10</v>
      </c>
      <c r="H850" s="86">
        <v>17</v>
      </c>
      <c r="I850" s="86">
        <v>110</v>
      </c>
      <c r="J850" s="57">
        <v>14</v>
      </c>
      <c r="U850" s="119"/>
    </row>
    <row r="851" spans="1:21">
      <c r="A851" s="86" t="s">
        <v>29</v>
      </c>
      <c r="B851" s="86" t="s">
        <v>30</v>
      </c>
      <c r="C851" s="86" t="s">
        <v>38</v>
      </c>
      <c r="D851" s="86">
        <v>2023</v>
      </c>
      <c r="E851" s="86">
        <v>2</v>
      </c>
      <c r="F851" s="86">
        <v>2</v>
      </c>
      <c r="G851" s="86">
        <v>10</v>
      </c>
      <c r="H851" s="86">
        <v>18</v>
      </c>
      <c r="I851" s="86">
        <v>210</v>
      </c>
      <c r="J851" s="57">
        <v>14</v>
      </c>
      <c r="U851" s="119"/>
    </row>
    <row r="852" spans="1:21">
      <c r="A852" s="86" t="s">
        <v>29</v>
      </c>
      <c r="B852" s="86" t="s">
        <v>30</v>
      </c>
      <c r="C852" s="86" t="s">
        <v>36</v>
      </c>
      <c r="D852" s="86">
        <v>2016</v>
      </c>
      <c r="E852" s="86">
        <v>2</v>
      </c>
      <c r="F852" s="86">
        <v>3</v>
      </c>
      <c r="G852" s="86">
        <v>10</v>
      </c>
      <c r="H852" s="86">
        <v>19</v>
      </c>
      <c r="I852" s="86">
        <v>310</v>
      </c>
      <c r="J852" s="57">
        <v>14</v>
      </c>
      <c r="U852" s="119"/>
    </row>
    <row r="853" spans="1:21">
      <c r="A853" s="86" t="s">
        <v>29</v>
      </c>
      <c r="B853" s="86" t="s">
        <v>30</v>
      </c>
      <c r="C853" s="86" t="s">
        <v>33</v>
      </c>
      <c r="D853" s="86">
        <v>1998</v>
      </c>
      <c r="E853" s="86">
        <v>2</v>
      </c>
      <c r="F853" s="86">
        <v>4</v>
      </c>
      <c r="G853" s="86">
        <v>10</v>
      </c>
      <c r="H853" s="86">
        <v>20</v>
      </c>
      <c r="I853" s="86">
        <v>410</v>
      </c>
      <c r="J853" s="57">
        <v>14</v>
      </c>
      <c r="U853" s="119"/>
    </row>
    <row r="854" spans="1:21">
      <c r="A854" s="86" t="s">
        <v>29</v>
      </c>
      <c r="B854" s="86" t="s">
        <v>30</v>
      </c>
      <c r="C854" s="86" t="s">
        <v>31</v>
      </c>
      <c r="D854" s="86">
        <v>1983</v>
      </c>
      <c r="E854" s="86">
        <v>2</v>
      </c>
      <c r="F854" s="86">
        <v>4</v>
      </c>
      <c r="G854" s="86">
        <v>12</v>
      </c>
      <c r="H854" s="86">
        <v>21</v>
      </c>
      <c r="I854" s="86">
        <v>412</v>
      </c>
      <c r="J854" s="57">
        <v>14</v>
      </c>
      <c r="U854" s="119"/>
    </row>
    <row r="855" spans="1:21">
      <c r="A855" s="86" t="s">
        <v>29</v>
      </c>
      <c r="B855" s="86" t="s">
        <v>30</v>
      </c>
      <c r="C855" s="86" t="s">
        <v>37</v>
      </c>
      <c r="D855" s="86">
        <v>2018</v>
      </c>
      <c r="E855" s="86">
        <v>2</v>
      </c>
      <c r="F855" s="86">
        <v>3</v>
      </c>
      <c r="G855" s="86">
        <v>12</v>
      </c>
      <c r="H855" s="86">
        <v>22</v>
      </c>
      <c r="I855" s="86">
        <v>312</v>
      </c>
      <c r="J855" s="57">
        <v>14</v>
      </c>
      <c r="U855" s="119"/>
    </row>
    <row r="856" spans="1:21">
      <c r="A856" s="86" t="s">
        <v>29</v>
      </c>
      <c r="B856" s="86" t="s">
        <v>30</v>
      </c>
      <c r="C856" s="86" t="s">
        <v>34</v>
      </c>
      <c r="D856" s="86">
        <v>1999</v>
      </c>
      <c r="E856" s="86">
        <v>2</v>
      </c>
      <c r="F856" s="86">
        <v>2</v>
      </c>
      <c r="G856" s="86">
        <v>12</v>
      </c>
      <c r="H856" s="86">
        <v>23</v>
      </c>
      <c r="I856" s="86">
        <v>212</v>
      </c>
      <c r="J856" s="57">
        <v>14</v>
      </c>
      <c r="U856" s="119"/>
    </row>
    <row r="857" spans="1:21">
      <c r="A857" s="86" t="s">
        <v>29</v>
      </c>
      <c r="B857" s="86" t="s">
        <v>30</v>
      </c>
      <c r="C857" s="86" t="s">
        <v>35</v>
      </c>
      <c r="D857" s="86">
        <v>2002</v>
      </c>
      <c r="E857" s="86">
        <v>2</v>
      </c>
      <c r="F857" s="86">
        <v>1</v>
      </c>
      <c r="G857" s="86">
        <v>12</v>
      </c>
      <c r="H857" s="86">
        <v>24</v>
      </c>
      <c r="I857" s="86">
        <v>112</v>
      </c>
      <c r="J857" s="57">
        <v>14</v>
      </c>
      <c r="U857" s="119"/>
    </row>
    <row r="858" spans="1:21">
      <c r="A858" s="86" t="s">
        <v>39</v>
      </c>
      <c r="B858" s="86" t="s">
        <v>40</v>
      </c>
      <c r="C858" s="86" t="s">
        <v>42</v>
      </c>
      <c r="D858" s="86">
        <v>1989</v>
      </c>
      <c r="E858" s="87">
        <v>2</v>
      </c>
      <c r="F858" s="87">
        <v>1</v>
      </c>
      <c r="G858" s="87">
        <v>14</v>
      </c>
      <c r="H858" s="86">
        <v>25</v>
      </c>
      <c r="I858" s="87">
        <v>114</v>
      </c>
      <c r="J858" s="57">
        <v>14</v>
      </c>
      <c r="U858" s="119"/>
    </row>
    <row r="859" spans="1:21">
      <c r="A859" s="86" t="s">
        <v>39</v>
      </c>
      <c r="B859" s="86" t="s">
        <v>40</v>
      </c>
      <c r="C859" s="86" t="s">
        <v>45</v>
      </c>
      <c r="D859" s="86">
        <v>2004</v>
      </c>
      <c r="E859" s="86">
        <v>2</v>
      </c>
      <c r="F859" s="86">
        <v>2</v>
      </c>
      <c r="G859" s="86">
        <v>14</v>
      </c>
      <c r="H859" s="86">
        <v>26</v>
      </c>
      <c r="I859" s="86">
        <v>214</v>
      </c>
      <c r="J859" s="57">
        <v>14</v>
      </c>
      <c r="U859" s="119"/>
    </row>
    <row r="860" spans="1:21">
      <c r="A860" s="86" t="s">
        <v>39</v>
      </c>
      <c r="B860" s="86" t="s">
        <v>40</v>
      </c>
      <c r="C860" s="86" t="s">
        <v>41</v>
      </c>
      <c r="D860" s="86">
        <v>1984</v>
      </c>
      <c r="E860" s="86">
        <v>2</v>
      </c>
      <c r="F860" s="86">
        <v>3</v>
      </c>
      <c r="G860" s="86">
        <v>14</v>
      </c>
      <c r="H860" s="86">
        <v>27</v>
      </c>
      <c r="I860" s="86">
        <v>314</v>
      </c>
      <c r="J860" s="57">
        <v>14</v>
      </c>
      <c r="U860" s="119"/>
    </row>
    <row r="861" spans="1:21">
      <c r="A861" s="86" t="s">
        <v>39</v>
      </c>
      <c r="B861" s="86" t="s">
        <v>40</v>
      </c>
      <c r="C861" s="86" t="s">
        <v>47</v>
      </c>
      <c r="D861" s="86">
        <v>2016</v>
      </c>
      <c r="E861" s="86">
        <v>2</v>
      </c>
      <c r="F861" s="86">
        <v>4</v>
      </c>
      <c r="G861" s="86">
        <v>14</v>
      </c>
      <c r="H861" s="86">
        <v>28</v>
      </c>
      <c r="I861" s="86">
        <v>414</v>
      </c>
      <c r="J861" s="57">
        <v>14</v>
      </c>
      <c r="U861" s="119"/>
    </row>
    <row r="862" spans="1:21">
      <c r="A862" s="86" t="s">
        <v>39</v>
      </c>
      <c r="B862" s="86" t="s">
        <v>40</v>
      </c>
      <c r="C862" s="86" t="s">
        <v>44</v>
      </c>
      <c r="D862" s="86">
        <v>2001</v>
      </c>
      <c r="E862" s="86">
        <v>2</v>
      </c>
      <c r="F862" s="86">
        <v>4</v>
      </c>
      <c r="G862" s="86">
        <v>16</v>
      </c>
      <c r="H862" s="86">
        <v>29</v>
      </c>
      <c r="I862" s="86">
        <v>416</v>
      </c>
      <c r="J862" s="57">
        <v>14</v>
      </c>
      <c r="U862" s="119"/>
    </row>
    <row r="863" spans="1:21">
      <c r="A863" s="86" t="s">
        <v>39</v>
      </c>
      <c r="B863" s="86" t="s">
        <v>40</v>
      </c>
      <c r="C863" s="86" t="s">
        <v>43</v>
      </c>
      <c r="D863" s="86">
        <v>1999</v>
      </c>
      <c r="E863" s="86">
        <v>2</v>
      </c>
      <c r="F863" s="86">
        <v>3</v>
      </c>
      <c r="G863" s="86">
        <v>16</v>
      </c>
      <c r="H863" s="86">
        <v>30</v>
      </c>
      <c r="I863" s="86">
        <v>316</v>
      </c>
      <c r="J863" s="57">
        <v>14</v>
      </c>
      <c r="U863" s="119"/>
    </row>
    <row r="864" spans="1:21">
      <c r="A864" s="86" t="s">
        <v>39</v>
      </c>
      <c r="B864" s="86" t="s">
        <v>40</v>
      </c>
      <c r="C864" s="86" t="s">
        <v>46</v>
      </c>
      <c r="D864" s="86">
        <v>2008</v>
      </c>
      <c r="E864" s="86">
        <v>2</v>
      </c>
      <c r="F864" s="86">
        <v>2</v>
      </c>
      <c r="G864" s="86">
        <v>16</v>
      </c>
      <c r="H864" s="86">
        <v>31</v>
      </c>
      <c r="I864" s="86">
        <v>216</v>
      </c>
      <c r="J864" s="57">
        <v>14</v>
      </c>
      <c r="U864" s="119"/>
    </row>
    <row r="865" spans="1:21">
      <c r="A865" s="86" t="s">
        <v>39</v>
      </c>
      <c r="B865" s="86" t="s">
        <v>40</v>
      </c>
      <c r="C865" s="86" t="s">
        <v>48</v>
      </c>
      <c r="D865" s="86">
        <v>2020</v>
      </c>
      <c r="E865" s="86">
        <v>2</v>
      </c>
      <c r="F865" s="86">
        <v>1</v>
      </c>
      <c r="G865" s="86">
        <v>16</v>
      </c>
      <c r="H865" s="86">
        <v>32</v>
      </c>
      <c r="I865" s="86">
        <v>116</v>
      </c>
      <c r="J865" s="57">
        <v>14</v>
      </c>
      <c r="U865" s="119"/>
    </row>
    <row r="866" spans="1:21">
      <c r="A866" s="86" t="s">
        <v>29</v>
      </c>
      <c r="B866" s="86" t="s">
        <v>30</v>
      </c>
      <c r="C866" s="86" t="s">
        <v>33</v>
      </c>
      <c r="D866" s="86">
        <v>1998</v>
      </c>
      <c r="E866" s="86">
        <v>3</v>
      </c>
      <c r="F866" s="86">
        <v>1</v>
      </c>
      <c r="G866" s="86">
        <v>18</v>
      </c>
      <c r="H866" s="86">
        <v>33</v>
      </c>
      <c r="I866" s="86">
        <v>118</v>
      </c>
      <c r="J866" s="57">
        <v>14</v>
      </c>
      <c r="U866" s="119"/>
    </row>
    <row r="867" spans="1:21">
      <c r="A867" s="86" t="s">
        <v>29</v>
      </c>
      <c r="B867" s="86" t="s">
        <v>30</v>
      </c>
      <c r="C867" s="86" t="s">
        <v>31</v>
      </c>
      <c r="D867" s="86">
        <v>1983</v>
      </c>
      <c r="E867" s="86">
        <v>3</v>
      </c>
      <c r="F867" s="86">
        <v>2</v>
      </c>
      <c r="G867" s="86">
        <v>18</v>
      </c>
      <c r="H867" s="86">
        <v>34</v>
      </c>
      <c r="I867" s="86">
        <v>218</v>
      </c>
      <c r="J867" s="57">
        <v>14</v>
      </c>
      <c r="U867" s="119"/>
    </row>
    <row r="868" spans="1:21">
      <c r="A868" s="86" t="s">
        <v>29</v>
      </c>
      <c r="B868" s="86" t="s">
        <v>30</v>
      </c>
      <c r="C868" s="86" t="s">
        <v>34</v>
      </c>
      <c r="D868" s="86">
        <v>1999</v>
      </c>
      <c r="E868" s="86">
        <v>3</v>
      </c>
      <c r="F868" s="86">
        <v>3</v>
      </c>
      <c r="G868" s="86">
        <v>18</v>
      </c>
      <c r="H868" s="86">
        <v>35</v>
      </c>
      <c r="I868" s="86">
        <v>318</v>
      </c>
      <c r="J868" s="57">
        <v>14</v>
      </c>
      <c r="U868" s="119"/>
    </row>
    <row r="869" spans="1:21">
      <c r="A869" s="86" t="s">
        <v>29</v>
      </c>
      <c r="B869" s="86" t="s">
        <v>30</v>
      </c>
      <c r="C869" s="86" t="s">
        <v>37</v>
      </c>
      <c r="D869" s="86">
        <v>2018</v>
      </c>
      <c r="E869" s="86">
        <v>3</v>
      </c>
      <c r="F869" s="86">
        <v>4</v>
      </c>
      <c r="G869" s="86">
        <v>18</v>
      </c>
      <c r="H869" s="86">
        <v>36</v>
      </c>
      <c r="I869" s="86">
        <v>418</v>
      </c>
      <c r="J869" s="57">
        <v>14</v>
      </c>
      <c r="U869" s="119"/>
    </row>
    <row r="870" spans="1:21">
      <c r="A870" s="86" t="s">
        <v>29</v>
      </c>
      <c r="B870" s="86" t="s">
        <v>30</v>
      </c>
      <c r="C870" s="86" t="s">
        <v>32</v>
      </c>
      <c r="D870" s="86">
        <v>1985</v>
      </c>
      <c r="E870" s="86">
        <v>3</v>
      </c>
      <c r="F870" s="86">
        <v>4</v>
      </c>
      <c r="G870" s="86">
        <v>20</v>
      </c>
      <c r="H870" s="86">
        <v>37</v>
      </c>
      <c r="I870" s="86">
        <v>420</v>
      </c>
      <c r="J870" s="57">
        <v>14</v>
      </c>
      <c r="U870" s="119"/>
    </row>
    <row r="871" spans="1:21">
      <c r="A871" s="86" t="s">
        <v>29</v>
      </c>
      <c r="B871" s="86" t="s">
        <v>30</v>
      </c>
      <c r="C871" s="86" t="s">
        <v>35</v>
      </c>
      <c r="D871" s="86">
        <v>2002</v>
      </c>
      <c r="E871" s="86">
        <v>3</v>
      </c>
      <c r="F871" s="86">
        <v>3</v>
      </c>
      <c r="G871" s="86">
        <v>20</v>
      </c>
      <c r="H871" s="86">
        <v>38</v>
      </c>
      <c r="I871" s="86">
        <v>320</v>
      </c>
      <c r="J871" s="57">
        <v>14</v>
      </c>
      <c r="U871" s="119"/>
    </row>
    <row r="872" spans="1:21">
      <c r="A872" s="86" t="s">
        <v>29</v>
      </c>
      <c r="B872" s="86" t="s">
        <v>30</v>
      </c>
      <c r="C872" s="86" t="s">
        <v>36</v>
      </c>
      <c r="D872" s="86">
        <v>2016</v>
      </c>
      <c r="E872" s="86">
        <v>3</v>
      </c>
      <c r="F872" s="86">
        <v>2</v>
      </c>
      <c r="G872" s="86">
        <v>20</v>
      </c>
      <c r="H872" s="86">
        <v>39</v>
      </c>
      <c r="I872" s="86">
        <v>220</v>
      </c>
      <c r="J872" s="57">
        <v>14</v>
      </c>
      <c r="K872" s="108">
        <v>45940</v>
      </c>
      <c r="L872" s="120">
        <v>13</v>
      </c>
      <c r="M872" s="120">
        <v>14</v>
      </c>
      <c r="N872" s="120">
        <v>13</v>
      </c>
      <c r="U872" s="119"/>
    </row>
    <row r="873" spans="1:21">
      <c r="A873" s="86" t="s">
        <v>29</v>
      </c>
      <c r="B873" s="86" t="s">
        <v>30</v>
      </c>
      <c r="C873" s="86" t="s">
        <v>38</v>
      </c>
      <c r="D873" s="86">
        <v>2023</v>
      </c>
      <c r="E873" s="86">
        <v>3</v>
      </c>
      <c r="F873" s="86">
        <v>1</v>
      </c>
      <c r="G873" s="86">
        <v>20</v>
      </c>
      <c r="H873" s="86">
        <v>40</v>
      </c>
      <c r="I873" s="86">
        <v>120</v>
      </c>
      <c r="J873" s="57">
        <v>14</v>
      </c>
      <c r="U873" s="119"/>
    </row>
    <row r="874" spans="1:21">
      <c r="A874" s="86" t="s">
        <v>39</v>
      </c>
      <c r="B874" s="86" t="s">
        <v>40</v>
      </c>
      <c r="C874" s="86" t="s">
        <v>44</v>
      </c>
      <c r="D874" s="86">
        <v>2001</v>
      </c>
      <c r="E874" s="86">
        <v>3</v>
      </c>
      <c r="F874" s="86">
        <v>1</v>
      </c>
      <c r="G874" s="86">
        <v>22</v>
      </c>
      <c r="H874" s="86">
        <v>41</v>
      </c>
      <c r="I874" s="86">
        <v>122</v>
      </c>
      <c r="J874" s="57">
        <v>14</v>
      </c>
      <c r="U874" s="119"/>
    </row>
    <row r="875" spans="1:21">
      <c r="A875" s="86" t="s">
        <v>39</v>
      </c>
      <c r="B875" s="86" t="s">
        <v>40</v>
      </c>
      <c r="C875" s="86" t="s">
        <v>47</v>
      </c>
      <c r="D875" s="86">
        <v>2016</v>
      </c>
      <c r="E875" s="86">
        <v>3</v>
      </c>
      <c r="F875" s="86">
        <v>2</v>
      </c>
      <c r="G875" s="86">
        <v>22</v>
      </c>
      <c r="H875" s="86">
        <v>42</v>
      </c>
      <c r="I875" s="86">
        <v>222</v>
      </c>
      <c r="J875" s="57">
        <v>14</v>
      </c>
      <c r="U875" s="119"/>
    </row>
    <row r="876" spans="1:21">
      <c r="A876" s="86" t="s">
        <v>39</v>
      </c>
      <c r="B876" s="86" t="s">
        <v>40</v>
      </c>
      <c r="C876" s="86" t="s">
        <v>42</v>
      </c>
      <c r="D876" s="86">
        <v>1989</v>
      </c>
      <c r="E876" s="86">
        <v>3</v>
      </c>
      <c r="F876" s="86">
        <v>3</v>
      </c>
      <c r="G876" s="86">
        <v>22</v>
      </c>
      <c r="H876" s="86">
        <v>43</v>
      </c>
      <c r="I876" s="86">
        <v>322</v>
      </c>
      <c r="J876" s="57">
        <v>14</v>
      </c>
      <c r="U876" s="119"/>
    </row>
    <row r="877" spans="1:21">
      <c r="A877" s="86" t="s">
        <v>39</v>
      </c>
      <c r="B877" s="86" t="s">
        <v>40</v>
      </c>
      <c r="C877" s="86" t="s">
        <v>48</v>
      </c>
      <c r="D877" s="86">
        <v>2020</v>
      </c>
      <c r="E877" s="86">
        <v>3</v>
      </c>
      <c r="F877" s="86">
        <v>4</v>
      </c>
      <c r="G877" s="86">
        <v>22</v>
      </c>
      <c r="H877" s="86">
        <v>44</v>
      </c>
      <c r="I877" s="86">
        <v>422</v>
      </c>
      <c r="J877" s="57">
        <v>14</v>
      </c>
      <c r="U877" s="119"/>
    </row>
    <row r="878" spans="1:21">
      <c r="A878" s="86" t="s">
        <v>39</v>
      </c>
      <c r="B878" s="86" t="s">
        <v>40</v>
      </c>
      <c r="C878" s="86" t="s">
        <v>41</v>
      </c>
      <c r="D878" s="86">
        <v>1984</v>
      </c>
      <c r="E878" s="86">
        <v>3</v>
      </c>
      <c r="F878" s="86">
        <v>4</v>
      </c>
      <c r="G878" s="86">
        <v>24</v>
      </c>
      <c r="H878" s="86">
        <v>45</v>
      </c>
      <c r="I878" s="86">
        <v>424</v>
      </c>
      <c r="J878" s="57">
        <v>14</v>
      </c>
      <c r="U878" s="119"/>
    </row>
    <row r="879" spans="1:21">
      <c r="A879" s="86" t="s">
        <v>39</v>
      </c>
      <c r="B879" s="86" t="s">
        <v>40</v>
      </c>
      <c r="C879" s="86" t="s">
        <v>46</v>
      </c>
      <c r="D879" s="86">
        <v>2008</v>
      </c>
      <c r="E879" s="86">
        <v>3</v>
      </c>
      <c r="F879" s="86">
        <v>3</v>
      </c>
      <c r="G879" s="86">
        <v>24</v>
      </c>
      <c r="H879" s="86">
        <v>46</v>
      </c>
      <c r="I879" s="86">
        <v>324</v>
      </c>
      <c r="J879" s="57">
        <v>14</v>
      </c>
      <c r="U879" s="119"/>
    </row>
    <row r="880" spans="1:21">
      <c r="A880" s="86" t="s">
        <v>39</v>
      </c>
      <c r="B880" s="86" t="s">
        <v>40</v>
      </c>
      <c r="C880" s="86" t="s">
        <v>43</v>
      </c>
      <c r="D880" s="86">
        <v>1999</v>
      </c>
      <c r="E880" s="86">
        <v>3</v>
      </c>
      <c r="F880" s="86">
        <v>2</v>
      </c>
      <c r="G880" s="86">
        <v>24</v>
      </c>
      <c r="H880" s="86">
        <v>47</v>
      </c>
      <c r="I880" s="86">
        <v>224</v>
      </c>
      <c r="J880" s="57">
        <v>14</v>
      </c>
      <c r="U880" s="119"/>
    </row>
    <row r="881" spans="1:21">
      <c r="A881" s="86" t="s">
        <v>39</v>
      </c>
      <c r="B881" s="86" t="s">
        <v>40</v>
      </c>
      <c r="C881" s="86" t="s">
        <v>45</v>
      </c>
      <c r="D881" s="86">
        <v>2004</v>
      </c>
      <c r="E881" s="86">
        <v>3</v>
      </c>
      <c r="F881" s="86">
        <v>1</v>
      </c>
      <c r="G881" s="86">
        <v>24</v>
      </c>
      <c r="H881" s="86">
        <v>48</v>
      </c>
      <c r="I881" s="86">
        <v>124</v>
      </c>
      <c r="J881" s="57">
        <v>14</v>
      </c>
      <c r="U881" s="119"/>
    </row>
    <row r="882" spans="1:21">
      <c r="A882" s="86" t="s">
        <v>29</v>
      </c>
      <c r="B882" s="86" t="s">
        <v>30</v>
      </c>
      <c r="C882" s="86" t="s">
        <v>34</v>
      </c>
      <c r="D882" s="86">
        <v>1999</v>
      </c>
      <c r="E882" s="86">
        <v>4</v>
      </c>
      <c r="F882" s="86">
        <v>1</v>
      </c>
      <c r="G882" s="86">
        <v>26</v>
      </c>
      <c r="H882" s="86">
        <v>49</v>
      </c>
      <c r="I882" s="86">
        <v>126</v>
      </c>
      <c r="J882" s="57">
        <v>14</v>
      </c>
      <c r="U882" s="119"/>
    </row>
    <row r="883" spans="1:21">
      <c r="A883" s="86" t="s">
        <v>29</v>
      </c>
      <c r="B883" s="86" t="s">
        <v>30</v>
      </c>
      <c r="C883" s="86" t="s">
        <v>35</v>
      </c>
      <c r="D883" s="86">
        <v>2002</v>
      </c>
      <c r="E883" s="86">
        <v>4</v>
      </c>
      <c r="F883" s="86">
        <v>2</v>
      </c>
      <c r="G883" s="86">
        <v>26</v>
      </c>
      <c r="H883" s="86">
        <v>50</v>
      </c>
      <c r="I883" s="86">
        <v>226</v>
      </c>
      <c r="J883" s="57">
        <v>14</v>
      </c>
      <c r="U883" s="119"/>
    </row>
    <row r="884" spans="1:21">
      <c r="A884" s="86" t="s">
        <v>29</v>
      </c>
      <c r="B884" s="86" t="s">
        <v>30</v>
      </c>
      <c r="C884" s="86" t="s">
        <v>32</v>
      </c>
      <c r="D884" s="86">
        <v>1985</v>
      </c>
      <c r="E884" s="86">
        <v>4</v>
      </c>
      <c r="F884" s="86">
        <v>3</v>
      </c>
      <c r="G884" s="86">
        <v>26</v>
      </c>
      <c r="H884" s="86">
        <v>51</v>
      </c>
      <c r="I884" s="86">
        <v>326</v>
      </c>
      <c r="J884" s="57">
        <v>14</v>
      </c>
      <c r="U884" s="119"/>
    </row>
    <row r="885" spans="1:21">
      <c r="A885" s="86" t="s">
        <v>29</v>
      </c>
      <c r="B885" s="86" t="s">
        <v>30</v>
      </c>
      <c r="C885" s="86" t="s">
        <v>38</v>
      </c>
      <c r="D885" s="86">
        <v>2023</v>
      </c>
      <c r="E885" s="86">
        <v>4</v>
      </c>
      <c r="F885" s="86">
        <v>4</v>
      </c>
      <c r="G885" s="86">
        <v>26</v>
      </c>
      <c r="H885" s="86">
        <v>52</v>
      </c>
      <c r="I885" s="86">
        <v>426</v>
      </c>
      <c r="J885" s="57">
        <v>14</v>
      </c>
      <c r="U885" s="119"/>
    </row>
    <row r="886" spans="1:21">
      <c r="A886" s="86" t="s">
        <v>29</v>
      </c>
      <c r="B886" s="86" t="s">
        <v>30</v>
      </c>
      <c r="C886" s="86" t="s">
        <v>36</v>
      </c>
      <c r="D886" s="86">
        <v>2016</v>
      </c>
      <c r="E886" s="86">
        <v>4</v>
      </c>
      <c r="F886" s="86">
        <v>4</v>
      </c>
      <c r="G886" s="86">
        <v>28</v>
      </c>
      <c r="H886" s="86">
        <v>53</v>
      </c>
      <c r="I886" s="86">
        <v>428</v>
      </c>
      <c r="J886" s="57">
        <v>14</v>
      </c>
      <c r="K886" s="108">
        <v>45940</v>
      </c>
      <c r="L886" s="120">
        <v>14</v>
      </c>
      <c r="U886" s="119"/>
    </row>
    <row r="887" spans="1:21">
      <c r="A887" s="86" t="s">
        <v>29</v>
      </c>
      <c r="B887" s="86" t="s">
        <v>30</v>
      </c>
      <c r="C887" s="86" t="s">
        <v>33</v>
      </c>
      <c r="D887" s="86">
        <v>1998</v>
      </c>
      <c r="E887" s="86">
        <v>4</v>
      </c>
      <c r="F887" s="86">
        <v>3</v>
      </c>
      <c r="G887" s="86">
        <v>28</v>
      </c>
      <c r="H887" s="86">
        <v>54</v>
      </c>
      <c r="I887" s="86">
        <v>328</v>
      </c>
      <c r="J887" s="57">
        <v>14</v>
      </c>
      <c r="U887" s="119"/>
    </row>
    <row r="888" spans="1:21">
      <c r="A888" s="86" t="s">
        <v>29</v>
      </c>
      <c r="B888" s="86" t="s">
        <v>30</v>
      </c>
      <c r="C888" s="86" t="s">
        <v>37</v>
      </c>
      <c r="D888" s="86">
        <v>2018</v>
      </c>
      <c r="E888" s="86">
        <v>4</v>
      </c>
      <c r="F888" s="86">
        <v>2</v>
      </c>
      <c r="G888" s="86">
        <v>28</v>
      </c>
      <c r="H888" s="86">
        <v>55</v>
      </c>
      <c r="I888" s="86">
        <v>228</v>
      </c>
      <c r="J888" s="57">
        <v>14</v>
      </c>
      <c r="U888" s="119"/>
    </row>
    <row r="889" spans="1:21">
      <c r="A889" s="86" t="s">
        <v>29</v>
      </c>
      <c r="B889" s="86" t="s">
        <v>30</v>
      </c>
      <c r="C889" s="86" t="s">
        <v>31</v>
      </c>
      <c r="D889" s="86">
        <v>1983</v>
      </c>
      <c r="E889" s="86">
        <v>4</v>
      </c>
      <c r="F889" s="86">
        <v>1</v>
      </c>
      <c r="G889" s="86">
        <v>28</v>
      </c>
      <c r="H889" s="86">
        <v>56</v>
      </c>
      <c r="I889" s="86">
        <v>128</v>
      </c>
      <c r="J889" s="57">
        <v>14</v>
      </c>
      <c r="U889" s="119"/>
    </row>
    <row r="890" spans="1:21">
      <c r="A890" s="86" t="s">
        <v>39</v>
      </c>
      <c r="B890" s="86" t="s">
        <v>40</v>
      </c>
      <c r="C890" s="86" t="s">
        <v>43</v>
      </c>
      <c r="D890" s="86">
        <v>1999</v>
      </c>
      <c r="E890" s="86">
        <v>4</v>
      </c>
      <c r="F890" s="86">
        <v>1</v>
      </c>
      <c r="G890" s="86">
        <v>30</v>
      </c>
      <c r="H890" s="86">
        <v>57</v>
      </c>
      <c r="I890" s="86">
        <v>130</v>
      </c>
      <c r="J890" s="57">
        <v>14</v>
      </c>
      <c r="U890" s="119"/>
    </row>
    <row r="891" spans="1:21">
      <c r="A891" s="86" t="s">
        <v>39</v>
      </c>
      <c r="B891" s="86" t="s">
        <v>40</v>
      </c>
      <c r="C891" s="86" t="s">
        <v>48</v>
      </c>
      <c r="D891" s="86">
        <v>2020</v>
      </c>
      <c r="E891" s="86">
        <v>4</v>
      </c>
      <c r="F891" s="86">
        <v>2</v>
      </c>
      <c r="G891" s="86">
        <v>30</v>
      </c>
      <c r="H891" s="86">
        <v>58</v>
      </c>
      <c r="I891" s="86">
        <v>230</v>
      </c>
      <c r="J891" s="57">
        <v>14</v>
      </c>
      <c r="U891" s="119"/>
    </row>
    <row r="892" spans="1:21">
      <c r="A892" s="86" t="s">
        <v>39</v>
      </c>
      <c r="B892" s="86" t="s">
        <v>40</v>
      </c>
      <c r="C892" s="86" t="s">
        <v>44</v>
      </c>
      <c r="D892" s="86">
        <v>2001</v>
      </c>
      <c r="E892" s="86">
        <v>4</v>
      </c>
      <c r="F892" s="86">
        <v>3</v>
      </c>
      <c r="G892" s="86">
        <v>30</v>
      </c>
      <c r="H892" s="86">
        <v>59</v>
      </c>
      <c r="I892" s="86">
        <v>330</v>
      </c>
      <c r="J892" s="57">
        <v>14</v>
      </c>
      <c r="U892" s="119"/>
    </row>
    <row r="893" spans="1:21">
      <c r="A893" s="86" t="s">
        <v>39</v>
      </c>
      <c r="B893" s="86" t="s">
        <v>40</v>
      </c>
      <c r="C893" s="86" t="s">
        <v>45</v>
      </c>
      <c r="D893" s="86">
        <v>2004</v>
      </c>
      <c r="E893" s="86">
        <v>4</v>
      </c>
      <c r="F893" s="86">
        <v>4</v>
      </c>
      <c r="G893" s="86">
        <v>30</v>
      </c>
      <c r="H893" s="86">
        <v>60</v>
      </c>
      <c r="I893" s="86">
        <v>430</v>
      </c>
      <c r="J893" s="57">
        <v>14</v>
      </c>
      <c r="U893" s="119"/>
    </row>
    <row r="894" spans="1:21">
      <c r="A894" s="86" t="s">
        <v>39</v>
      </c>
      <c r="B894" s="86" t="s">
        <v>40</v>
      </c>
      <c r="C894" s="86" t="s">
        <v>42</v>
      </c>
      <c r="D894" s="86">
        <v>1989</v>
      </c>
      <c r="E894" s="86">
        <v>4</v>
      </c>
      <c r="F894" s="86">
        <v>4</v>
      </c>
      <c r="G894" s="86">
        <v>32</v>
      </c>
      <c r="H894" s="86">
        <v>61</v>
      </c>
      <c r="I894" s="86">
        <v>432</v>
      </c>
      <c r="J894" s="57">
        <v>14</v>
      </c>
      <c r="U894" s="119"/>
    </row>
    <row r="895" spans="1:21">
      <c r="A895" s="86" t="s">
        <v>39</v>
      </c>
      <c r="B895" s="86" t="s">
        <v>40</v>
      </c>
      <c r="C895" s="86" t="s">
        <v>47</v>
      </c>
      <c r="D895" s="86">
        <v>2016</v>
      </c>
      <c r="E895" s="86">
        <v>4</v>
      </c>
      <c r="F895" s="86">
        <v>3</v>
      </c>
      <c r="G895" s="86">
        <v>32</v>
      </c>
      <c r="H895" s="86">
        <v>62</v>
      </c>
      <c r="I895" s="86">
        <v>332</v>
      </c>
      <c r="J895" s="57">
        <v>14</v>
      </c>
      <c r="U895" s="119"/>
    </row>
    <row r="896" spans="1:21">
      <c r="A896" s="86" t="s">
        <v>39</v>
      </c>
      <c r="B896" s="86" t="s">
        <v>40</v>
      </c>
      <c r="C896" s="86" t="s">
        <v>41</v>
      </c>
      <c r="D896" s="86">
        <v>1984</v>
      </c>
      <c r="E896" s="86">
        <v>4</v>
      </c>
      <c r="F896" s="86">
        <v>2</v>
      </c>
      <c r="G896" s="86">
        <v>32</v>
      </c>
      <c r="H896" s="86">
        <v>63</v>
      </c>
      <c r="I896" s="86">
        <v>232</v>
      </c>
      <c r="J896" s="57">
        <v>14</v>
      </c>
      <c r="U896" s="119"/>
    </row>
    <row r="897" spans="1:21">
      <c r="A897" s="86" t="s">
        <v>39</v>
      </c>
      <c r="B897" s="86" t="s">
        <v>40</v>
      </c>
      <c r="C897" s="86" t="s">
        <v>46</v>
      </c>
      <c r="D897" s="86">
        <v>2008</v>
      </c>
      <c r="E897" s="86">
        <v>4</v>
      </c>
      <c r="F897" s="86">
        <v>1</v>
      </c>
      <c r="G897" s="86">
        <v>32</v>
      </c>
      <c r="H897" s="86">
        <v>64</v>
      </c>
      <c r="I897" s="86">
        <v>132</v>
      </c>
      <c r="J897" s="57">
        <v>14</v>
      </c>
      <c r="U897" s="119"/>
    </row>
  </sheetData>
  <autoFilter ref="A1:N641" xr:uid="{9C0592AF-EAD7-4218-A8DF-F4F8B8B6E220}"/>
  <pageMargins left="0.7" right="0.7" top="0.75" bottom="0.75" header="0.3" footer="0.3"/>
  <pageSetup paperSize="9" orientation="portrait"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80FD-91D8-4871-8050-00A210C20D18}">
  <dimension ref="A1:AB577"/>
  <sheetViews>
    <sheetView topLeftCell="L17" workbookViewId="0">
      <selection activeCell="Y49" sqref="Y49"/>
    </sheetView>
  </sheetViews>
  <sheetFormatPr defaultRowHeight="14.45"/>
  <cols>
    <col min="1" max="9" width="9.42578125" style="86"/>
    <col min="10" max="11" width="13.5703125" customWidth="1"/>
    <col min="16" max="16" width="9.140625" style="105"/>
    <col min="20" max="20" width="13" customWidth="1"/>
    <col min="21" max="21" width="18.5703125" style="52" customWidth="1"/>
    <col min="22" max="22" width="21.42578125" style="52" customWidth="1"/>
    <col min="23" max="23" width="14.5703125" style="52" customWidth="1"/>
    <col min="24" max="24" width="14.28515625" style="52" bestFit="1" customWidth="1"/>
    <col min="25" max="26" width="19.42578125" style="52" bestFit="1" customWidth="1"/>
    <col min="27" max="28" width="10.7109375" style="52" bestFit="1" customWidth="1"/>
    <col min="29" max="30" width="11.42578125" bestFit="1" customWidth="1"/>
  </cols>
  <sheetData>
    <row r="1" spans="1:28" ht="72" customHeight="1">
      <c r="A1" s="96" t="s">
        <v>49</v>
      </c>
      <c r="B1" s="96" t="s">
        <v>50</v>
      </c>
      <c r="C1" s="96" t="s">
        <v>51</v>
      </c>
      <c r="D1" s="96" t="s">
        <v>52</v>
      </c>
      <c r="E1" s="96" t="s">
        <v>53</v>
      </c>
      <c r="F1" s="96" t="s">
        <v>54</v>
      </c>
      <c r="G1" s="96" t="s">
        <v>59</v>
      </c>
      <c r="H1" s="96" t="s">
        <v>55</v>
      </c>
      <c r="I1" s="96" t="s">
        <v>56</v>
      </c>
      <c r="J1" s="85" t="s">
        <v>601</v>
      </c>
      <c r="K1" s="5" t="s">
        <v>602</v>
      </c>
      <c r="L1" s="5" t="s">
        <v>642</v>
      </c>
      <c r="M1" s="5" t="s">
        <v>643</v>
      </c>
      <c r="N1" s="5" t="s">
        <v>644</v>
      </c>
      <c r="O1" s="5" t="s">
        <v>645</v>
      </c>
      <c r="P1" s="16" t="s">
        <v>646</v>
      </c>
      <c r="Q1" s="5" t="s">
        <v>647</v>
      </c>
      <c r="R1" s="5" t="s">
        <v>648</v>
      </c>
      <c r="S1" s="5" t="s">
        <v>649</v>
      </c>
      <c r="T1" s="5" t="s">
        <v>650</v>
      </c>
    </row>
    <row r="2" spans="1:28">
      <c r="A2" s="86" t="s">
        <v>29</v>
      </c>
      <c r="B2" s="86" t="s">
        <v>30</v>
      </c>
      <c r="C2" s="86">
        <v>1</v>
      </c>
      <c r="D2" s="86" t="s">
        <v>37</v>
      </c>
      <c r="E2" s="86">
        <v>2018</v>
      </c>
      <c r="F2" s="86">
        <v>1</v>
      </c>
      <c r="G2" s="86">
        <v>102</v>
      </c>
      <c r="H2" s="86">
        <v>1</v>
      </c>
      <c r="I2" s="86">
        <v>2</v>
      </c>
      <c r="J2" s="7">
        <v>1</v>
      </c>
      <c r="K2" s="20">
        <v>45822</v>
      </c>
      <c r="L2">
        <v>3</v>
      </c>
      <c r="M2">
        <v>6</v>
      </c>
      <c r="N2">
        <v>3</v>
      </c>
      <c r="O2">
        <v>5</v>
      </c>
      <c r="P2" s="105">
        <f>AVERAGE(M2:O2)</f>
        <v>4.666666666666667</v>
      </c>
      <c r="Q2">
        <v>18</v>
      </c>
      <c r="R2">
        <v>15.7</v>
      </c>
      <c r="S2">
        <v>15.2</v>
      </c>
      <c r="T2" s="17">
        <f>AVERAGE(Q2:S2)</f>
        <v>16.3</v>
      </c>
      <c r="U2" s="119"/>
      <c r="V2"/>
      <c r="W2"/>
      <c r="X2"/>
      <c r="Y2"/>
      <c r="Z2"/>
      <c r="AA2"/>
      <c r="AB2"/>
    </row>
    <row r="3" spans="1:28">
      <c r="A3" s="86" t="s">
        <v>29</v>
      </c>
      <c r="B3" s="86" t="s">
        <v>30</v>
      </c>
      <c r="C3" s="86">
        <v>1</v>
      </c>
      <c r="D3" s="86" t="s">
        <v>32</v>
      </c>
      <c r="E3" s="86">
        <v>1985</v>
      </c>
      <c r="F3" s="86">
        <v>1</v>
      </c>
      <c r="G3" s="86">
        <v>202</v>
      </c>
      <c r="H3" s="86">
        <v>2</v>
      </c>
      <c r="I3" s="86">
        <v>2</v>
      </c>
      <c r="J3" s="7">
        <v>1</v>
      </c>
      <c r="K3" s="20">
        <v>45822</v>
      </c>
      <c r="L3">
        <v>3</v>
      </c>
      <c r="M3">
        <v>3</v>
      </c>
      <c r="N3">
        <v>5</v>
      </c>
      <c r="O3">
        <v>5</v>
      </c>
      <c r="P3" s="105">
        <f>AVERAGE(M3:O3)</f>
        <v>4.333333333333333</v>
      </c>
      <c r="Q3">
        <v>11.9</v>
      </c>
      <c r="R3">
        <v>16.2</v>
      </c>
      <c r="S3">
        <v>16.3</v>
      </c>
      <c r="T3" s="17">
        <f t="shared" ref="T3:T66" si="0">AVERAGE(Q3:S3)</f>
        <v>14.800000000000002</v>
      </c>
      <c r="U3" s="119"/>
      <c r="V3"/>
      <c r="W3"/>
      <c r="X3"/>
      <c r="Y3"/>
      <c r="Z3"/>
      <c r="AA3"/>
      <c r="AB3"/>
    </row>
    <row r="4" spans="1:28">
      <c r="A4" s="86" t="s">
        <v>29</v>
      </c>
      <c r="B4" s="86" t="s">
        <v>30</v>
      </c>
      <c r="C4" s="86">
        <v>1</v>
      </c>
      <c r="D4" s="86" t="s">
        <v>31</v>
      </c>
      <c r="E4" s="86">
        <v>1983</v>
      </c>
      <c r="F4" s="86">
        <v>1</v>
      </c>
      <c r="G4" s="86">
        <v>302</v>
      </c>
      <c r="H4" s="86">
        <v>3</v>
      </c>
      <c r="I4" s="86">
        <v>2</v>
      </c>
      <c r="J4" s="7">
        <v>1</v>
      </c>
      <c r="K4" s="20">
        <v>45822</v>
      </c>
      <c r="L4">
        <v>3</v>
      </c>
      <c r="M4">
        <v>5</v>
      </c>
      <c r="N4">
        <v>5</v>
      </c>
      <c r="O4">
        <v>5</v>
      </c>
      <c r="P4" s="105">
        <f t="shared" ref="P4:P67" si="1">AVERAGE(M4:O4)</f>
        <v>5</v>
      </c>
      <c r="Q4">
        <v>15.4</v>
      </c>
      <c r="R4">
        <v>15.3</v>
      </c>
      <c r="S4">
        <v>16.2</v>
      </c>
      <c r="T4" s="17">
        <f t="shared" si="0"/>
        <v>15.633333333333335</v>
      </c>
      <c r="U4" s="119"/>
      <c r="V4"/>
      <c r="W4"/>
      <c r="X4"/>
      <c r="Y4"/>
      <c r="Z4"/>
      <c r="AA4"/>
      <c r="AB4"/>
    </row>
    <row r="5" spans="1:28">
      <c r="A5" s="86" t="s">
        <v>29</v>
      </c>
      <c r="B5" s="86" t="s">
        <v>30</v>
      </c>
      <c r="C5" s="86">
        <v>1</v>
      </c>
      <c r="D5" s="86" t="s">
        <v>34</v>
      </c>
      <c r="E5" s="86">
        <v>1999</v>
      </c>
      <c r="F5" s="86">
        <v>1</v>
      </c>
      <c r="G5" s="86">
        <v>402</v>
      </c>
      <c r="H5" s="86">
        <v>4</v>
      </c>
      <c r="I5" s="86">
        <v>2</v>
      </c>
      <c r="J5" s="7">
        <v>1</v>
      </c>
      <c r="K5" s="20">
        <v>45822</v>
      </c>
      <c r="L5">
        <v>3</v>
      </c>
      <c r="M5">
        <v>5</v>
      </c>
      <c r="N5">
        <v>3</v>
      </c>
      <c r="O5">
        <v>4</v>
      </c>
      <c r="P5" s="105">
        <f t="shared" si="1"/>
        <v>4</v>
      </c>
      <c r="Q5">
        <v>13.4</v>
      </c>
      <c r="R5">
        <v>12.3</v>
      </c>
      <c r="S5">
        <v>14.7</v>
      </c>
      <c r="T5" s="17">
        <f t="shared" si="0"/>
        <v>13.466666666666669</v>
      </c>
      <c r="U5" s="119"/>
      <c r="V5" s="29" t="s">
        <v>651</v>
      </c>
      <c r="W5"/>
      <c r="X5"/>
      <c r="Y5" s="29" t="s">
        <v>602</v>
      </c>
      <c r="Z5"/>
      <c r="AA5"/>
      <c r="AB5"/>
    </row>
    <row r="6" spans="1:28">
      <c r="A6" s="86" t="s">
        <v>29</v>
      </c>
      <c r="B6" s="86" t="s">
        <v>30</v>
      </c>
      <c r="C6" s="86">
        <v>1</v>
      </c>
      <c r="D6" s="86" t="s">
        <v>35</v>
      </c>
      <c r="E6" s="86">
        <v>2002</v>
      </c>
      <c r="F6" s="86">
        <v>1</v>
      </c>
      <c r="G6" s="86">
        <v>404</v>
      </c>
      <c r="H6" s="86">
        <v>4</v>
      </c>
      <c r="I6" s="86">
        <v>4</v>
      </c>
      <c r="J6" s="7">
        <v>1</v>
      </c>
      <c r="K6" s="20">
        <v>45822</v>
      </c>
      <c r="L6">
        <v>3</v>
      </c>
      <c r="M6">
        <v>5</v>
      </c>
      <c r="N6">
        <v>5</v>
      </c>
      <c r="O6">
        <v>4</v>
      </c>
      <c r="P6" s="105">
        <f t="shared" si="1"/>
        <v>4.666666666666667</v>
      </c>
      <c r="Q6">
        <v>15.4</v>
      </c>
      <c r="R6">
        <v>15.2</v>
      </c>
      <c r="S6">
        <v>13.2</v>
      </c>
      <c r="T6" s="17">
        <f t="shared" si="0"/>
        <v>14.6</v>
      </c>
      <c r="U6" s="119"/>
      <c r="V6" s="29" t="s">
        <v>49</v>
      </c>
      <c r="W6" s="29" t="s">
        <v>53</v>
      </c>
      <c r="X6" s="29" t="s">
        <v>52</v>
      </c>
      <c r="Y6" s="20">
        <v>45822</v>
      </c>
      <c r="Z6" s="20">
        <v>45854</v>
      </c>
      <c r="AA6" s="20">
        <v>45889</v>
      </c>
      <c r="AB6" t="s">
        <v>618</v>
      </c>
    </row>
    <row r="7" spans="1:28">
      <c r="A7" s="86" t="s">
        <v>29</v>
      </c>
      <c r="B7" s="86" t="s">
        <v>30</v>
      </c>
      <c r="C7" s="86">
        <v>1</v>
      </c>
      <c r="D7" s="86" t="s">
        <v>38</v>
      </c>
      <c r="E7" s="86">
        <v>2023</v>
      </c>
      <c r="F7" s="86">
        <v>1</v>
      </c>
      <c r="G7" s="86">
        <v>304</v>
      </c>
      <c r="H7" s="86">
        <v>3</v>
      </c>
      <c r="I7" s="86">
        <v>4</v>
      </c>
      <c r="J7" s="7">
        <v>1</v>
      </c>
      <c r="K7" s="20">
        <v>45822</v>
      </c>
      <c r="L7">
        <v>3</v>
      </c>
      <c r="M7">
        <v>5</v>
      </c>
      <c r="N7">
        <v>4</v>
      </c>
      <c r="O7">
        <v>5</v>
      </c>
      <c r="P7" s="105">
        <f t="shared" si="1"/>
        <v>4.666666666666667</v>
      </c>
      <c r="Q7">
        <v>15.6</v>
      </c>
      <c r="R7">
        <v>14.9</v>
      </c>
      <c r="S7">
        <v>15.9</v>
      </c>
      <c r="T7" s="17">
        <f t="shared" si="0"/>
        <v>15.466666666666667</v>
      </c>
      <c r="U7" s="119"/>
      <c r="V7" t="s">
        <v>39</v>
      </c>
      <c r="W7">
        <v>1984</v>
      </c>
      <c r="X7" t="s">
        <v>41</v>
      </c>
      <c r="Y7" s="17"/>
      <c r="Z7" s="17">
        <v>4.583333333333333</v>
      </c>
      <c r="AA7" s="17"/>
      <c r="AB7" s="17">
        <v>4.583333333333333</v>
      </c>
    </row>
    <row r="8" spans="1:28">
      <c r="A8" s="86" t="s">
        <v>29</v>
      </c>
      <c r="B8" s="86" t="s">
        <v>30</v>
      </c>
      <c r="C8" s="86">
        <v>1</v>
      </c>
      <c r="D8" s="86" t="s">
        <v>33</v>
      </c>
      <c r="E8" s="86">
        <v>1998</v>
      </c>
      <c r="F8" s="86">
        <v>1</v>
      </c>
      <c r="G8" s="86">
        <v>204</v>
      </c>
      <c r="H8" s="86">
        <v>2</v>
      </c>
      <c r="I8" s="86">
        <v>4</v>
      </c>
      <c r="J8" s="7">
        <v>1</v>
      </c>
      <c r="K8" s="20">
        <v>45822</v>
      </c>
      <c r="L8">
        <v>3</v>
      </c>
      <c r="M8">
        <v>4</v>
      </c>
      <c r="N8">
        <v>4</v>
      </c>
      <c r="O8">
        <v>3</v>
      </c>
      <c r="P8" s="105">
        <f t="shared" si="1"/>
        <v>3.6666666666666665</v>
      </c>
      <c r="Q8">
        <v>12.8</v>
      </c>
      <c r="R8">
        <v>15.6</v>
      </c>
      <c r="S8">
        <v>13.3</v>
      </c>
      <c r="T8" s="17">
        <f t="shared" si="0"/>
        <v>13.9</v>
      </c>
      <c r="U8" s="119"/>
      <c r="V8"/>
      <c r="W8">
        <v>1989</v>
      </c>
      <c r="X8" t="s">
        <v>42</v>
      </c>
      <c r="Y8" s="17"/>
      <c r="Z8" s="17">
        <v>4.25</v>
      </c>
      <c r="AA8" s="17"/>
      <c r="AB8" s="17">
        <v>4.25</v>
      </c>
    </row>
    <row r="9" spans="1:28">
      <c r="A9" s="86" t="s">
        <v>29</v>
      </c>
      <c r="B9" s="86" t="s">
        <v>30</v>
      </c>
      <c r="C9" s="86">
        <v>1</v>
      </c>
      <c r="D9" s="86" t="s">
        <v>36</v>
      </c>
      <c r="E9" s="86">
        <v>2016</v>
      </c>
      <c r="F9" s="86">
        <v>1</v>
      </c>
      <c r="G9" s="86">
        <v>104</v>
      </c>
      <c r="H9" s="86">
        <v>1</v>
      </c>
      <c r="I9" s="86">
        <v>4</v>
      </c>
      <c r="J9" s="7">
        <v>1</v>
      </c>
      <c r="K9" s="20">
        <v>45822</v>
      </c>
      <c r="L9">
        <v>3</v>
      </c>
      <c r="M9">
        <v>3</v>
      </c>
      <c r="N9">
        <v>3</v>
      </c>
      <c r="O9">
        <v>4</v>
      </c>
      <c r="P9" s="105">
        <f t="shared" si="1"/>
        <v>3.3333333333333335</v>
      </c>
      <c r="Q9">
        <v>18.5</v>
      </c>
      <c r="R9">
        <v>15.7</v>
      </c>
      <c r="S9">
        <v>16.3</v>
      </c>
      <c r="T9" s="17">
        <f t="shared" si="0"/>
        <v>16.833333333333332</v>
      </c>
      <c r="U9" s="119"/>
      <c r="V9"/>
      <c r="W9">
        <v>1999</v>
      </c>
      <c r="X9" t="s">
        <v>43</v>
      </c>
      <c r="Y9" s="17"/>
      <c r="Z9" s="17">
        <v>5</v>
      </c>
      <c r="AA9" s="17"/>
      <c r="AB9" s="17">
        <v>5</v>
      </c>
    </row>
    <row r="10" spans="1:28">
      <c r="A10" s="86" t="s">
        <v>39</v>
      </c>
      <c r="B10" s="86" t="s">
        <v>40</v>
      </c>
      <c r="C10" s="86">
        <v>2</v>
      </c>
      <c r="D10" s="86" t="s">
        <v>41</v>
      </c>
      <c r="E10" s="86">
        <v>1984</v>
      </c>
      <c r="F10" s="86">
        <v>1</v>
      </c>
      <c r="G10" s="86">
        <v>106</v>
      </c>
      <c r="H10" s="86">
        <v>1</v>
      </c>
      <c r="I10" s="86">
        <v>6</v>
      </c>
      <c r="J10" s="7">
        <v>1</v>
      </c>
      <c r="K10" s="20">
        <v>45854</v>
      </c>
      <c r="L10">
        <v>3</v>
      </c>
      <c r="M10" s="67">
        <v>4</v>
      </c>
      <c r="N10" s="67">
        <v>3</v>
      </c>
      <c r="O10" s="67">
        <v>4</v>
      </c>
      <c r="P10" s="105">
        <f t="shared" si="1"/>
        <v>3.6666666666666665</v>
      </c>
      <c r="Q10" s="67">
        <v>15.5</v>
      </c>
      <c r="R10" s="67">
        <v>18.8</v>
      </c>
      <c r="S10" s="67">
        <v>14.5</v>
      </c>
      <c r="T10" s="17">
        <f t="shared" si="0"/>
        <v>16.266666666666666</v>
      </c>
      <c r="U10" s="119"/>
      <c r="V10"/>
      <c r="W10">
        <v>2001</v>
      </c>
      <c r="X10" t="s">
        <v>44</v>
      </c>
      <c r="Y10" s="17"/>
      <c r="Z10" s="17">
        <v>4.6666666666666661</v>
      </c>
      <c r="AA10" s="17"/>
      <c r="AB10" s="17">
        <v>4.6666666666666661</v>
      </c>
    </row>
    <row r="11" spans="1:28">
      <c r="A11" s="86" t="s">
        <v>39</v>
      </c>
      <c r="B11" s="86" t="s">
        <v>40</v>
      </c>
      <c r="C11" s="86">
        <v>2</v>
      </c>
      <c r="D11" s="86" t="s">
        <v>42</v>
      </c>
      <c r="E11" s="86">
        <v>1989</v>
      </c>
      <c r="F11" s="86">
        <v>1</v>
      </c>
      <c r="G11" s="86">
        <v>206</v>
      </c>
      <c r="H11" s="86">
        <v>2</v>
      </c>
      <c r="I11" s="86">
        <v>6</v>
      </c>
      <c r="J11" s="7">
        <v>1</v>
      </c>
      <c r="K11" s="20">
        <v>45854</v>
      </c>
      <c r="L11">
        <v>3</v>
      </c>
      <c r="M11" s="67">
        <v>3</v>
      </c>
      <c r="N11" s="67">
        <v>4</v>
      </c>
      <c r="O11" s="67">
        <v>4</v>
      </c>
      <c r="P11" s="105">
        <f t="shared" si="1"/>
        <v>3.6666666666666665</v>
      </c>
      <c r="Q11" s="67">
        <v>15.6</v>
      </c>
      <c r="R11" s="67">
        <v>16.100000000000001</v>
      </c>
      <c r="S11" s="67">
        <v>16</v>
      </c>
      <c r="T11" s="17">
        <f t="shared" si="0"/>
        <v>15.9</v>
      </c>
      <c r="U11" s="119"/>
      <c r="V11"/>
      <c r="W11">
        <v>2004</v>
      </c>
      <c r="X11" t="s">
        <v>45</v>
      </c>
      <c r="Y11" s="17"/>
      <c r="Z11" s="17">
        <v>4.416666666666667</v>
      </c>
      <c r="AA11" s="17"/>
      <c r="AB11" s="17">
        <v>4.416666666666667</v>
      </c>
    </row>
    <row r="12" spans="1:28">
      <c r="A12" s="86" t="s">
        <v>39</v>
      </c>
      <c r="B12" s="86" t="s">
        <v>40</v>
      </c>
      <c r="C12" s="86">
        <v>2</v>
      </c>
      <c r="D12" s="86" t="s">
        <v>45</v>
      </c>
      <c r="E12" s="86">
        <v>2004</v>
      </c>
      <c r="F12" s="86">
        <v>1</v>
      </c>
      <c r="G12" s="86">
        <v>306</v>
      </c>
      <c r="H12" s="86">
        <v>3</v>
      </c>
      <c r="I12" s="86">
        <v>6</v>
      </c>
      <c r="J12" s="7">
        <v>1</v>
      </c>
      <c r="K12" s="20">
        <v>45854</v>
      </c>
      <c r="L12">
        <v>3</v>
      </c>
      <c r="M12" s="67">
        <v>6</v>
      </c>
      <c r="N12" s="67">
        <v>4</v>
      </c>
      <c r="O12" s="67">
        <v>5</v>
      </c>
      <c r="P12" s="105">
        <f t="shared" si="1"/>
        <v>5</v>
      </c>
      <c r="Q12" s="67">
        <v>14.5</v>
      </c>
      <c r="R12" s="67">
        <v>14.3</v>
      </c>
      <c r="S12" s="67">
        <v>18.100000000000001</v>
      </c>
      <c r="T12" s="17">
        <f t="shared" si="0"/>
        <v>15.633333333333335</v>
      </c>
      <c r="U12" s="119"/>
      <c r="V12"/>
      <c r="W12">
        <v>2008</v>
      </c>
      <c r="X12" t="s">
        <v>46</v>
      </c>
      <c r="Y12" s="17"/>
      <c r="Z12" s="17">
        <v>5.5</v>
      </c>
      <c r="AA12" s="17"/>
      <c r="AB12" s="17">
        <v>5.5</v>
      </c>
    </row>
    <row r="13" spans="1:28">
      <c r="A13" s="86" t="s">
        <v>39</v>
      </c>
      <c r="B13" s="86" t="s">
        <v>40</v>
      </c>
      <c r="C13" s="86">
        <v>2</v>
      </c>
      <c r="D13" s="86" t="s">
        <v>43</v>
      </c>
      <c r="E13" s="86">
        <v>1999</v>
      </c>
      <c r="F13" s="86">
        <v>1</v>
      </c>
      <c r="G13" s="86">
        <v>406</v>
      </c>
      <c r="H13" s="86">
        <v>4</v>
      </c>
      <c r="I13" s="86">
        <v>6</v>
      </c>
      <c r="J13" s="7">
        <v>1</v>
      </c>
      <c r="K13" s="20">
        <v>45854</v>
      </c>
      <c r="L13">
        <v>3</v>
      </c>
      <c r="M13" s="67">
        <v>5</v>
      </c>
      <c r="N13" s="67">
        <v>5</v>
      </c>
      <c r="O13" s="67">
        <v>5</v>
      </c>
      <c r="P13" s="105">
        <f t="shared" si="1"/>
        <v>5</v>
      </c>
      <c r="Q13" s="67">
        <v>14.1</v>
      </c>
      <c r="R13" s="67">
        <v>14.4</v>
      </c>
      <c r="S13" s="67">
        <v>15.2</v>
      </c>
      <c r="T13" s="17">
        <f t="shared" si="0"/>
        <v>14.566666666666668</v>
      </c>
      <c r="U13" s="119"/>
      <c r="V13"/>
      <c r="W13">
        <v>2016</v>
      </c>
      <c r="X13" t="s">
        <v>47</v>
      </c>
      <c r="Y13" s="17"/>
      <c r="Z13" s="17">
        <v>5.583333333333333</v>
      </c>
      <c r="AA13" s="17"/>
      <c r="AB13" s="17">
        <v>5.583333333333333</v>
      </c>
    </row>
    <row r="14" spans="1:28">
      <c r="A14" s="86" t="s">
        <v>39</v>
      </c>
      <c r="B14" s="86" t="s">
        <v>40</v>
      </c>
      <c r="C14" s="86">
        <v>2</v>
      </c>
      <c r="D14" s="86" t="s">
        <v>46</v>
      </c>
      <c r="E14" s="86">
        <v>2008</v>
      </c>
      <c r="F14" s="86">
        <v>1</v>
      </c>
      <c r="G14" s="86">
        <v>408</v>
      </c>
      <c r="H14" s="86">
        <v>4</v>
      </c>
      <c r="I14" s="86">
        <v>8</v>
      </c>
      <c r="J14" s="7">
        <v>1</v>
      </c>
      <c r="K14" s="20">
        <v>45854</v>
      </c>
      <c r="L14">
        <v>3</v>
      </c>
      <c r="M14" s="67">
        <v>6</v>
      </c>
      <c r="N14" s="67">
        <v>5</v>
      </c>
      <c r="O14" s="67">
        <v>5</v>
      </c>
      <c r="P14" s="105">
        <f t="shared" si="1"/>
        <v>5.333333333333333</v>
      </c>
      <c r="Q14" s="67">
        <v>13.8</v>
      </c>
      <c r="R14" s="67">
        <v>16.100000000000001</v>
      </c>
      <c r="S14" s="67">
        <v>14.6</v>
      </c>
      <c r="T14" s="17">
        <f t="shared" si="0"/>
        <v>14.833333333333334</v>
      </c>
      <c r="U14" s="119"/>
      <c r="V14"/>
      <c r="W14">
        <v>2020</v>
      </c>
      <c r="X14" t="s">
        <v>48</v>
      </c>
      <c r="Y14" s="17"/>
      <c r="Z14" s="17">
        <v>4.833333333333333</v>
      </c>
      <c r="AA14" s="17"/>
      <c r="AB14" s="17">
        <v>4.833333333333333</v>
      </c>
    </row>
    <row r="15" spans="1:28">
      <c r="A15" s="86" t="s">
        <v>39</v>
      </c>
      <c r="B15" s="86" t="s">
        <v>40</v>
      </c>
      <c r="C15" s="86">
        <v>2</v>
      </c>
      <c r="D15" s="86" t="s">
        <v>48</v>
      </c>
      <c r="E15" s="86">
        <v>2020</v>
      </c>
      <c r="F15" s="86">
        <v>1</v>
      </c>
      <c r="G15" s="86">
        <v>308</v>
      </c>
      <c r="H15" s="86">
        <v>3</v>
      </c>
      <c r="I15" s="86">
        <v>8</v>
      </c>
      <c r="J15" s="7">
        <v>1</v>
      </c>
      <c r="K15" s="20">
        <v>45854</v>
      </c>
      <c r="L15">
        <v>3</v>
      </c>
      <c r="M15" s="67">
        <v>5</v>
      </c>
      <c r="N15" s="67">
        <v>5</v>
      </c>
      <c r="O15" s="67">
        <v>6</v>
      </c>
      <c r="P15" s="105">
        <f t="shared" si="1"/>
        <v>5.333333333333333</v>
      </c>
      <c r="Q15" s="67">
        <v>18.3</v>
      </c>
      <c r="R15" s="67">
        <v>17.399999999999999</v>
      </c>
      <c r="S15" s="67">
        <v>18.600000000000001</v>
      </c>
      <c r="T15" s="17">
        <f t="shared" si="0"/>
        <v>18.100000000000001</v>
      </c>
      <c r="U15" s="119"/>
      <c r="V15" t="s">
        <v>606</v>
      </c>
      <c r="W15"/>
      <c r="X15"/>
      <c r="Y15" s="17"/>
      <c r="Z15" s="17">
        <v>4.854166666666667</v>
      </c>
      <c r="AA15" s="17"/>
      <c r="AB15" s="17">
        <v>4.854166666666667</v>
      </c>
    </row>
    <row r="16" spans="1:28">
      <c r="A16" s="86" t="s">
        <v>39</v>
      </c>
      <c r="B16" s="86" t="s">
        <v>40</v>
      </c>
      <c r="C16" s="86">
        <v>2</v>
      </c>
      <c r="D16" s="86" t="s">
        <v>44</v>
      </c>
      <c r="E16" s="86">
        <v>2001</v>
      </c>
      <c r="F16" s="86">
        <v>1</v>
      </c>
      <c r="G16" s="86">
        <v>208</v>
      </c>
      <c r="H16" s="86">
        <v>2</v>
      </c>
      <c r="I16" s="86">
        <v>8</v>
      </c>
      <c r="J16" s="7">
        <v>1</v>
      </c>
      <c r="K16" s="20">
        <v>45854</v>
      </c>
      <c r="L16">
        <v>3</v>
      </c>
      <c r="M16" s="67">
        <v>4</v>
      </c>
      <c r="N16" s="67">
        <v>4</v>
      </c>
      <c r="O16" s="67">
        <v>5</v>
      </c>
      <c r="P16" s="105">
        <f t="shared" si="1"/>
        <v>4.333333333333333</v>
      </c>
      <c r="Q16" s="67">
        <v>16.600000000000001</v>
      </c>
      <c r="R16" s="67">
        <v>17.2</v>
      </c>
      <c r="S16" s="67">
        <v>14.5</v>
      </c>
      <c r="T16" s="17">
        <f t="shared" si="0"/>
        <v>16.099999999999998</v>
      </c>
      <c r="U16" s="119"/>
      <c r="V16" t="s">
        <v>29</v>
      </c>
      <c r="W16">
        <v>1983</v>
      </c>
      <c r="X16" t="s">
        <v>31</v>
      </c>
      <c r="Y16" s="17">
        <v>4.666666666666667</v>
      </c>
      <c r="Z16" s="17">
        <v>7.416666666666667</v>
      </c>
      <c r="AA16" s="17"/>
      <c r="AB16" s="17">
        <v>6.041666666666667</v>
      </c>
    </row>
    <row r="17" spans="1:28">
      <c r="A17" s="86" t="s">
        <v>39</v>
      </c>
      <c r="B17" s="86" t="s">
        <v>40</v>
      </c>
      <c r="C17" s="86">
        <v>2</v>
      </c>
      <c r="D17" s="86" t="s">
        <v>47</v>
      </c>
      <c r="E17" s="86">
        <v>2016</v>
      </c>
      <c r="F17" s="86">
        <v>1</v>
      </c>
      <c r="G17" s="86">
        <v>108</v>
      </c>
      <c r="H17" s="86">
        <v>1</v>
      </c>
      <c r="I17" s="86">
        <v>8</v>
      </c>
      <c r="J17" s="7">
        <v>1</v>
      </c>
      <c r="K17" s="20">
        <v>45854</v>
      </c>
      <c r="L17">
        <v>3</v>
      </c>
      <c r="M17" s="67">
        <v>5</v>
      </c>
      <c r="N17" s="67">
        <v>5</v>
      </c>
      <c r="O17" s="67">
        <v>5</v>
      </c>
      <c r="P17" s="105">
        <f t="shared" si="1"/>
        <v>5</v>
      </c>
      <c r="Q17" s="67">
        <v>14.1</v>
      </c>
      <c r="R17" s="67">
        <v>12</v>
      </c>
      <c r="S17" s="67">
        <v>16.8</v>
      </c>
      <c r="T17" s="17">
        <f t="shared" si="0"/>
        <v>14.300000000000002</v>
      </c>
      <c r="U17" s="119"/>
      <c r="V17"/>
      <c r="W17">
        <v>1985</v>
      </c>
      <c r="X17" t="s">
        <v>32</v>
      </c>
      <c r="Y17" s="17">
        <v>4.583333333333333</v>
      </c>
      <c r="Z17" s="17">
        <v>8</v>
      </c>
      <c r="AA17" s="17"/>
      <c r="AB17" s="17">
        <v>6.2916666666666661</v>
      </c>
    </row>
    <row r="18" spans="1:28">
      <c r="A18" s="86" t="s">
        <v>29</v>
      </c>
      <c r="B18" s="86" t="s">
        <v>30</v>
      </c>
      <c r="C18" s="86">
        <v>3</v>
      </c>
      <c r="D18" s="86" t="s">
        <v>32</v>
      </c>
      <c r="E18" s="86">
        <v>1985</v>
      </c>
      <c r="F18" s="86">
        <v>2</v>
      </c>
      <c r="G18" s="86">
        <v>110</v>
      </c>
      <c r="H18" s="86">
        <v>1</v>
      </c>
      <c r="I18" s="86">
        <v>10</v>
      </c>
      <c r="J18" s="7">
        <v>1</v>
      </c>
      <c r="K18" s="20">
        <v>45822</v>
      </c>
      <c r="L18">
        <v>3</v>
      </c>
      <c r="M18">
        <v>4</v>
      </c>
      <c r="N18">
        <v>4</v>
      </c>
      <c r="O18">
        <v>5</v>
      </c>
      <c r="P18" s="105">
        <f t="shared" si="1"/>
        <v>4.333333333333333</v>
      </c>
      <c r="Q18">
        <v>14.1</v>
      </c>
      <c r="R18">
        <v>11.6</v>
      </c>
      <c r="S18">
        <v>15.4</v>
      </c>
      <c r="T18" s="17">
        <f t="shared" si="0"/>
        <v>13.700000000000001</v>
      </c>
      <c r="U18" s="119"/>
      <c r="V18"/>
      <c r="W18">
        <v>1998</v>
      </c>
      <c r="X18" t="s">
        <v>33</v>
      </c>
      <c r="Y18" s="17">
        <v>4.25</v>
      </c>
      <c r="Z18" s="17">
        <v>7.1666666666666661</v>
      </c>
      <c r="AA18" s="17"/>
      <c r="AB18" s="17">
        <v>5.7083333333333339</v>
      </c>
    </row>
    <row r="19" spans="1:28">
      <c r="A19" s="86" t="s">
        <v>29</v>
      </c>
      <c r="B19" s="86" t="s">
        <v>30</v>
      </c>
      <c r="C19" s="86">
        <v>3</v>
      </c>
      <c r="D19" s="86" t="s">
        <v>38</v>
      </c>
      <c r="E19" s="86">
        <v>2023</v>
      </c>
      <c r="F19" s="86">
        <v>2</v>
      </c>
      <c r="G19" s="86">
        <v>210</v>
      </c>
      <c r="H19" s="86">
        <v>2</v>
      </c>
      <c r="I19" s="86">
        <v>10</v>
      </c>
      <c r="J19" s="7">
        <v>1</v>
      </c>
      <c r="K19" s="20">
        <v>45822</v>
      </c>
      <c r="L19">
        <v>3</v>
      </c>
      <c r="M19">
        <v>4</v>
      </c>
      <c r="N19">
        <v>4</v>
      </c>
      <c r="O19">
        <v>4</v>
      </c>
      <c r="P19" s="105">
        <f t="shared" si="1"/>
        <v>4</v>
      </c>
      <c r="Q19">
        <v>15.5</v>
      </c>
      <c r="R19">
        <v>11.4</v>
      </c>
      <c r="S19">
        <v>13.5</v>
      </c>
      <c r="T19" s="17">
        <f t="shared" si="0"/>
        <v>13.466666666666667</v>
      </c>
      <c r="U19" s="119"/>
      <c r="V19"/>
      <c r="W19">
        <v>1999</v>
      </c>
      <c r="X19" t="s">
        <v>34</v>
      </c>
      <c r="Y19" s="17">
        <v>3.9999999999999996</v>
      </c>
      <c r="Z19" s="17">
        <v>6.583333333333333</v>
      </c>
      <c r="AA19" s="17"/>
      <c r="AB19" s="17">
        <v>5.2916666666666661</v>
      </c>
    </row>
    <row r="20" spans="1:28">
      <c r="A20" s="86" t="s">
        <v>29</v>
      </c>
      <c r="B20" s="86" t="s">
        <v>30</v>
      </c>
      <c r="C20" s="86">
        <v>3</v>
      </c>
      <c r="D20" s="86" t="s">
        <v>36</v>
      </c>
      <c r="E20" s="86">
        <v>2016</v>
      </c>
      <c r="F20" s="86">
        <v>2</v>
      </c>
      <c r="G20" s="86">
        <v>310</v>
      </c>
      <c r="H20" s="86">
        <v>3</v>
      </c>
      <c r="I20" s="86">
        <v>10</v>
      </c>
      <c r="J20" s="7">
        <v>1</v>
      </c>
      <c r="K20" s="20">
        <v>45822</v>
      </c>
      <c r="L20">
        <v>3</v>
      </c>
      <c r="M20">
        <v>5</v>
      </c>
      <c r="N20">
        <v>4</v>
      </c>
      <c r="O20">
        <v>5</v>
      </c>
      <c r="P20" s="105">
        <f t="shared" si="1"/>
        <v>4.666666666666667</v>
      </c>
      <c r="Q20">
        <v>14</v>
      </c>
      <c r="R20">
        <v>13.4</v>
      </c>
      <c r="S20">
        <v>14.6</v>
      </c>
      <c r="T20" s="17">
        <f t="shared" si="0"/>
        <v>14</v>
      </c>
      <c r="U20" s="119"/>
      <c r="V20"/>
      <c r="W20">
        <v>2002</v>
      </c>
      <c r="X20" t="s">
        <v>35</v>
      </c>
      <c r="Y20" s="17">
        <v>4.5833333333333339</v>
      </c>
      <c r="Z20" s="17">
        <v>7.666666666666667</v>
      </c>
      <c r="AA20" s="17"/>
      <c r="AB20" s="17">
        <v>6.125</v>
      </c>
    </row>
    <row r="21" spans="1:28">
      <c r="A21" s="86" t="s">
        <v>29</v>
      </c>
      <c r="B21" s="86" t="s">
        <v>30</v>
      </c>
      <c r="C21" s="86">
        <v>3</v>
      </c>
      <c r="D21" s="86" t="s">
        <v>33</v>
      </c>
      <c r="E21" s="86">
        <v>1998</v>
      </c>
      <c r="F21" s="86">
        <v>2</v>
      </c>
      <c r="G21" s="86">
        <v>410</v>
      </c>
      <c r="H21" s="86">
        <v>4</v>
      </c>
      <c r="I21" s="86">
        <v>10</v>
      </c>
      <c r="J21" s="7">
        <v>1</v>
      </c>
      <c r="K21" s="20">
        <v>45822</v>
      </c>
      <c r="L21">
        <v>3</v>
      </c>
      <c r="M21">
        <v>5</v>
      </c>
      <c r="N21">
        <v>4</v>
      </c>
      <c r="O21">
        <v>4</v>
      </c>
      <c r="P21" s="105">
        <f t="shared" si="1"/>
        <v>4.333333333333333</v>
      </c>
      <c r="Q21">
        <v>16.8</v>
      </c>
      <c r="R21">
        <v>14.4</v>
      </c>
      <c r="S21">
        <v>14.5</v>
      </c>
      <c r="T21" s="17">
        <f t="shared" si="0"/>
        <v>15.233333333333334</v>
      </c>
      <c r="U21" s="119"/>
      <c r="V21"/>
      <c r="W21">
        <v>2016</v>
      </c>
      <c r="X21" t="s">
        <v>36</v>
      </c>
      <c r="Y21" s="17">
        <v>4.4166666666666661</v>
      </c>
      <c r="Z21" s="17">
        <v>7.25</v>
      </c>
      <c r="AA21" s="17"/>
      <c r="AB21" s="17">
        <v>5.833333333333333</v>
      </c>
    </row>
    <row r="22" spans="1:28">
      <c r="A22" s="86" t="s">
        <v>29</v>
      </c>
      <c r="B22" s="86" t="s">
        <v>30</v>
      </c>
      <c r="C22" s="86">
        <v>3</v>
      </c>
      <c r="D22" s="86" t="s">
        <v>31</v>
      </c>
      <c r="E22" s="86">
        <v>1983</v>
      </c>
      <c r="F22" s="86">
        <v>2</v>
      </c>
      <c r="G22" s="86">
        <v>412</v>
      </c>
      <c r="H22" s="86">
        <v>4</v>
      </c>
      <c r="I22" s="86">
        <v>12</v>
      </c>
      <c r="J22" s="7">
        <v>1</v>
      </c>
      <c r="K22" s="20">
        <v>45822</v>
      </c>
      <c r="L22">
        <v>3</v>
      </c>
      <c r="M22">
        <v>5</v>
      </c>
      <c r="N22">
        <v>5</v>
      </c>
      <c r="O22">
        <v>4</v>
      </c>
      <c r="P22" s="105">
        <f t="shared" si="1"/>
        <v>4.666666666666667</v>
      </c>
      <c r="Q22">
        <v>16.2</v>
      </c>
      <c r="R22">
        <v>15</v>
      </c>
      <c r="S22">
        <v>13.7</v>
      </c>
      <c r="T22" s="17">
        <f t="shared" si="0"/>
        <v>14.966666666666667</v>
      </c>
      <c r="U22" s="119"/>
      <c r="V22"/>
      <c r="W22">
        <v>2018</v>
      </c>
      <c r="X22" t="s">
        <v>37</v>
      </c>
      <c r="Y22" s="17">
        <v>4.666666666666667</v>
      </c>
      <c r="Z22" s="17">
        <v>7.25</v>
      </c>
      <c r="AA22" s="17"/>
      <c r="AB22" s="17">
        <v>5.9583333333333339</v>
      </c>
    </row>
    <row r="23" spans="1:28">
      <c r="A23" s="86" t="s">
        <v>29</v>
      </c>
      <c r="B23" s="86" t="s">
        <v>30</v>
      </c>
      <c r="C23" s="86">
        <v>3</v>
      </c>
      <c r="D23" s="86" t="s">
        <v>37</v>
      </c>
      <c r="E23" s="86">
        <v>2018</v>
      </c>
      <c r="F23" s="86">
        <v>2</v>
      </c>
      <c r="G23" s="86">
        <v>312</v>
      </c>
      <c r="H23" s="86">
        <v>3</v>
      </c>
      <c r="I23" s="86">
        <v>12</v>
      </c>
      <c r="J23" s="7">
        <v>1</v>
      </c>
      <c r="K23" s="20">
        <v>45822</v>
      </c>
      <c r="L23">
        <v>3</v>
      </c>
      <c r="M23">
        <v>5</v>
      </c>
      <c r="N23">
        <v>5</v>
      </c>
      <c r="O23">
        <v>4</v>
      </c>
      <c r="P23" s="105">
        <f t="shared" si="1"/>
        <v>4.666666666666667</v>
      </c>
      <c r="Q23">
        <v>15.5</v>
      </c>
      <c r="R23">
        <v>17</v>
      </c>
      <c r="S23">
        <v>16.399999999999999</v>
      </c>
      <c r="T23" s="17">
        <f t="shared" si="0"/>
        <v>16.3</v>
      </c>
      <c r="U23" s="119"/>
      <c r="V23"/>
      <c r="W23">
        <v>2023</v>
      </c>
      <c r="X23" t="s">
        <v>38</v>
      </c>
      <c r="Y23" s="17">
        <v>4.416666666666667</v>
      </c>
      <c r="Z23" s="17">
        <v>7.25</v>
      </c>
      <c r="AA23" s="17"/>
      <c r="AB23" s="17">
        <v>5.8333333333333339</v>
      </c>
    </row>
    <row r="24" spans="1:28">
      <c r="A24" s="86" t="s">
        <v>29</v>
      </c>
      <c r="B24" s="86" t="s">
        <v>30</v>
      </c>
      <c r="C24" s="86">
        <v>3</v>
      </c>
      <c r="D24" s="86" t="s">
        <v>34</v>
      </c>
      <c r="E24" s="86">
        <v>1999</v>
      </c>
      <c r="F24" s="86">
        <v>2</v>
      </c>
      <c r="G24" s="86">
        <v>212</v>
      </c>
      <c r="H24" s="86">
        <v>2</v>
      </c>
      <c r="I24" s="86">
        <v>12</v>
      </c>
      <c r="J24" s="7">
        <v>1</v>
      </c>
      <c r="K24" s="20">
        <v>45822</v>
      </c>
      <c r="L24">
        <v>3</v>
      </c>
      <c r="M24">
        <v>3</v>
      </c>
      <c r="N24">
        <v>4</v>
      </c>
      <c r="O24">
        <v>4</v>
      </c>
      <c r="P24" s="105">
        <f t="shared" si="1"/>
        <v>3.6666666666666665</v>
      </c>
      <c r="Q24">
        <v>13.2</v>
      </c>
      <c r="R24">
        <v>13</v>
      </c>
      <c r="S24">
        <v>13</v>
      </c>
      <c r="T24" s="17">
        <f t="shared" si="0"/>
        <v>13.066666666666668</v>
      </c>
      <c r="U24" s="119"/>
      <c r="V24" t="s">
        <v>607</v>
      </c>
      <c r="W24"/>
      <c r="X24"/>
      <c r="Y24" s="17">
        <v>4.447916666666667</v>
      </c>
      <c r="Z24" s="17">
        <v>7.3229166666666652</v>
      </c>
      <c r="AA24" s="17"/>
      <c r="AB24" s="17">
        <v>5.885416666666667</v>
      </c>
    </row>
    <row r="25" spans="1:28">
      <c r="A25" s="86" t="s">
        <v>29</v>
      </c>
      <c r="B25" s="86" t="s">
        <v>30</v>
      </c>
      <c r="C25" s="86">
        <v>3</v>
      </c>
      <c r="D25" s="86" t="s">
        <v>35</v>
      </c>
      <c r="E25" s="86">
        <v>2002</v>
      </c>
      <c r="F25" s="86">
        <v>2</v>
      </c>
      <c r="G25" s="86">
        <v>112</v>
      </c>
      <c r="H25" s="86">
        <v>1</v>
      </c>
      <c r="I25" s="86">
        <v>12</v>
      </c>
      <c r="J25" s="7">
        <v>1</v>
      </c>
      <c r="K25" s="20">
        <v>45822</v>
      </c>
      <c r="L25">
        <v>3</v>
      </c>
      <c r="M25">
        <v>5</v>
      </c>
      <c r="N25">
        <v>4</v>
      </c>
      <c r="O25">
        <v>4</v>
      </c>
      <c r="P25" s="105">
        <f t="shared" si="1"/>
        <v>4.333333333333333</v>
      </c>
      <c r="Q25">
        <v>17.5</v>
      </c>
      <c r="R25">
        <v>16.2</v>
      </c>
      <c r="S25">
        <v>18.5</v>
      </c>
      <c r="T25" s="17">
        <f t="shared" si="0"/>
        <v>17.400000000000002</v>
      </c>
      <c r="U25" s="119"/>
      <c r="V25" t="s">
        <v>618</v>
      </c>
      <c r="W25"/>
      <c r="X25"/>
      <c r="Y25" s="17">
        <v>4.447916666666667</v>
      </c>
      <c r="Z25" s="17">
        <v>6.088541666666667</v>
      </c>
      <c r="AA25" s="17"/>
      <c r="AB25" s="17">
        <v>5.541666666666667</v>
      </c>
    </row>
    <row r="26" spans="1:28">
      <c r="A26" s="86" t="s">
        <v>39</v>
      </c>
      <c r="B26" s="86" t="s">
        <v>40</v>
      </c>
      <c r="C26" s="87">
        <v>4</v>
      </c>
      <c r="D26" s="86" t="s">
        <v>42</v>
      </c>
      <c r="E26" s="86">
        <v>1989</v>
      </c>
      <c r="F26" s="87">
        <v>2</v>
      </c>
      <c r="G26" s="87">
        <v>114</v>
      </c>
      <c r="H26" s="87">
        <v>1</v>
      </c>
      <c r="I26" s="87">
        <v>14</v>
      </c>
      <c r="J26" s="7">
        <v>1</v>
      </c>
      <c r="K26" s="20">
        <v>45854</v>
      </c>
      <c r="L26">
        <v>3</v>
      </c>
      <c r="M26" s="67">
        <v>3</v>
      </c>
      <c r="N26" s="67">
        <v>5</v>
      </c>
      <c r="O26" s="67">
        <v>4</v>
      </c>
      <c r="P26" s="105">
        <f t="shared" si="1"/>
        <v>4</v>
      </c>
      <c r="Q26" s="67">
        <v>16.100000000000001</v>
      </c>
      <c r="R26" s="67">
        <v>16</v>
      </c>
      <c r="S26" s="67">
        <v>14.3</v>
      </c>
      <c r="T26" s="17">
        <f t="shared" si="0"/>
        <v>15.466666666666669</v>
      </c>
      <c r="U26" s="119"/>
      <c r="V26"/>
      <c r="W26"/>
      <c r="X26"/>
      <c r="Y26"/>
      <c r="Z26"/>
      <c r="AA26"/>
      <c r="AB26"/>
    </row>
    <row r="27" spans="1:28">
      <c r="A27" s="86" t="s">
        <v>39</v>
      </c>
      <c r="B27" s="86" t="s">
        <v>40</v>
      </c>
      <c r="C27" s="86">
        <v>4</v>
      </c>
      <c r="D27" s="86" t="s">
        <v>45</v>
      </c>
      <c r="E27" s="86">
        <v>2004</v>
      </c>
      <c r="F27" s="86">
        <v>2</v>
      </c>
      <c r="G27" s="86">
        <v>214</v>
      </c>
      <c r="H27" s="86">
        <v>2</v>
      </c>
      <c r="I27" s="86">
        <v>14</v>
      </c>
      <c r="J27" s="7">
        <v>1</v>
      </c>
      <c r="K27" s="20">
        <v>45854</v>
      </c>
      <c r="L27">
        <v>3</v>
      </c>
      <c r="M27" s="67">
        <v>4</v>
      </c>
      <c r="N27" s="67">
        <v>6</v>
      </c>
      <c r="O27" s="67">
        <v>5</v>
      </c>
      <c r="P27" s="105">
        <f t="shared" si="1"/>
        <v>5</v>
      </c>
      <c r="Q27" s="67">
        <v>15.4</v>
      </c>
      <c r="R27" s="67">
        <v>18</v>
      </c>
      <c r="S27" s="67">
        <v>14.2</v>
      </c>
      <c r="T27" s="17">
        <f t="shared" si="0"/>
        <v>15.866666666666665</v>
      </c>
      <c r="U27" s="119"/>
      <c r="V27"/>
      <c r="W27"/>
      <c r="X27"/>
      <c r="Y27"/>
      <c r="Z27"/>
      <c r="AA27"/>
      <c r="AB27"/>
    </row>
    <row r="28" spans="1:28">
      <c r="A28" s="86" t="s">
        <v>39</v>
      </c>
      <c r="B28" s="86" t="s">
        <v>40</v>
      </c>
      <c r="C28" s="86">
        <v>4</v>
      </c>
      <c r="D28" s="86" t="s">
        <v>41</v>
      </c>
      <c r="E28" s="86">
        <v>1984</v>
      </c>
      <c r="F28" s="86">
        <v>2</v>
      </c>
      <c r="G28" s="86">
        <v>314</v>
      </c>
      <c r="H28" s="86">
        <v>3</v>
      </c>
      <c r="I28" s="86">
        <v>14</v>
      </c>
      <c r="J28" s="7">
        <v>1</v>
      </c>
      <c r="K28" s="20">
        <v>45854</v>
      </c>
      <c r="L28">
        <v>3</v>
      </c>
      <c r="M28" s="67">
        <v>4</v>
      </c>
      <c r="N28" s="67">
        <v>6</v>
      </c>
      <c r="O28" s="67">
        <v>3</v>
      </c>
      <c r="P28" s="105">
        <f t="shared" si="1"/>
        <v>4.333333333333333</v>
      </c>
      <c r="Q28" s="67">
        <v>10.8</v>
      </c>
      <c r="R28" s="67">
        <v>10.8</v>
      </c>
      <c r="S28" s="67">
        <v>17.399999999999999</v>
      </c>
      <c r="T28" s="17">
        <f t="shared" si="0"/>
        <v>13</v>
      </c>
      <c r="U28" s="119"/>
      <c r="V28" s="29" t="s">
        <v>652</v>
      </c>
      <c r="W28"/>
      <c r="X28"/>
      <c r="Y28" s="29" t="s">
        <v>602</v>
      </c>
      <c r="Z28"/>
      <c r="AA28"/>
      <c r="AB28"/>
    </row>
    <row r="29" spans="1:28">
      <c r="A29" s="86" t="s">
        <v>39</v>
      </c>
      <c r="B29" s="86" t="s">
        <v>40</v>
      </c>
      <c r="C29" s="86">
        <v>4</v>
      </c>
      <c r="D29" s="86" t="s">
        <v>47</v>
      </c>
      <c r="E29" s="86">
        <v>2016</v>
      </c>
      <c r="F29" s="86">
        <v>2</v>
      </c>
      <c r="G29" s="86">
        <v>414</v>
      </c>
      <c r="H29" s="86">
        <v>4</v>
      </c>
      <c r="I29" s="86">
        <v>14</v>
      </c>
      <c r="J29" s="7">
        <v>1</v>
      </c>
      <c r="K29" s="20">
        <v>45854</v>
      </c>
      <c r="L29">
        <v>3</v>
      </c>
      <c r="M29" s="67">
        <v>6</v>
      </c>
      <c r="N29" s="67">
        <v>5</v>
      </c>
      <c r="O29" s="67">
        <v>5</v>
      </c>
      <c r="P29" s="105">
        <f t="shared" si="1"/>
        <v>5.333333333333333</v>
      </c>
      <c r="Q29" s="67">
        <v>17</v>
      </c>
      <c r="R29" s="67">
        <v>17.7</v>
      </c>
      <c r="S29" s="67">
        <v>17.5</v>
      </c>
      <c r="T29" s="17">
        <f t="shared" si="0"/>
        <v>17.400000000000002</v>
      </c>
      <c r="U29" s="119"/>
      <c r="V29" s="29" t="s">
        <v>49</v>
      </c>
      <c r="W29" s="29" t="s">
        <v>53</v>
      </c>
      <c r="X29" s="29" t="s">
        <v>52</v>
      </c>
      <c r="Y29" s="20">
        <v>45822</v>
      </c>
      <c r="Z29" s="20">
        <v>45854</v>
      </c>
      <c r="AA29" t="s">
        <v>618</v>
      </c>
      <c r="AB29"/>
    </row>
    <row r="30" spans="1:28">
      <c r="A30" s="86" t="s">
        <v>39</v>
      </c>
      <c r="B30" s="86" t="s">
        <v>40</v>
      </c>
      <c r="C30" s="86">
        <v>4</v>
      </c>
      <c r="D30" s="86" t="s">
        <v>44</v>
      </c>
      <c r="E30" s="86">
        <v>2001</v>
      </c>
      <c r="F30" s="86">
        <v>2</v>
      </c>
      <c r="G30" s="86">
        <v>416</v>
      </c>
      <c r="H30" s="86">
        <v>4</v>
      </c>
      <c r="I30" s="86">
        <v>16</v>
      </c>
      <c r="J30" s="7">
        <v>1</v>
      </c>
      <c r="K30" s="20">
        <v>45854</v>
      </c>
      <c r="L30">
        <v>3</v>
      </c>
      <c r="M30" s="67">
        <v>5</v>
      </c>
      <c r="N30" s="67">
        <v>5</v>
      </c>
      <c r="O30" s="67">
        <v>5</v>
      </c>
      <c r="P30" s="105">
        <f t="shared" si="1"/>
        <v>5</v>
      </c>
      <c r="Q30" s="67">
        <v>14.5</v>
      </c>
      <c r="R30" s="67">
        <v>14.6</v>
      </c>
      <c r="S30" s="67">
        <v>13.8</v>
      </c>
      <c r="T30" s="17">
        <f t="shared" si="0"/>
        <v>14.300000000000002</v>
      </c>
      <c r="U30" s="119"/>
      <c r="V30" t="s">
        <v>39</v>
      </c>
      <c r="W30">
        <v>1984</v>
      </c>
      <c r="X30" t="s">
        <v>41</v>
      </c>
      <c r="Y30" s="17"/>
      <c r="Z30" s="17">
        <v>15.558333333333334</v>
      </c>
      <c r="AA30" s="17">
        <v>15.558333333333334</v>
      </c>
      <c r="AB30"/>
    </row>
    <row r="31" spans="1:28">
      <c r="A31" s="86" t="s">
        <v>39</v>
      </c>
      <c r="B31" s="86" t="s">
        <v>40</v>
      </c>
      <c r="C31" s="86">
        <v>4</v>
      </c>
      <c r="D31" s="86" t="s">
        <v>43</v>
      </c>
      <c r="E31" s="86">
        <v>1999</v>
      </c>
      <c r="F31" s="86">
        <v>2</v>
      </c>
      <c r="G31" s="86">
        <v>316</v>
      </c>
      <c r="H31" s="86">
        <v>3</v>
      </c>
      <c r="I31" s="86">
        <v>16</v>
      </c>
      <c r="J31" s="7">
        <v>1</v>
      </c>
      <c r="K31" s="20">
        <v>45854</v>
      </c>
      <c r="L31">
        <v>3</v>
      </c>
      <c r="M31" s="67">
        <v>5</v>
      </c>
      <c r="N31" s="67">
        <v>5</v>
      </c>
      <c r="O31" s="67">
        <v>5</v>
      </c>
      <c r="P31" s="105">
        <f t="shared" si="1"/>
        <v>5</v>
      </c>
      <c r="Q31" s="67">
        <v>15.2</v>
      </c>
      <c r="R31" s="67">
        <v>16.7</v>
      </c>
      <c r="S31" s="67">
        <v>14.7</v>
      </c>
      <c r="T31" s="17">
        <f t="shared" si="0"/>
        <v>15.533333333333331</v>
      </c>
      <c r="U31" s="119"/>
      <c r="V31"/>
      <c r="W31">
        <v>1989</v>
      </c>
      <c r="X31" t="s">
        <v>42</v>
      </c>
      <c r="Y31" s="17"/>
      <c r="Z31" s="17">
        <v>15.3</v>
      </c>
      <c r="AA31" s="17">
        <v>15.3</v>
      </c>
      <c r="AB31"/>
    </row>
    <row r="32" spans="1:28">
      <c r="A32" s="86" t="s">
        <v>39</v>
      </c>
      <c r="B32" s="86" t="s">
        <v>40</v>
      </c>
      <c r="C32" s="86">
        <v>4</v>
      </c>
      <c r="D32" s="86" t="s">
        <v>46</v>
      </c>
      <c r="E32" s="86">
        <v>2008</v>
      </c>
      <c r="F32" s="86">
        <v>2</v>
      </c>
      <c r="G32" s="86">
        <v>216</v>
      </c>
      <c r="H32" s="86">
        <v>2</v>
      </c>
      <c r="I32" s="86">
        <v>16</v>
      </c>
      <c r="J32" s="7">
        <v>1</v>
      </c>
      <c r="K32" s="20">
        <v>45854</v>
      </c>
      <c r="L32">
        <v>3</v>
      </c>
      <c r="M32" s="67">
        <v>6</v>
      </c>
      <c r="N32" s="67">
        <v>5</v>
      </c>
      <c r="O32" s="67">
        <v>6</v>
      </c>
      <c r="P32" s="105">
        <f t="shared" si="1"/>
        <v>5.666666666666667</v>
      </c>
      <c r="Q32" s="67">
        <v>17</v>
      </c>
      <c r="R32" s="67">
        <v>13.5</v>
      </c>
      <c r="S32" s="67">
        <v>14.5</v>
      </c>
      <c r="T32" s="17">
        <f t="shared" si="0"/>
        <v>15</v>
      </c>
      <c r="U32" s="119"/>
      <c r="V32"/>
      <c r="W32">
        <v>1999</v>
      </c>
      <c r="X32" t="s">
        <v>43</v>
      </c>
      <c r="Y32" s="17"/>
      <c r="Z32" s="17">
        <v>15.016666666666667</v>
      </c>
      <c r="AA32" s="17">
        <v>15.016666666666667</v>
      </c>
      <c r="AB32"/>
    </row>
    <row r="33" spans="1:28">
      <c r="A33" s="86" t="s">
        <v>39</v>
      </c>
      <c r="B33" s="86" t="s">
        <v>40</v>
      </c>
      <c r="C33" s="86">
        <v>4</v>
      </c>
      <c r="D33" s="86" t="s">
        <v>48</v>
      </c>
      <c r="E33" s="86">
        <v>2020</v>
      </c>
      <c r="F33" s="86">
        <v>2</v>
      </c>
      <c r="G33" s="86">
        <v>116</v>
      </c>
      <c r="H33" s="86">
        <v>1</v>
      </c>
      <c r="I33" s="86">
        <v>16</v>
      </c>
      <c r="J33" s="7">
        <v>1</v>
      </c>
      <c r="K33" s="20">
        <v>45854</v>
      </c>
      <c r="L33">
        <v>3</v>
      </c>
      <c r="M33" s="67">
        <v>5</v>
      </c>
      <c r="N33" s="67">
        <v>5</v>
      </c>
      <c r="O33" s="67">
        <v>3</v>
      </c>
      <c r="P33" s="105">
        <f t="shared" si="1"/>
        <v>4.333333333333333</v>
      </c>
      <c r="Q33" s="67">
        <v>17.7</v>
      </c>
      <c r="R33" s="67">
        <v>17.600000000000001</v>
      </c>
      <c r="S33" s="67">
        <v>14</v>
      </c>
      <c r="T33" s="17">
        <f t="shared" si="0"/>
        <v>16.433333333333334</v>
      </c>
      <c r="U33" s="119"/>
      <c r="V33"/>
      <c r="W33">
        <v>2001</v>
      </c>
      <c r="X33" t="s">
        <v>44</v>
      </c>
      <c r="Y33" s="17"/>
      <c r="Z33" s="17">
        <v>15.774166666666666</v>
      </c>
      <c r="AA33" s="17">
        <v>15.774166666666666</v>
      </c>
      <c r="AB33"/>
    </row>
    <row r="34" spans="1:28">
      <c r="A34" s="86" t="s">
        <v>29</v>
      </c>
      <c r="B34" s="86" t="s">
        <v>30</v>
      </c>
      <c r="C34" s="86">
        <v>5</v>
      </c>
      <c r="D34" s="86" t="s">
        <v>33</v>
      </c>
      <c r="E34" s="86">
        <v>1998</v>
      </c>
      <c r="F34" s="86">
        <v>3</v>
      </c>
      <c r="G34" s="86">
        <v>118</v>
      </c>
      <c r="H34" s="86">
        <v>1</v>
      </c>
      <c r="I34" s="86">
        <v>18</v>
      </c>
      <c r="J34" s="7">
        <v>1</v>
      </c>
      <c r="K34" s="20">
        <v>45822</v>
      </c>
      <c r="L34">
        <v>3</v>
      </c>
      <c r="M34">
        <v>5</v>
      </c>
      <c r="N34">
        <v>4</v>
      </c>
      <c r="O34">
        <v>5</v>
      </c>
      <c r="P34" s="105">
        <f t="shared" si="1"/>
        <v>4.666666666666667</v>
      </c>
      <c r="Q34">
        <v>17.3</v>
      </c>
      <c r="R34">
        <v>17.899999999999999</v>
      </c>
      <c r="S34">
        <v>20.5</v>
      </c>
      <c r="T34" s="17">
        <f t="shared" si="0"/>
        <v>18.566666666666666</v>
      </c>
      <c r="U34" s="119"/>
      <c r="V34"/>
      <c r="W34">
        <v>2004</v>
      </c>
      <c r="X34" t="s">
        <v>45</v>
      </c>
      <c r="Y34" s="17"/>
      <c r="Z34" s="17">
        <v>16.158333333333335</v>
      </c>
      <c r="AA34" s="17">
        <v>16.158333333333335</v>
      </c>
      <c r="AB34"/>
    </row>
    <row r="35" spans="1:28">
      <c r="A35" s="86" t="s">
        <v>29</v>
      </c>
      <c r="B35" s="86" t="s">
        <v>30</v>
      </c>
      <c r="C35" s="86">
        <v>5</v>
      </c>
      <c r="D35" s="86" t="s">
        <v>31</v>
      </c>
      <c r="E35" s="86">
        <v>1983</v>
      </c>
      <c r="F35" s="86">
        <v>3</v>
      </c>
      <c r="G35" s="86">
        <v>218</v>
      </c>
      <c r="H35" s="86">
        <v>2</v>
      </c>
      <c r="I35" s="86">
        <v>18</v>
      </c>
      <c r="J35" s="7">
        <v>1</v>
      </c>
      <c r="K35" s="20">
        <v>45822</v>
      </c>
      <c r="L35">
        <v>3</v>
      </c>
      <c r="M35">
        <v>5</v>
      </c>
      <c r="N35">
        <v>5</v>
      </c>
      <c r="O35">
        <v>4</v>
      </c>
      <c r="P35" s="105">
        <f t="shared" si="1"/>
        <v>4.666666666666667</v>
      </c>
      <c r="Q35">
        <v>15.5</v>
      </c>
      <c r="R35">
        <v>15</v>
      </c>
      <c r="S35">
        <v>16.7</v>
      </c>
      <c r="T35" s="17">
        <f t="shared" si="0"/>
        <v>15.733333333333334</v>
      </c>
      <c r="U35" s="119"/>
      <c r="V35"/>
      <c r="W35">
        <v>2008</v>
      </c>
      <c r="X35" t="s">
        <v>46</v>
      </c>
      <c r="Y35" s="17"/>
      <c r="Z35" s="17">
        <v>15.308333333333334</v>
      </c>
      <c r="AA35" s="17">
        <v>15.308333333333334</v>
      </c>
      <c r="AB35"/>
    </row>
    <row r="36" spans="1:28">
      <c r="A36" s="86" t="s">
        <v>29</v>
      </c>
      <c r="B36" s="86" t="s">
        <v>30</v>
      </c>
      <c r="C36" s="86">
        <v>5</v>
      </c>
      <c r="D36" s="86" t="s">
        <v>34</v>
      </c>
      <c r="E36" s="86">
        <v>1999</v>
      </c>
      <c r="F36" s="86">
        <v>3</v>
      </c>
      <c r="G36" s="86">
        <v>318</v>
      </c>
      <c r="H36" s="86">
        <v>3</v>
      </c>
      <c r="I36" s="86">
        <v>18</v>
      </c>
      <c r="J36" s="7">
        <v>1</v>
      </c>
      <c r="K36" s="20">
        <v>45822</v>
      </c>
      <c r="L36">
        <v>3</v>
      </c>
      <c r="M36">
        <v>5</v>
      </c>
      <c r="N36">
        <v>5</v>
      </c>
      <c r="O36">
        <v>4</v>
      </c>
      <c r="P36" s="105">
        <f t="shared" si="1"/>
        <v>4.666666666666667</v>
      </c>
      <c r="Q36">
        <v>14.1</v>
      </c>
      <c r="R36">
        <v>14.6</v>
      </c>
      <c r="S36">
        <v>14.8</v>
      </c>
      <c r="T36" s="17">
        <f t="shared" si="0"/>
        <v>14.5</v>
      </c>
      <c r="U36" s="119"/>
      <c r="V36"/>
      <c r="W36">
        <v>2016</v>
      </c>
      <c r="X36" t="s">
        <v>47</v>
      </c>
      <c r="Y36" s="17"/>
      <c r="Z36" s="17">
        <v>15.508333333333333</v>
      </c>
      <c r="AA36" s="17">
        <v>15.508333333333333</v>
      </c>
      <c r="AB36"/>
    </row>
    <row r="37" spans="1:28">
      <c r="A37" s="86" t="s">
        <v>29</v>
      </c>
      <c r="B37" s="86" t="s">
        <v>30</v>
      </c>
      <c r="C37" s="86">
        <v>5</v>
      </c>
      <c r="D37" s="86" t="s">
        <v>37</v>
      </c>
      <c r="E37" s="86">
        <v>2018</v>
      </c>
      <c r="F37" s="86">
        <v>3</v>
      </c>
      <c r="G37" s="86">
        <v>418</v>
      </c>
      <c r="H37" s="86">
        <v>4</v>
      </c>
      <c r="I37" s="86">
        <v>18</v>
      </c>
      <c r="J37" s="7">
        <v>1</v>
      </c>
      <c r="K37" s="20">
        <v>45822</v>
      </c>
      <c r="L37">
        <v>3</v>
      </c>
      <c r="M37">
        <v>4</v>
      </c>
      <c r="N37">
        <v>5</v>
      </c>
      <c r="O37">
        <v>5</v>
      </c>
      <c r="P37" s="105">
        <f t="shared" si="1"/>
        <v>4.666666666666667</v>
      </c>
      <c r="Q37">
        <v>12.3</v>
      </c>
      <c r="R37">
        <v>17.399999999999999</v>
      </c>
      <c r="S37">
        <v>14.7</v>
      </c>
      <c r="T37" s="17">
        <f t="shared" si="0"/>
        <v>14.799999999999999</v>
      </c>
      <c r="U37" s="119"/>
      <c r="V37"/>
      <c r="W37">
        <v>2020</v>
      </c>
      <c r="X37" t="s">
        <v>48</v>
      </c>
      <c r="Y37" s="17"/>
      <c r="Z37" s="17">
        <v>16.866666666666667</v>
      </c>
      <c r="AA37" s="17">
        <v>16.866666666666667</v>
      </c>
      <c r="AB37"/>
    </row>
    <row r="38" spans="1:28">
      <c r="A38" s="86" t="s">
        <v>29</v>
      </c>
      <c r="B38" s="86" t="s">
        <v>30</v>
      </c>
      <c r="C38" s="86">
        <v>5</v>
      </c>
      <c r="D38" s="86" t="s">
        <v>32</v>
      </c>
      <c r="E38" s="86">
        <v>1985</v>
      </c>
      <c r="F38" s="86">
        <v>3</v>
      </c>
      <c r="G38" s="86">
        <v>420</v>
      </c>
      <c r="H38" s="86">
        <v>4</v>
      </c>
      <c r="I38" s="86">
        <v>20</v>
      </c>
      <c r="J38" s="7">
        <v>1</v>
      </c>
      <c r="K38" s="20">
        <v>45822</v>
      </c>
      <c r="L38">
        <v>3</v>
      </c>
      <c r="M38">
        <v>4</v>
      </c>
      <c r="N38">
        <v>5</v>
      </c>
      <c r="O38">
        <v>6</v>
      </c>
      <c r="P38" s="105">
        <f t="shared" si="1"/>
        <v>5</v>
      </c>
      <c r="Q38">
        <v>13.3</v>
      </c>
      <c r="R38">
        <v>21.1</v>
      </c>
      <c r="S38">
        <v>15.4</v>
      </c>
      <c r="T38" s="17">
        <f t="shared" si="0"/>
        <v>16.600000000000001</v>
      </c>
      <c r="U38" s="119"/>
      <c r="V38" t="s">
        <v>606</v>
      </c>
      <c r="W38"/>
      <c r="X38"/>
      <c r="Y38" s="17"/>
      <c r="Z38" s="17">
        <v>15.686354166666668</v>
      </c>
      <c r="AA38" s="17">
        <v>15.686354166666668</v>
      </c>
      <c r="AB38"/>
    </row>
    <row r="39" spans="1:28" ht="12.6" customHeight="1">
      <c r="A39" s="86" t="s">
        <v>29</v>
      </c>
      <c r="B39" s="86" t="s">
        <v>30</v>
      </c>
      <c r="C39" s="86">
        <v>5</v>
      </c>
      <c r="D39" s="86" t="s">
        <v>35</v>
      </c>
      <c r="E39" s="86">
        <v>2002</v>
      </c>
      <c r="F39" s="86">
        <v>3</v>
      </c>
      <c r="G39" s="86">
        <v>320</v>
      </c>
      <c r="H39" s="86">
        <v>3</v>
      </c>
      <c r="I39" s="86">
        <v>20</v>
      </c>
      <c r="J39" s="7">
        <v>1</v>
      </c>
      <c r="K39" s="20">
        <v>45822</v>
      </c>
      <c r="L39">
        <v>3</v>
      </c>
      <c r="M39">
        <v>5</v>
      </c>
      <c r="N39">
        <v>4</v>
      </c>
      <c r="O39">
        <v>5</v>
      </c>
      <c r="P39" s="105">
        <f t="shared" si="1"/>
        <v>4.666666666666667</v>
      </c>
      <c r="Q39">
        <v>19</v>
      </c>
      <c r="R39">
        <v>13.2</v>
      </c>
      <c r="S39">
        <v>14</v>
      </c>
      <c r="T39" s="17">
        <f t="shared" si="0"/>
        <v>15.4</v>
      </c>
      <c r="U39" s="119"/>
      <c r="V39" t="s">
        <v>29</v>
      </c>
      <c r="W39">
        <v>1983</v>
      </c>
      <c r="X39" t="s">
        <v>31</v>
      </c>
      <c r="Y39" s="17">
        <v>14.866666666666667</v>
      </c>
      <c r="Z39" s="17">
        <v>18.616666666666667</v>
      </c>
      <c r="AA39" s="17">
        <v>16.741666666666667</v>
      </c>
      <c r="AB39"/>
    </row>
    <row r="40" spans="1:28">
      <c r="A40" s="86" t="s">
        <v>29</v>
      </c>
      <c r="B40" s="86" t="s">
        <v>30</v>
      </c>
      <c r="C40" s="86">
        <v>5</v>
      </c>
      <c r="D40" s="86" t="s">
        <v>36</v>
      </c>
      <c r="E40" s="86">
        <v>2016</v>
      </c>
      <c r="F40" s="86">
        <v>3</v>
      </c>
      <c r="G40" s="86">
        <v>220</v>
      </c>
      <c r="H40" s="86">
        <v>2</v>
      </c>
      <c r="I40" s="86">
        <v>20</v>
      </c>
      <c r="J40" s="7">
        <v>1</v>
      </c>
      <c r="K40" s="20">
        <v>45822</v>
      </c>
      <c r="L40">
        <v>3</v>
      </c>
      <c r="M40">
        <v>4</v>
      </c>
      <c r="N40">
        <v>5</v>
      </c>
      <c r="O40">
        <v>4</v>
      </c>
      <c r="P40" s="105">
        <f t="shared" si="1"/>
        <v>4.333333333333333</v>
      </c>
      <c r="Q40">
        <v>16.100000000000001</v>
      </c>
      <c r="R40">
        <v>18</v>
      </c>
      <c r="S40">
        <v>12.5</v>
      </c>
      <c r="T40" s="17">
        <f t="shared" si="0"/>
        <v>15.533333333333333</v>
      </c>
      <c r="U40" s="119"/>
      <c r="V40"/>
      <c r="W40">
        <v>1985</v>
      </c>
      <c r="X40" t="s">
        <v>32</v>
      </c>
      <c r="Y40" s="17">
        <v>15.375000000000002</v>
      </c>
      <c r="Z40" s="17">
        <v>17.891666666666666</v>
      </c>
      <c r="AA40" s="17">
        <v>16.633333333333333</v>
      </c>
      <c r="AB40"/>
    </row>
    <row r="41" spans="1:28">
      <c r="A41" s="86" t="s">
        <v>29</v>
      </c>
      <c r="B41" s="86" t="s">
        <v>30</v>
      </c>
      <c r="C41" s="86">
        <v>5</v>
      </c>
      <c r="D41" s="86" t="s">
        <v>38</v>
      </c>
      <c r="E41" s="86">
        <v>2023</v>
      </c>
      <c r="F41" s="86">
        <v>3</v>
      </c>
      <c r="G41" s="86">
        <v>120</v>
      </c>
      <c r="H41" s="86">
        <v>1</v>
      </c>
      <c r="I41" s="86">
        <v>20</v>
      </c>
      <c r="J41" s="7">
        <v>1</v>
      </c>
      <c r="K41" s="20">
        <v>45822</v>
      </c>
      <c r="L41">
        <v>3</v>
      </c>
      <c r="M41">
        <v>4</v>
      </c>
      <c r="N41">
        <v>4</v>
      </c>
      <c r="O41">
        <v>4</v>
      </c>
      <c r="P41" s="105">
        <f t="shared" si="1"/>
        <v>4</v>
      </c>
      <c r="Q41">
        <v>13</v>
      </c>
      <c r="R41">
        <v>14.2</v>
      </c>
      <c r="S41">
        <v>16.600000000000001</v>
      </c>
      <c r="T41" s="17">
        <f t="shared" si="0"/>
        <v>14.6</v>
      </c>
      <c r="U41" s="119"/>
      <c r="V41"/>
      <c r="W41">
        <v>1998</v>
      </c>
      <c r="X41" t="s">
        <v>33</v>
      </c>
      <c r="Y41" s="17">
        <v>15.933333333333334</v>
      </c>
      <c r="Z41" s="17">
        <v>18.491666666666667</v>
      </c>
      <c r="AA41" s="17">
        <v>17.212500000000002</v>
      </c>
      <c r="AB41"/>
    </row>
    <row r="42" spans="1:28">
      <c r="A42" s="86" t="s">
        <v>39</v>
      </c>
      <c r="B42" s="86" t="s">
        <v>40</v>
      </c>
      <c r="C42" s="86">
        <v>6</v>
      </c>
      <c r="D42" s="86" t="s">
        <v>44</v>
      </c>
      <c r="E42" s="86">
        <v>2001</v>
      </c>
      <c r="F42" s="86">
        <v>3</v>
      </c>
      <c r="G42" s="86">
        <v>122</v>
      </c>
      <c r="H42" s="86">
        <v>1</v>
      </c>
      <c r="I42" s="86">
        <v>22</v>
      </c>
      <c r="J42" s="7">
        <v>1</v>
      </c>
      <c r="K42" s="20">
        <v>45854</v>
      </c>
      <c r="L42">
        <v>3</v>
      </c>
      <c r="M42" s="67">
        <v>5</v>
      </c>
      <c r="N42" s="67">
        <v>6</v>
      </c>
      <c r="O42" s="67">
        <v>5</v>
      </c>
      <c r="P42" s="105">
        <f t="shared" si="1"/>
        <v>5.333333333333333</v>
      </c>
      <c r="Q42" s="67">
        <v>15.09</v>
      </c>
      <c r="R42" s="67">
        <v>19.100000000000001</v>
      </c>
      <c r="S42" s="67">
        <v>15</v>
      </c>
      <c r="T42" s="17">
        <f t="shared" si="0"/>
        <v>16.396666666666665</v>
      </c>
      <c r="U42" s="119"/>
      <c r="V42"/>
      <c r="W42">
        <v>1999</v>
      </c>
      <c r="X42" t="s">
        <v>34</v>
      </c>
      <c r="Y42" s="17">
        <v>13.841666666666669</v>
      </c>
      <c r="Z42" s="17">
        <v>18.208333333333336</v>
      </c>
      <c r="AA42" s="17">
        <v>16.025000000000002</v>
      </c>
      <c r="AB42"/>
    </row>
    <row r="43" spans="1:28">
      <c r="A43" s="86" t="s">
        <v>39</v>
      </c>
      <c r="B43" s="86" t="s">
        <v>40</v>
      </c>
      <c r="C43" s="86">
        <v>6</v>
      </c>
      <c r="D43" s="86" t="s">
        <v>47</v>
      </c>
      <c r="E43" s="86">
        <v>2016</v>
      </c>
      <c r="F43" s="86">
        <v>3</v>
      </c>
      <c r="G43" s="86">
        <v>222</v>
      </c>
      <c r="H43" s="86">
        <v>2</v>
      </c>
      <c r="I43" s="86">
        <v>22</v>
      </c>
      <c r="J43" s="7">
        <v>1</v>
      </c>
      <c r="K43" s="20">
        <v>45854</v>
      </c>
      <c r="L43">
        <v>3</v>
      </c>
      <c r="M43" s="67">
        <v>6</v>
      </c>
      <c r="N43" s="67">
        <v>7</v>
      </c>
      <c r="O43" s="67">
        <v>7</v>
      </c>
      <c r="P43" s="105">
        <f t="shared" si="1"/>
        <v>6.666666666666667</v>
      </c>
      <c r="Q43" s="67">
        <v>13</v>
      </c>
      <c r="R43" s="67">
        <v>16.5</v>
      </c>
      <c r="S43" s="67">
        <v>14.5</v>
      </c>
      <c r="T43" s="17">
        <f t="shared" si="0"/>
        <v>14.666666666666666</v>
      </c>
      <c r="U43" s="119"/>
      <c r="V43"/>
      <c r="W43">
        <v>2002</v>
      </c>
      <c r="X43" t="s">
        <v>35</v>
      </c>
      <c r="Y43" s="17">
        <v>16.241666666666667</v>
      </c>
      <c r="Z43" s="17">
        <v>19.833333333333332</v>
      </c>
      <c r="AA43" s="17">
        <v>18.037500000000001</v>
      </c>
      <c r="AB43"/>
    </row>
    <row r="44" spans="1:28">
      <c r="A44" s="86" t="s">
        <v>39</v>
      </c>
      <c r="B44" s="86" t="s">
        <v>40</v>
      </c>
      <c r="C44" s="86">
        <v>6</v>
      </c>
      <c r="D44" s="86" t="s">
        <v>42</v>
      </c>
      <c r="E44" s="86">
        <v>1989</v>
      </c>
      <c r="F44" s="86">
        <v>3</v>
      </c>
      <c r="G44" s="86">
        <v>322</v>
      </c>
      <c r="H44" s="86">
        <v>3</v>
      </c>
      <c r="I44" s="86">
        <v>22</v>
      </c>
      <c r="J44" s="7">
        <v>1</v>
      </c>
      <c r="K44" s="20">
        <v>45854</v>
      </c>
      <c r="L44">
        <v>3</v>
      </c>
      <c r="M44" s="67">
        <v>5</v>
      </c>
      <c r="N44" s="67">
        <v>5</v>
      </c>
      <c r="O44" s="67">
        <v>6</v>
      </c>
      <c r="P44" s="105">
        <f t="shared" si="1"/>
        <v>5.333333333333333</v>
      </c>
      <c r="Q44" s="67">
        <v>13.2</v>
      </c>
      <c r="R44" s="67">
        <v>17</v>
      </c>
      <c r="S44" s="67">
        <v>14.1</v>
      </c>
      <c r="T44" s="17">
        <f t="shared" si="0"/>
        <v>14.766666666666666</v>
      </c>
      <c r="U44" s="119"/>
      <c r="V44"/>
      <c r="W44">
        <v>2016</v>
      </c>
      <c r="X44" t="s">
        <v>36</v>
      </c>
      <c r="Y44" s="17">
        <v>15.475</v>
      </c>
      <c r="Z44" s="17">
        <v>19.216666666666665</v>
      </c>
      <c r="AA44" s="17">
        <v>17.345833333333335</v>
      </c>
      <c r="AB44"/>
    </row>
    <row r="45" spans="1:28">
      <c r="A45" s="86" t="s">
        <v>39</v>
      </c>
      <c r="B45" s="86" t="s">
        <v>40</v>
      </c>
      <c r="C45" s="86">
        <v>6</v>
      </c>
      <c r="D45" s="86" t="s">
        <v>48</v>
      </c>
      <c r="E45" s="86">
        <v>2020</v>
      </c>
      <c r="F45" s="86">
        <v>3</v>
      </c>
      <c r="G45" s="86">
        <v>422</v>
      </c>
      <c r="H45" s="86">
        <v>4</v>
      </c>
      <c r="I45" s="86">
        <v>22</v>
      </c>
      <c r="J45" s="7">
        <v>1</v>
      </c>
      <c r="K45" s="20">
        <v>45854</v>
      </c>
      <c r="L45">
        <v>3</v>
      </c>
      <c r="M45" s="67">
        <v>5</v>
      </c>
      <c r="N45" s="67">
        <v>5</v>
      </c>
      <c r="O45" s="67">
        <v>5</v>
      </c>
      <c r="P45" s="105">
        <f t="shared" si="1"/>
        <v>5</v>
      </c>
      <c r="Q45" s="67">
        <v>16.2</v>
      </c>
      <c r="R45" s="67">
        <v>17.600000000000001</v>
      </c>
      <c r="S45" s="67">
        <v>17.100000000000001</v>
      </c>
      <c r="T45" s="17">
        <f t="shared" si="0"/>
        <v>16.966666666666665</v>
      </c>
      <c r="U45" s="119"/>
      <c r="V45"/>
      <c r="W45">
        <v>2018</v>
      </c>
      <c r="X45" t="s">
        <v>37</v>
      </c>
      <c r="Y45" s="17">
        <v>15.424999999999999</v>
      </c>
      <c r="Z45" s="17">
        <v>18.533333333333335</v>
      </c>
      <c r="AA45" s="17">
        <v>16.979166666666664</v>
      </c>
      <c r="AB45"/>
    </row>
    <row r="46" spans="1:28">
      <c r="A46" s="86" t="s">
        <v>39</v>
      </c>
      <c r="B46" s="86" t="s">
        <v>40</v>
      </c>
      <c r="C46" s="86">
        <v>6</v>
      </c>
      <c r="D46" s="86" t="s">
        <v>41</v>
      </c>
      <c r="E46" s="86">
        <v>1984</v>
      </c>
      <c r="F46" s="86">
        <v>3</v>
      </c>
      <c r="G46" s="86">
        <v>424</v>
      </c>
      <c r="H46" s="86">
        <v>4</v>
      </c>
      <c r="I46" s="86">
        <v>24</v>
      </c>
      <c r="J46" s="7">
        <v>1</v>
      </c>
      <c r="K46" s="20">
        <v>45854</v>
      </c>
      <c r="L46">
        <v>3</v>
      </c>
      <c r="M46" s="67">
        <v>5</v>
      </c>
      <c r="N46" s="67">
        <v>5</v>
      </c>
      <c r="O46" s="67">
        <v>5</v>
      </c>
      <c r="P46" s="105">
        <f t="shared" si="1"/>
        <v>5</v>
      </c>
      <c r="Q46" s="67">
        <v>17</v>
      </c>
      <c r="R46" s="67">
        <v>15.5</v>
      </c>
      <c r="S46" s="67">
        <v>12</v>
      </c>
      <c r="T46" s="17">
        <f t="shared" si="0"/>
        <v>14.833333333333334</v>
      </c>
      <c r="U46" s="119"/>
      <c r="V46"/>
      <c r="W46">
        <v>2023</v>
      </c>
      <c r="X46" t="s">
        <v>38</v>
      </c>
      <c r="Y46" s="17">
        <v>14.966666666666665</v>
      </c>
      <c r="Z46" s="17">
        <v>17.3</v>
      </c>
      <c r="AA46" s="17">
        <v>16.133333333333333</v>
      </c>
      <c r="AB46"/>
    </row>
    <row r="47" spans="1:28">
      <c r="A47" s="86" t="s">
        <v>39</v>
      </c>
      <c r="B47" s="86" t="s">
        <v>40</v>
      </c>
      <c r="C47" s="86">
        <v>6</v>
      </c>
      <c r="D47" s="86" t="s">
        <v>46</v>
      </c>
      <c r="E47" s="86">
        <v>2008</v>
      </c>
      <c r="F47" s="86">
        <v>3</v>
      </c>
      <c r="G47" s="86">
        <v>324</v>
      </c>
      <c r="H47" s="86">
        <v>3</v>
      </c>
      <c r="I47" s="86">
        <v>24</v>
      </c>
      <c r="J47" s="7">
        <v>1</v>
      </c>
      <c r="K47" s="20">
        <v>45854</v>
      </c>
      <c r="L47">
        <v>3</v>
      </c>
      <c r="M47" s="67">
        <v>6</v>
      </c>
      <c r="N47" s="67">
        <v>5</v>
      </c>
      <c r="O47" s="67">
        <v>6</v>
      </c>
      <c r="P47" s="105">
        <f t="shared" si="1"/>
        <v>5.666666666666667</v>
      </c>
      <c r="Q47" s="67">
        <v>13.3</v>
      </c>
      <c r="R47" s="67">
        <v>17</v>
      </c>
      <c r="S47" s="67">
        <v>15.5</v>
      </c>
      <c r="T47" s="17">
        <f t="shared" si="0"/>
        <v>15.266666666666666</v>
      </c>
      <c r="U47" s="119"/>
      <c r="V47" t="s">
        <v>607</v>
      </c>
      <c r="W47"/>
      <c r="X47"/>
      <c r="Y47" s="17">
        <v>15.265625</v>
      </c>
      <c r="Z47" s="17">
        <v>18.511458333333334</v>
      </c>
      <c r="AA47" s="17">
        <v>16.888541666666665</v>
      </c>
      <c r="AB47"/>
    </row>
    <row r="48" spans="1:28">
      <c r="A48" s="86" t="s">
        <v>39</v>
      </c>
      <c r="B48" s="86" t="s">
        <v>40</v>
      </c>
      <c r="C48" s="86">
        <v>6</v>
      </c>
      <c r="D48" s="86" t="s">
        <v>43</v>
      </c>
      <c r="E48" s="86">
        <v>1999</v>
      </c>
      <c r="F48" s="86">
        <v>3</v>
      </c>
      <c r="G48" s="86">
        <v>224</v>
      </c>
      <c r="H48" s="86">
        <v>2</v>
      </c>
      <c r="I48" s="86">
        <v>24</v>
      </c>
      <c r="J48" s="7">
        <v>1</v>
      </c>
      <c r="K48" s="20">
        <v>45854</v>
      </c>
      <c r="L48">
        <v>3</v>
      </c>
      <c r="M48" s="67">
        <v>5</v>
      </c>
      <c r="N48" s="67">
        <v>5</v>
      </c>
      <c r="O48" s="67">
        <v>5</v>
      </c>
      <c r="P48" s="105">
        <f t="shared" si="1"/>
        <v>5</v>
      </c>
      <c r="Q48" s="67">
        <v>15.2</v>
      </c>
      <c r="R48" s="67">
        <v>15.5</v>
      </c>
      <c r="S48" s="67">
        <v>13</v>
      </c>
      <c r="T48" s="17">
        <f t="shared" si="0"/>
        <v>14.566666666666668</v>
      </c>
      <c r="U48" s="119"/>
      <c r="V48"/>
      <c r="W48"/>
      <c r="X48"/>
      <c r="Y48"/>
      <c r="Z48"/>
      <c r="AA48"/>
      <c r="AB48"/>
    </row>
    <row r="49" spans="1:28">
      <c r="A49" s="86" t="s">
        <v>39</v>
      </c>
      <c r="B49" s="86" t="s">
        <v>40</v>
      </c>
      <c r="C49" s="86">
        <v>6</v>
      </c>
      <c r="D49" s="86" t="s">
        <v>45</v>
      </c>
      <c r="E49" s="86">
        <v>2004</v>
      </c>
      <c r="F49" s="86">
        <v>3</v>
      </c>
      <c r="G49" s="86">
        <v>124</v>
      </c>
      <c r="H49" s="86">
        <v>1</v>
      </c>
      <c r="I49" s="86">
        <v>24</v>
      </c>
      <c r="J49" s="7">
        <v>1</v>
      </c>
      <c r="K49" s="20">
        <v>45854</v>
      </c>
      <c r="L49">
        <v>3</v>
      </c>
      <c r="M49" s="67">
        <v>3</v>
      </c>
      <c r="N49" s="67">
        <v>5</v>
      </c>
      <c r="O49" s="67">
        <v>4</v>
      </c>
      <c r="P49" s="105">
        <f t="shared" si="1"/>
        <v>4</v>
      </c>
      <c r="Q49" s="67">
        <v>19.7</v>
      </c>
      <c r="R49" s="67">
        <v>17</v>
      </c>
      <c r="S49" s="67">
        <v>17.100000000000001</v>
      </c>
      <c r="T49" s="17">
        <f t="shared" si="0"/>
        <v>17.933333333333334</v>
      </c>
      <c r="U49" s="119"/>
      <c r="V49"/>
      <c r="W49"/>
      <c r="X49"/>
      <c r="Y49"/>
      <c r="Z49"/>
      <c r="AA49"/>
      <c r="AB49"/>
    </row>
    <row r="50" spans="1:28">
      <c r="A50" s="86" t="s">
        <v>29</v>
      </c>
      <c r="B50" s="86" t="s">
        <v>30</v>
      </c>
      <c r="C50" s="86">
        <v>7</v>
      </c>
      <c r="D50" s="86" t="s">
        <v>34</v>
      </c>
      <c r="E50" s="86">
        <v>1999</v>
      </c>
      <c r="F50" s="86">
        <v>4</v>
      </c>
      <c r="G50" s="86">
        <v>126</v>
      </c>
      <c r="H50" s="86">
        <v>1</v>
      </c>
      <c r="I50" s="86">
        <v>26</v>
      </c>
      <c r="J50" s="7">
        <v>1</v>
      </c>
      <c r="K50" s="20">
        <v>45822</v>
      </c>
      <c r="L50">
        <v>3</v>
      </c>
      <c r="M50">
        <v>4</v>
      </c>
      <c r="N50">
        <v>3</v>
      </c>
      <c r="O50">
        <v>4</v>
      </c>
      <c r="P50" s="105">
        <f t="shared" si="1"/>
        <v>3.6666666666666665</v>
      </c>
      <c r="Q50">
        <v>14.3</v>
      </c>
      <c r="R50">
        <v>13.6</v>
      </c>
      <c r="S50">
        <v>15.1</v>
      </c>
      <c r="T50" s="17">
        <f t="shared" si="0"/>
        <v>14.333333333333334</v>
      </c>
      <c r="U50" s="119"/>
      <c r="V50"/>
      <c r="W50"/>
      <c r="X50"/>
      <c r="Y50"/>
      <c r="Z50"/>
      <c r="AA50"/>
      <c r="AB50"/>
    </row>
    <row r="51" spans="1:28">
      <c r="A51" s="86" t="s">
        <v>29</v>
      </c>
      <c r="B51" s="86" t="s">
        <v>30</v>
      </c>
      <c r="C51" s="86">
        <v>7</v>
      </c>
      <c r="D51" s="86" t="s">
        <v>35</v>
      </c>
      <c r="E51" s="86">
        <v>2002</v>
      </c>
      <c r="F51" s="86">
        <v>4</v>
      </c>
      <c r="G51" s="86">
        <v>226</v>
      </c>
      <c r="H51" s="86">
        <v>2</v>
      </c>
      <c r="I51" s="86">
        <v>26</v>
      </c>
      <c r="J51" s="7">
        <v>1</v>
      </c>
      <c r="K51" s="20">
        <v>45822</v>
      </c>
      <c r="L51">
        <v>3</v>
      </c>
      <c r="M51">
        <v>5</v>
      </c>
      <c r="N51">
        <v>4</v>
      </c>
      <c r="O51">
        <v>5</v>
      </c>
      <c r="P51" s="105">
        <f t="shared" si="1"/>
        <v>4.666666666666667</v>
      </c>
      <c r="Q51">
        <v>17.899999999999999</v>
      </c>
      <c r="R51">
        <v>16.600000000000001</v>
      </c>
      <c r="S51">
        <v>18.2</v>
      </c>
      <c r="T51" s="17">
        <f t="shared" si="0"/>
        <v>17.566666666666666</v>
      </c>
      <c r="U51" s="119"/>
      <c r="V51"/>
      <c r="W51"/>
      <c r="X51"/>
      <c r="Y51"/>
      <c r="Z51"/>
      <c r="AA51"/>
      <c r="AB51"/>
    </row>
    <row r="52" spans="1:28">
      <c r="A52" s="86" t="s">
        <v>29</v>
      </c>
      <c r="B52" s="86" t="s">
        <v>30</v>
      </c>
      <c r="C52" s="86">
        <v>7</v>
      </c>
      <c r="D52" s="86" t="s">
        <v>32</v>
      </c>
      <c r="E52" s="86">
        <v>1985</v>
      </c>
      <c r="F52" s="86">
        <v>4</v>
      </c>
      <c r="G52" s="86">
        <v>326</v>
      </c>
      <c r="H52" s="86">
        <v>3</v>
      </c>
      <c r="I52" s="86">
        <v>26</v>
      </c>
      <c r="J52" s="7">
        <v>1</v>
      </c>
      <c r="K52" s="20">
        <v>45822</v>
      </c>
      <c r="L52">
        <v>3</v>
      </c>
      <c r="M52">
        <v>6</v>
      </c>
      <c r="N52">
        <v>5</v>
      </c>
      <c r="O52">
        <v>3</v>
      </c>
      <c r="P52" s="105">
        <f t="shared" si="1"/>
        <v>4.666666666666667</v>
      </c>
      <c r="Q52">
        <v>17.2</v>
      </c>
      <c r="R52">
        <v>16.399999999999999</v>
      </c>
      <c r="S52">
        <v>15.6</v>
      </c>
      <c r="T52" s="17">
        <f t="shared" si="0"/>
        <v>16.399999999999999</v>
      </c>
      <c r="U52" s="119"/>
      <c r="V52"/>
      <c r="W52"/>
      <c r="X52"/>
      <c r="Y52"/>
      <c r="Z52"/>
      <c r="AA52"/>
      <c r="AB52"/>
    </row>
    <row r="53" spans="1:28">
      <c r="A53" s="86" t="s">
        <v>29</v>
      </c>
      <c r="B53" s="86" t="s">
        <v>30</v>
      </c>
      <c r="C53" s="86">
        <v>7</v>
      </c>
      <c r="D53" s="86" t="s">
        <v>38</v>
      </c>
      <c r="E53" s="86">
        <v>2023</v>
      </c>
      <c r="F53" s="86">
        <v>4</v>
      </c>
      <c r="G53" s="86">
        <v>426</v>
      </c>
      <c r="H53" s="86">
        <v>4</v>
      </c>
      <c r="I53" s="86">
        <v>26</v>
      </c>
      <c r="J53" s="7">
        <v>1</v>
      </c>
      <c r="K53" s="20">
        <v>45822</v>
      </c>
      <c r="L53">
        <v>3</v>
      </c>
      <c r="M53">
        <v>5</v>
      </c>
      <c r="N53">
        <v>5</v>
      </c>
      <c r="O53">
        <v>5</v>
      </c>
      <c r="P53" s="105">
        <f t="shared" si="1"/>
        <v>5</v>
      </c>
      <c r="Q53">
        <v>17</v>
      </c>
      <c r="R53">
        <v>17.7</v>
      </c>
      <c r="S53">
        <v>14.3</v>
      </c>
      <c r="T53" s="17">
        <f t="shared" si="0"/>
        <v>16.333333333333332</v>
      </c>
      <c r="U53" s="119"/>
      <c r="V53"/>
      <c r="W53"/>
      <c r="X53"/>
      <c r="Y53"/>
      <c r="Z53"/>
      <c r="AA53"/>
      <c r="AB53"/>
    </row>
    <row r="54" spans="1:28">
      <c r="A54" s="86" t="s">
        <v>29</v>
      </c>
      <c r="B54" s="86" t="s">
        <v>30</v>
      </c>
      <c r="C54" s="86">
        <v>7</v>
      </c>
      <c r="D54" s="86" t="s">
        <v>36</v>
      </c>
      <c r="E54" s="86">
        <v>2016</v>
      </c>
      <c r="F54" s="86">
        <v>4</v>
      </c>
      <c r="G54" s="86">
        <v>428</v>
      </c>
      <c r="H54" s="86">
        <v>4</v>
      </c>
      <c r="I54" s="86">
        <v>28</v>
      </c>
      <c r="J54" s="7">
        <v>1</v>
      </c>
      <c r="K54" s="20">
        <v>45822</v>
      </c>
      <c r="L54">
        <v>3</v>
      </c>
      <c r="M54">
        <v>5</v>
      </c>
      <c r="N54">
        <v>6</v>
      </c>
      <c r="O54">
        <v>5</v>
      </c>
      <c r="P54" s="105">
        <f t="shared" si="1"/>
        <v>5.333333333333333</v>
      </c>
      <c r="Q54">
        <v>14.6</v>
      </c>
      <c r="R54">
        <v>16</v>
      </c>
      <c r="S54">
        <v>16</v>
      </c>
      <c r="T54" s="17">
        <f t="shared" si="0"/>
        <v>15.533333333333333</v>
      </c>
      <c r="U54" s="119"/>
      <c r="V54"/>
      <c r="W54"/>
      <c r="X54"/>
      <c r="Y54"/>
      <c r="Z54"/>
      <c r="AA54"/>
      <c r="AB54"/>
    </row>
    <row r="55" spans="1:28">
      <c r="A55" s="86" t="s">
        <v>29</v>
      </c>
      <c r="B55" s="86" t="s">
        <v>30</v>
      </c>
      <c r="C55" s="86">
        <v>7</v>
      </c>
      <c r="D55" s="86" t="s">
        <v>33</v>
      </c>
      <c r="E55" s="86">
        <v>1998</v>
      </c>
      <c r="F55" s="86">
        <v>4</v>
      </c>
      <c r="G55" s="86">
        <v>328</v>
      </c>
      <c r="H55" s="86">
        <v>3</v>
      </c>
      <c r="I55" s="86">
        <v>28</v>
      </c>
      <c r="J55" s="7">
        <v>1</v>
      </c>
      <c r="K55" s="20">
        <v>45822</v>
      </c>
      <c r="L55">
        <v>3</v>
      </c>
      <c r="M55">
        <v>5</v>
      </c>
      <c r="N55">
        <v>4</v>
      </c>
      <c r="O55">
        <v>4</v>
      </c>
      <c r="P55" s="105">
        <f t="shared" si="1"/>
        <v>4.333333333333333</v>
      </c>
      <c r="Q55">
        <v>16</v>
      </c>
      <c r="R55">
        <v>17.2</v>
      </c>
      <c r="S55">
        <v>14.9</v>
      </c>
      <c r="T55" s="17">
        <f t="shared" si="0"/>
        <v>16.033333333333335</v>
      </c>
      <c r="U55" s="119"/>
      <c r="V55"/>
      <c r="W55"/>
      <c r="X55"/>
      <c r="Y55"/>
      <c r="Z55"/>
      <c r="AA55"/>
      <c r="AB55"/>
    </row>
    <row r="56" spans="1:28">
      <c r="A56" s="86" t="s">
        <v>29</v>
      </c>
      <c r="B56" s="86" t="s">
        <v>30</v>
      </c>
      <c r="C56" s="86">
        <v>7</v>
      </c>
      <c r="D56" s="86" t="s">
        <v>37</v>
      </c>
      <c r="E56" s="86">
        <v>2018</v>
      </c>
      <c r="F56" s="86">
        <v>4</v>
      </c>
      <c r="G56" s="86">
        <v>228</v>
      </c>
      <c r="H56" s="86">
        <v>2</v>
      </c>
      <c r="I56" s="86">
        <v>28</v>
      </c>
      <c r="J56" s="7">
        <v>1</v>
      </c>
      <c r="K56" s="20">
        <v>45822</v>
      </c>
      <c r="L56">
        <v>3</v>
      </c>
      <c r="M56">
        <v>5</v>
      </c>
      <c r="N56">
        <v>5</v>
      </c>
      <c r="O56">
        <v>4</v>
      </c>
      <c r="P56" s="105">
        <f t="shared" si="1"/>
        <v>4.666666666666667</v>
      </c>
      <c r="Q56">
        <v>16.600000000000001</v>
      </c>
      <c r="R56">
        <v>13.2</v>
      </c>
      <c r="S56">
        <v>13.1</v>
      </c>
      <c r="T56" s="17">
        <f t="shared" si="0"/>
        <v>14.299999999999999</v>
      </c>
      <c r="U56" s="119"/>
      <c r="V56"/>
      <c r="W56"/>
      <c r="X56"/>
      <c r="Y56"/>
      <c r="Z56"/>
      <c r="AA56"/>
      <c r="AB56"/>
    </row>
    <row r="57" spans="1:28">
      <c r="A57" s="86" t="s">
        <v>29</v>
      </c>
      <c r="B57" s="86" t="s">
        <v>30</v>
      </c>
      <c r="C57" s="86">
        <v>7</v>
      </c>
      <c r="D57" s="86" t="s">
        <v>31</v>
      </c>
      <c r="E57" s="86">
        <v>1983</v>
      </c>
      <c r="F57" s="86">
        <v>4</v>
      </c>
      <c r="G57" s="86">
        <v>128</v>
      </c>
      <c r="H57" s="86">
        <v>1</v>
      </c>
      <c r="I57" s="86">
        <v>28</v>
      </c>
      <c r="J57" s="7">
        <v>1</v>
      </c>
      <c r="K57" s="20">
        <v>45822</v>
      </c>
      <c r="L57">
        <v>3</v>
      </c>
      <c r="M57">
        <v>5</v>
      </c>
      <c r="N57">
        <v>4</v>
      </c>
      <c r="O57">
        <v>4</v>
      </c>
      <c r="P57" s="105">
        <f t="shared" si="1"/>
        <v>4.333333333333333</v>
      </c>
      <c r="Q57">
        <v>13.2</v>
      </c>
      <c r="R57">
        <v>14</v>
      </c>
      <c r="S57">
        <v>12.2</v>
      </c>
      <c r="T57" s="17">
        <f t="shared" si="0"/>
        <v>13.133333333333333</v>
      </c>
      <c r="U57" s="119"/>
      <c r="V57"/>
      <c r="W57"/>
      <c r="X57"/>
      <c r="Y57"/>
      <c r="Z57"/>
      <c r="AA57"/>
      <c r="AB57"/>
    </row>
    <row r="58" spans="1:28">
      <c r="A58" s="86" t="s">
        <v>39</v>
      </c>
      <c r="B58" s="86" t="s">
        <v>40</v>
      </c>
      <c r="C58" s="86">
        <v>8</v>
      </c>
      <c r="D58" s="86" t="s">
        <v>43</v>
      </c>
      <c r="E58" s="86">
        <v>1999</v>
      </c>
      <c r="F58" s="86">
        <v>4</v>
      </c>
      <c r="G58" s="86">
        <v>130</v>
      </c>
      <c r="H58" s="86">
        <v>1</v>
      </c>
      <c r="I58" s="86">
        <v>30</v>
      </c>
      <c r="J58" s="7">
        <v>1</v>
      </c>
      <c r="K58" s="20">
        <v>45854</v>
      </c>
      <c r="L58">
        <v>3</v>
      </c>
      <c r="M58" s="67">
        <v>5</v>
      </c>
      <c r="N58" s="67">
        <v>5</v>
      </c>
      <c r="O58" s="67">
        <v>5</v>
      </c>
      <c r="P58" s="105">
        <f t="shared" si="1"/>
        <v>5</v>
      </c>
      <c r="Q58" s="67">
        <v>14.5</v>
      </c>
      <c r="R58" s="67">
        <v>15</v>
      </c>
      <c r="S58" s="67">
        <v>16.7</v>
      </c>
      <c r="T58" s="17">
        <f t="shared" si="0"/>
        <v>15.4</v>
      </c>
      <c r="U58" s="119"/>
      <c r="V58"/>
      <c r="W58"/>
      <c r="X58"/>
      <c r="Y58"/>
      <c r="Z58"/>
      <c r="AA58"/>
      <c r="AB58"/>
    </row>
    <row r="59" spans="1:28">
      <c r="A59" s="86" t="s">
        <v>39</v>
      </c>
      <c r="B59" s="86" t="s">
        <v>40</v>
      </c>
      <c r="C59" s="86">
        <v>8</v>
      </c>
      <c r="D59" s="86" t="s">
        <v>48</v>
      </c>
      <c r="E59" s="86">
        <v>2020</v>
      </c>
      <c r="F59" s="86">
        <v>4</v>
      </c>
      <c r="G59" s="86">
        <v>230</v>
      </c>
      <c r="H59" s="86">
        <v>2</v>
      </c>
      <c r="I59" s="86">
        <v>30</v>
      </c>
      <c r="J59" s="7">
        <v>1</v>
      </c>
      <c r="K59" s="20">
        <v>45854</v>
      </c>
      <c r="L59">
        <v>3</v>
      </c>
      <c r="M59" s="67">
        <v>4</v>
      </c>
      <c r="N59" s="67">
        <v>5</v>
      </c>
      <c r="O59" s="67">
        <v>5</v>
      </c>
      <c r="P59" s="105">
        <f t="shared" si="1"/>
        <v>4.666666666666667</v>
      </c>
      <c r="Q59" s="67">
        <v>16.5</v>
      </c>
      <c r="R59" s="67">
        <v>14.1</v>
      </c>
      <c r="S59" s="67">
        <v>17.3</v>
      </c>
      <c r="T59" s="17">
        <f t="shared" si="0"/>
        <v>15.966666666666669</v>
      </c>
      <c r="U59" s="119"/>
      <c r="V59"/>
      <c r="W59"/>
      <c r="X59"/>
      <c r="Y59"/>
      <c r="Z59"/>
      <c r="AA59"/>
      <c r="AB59"/>
    </row>
    <row r="60" spans="1:28">
      <c r="A60" s="86" t="s">
        <v>39</v>
      </c>
      <c r="B60" s="86" t="s">
        <v>40</v>
      </c>
      <c r="C60" s="86">
        <v>8</v>
      </c>
      <c r="D60" s="86" t="s">
        <v>44</v>
      </c>
      <c r="E60" s="86">
        <v>2001</v>
      </c>
      <c r="F60" s="86">
        <v>4</v>
      </c>
      <c r="G60" s="86">
        <v>330</v>
      </c>
      <c r="H60" s="86">
        <v>3</v>
      </c>
      <c r="I60" s="86">
        <v>30</v>
      </c>
      <c r="J60" s="7">
        <v>1</v>
      </c>
      <c r="K60" s="20">
        <v>45854</v>
      </c>
      <c r="L60">
        <v>3</v>
      </c>
      <c r="M60" s="67">
        <v>4</v>
      </c>
      <c r="N60" s="67">
        <v>4</v>
      </c>
      <c r="O60" s="67">
        <v>4</v>
      </c>
      <c r="P60" s="105">
        <f t="shared" si="1"/>
        <v>4</v>
      </c>
      <c r="Q60" s="67">
        <v>16.399999999999999</v>
      </c>
      <c r="R60" s="67">
        <v>15.2</v>
      </c>
      <c r="S60" s="67">
        <v>17.3</v>
      </c>
      <c r="T60" s="17">
        <f t="shared" si="0"/>
        <v>16.3</v>
      </c>
      <c r="U60" s="119"/>
      <c r="V60"/>
      <c r="W60"/>
      <c r="X60"/>
      <c r="Y60"/>
      <c r="Z60"/>
      <c r="AA60"/>
      <c r="AB60"/>
    </row>
    <row r="61" spans="1:28">
      <c r="A61" s="86" t="s">
        <v>39</v>
      </c>
      <c r="B61" s="86" t="s">
        <v>40</v>
      </c>
      <c r="C61" s="86">
        <v>8</v>
      </c>
      <c r="D61" s="86" t="s">
        <v>45</v>
      </c>
      <c r="E61" s="86">
        <v>2004</v>
      </c>
      <c r="F61" s="86">
        <v>4</v>
      </c>
      <c r="G61" s="86">
        <v>430</v>
      </c>
      <c r="H61" s="86">
        <v>4</v>
      </c>
      <c r="I61" s="86">
        <v>30</v>
      </c>
      <c r="J61" s="7">
        <v>1</v>
      </c>
      <c r="K61" s="20">
        <v>45854</v>
      </c>
      <c r="L61">
        <v>3</v>
      </c>
      <c r="M61" s="67">
        <v>4</v>
      </c>
      <c r="N61" s="67">
        <v>3</v>
      </c>
      <c r="O61" s="67">
        <v>4</v>
      </c>
      <c r="P61" s="105">
        <f t="shared" si="1"/>
        <v>3.6666666666666665</v>
      </c>
      <c r="Q61" s="67">
        <v>15</v>
      </c>
      <c r="R61" s="67">
        <v>16</v>
      </c>
      <c r="S61" s="67">
        <v>14.6</v>
      </c>
      <c r="T61" s="17">
        <f t="shared" si="0"/>
        <v>15.200000000000001</v>
      </c>
      <c r="U61" s="119"/>
      <c r="V61"/>
      <c r="W61"/>
      <c r="X61"/>
      <c r="Y61"/>
      <c r="Z61"/>
      <c r="AA61"/>
      <c r="AB61"/>
    </row>
    <row r="62" spans="1:28">
      <c r="A62" s="86" t="s">
        <v>39</v>
      </c>
      <c r="B62" s="86" t="s">
        <v>40</v>
      </c>
      <c r="C62" s="86">
        <v>8</v>
      </c>
      <c r="D62" s="86" t="s">
        <v>42</v>
      </c>
      <c r="E62" s="86">
        <v>1989</v>
      </c>
      <c r="F62" s="86">
        <v>4</v>
      </c>
      <c r="G62" s="86">
        <v>432</v>
      </c>
      <c r="H62" s="86">
        <v>4</v>
      </c>
      <c r="I62" s="86">
        <v>32</v>
      </c>
      <c r="J62" s="7">
        <v>1</v>
      </c>
      <c r="K62" s="20">
        <v>45854</v>
      </c>
      <c r="L62">
        <v>3</v>
      </c>
      <c r="M62" s="67">
        <v>4</v>
      </c>
      <c r="N62" s="67">
        <v>3</v>
      </c>
      <c r="O62" s="67">
        <v>5</v>
      </c>
      <c r="P62" s="105">
        <f t="shared" si="1"/>
        <v>4</v>
      </c>
      <c r="Q62" s="67">
        <v>15</v>
      </c>
      <c r="R62" s="67">
        <v>17.600000000000001</v>
      </c>
      <c r="S62" s="67">
        <v>12.6</v>
      </c>
      <c r="T62" s="17">
        <f t="shared" si="0"/>
        <v>15.066666666666668</v>
      </c>
      <c r="U62" s="119"/>
      <c r="V62"/>
      <c r="W62"/>
      <c r="X62"/>
      <c r="Y62"/>
      <c r="Z62"/>
      <c r="AA62"/>
      <c r="AB62"/>
    </row>
    <row r="63" spans="1:28">
      <c r="A63" s="86" t="s">
        <v>39</v>
      </c>
      <c r="B63" s="86" t="s">
        <v>40</v>
      </c>
      <c r="C63" s="86">
        <v>8</v>
      </c>
      <c r="D63" s="86" t="s">
        <v>47</v>
      </c>
      <c r="E63" s="86">
        <v>2016</v>
      </c>
      <c r="F63" s="86">
        <v>4</v>
      </c>
      <c r="G63" s="86">
        <v>332</v>
      </c>
      <c r="H63" s="86">
        <v>3</v>
      </c>
      <c r="I63" s="86">
        <v>32</v>
      </c>
      <c r="J63" s="7">
        <v>1</v>
      </c>
      <c r="K63" s="20">
        <v>45854</v>
      </c>
      <c r="L63">
        <v>3</v>
      </c>
      <c r="M63" s="67">
        <v>4</v>
      </c>
      <c r="N63" s="67">
        <v>6</v>
      </c>
      <c r="O63" s="67">
        <v>6</v>
      </c>
      <c r="P63" s="105">
        <f t="shared" si="1"/>
        <v>5.333333333333333</v>
      </c>
      <c r="Q63" s="67">
        <v>14.3</v>
      </c>
      <c r="R63" s="67">
        <v>17</v>
      </c>
      <c r="S63" s="67">
        <v>15.7</v>
      </c>
      <c r="T63" s="17">
        <f t="shared" si="0"/>
        <v>15.666666666666666</v>
      </c>
      <c r="U63" s="119"/>
      <c r="V63"/>
      <c r="W63"/>
      <c r="X63"/>
      <c r="Y63"/>
      <c r="Z63"/>
      <c r="AA63"/>
      <c r="AB63"/>
    </row>
    <row r="64" spans="1:28">
      <c r="A64" s="86" t="s">
        <v>39</v>
      </c>
      <c r="B64" s="86" t="s">
        <v>40</v>
      </c>
      <c r="C64" s="86">
        <v>8</v>
      </c>
      <c r="D64" s="86" t="s">
        <v>41</v>
      </c>
      <c r="E64" s="86">
        <v>1984</v>
      </c>
      <c r="F64" s="86">
        <v>4</v>
      </c>
      <c r="G64" s="86">
        <v>232</v>
      </c>
      <c r="H64" s="86">
        <v>2</v>
      </c>
      <c r="I64" s="86">
        <v>32</v>
      </c>
      <c r="J64" s="7">
        <v>1</v>
      </c>
      <c r="K64" s="20">
        <v>45854</v>
      </c>
      <c r="L64">
        <v>3</v>
      </c>
      <c r="M64" s="67">
        <v>5</v>
      </c>
      <c r="N64" s="67">
        <v>6</v>
      </c>
      <c r="O64" s="67">
        <v>5</v>
      </c>
      <c r="P64" s="105">
        <f t="shared" si="1"/>
        <v>5.333333333333333</v>
      </c>
      <c r="Q64" s="67">
        <v>17.600000000000001</v>
      </c>
      <c r="R64" s="67">
        <v>16.899999999999999</v>
      </c>
      <c r="S64" s="67">
        <v>19.899999999999999</v>
      </c>
      <c r="T64" s="17">
        <f t="shared" si="0"/>
        <v>18.133333333333333</v>
      </c>
      <c r="U64" s="119"/>
      <c r="V64"/>
      <c r="W64"/>
      <c r="X64"/>
      <c r="Y64"/>
      <c r="Z64"/>
      <c r="AA64"/>
      <c r="AB64"/>
    </row>
    <row r="65" spans="1:28">
      <c r="A65" s="86" t="s">
        <v>39</v>
      </c>
      <c r="B65" s="86" t="s">
        <v>40</v>
      </c>
      <c r="C65" s="86">
        <v>8</v>
      </c>
      <c r="D65" s="86" t="s">
        <v>46</v>
      </c>
      <c r="E65" s="86">
        <v>2008</v>
      </c>
      <c r="F65" s="86">
        <v>4</v>
      </c>
      <c r="G65" s="86">
        <v>132</v>
      </c>
      <c r="H65" s="86">
        <v>1</v>
      </c>
      <c r="I65" s="86">
        <v>32</v>
      </c>
      <c r="J65" s="7">
        <v>1</v>
      </c>
      <c r="K65" s="20">
        <v>45854</v>
      </c>
      <c r="L65">
        <v>3</v>
      </c>
      <c r="M65" s="67">
        <v>5</v>
      </c>
      <c r="N65" s="67">
        <v>6</v>
      </c>
      <c r="O65" s="67">
        <v>5</v>
      </c>
      <c r="P65" s="105">
        <f t="shared" si="1"/>
        <v>5.333333333333333</v>
      </c>
      <c r="Q65" s="67">
        <v>17.399999999999999</v>
      </c>
      <c r="R65" s="67">
        <v>16</v>
      </c>
      <c r="S65" s="67">
        <v>15</v>
      </c>
      <c r="T65" s="17">
        <f t="shared" si="0"/>
        <v>16.133333333333333</v>
      </c>
      <c r="U65" s="119"/>
      <c r="V65"/>
      <c r="W65"/>
      <c r="X65"/>
      <c r="Y65"/>
      <c r="Z65"/>
      <c r="AA65"/>
      <c r="AB65"/>
    </row>
    <row r="66" spans="1:28">
      <c r="A66" s="86" t="s">
        <v>29</v>
      </c>
      <c r="B66" s="86" t="s">
        <v>30</v>
      </c>
      <c r="C66" s="86">
        <v>1</v>
      </c>
      <c r="D66" s="86" t="s">
        <v>37</v>
      </c>
      <c r="E66" s="86">
        <v>2018</v>
      </c>
      <c r="F66" s="86">
        <v>1</v>
      </c>
      <c r="G66" s="86">
        <v>102</v>
      </c>
      <c r="H66" s="86">
        <v>1</v>
      </c>
      <c r="I66" s="86">
        <v>2</v>
      </c>
      <c r="J66" s="7">
        <v>2</v>
      </c>
      <c r="K66" s="20">
        <v>45854</v>
      </c>
      <c r="L66">
        <v>6</v>
      </c>
      <c r="M66" s="67">
        <v>6</v>
      </c>
      <c r="N66" s="67">
        <v>7</v>
      </c>
      <c r="O66" s="67">
        <v>7</v>
      </c>
      <c r="P66" s="105">
        <f t="shared" si="1"/>
        <v>6.666666666666667</v>
      </c>
      <c r="Q66" s="67">
        <v>19.600000000000001</v>
      </c>
      <c r="R66" s="67">
        <v>19.5</v>
      </c>
      <c r="S66" s="67">
        <v>19.399999999999999</v>
      </c>
      <c r="T66" s="17">
        <f t="shared" si="0"/>
        <v>19.5</v>
      </c>
      <c r="U66" s="119"/>
      <c r="V66"/>
      <c r="W66"/>
      <c r="X66"/>
      <c r="Y66"/>
      <c r="Z66"/>
      <c r="AA66"/>
      <c r="AB66"/>
    </row>
    <row r="67" spans="1:28">
      <c r="A67" s="86" t="s">
        <v>29</v>
      </c>
      <c r="B67" s="86" t="s">
        <v>30</v>
      </c>
      <c r="C67" s="86">
        <v>1</v>
      </c>
      <c r="D67" s="86" t="s">
        <v>32</v>
      </c>
      <c r="E67" s="86">
        <v>1985</v>
      </c>
      <c r="F67" s="86">
        <v>1</v>
      </c>
      <c r="G67" s="86">
        <v>202</v>
      </c>
      <c r="H67" s="86">
        <v>2</v>
      </c>
      <c r="I67" s="86">
        <v>2</v>
      </c>
      <c r="J67" s="7">
        <v>2</v>
      </c>
      <c r="K67" s="20">
        <v>45854</v>
      </c>
      <c r="L67">
        <v>6</v>
      </c>
      <c r="M67" s="67">
        <v>7</v>
      </c>
      <c r="N67" s="67">
        <v>7</v>
      </c>
      <c r="O67" s="67">
        <v>8</v>
      </c>
      <c r="P67" s="105">
        <f t="shared" si="1"/>
        <v>7.333333333333333</v>
      </c>
      <c r="Q67" s="67">
        <v>17.3</v>
      </c>
      <c r="R67" s="67">
        <v>14.5</v>
      </c>
      <c r="S67" s="67">
        <v>16.2</v>
      </c>
      <c r="T67" s="17">
        <f t="shared" ref="T67:T130" si="2">AVERAGE(Q67:S67)</f>
        <v>16</v>
      </c>
      <c r="U67" s="119"/>
      <c r="V67"/>
      <c r="W67"/>
      <c r="X67"/>
      <c r="Y67"/>
      <c r="Z67"/>
      <c r="AA67"/>
      <c r="AB67"/>
    </row>
    <row r="68" spans="1:28">
      <c r="A68" s="86" t="s">
        <v>29</v>
      </c>
      <c r="B68" s="86" t="s">
        <v>30</v>
      </c>
      <c r="C68" s="86">
        <v>1</v>
      </c>
      <c r="D68" s="86" t="s">
        <v>31</v>
      </c>
      <c r="E68" s="86">
        <v>1983</v>
      </c>
      <c r="F68" s="86">
        <v>1</v>
      </c>
      <c r="G68" s="86">
        <v>302</v>
      </c>
      <c r="H68" s="86">
        <v>3</v>
      </c>
      <c r="I68" s="86">
        <v>2</v>
      </c>
      <c r="J68" s="7">
        <v>2</v>
      </c>
      <c r="K68" s="20">
        <v>45854</v>
      </c>
      <c r="L68">
        <v>6</v>
      </c>
      <c r="M68" s="67">
        <v>6</v>
      </c>
      <c r="N68" s="67">
        <v>8</v>
      </c>
      <c r="O68" s="67">
        <v>9</v>
      </c>
      <c r="P68" s="105">
        <f t="shared" ref="P68:P121" si="3">AVERAGE(M68:O68)</f>
        <v>7.666666666666667</v>
      </c>
      <c r="Q68" s="67">
        <v>20</v>
      </c>
      <c r="R68" s="67">
        <v>19.7</v>
      </c>
      <c r="S68" s="67">
        <v>18.5</v>
      </c>
      <c r="T68" s="17">
        <f t="shared" si="2"/>
        <v>19.400000000000002</v>
      </c>
      <c r="U68" s="119"/>
      <c r="V68"/>
      <c r="W68"/>
      <c r="X68"/>
      <c r="Y68"/>
      <c r="Z68"/>
      <c r="AA68"/>
      <c r="AB68"/>
    </row>
    <row r="69" spans="1:28">
      <c r="A69" s="86" t="s">
        <v>29</v>
      </c>
      <c r="B69" s="86" t="s">
        <v>30</v>
      </c>
      <c r="C69" s="86">
        <v>1</v>
      </c>
      <c r="D69" s="86" t="s">
        <v>34</v>
      </c>
      <c r="E69" s="86">
        <v>1999</v>
      </c>
      <c r="F69" s="86">
        <v>1</v>
      </c>
      <c r="G69" s="86">
        <v>402</v>
      </c>
      <c r="H69" s="86">
        <v>4</v>
      </c>
      <c r="I69" s="86">
        <v>2</v>
      </c>
      <c r="J69" s="7">
        <v>2</v>
      </c>
      <c r="K69" s="20">
        <v>45854</v>
      </c>
      <c r="L69">
        <v>6</v>
      </c>
      <c r="M69" s="67">
        <v>8</v>
      </c>
      <c r="N69" s="67">
        <v>8</v>
      </c>
      <c r="O69" s="67">
        <v>7</v>
      </c>
      <c r="P69" s="105">
        <f t="shared" si="3"/>
        <v>7.666666666666667</v>
      </c>
      <c r="Q69" s="67">
        <v>17.2</v>
      </c>
      <c r="R69" s="67">
        <v>16</v>
      </c>
      <c r="S69" s="67">
        <v>19.100000000000001</v>
      </c>
      <c r="T69" s="17">
        <f t="shared" si="2"/>
        <v>17.433333333333334</v>
      </c>
      <c r="U69" s="119"/>
      <c r="V69"/>
      <c r="W69"/>
      <c r="X69"/>
      <c r="Y69"/>
      <c r="Z69"/>
      <c r="AA69"/>
      <c r="AB69"/>
    </row>
    <row r="70" spans="1:28">
      <c r="A70" s="86" t="s">
        <v>29</v>
      </c>
      <c r="B70" s="86" t="s">
        <v>30</v>
      </c>
      <c r="C70" s="86">
        <v>1</v>
      </c>
      <c r="D70" s="86" t="s">
        <v>35</v>
      </c>
      <c r="E70" s="86">
        <v>2002</v>
      </c>
      <c r="F70" s="86">
        <v>1</v>
      </c>
      <c r="G70" s="86">
        <v>404</v>
      </c>
      <c r="H70" s="86">
        <v>4</v>
      </c>
      <c r="I70" s="86">
        <v>4</v>
      </c>
      <c r="J70" s="7">
        <v>2</v>
      </c>
      <c r="K70" s="20">
        <v>45854</v>
      </c>
      <c r="L70">
        <v>6</v>
      </c>
      <c r="M70" s="67">
        <v>6</v>
      </c>
      <c r="N70" s="67">
        <v>8</v>
      </c>
      <c r="O70" s="67">
        <v>8</v>
      </c>
      <c r="P70" s="105">
        <f t="shared" si="3"/>
        <v>7.333333333333333</v>
      </c>
      <c r="Q70" s="67">
        <v>18</v>
      </c>
      <c r="R70" s="67">
        <v>18.600000000000001</v>
      </c>
      <c r="S70" s="67">
        <v>18.5</v>
      </c>
      <c r="T70" s="17">
        <f t="shared" si="2"/>
        <v>18.366666666666667</v>
      </c>
      <c r="U70" s="119"/>
      <c r="V70"/>
      <c r="W70"/>
      <c r="X70"/>
      <c r="Y70"/>
      <c r="Z70"/>
      <c r="AA70"/>
      <c r="AB70"/>
    </row>
    <row r="71" spans="1:28">
      <c r="A71" s="86" t="s">
        <v>29</v>
      </c>
      <c r="B71" s="86" t="s">
        <v>30</v>
      </c>
      <c r="C71" s="86">
        <v>1</v>
      </c>
      <c r="D71" s="86" t="s">
        <v>38</v>
      </c>
      <c r="E71" s="86">
        <v>2023</v>
      </c>
      <c r="F71" s="86">
        <v>1</v>
      </c>
      <c r="G71" s="86">
        <v>304</v>
      </c>
      <c r="H71" s="86">
        <v>3</v>
      </c>
      <c r="I71" s="86">
        <v>4</v>
      </c>
      <c r="J71" s="7">
        <v>2</v>
      </c>
      <c r="K71" s="20">
        <v>45854</v>
      </c>
      <c r="L71">
        <v>6</v>
      </c>
      <c r="M71" s="67">
        <v>7</v>
      </c>
      <c r="N71" s="67">
        <v>7</v>
      </c>
      <c r="O71" s="67">
        <v>6</v>
      </c>
      <c r="P71" s="105">
        <f t="shared" si="3"/>
        <v>6.666666666666667</v>
      </c>
      <c r="Q71" s="67">
        <v>15.2</v>
      </c>
      <c r="R71" s="67">
        <v>15</v>
      </c>
      <c r="S71" s="67">
        <v>17</v>
      </c>
      <c r="T71" s="17">
        <f t="shared" si="2"/>
        <v>15.733333333333334</v>
      </c>
      <c r="U71" s="119"/>
      <c r="V71"/>
      <c r="W71"/>
      <c r="X71"/>
      <c r="Y71"/>
      <c r="Z71"/>
      <c r="AA71"/>
      <c r="AB71"/>
    </row>
    <row r="72" spans="1:28">
      <c r="A72" s="86" t="s">
        <v>29</v>
      </c>
      <c r="B72" s="86" t="s">
        <v>30</v>
      </c>
      <c r="C72" s="86">
        <v>1</v>
      </c>
      <c r="D72" s="86" t="s">
        <v>33</v>
      </c>
      <c r="E72" s="86">
        <v>1998</v>
      </c>
      <c r="F72" s="86">
        <v>1</v>
      </c>
      <c r="G72" s="86">
        <v>204</v>
      </c>
      <c r="H72" s="86">
        <v>2</v>
      </c>
      <c r="I72" s="86">
        <v>4</v>
      </c>
      <c r="J72" s="7">
        <v>2</v>
      </c>
      <c r="K72" s="20">
        <v>45854</v>
      </c>
      <c r="L72">
        <v>6</v>
      </c>
      <c r="M72" s="67">
        <v>7</v>
      </c>
      <c r="N72" s="67">
        <v>7</v>
      </c>
      <c r="O72" s="67">
        <v>6</v>
      </c>
      <c r="P72" s="105">
        <f t="shared" si="3"/>
        <v>6.666666666666667</v>
      </c>
      <c r="Q72" s="67">
        <v>18</v>
      </c>
      <c r="R72" s="67">
        <v>18.5</v>
      </c>
      <c r="S72" s="67">
        <v>19.399999999999999</v>
      </c>
      <c r="T72" s="17">
        <f t="shared" si="2"/>
        <v>18.633333333333333</v>
      </c>
      <c r="U72" s="119"/>
      <c r="V72"/>
      <c r="W72"/>
      <c r="X72"/>
      <c r="Y72"/>
      <c r="Z72"/>
      <c r="AA72"/>
      <c r="AB72"/>
    </row>
    <row r="73" spans="1:28">
      <c r="A73" s="86" t="s">
        <v>29</v>
      </c>
      <c r="B73" s="86" t="s">
        <v>30</v>
      </c>
      <c r="C73" s="86">
        <v>1</v>
      </c>
      <c r="D73" s="86" t="s">
        <v>36</v>
      </c>
      <c r="E73" s="86">
        <v>2016</v>
      </c>
      <c r="F73" s="86">
        <v>1</v>
      </c>
      <c r="G73" s="86">
        <v>104</v>
      </c>
      <c r="H73" s="86">
        <v>1</v>
      </c>
      <c r="I73" s="86">
        <v>4</v>
      </c>
      <c r="J73" s="7">
        <v>2</v>
      </c>
      <c r="K73" s="20">
        <v>45854</v>
      </c>
      <c r="L73">
        <v>6</v>
      </c>
      <c r="M73" s="67">
        <v>7</v>
      </c>
      <c r="N73" s="67">
        <v>7</v>
      </c>
      <c r="O73" s="67">
        <v>8</v>
      </c>
      <c r="P73" s="105">
        <f t="shared" si="3"/>
        <v>7.333333333333333</v>
      </c>
      <c r="Q73" s="67">
        <v>20</v>
      </c>
      <c r="R73" s="67">
        <v>21.1</v>
      </c>
      <c r="S73" s="67">
        <v>19</v>
      </c>
      <c r="T73" s="17">
        <f t="shared" si="2"/>
        <v>20.033333333333335</v>
      </c>
      <c r="U73" s="119"/>
      <c r="V73"/>
      <c r="W73"/>
      <c r="X73"/>
      <c r="Y73"/>
      <c r="Z73"/>
      <c r="AA73"/>
      <c r="AB73"/>
    </row>
    <row r="74" spans="1:28">
      <c r="A74" s="86" t="s">
        <v>39</v>
      </c>
      <c r="B74" s="86" t="s">
        <v>40</v>
      </c>
      <c r="C74" s="86">
        <v>2</v>
      </c>
      <c r="D74" s="86" t="s">
        <v>41</v>
      </c>
      <c r="E74" s="86">
        <v>1984</v>
      </c>
      <c r="F74" s="86">
        <v>1</v>
      </c>
      <c r="G74" s="86">
        <v>106</v>
      </c>
      <c r="H74" s="86">
        <v>1</v>
      </c>
      <c r="I74" s="86">
        <v>6</v>
      </c>
      <c r="J74" s="7">
        <v>2</v>
      </c>
      <c r="K74" s="20">
        <v>45889</v>
      </c>
      <c r="L74">
        <v>6</v>
      </c>
      <c r="M74" s="67">
        <v>10</v>
      </c>
      <c r="N74" s="67">
        <v>8</v>
      </c>
      <c r="O74" s="67">
        <v>8</v>
      </c>
      <c r="Q74" s="67">
        <v>21.5</v>
      </c>
      <c r="R74" s="67">
        <v>16.100000000000001</v>
      </c>
      <c r="S74" s="67">
        <v>18.5</v>
      </c>
      <c r="T74" s="17">
        <f t="shared" si="2"/>
        <v>18.7</v>
      </c>
      <c r="U74" s="119"/>
      <c r="V74"/>
      <c r="W74"/>
      <c r="X74"/>
      <c r="Y74"/>
      <c r="Z74"/>
      <c r="AA74"/>
      <c r="AB74"/>
    </row>
    <row r="75" spans="1:28">
      <c r="A75" s="86" t="s">
        <v>39</v>
      </c>
      <c r="B75" s="86" t="s">
        <v>40</v>
      </c>
      <c r="C75" s="86">
        <v>2</v>
      </c>
      <c r="D75" s="86" t="s">
        <v>42</v>
      </c>
      <c r="E75" s="86">
        <v>1989</v>
      </c>
      <c r="F75" s="86">
        <v>1</v>
      </c>
      <c r="G75" s="86">
        <v>206</v>
      </c>
      <c r="H75" s="86">
        <v>2</v>
      </c>
      <c r="I75" s="86">
        <v>6</v>
      </c>
      <c r="J75" s="7">
        <v>2</v>
      </c>
      <c r="K75" s="20">
        <v>45889</v>
      </c>
      <c r="L75">
        <v>6</v>
      </c>
      <c r="M75" s="67">
        <v>8</v>
      </c>
      <c r="N75" s="67">
        <v>10</v>
      </c>
      <c r="O75" s="67">
        <v>10</v>
      </c>
      <c r="Q75" s="67">
        <v>17.100000000000001</v>
      </c>
      <c r="R75" s="67">
        <v>17.399999999999999</v>
      </c>
      <c r="S75" s="67">
        <v>20</v>
      </c>
      <c r="T75" s="17">
        <f t="shared" si="2"/>
        <v>18.166666666666668</v>
      </c>
      <c r="U75" s="119"/>
      <c r="V75"/>
      <c r="W75"/>
      <c r="X75"/>
      <c r="Y75"/>
      <c r="Z75"/>
      <c r="AA75"/>
      <c r="AB75"/>
    </row>
    <row r="76" spans="1:28">
      <c r="A76" s="86" t="s">
        <v>39</v>
      </c>
      <c r="B76" s="86" t="s">
        <v>40</v>
      </c>
      <c r="C76" s="86">
        <v>2</v>
      </c>
      <c r="D76" s="86" t="s">
        <v>45</v>
      </c>
      <c r="E76" s="86">
        <v>2004</v>
      </c>
      <c r="F76" s="86">
        <v>1</v>
      </c>
      <c r="G76" s="86">
        <v>306</v>
      </c>
      <c r="H76" s="86">
        <v>3</v>
      </c>
      <c r="I76" s="86">
        <v>6</v>
      </c>
      <c r="J76" s="7">
        <v>2</v>
      </c>
      <c r="K76" s="20">
        <v>45889</v>
      </c>
      <c r="L76">
        <v>6</v>
      </c>
      <c r="M76" s="67">
        <v>11</v>
      </c>
      <c r="N76" s="67">
        <v>10</v>
      </c>
      <c r="O76" s="67">
        <v>9</v>
      </c>
      <c r="Q76" s="67">
        <v>22</v>
      </c>
      <c r="R76" s="67">
        <v>20.100000000000001</v>
      </c>
      <c r="S76" s="67">
        <v>24.2</v>
      </c>
      <c r="T76" s="17">
        <f t="shared" si="2"/>
        <v>22.099999999999998</v>
      </c>
      <c r="U76" s="119"/>
      <c r="V76"/>
      <c r="W76"/>
      <c r="X76"/>
      <c r="Y76"/>
      <c r="Z76"/>
      <c r="AA76"/>
      <c r="AB76"/>
    </row>
    <row r="77" spans="1:28">
      <c r="A77" s="86" t="s">
        <v>39</v>
      </c>
      <c r="B77" s="86" t="s">
        <v>40</v>
      </c>
      <c r="C77" s="86">
        <v>2</v>
      </c>
      <c r="D77" s="86" t="s">
        <v>43</v>
      </c>
      <c r="E77" s="86">
        <v>1999</v>
      </c>
      <c r="F77" s="86">
        <v>1</v>
      </c>
      <c r="G77" s="86">
        <v>406</v>
      </c>
      <c r="H77" s="86">
        <v>4</v>
      </c>
      <c r="I77" s="86">
        <v>6</v>
      </c>
      <c r="J77" s="7">
        <v>2</v>
      </c>
      <c r="K77" s="20">
        <v>45889</v>
      </c>
      <c r="L77">
        <v>6</v>
      </c>
      <c r="M77" s="67">
        <v>12</v>
      </c>
      <c r="N77" s="67">
        <v>11</v>
      </c>
      <c r="O77" s="67">
        <v>7</v>
      </c>
      <c r="Q77" s="67">
        <v>22.7</v>
      </c>
      <c r="R77" s="67">
        <v>22.4</v>
      </c>
      <c r="S77" s="67">
        <v>21.5</v>
      </c>
      <c r="T77" s="17">
        <f t="shared" si="2"/>
        <v>22.2</v>
      </c>
      <c r="U77" s="119"/>
      <c r="V77"/>
      <c r="W77"/>
      <c r="X77"/>
      <c r="Y77"/>
      <c r="Z77"/>
      <c r="AA77"/>
      <c r="AB77"/>
    </row>
    <row r="78" spans="1:28">
      <c r="A78" s="86" t="s">
        <v>39</v>
      </c>
      <c r="B78" s="86" t="s">
        <v>40</v>
      </c>
      <c r="C78" s="86">
        <v>2</v>
      </c>
      <c r="D78" s="86" t="s">
        <v>46</v>
      </c>
      <c r="E78" s="86">
        <v>2008</v>
      </c>
      <c r="F78" s="86">
        <v>1</v>
      </c>
      <c r="G78" s="86">
        <v>408</v>
      </c>
      <c r="H78" s="86">
        <v>4</v>
      </c>
      <c r="I78" s="86">
        <v>8</v>
      </c>
      <c r="J78" s="7">
        <v>2</v>
      </c>
      <c r="K78" s="20">
        <v>45889</v>
      </c>
      <c r="L78">
        <v>6</v>
      </c>
      <c r="M78" s="67">
        <v>13</v>
      </c>
      <c r="N78" s="67">
        <v>10</v>
      </c>
      <c r="O78" s="67">
        <v>11</v>
      </c>
      <c r="Q78" s="67">
        <v>24.6</v>
      </c>
      <c r="R78" s="67">
        <v>20</v>
      </c>
      <c r="S78" s="67">
        <v>19.7</v>
      </c>
      <c r="T78" s="17">
        <f t="shared" si="2"/>
        <v>21.433333333333334</v>
      </c>
      <c r="U78" s="119"/>
      <c r="V78"/>
      <c r="W78"/>
      <c r="X78"/>
      <c r="Y78"/>
      <c r="Z78"/>
      <c r="AA78"/>
      <c r="AB78"/>
    </row>
    <row r="79" spans="1:28">
      <c r="A79" s="86" t="s">
        <v>39</v>
      </c>
      <c r="B79" s="86" t="s">
        <v>40</v>
      </c>
      <c r="C79" s="86">
        <v>2</v>
      </c>
      <c r="D79" s="86" t="s">
        <v>48</v>
      </c>
      <c r="E79" s="86">
        <v>2020</v>
      </c>
      <c r="F79" s="86">
        <v>1</v>
      </c>
      <c r="G79" s="86">
        <v>308</v>
      </c>
      <c r="H79" s="86">
        <v>3</v>
      </c>
      <c r="I79" s="86">
        <v>8</v>
      </c>
      <c r="J79" s="7">
        <v>2</v>
      </c>
      <c r="K79" s="20">
        <v>45889</v>
      </c>
      <c r="L79">
        <v>6</v>
      </c>
      <c r="M79" s="67">
        <v>11</v>
      </c>
      <c r="N79" s="67">
        <v>13</v>
      </c>
      <c r="O79" s="67">
        <v>13</v>
      </c>
      <c r="Q79" s="67">
        <v>24.6</v>
      </c>
      <c r="R79" s="67">
        <v>25.4</v>
      </c>
      <c r="S79" s="67">
        <v>26</v>
      </c>
      <c r="T79" s="17">
        <f t="shared" si="2"/>
        <v>25.333333333333332</v>
      </c>
      <c r="U79" s="119"/>
      <c r="V79"/>
      <c r="W79"/>
      <c r="X79"/>
      <c r="Y79"/>
      <c r="Z79"/>
      <c r="AA79"/>
      <c r="AB79"/>
    </row>
    <row r="80" spans="1:28">
      <c r="A80" s="86" t="s">
        <v>39</v>
      </c>
      <c r="B80" s="86" t="s">
        <v>40</v>
      </c>
      <c r="C80" s="86">
        <v>2</v>
      </c>
      <c r="D80" s="86" t="s">
        <v>44</v>
      </c>
      <c r="E80" s="86">
        <v>2001</v>
      </c>
      <c r="F80" s="86">
        <v>1</v>
      </c>
      <c r="G80" s="86">
        <v>208</v>
      </c>
      <c r="H80" s="86">
        <v>2</v>
      </c>
      <c r="I80" s="86">
        <v>8</v>
      </c>
      <c r="J80" s="7">
        <v>2</v>
      </c>
      <c r="K80" s="20">
        <v>45889</v>
      </c>
      <c r="L80">
        <v>6</v>
      </c>
      <c r="M80" s="67">
        <v>12</v>
      </c>
      <c r="N80" s="67">
        <v>12</v>
      </c>
      <c r="O80" s="67">
        <v>12</v>
      </c>
      <c r="Q80" s="67">
        <v>21.7</v>
      </c>
      <c r="R80" s="67">
        <v>23.5</v>
      </c>
      <c r="S80" s="67">
        <v>20.3</v>
      </c>
      <c r="T80" s="17">
        <f t="shared" si="2"/>
        <v>21.833333333333332</v>
      </c>
      <c r="U80" s="119"/>
      <c r="V80"/>
      <c r="W80"/>
      <c r="X80"/>
      <c r="Y80"/>
      <c r="Z80"/>
      <c r="AA80"/>
      <c r="AB80"/>
    </row>
    <row r="81" spans="1:28">
      <c r="A81" s="86" t="s">
        <v>39</v>
      </c>
      <c r="B81" s="86" t="s">
        <v>40</v>
      </c>
      <c r="C81" s="86">
        <v>2</v>
      </c>
      <c r="D81" s="86" t="s">
        <v>47</v>
      </c>
      <c r="E81" s="86">
        <v>2016</v>
      </c>
      <c r="F81" s="86">
        <v>1</v>
      </c>
      <c r="G81" s="86">
        <v>108</v>
      </c>
      <c r="H81" s="86">
        <v>1</v>
      </c>
      <c r="I81" s="86">
        <v>8</v>
      </c>
      <c r="J81" s="7">
        <v>2</v>
      </c>
      <c r="K81" s="20">
        <v>45889</v>
      </c>
      <c r="L81">
        <v>6</v>
      </c>
      <c r="M81" s="67">
        <v>11</v>
      </c>
      <c r="N81" s="67">
        <v>12</v>
      </c>
      <c r="O81" s="67">
        <v>12</v>
      </c>
      <c r="Q81" s="67">
        <v>17.100000000000001</v>
      </c>
      <c r="R81" s="67">
        <v>21.7</v>
      </c>
      <c r="S81" s="67">
        <v>23.1</v>
      </c>
      <c r="T81" s="17">
        <f t="shared" si="2"/>
        <v>20.633333333333333</v>
      </c>
      <c r="U81" s="119"/>
      <c r="V81"/>
      <c r="W81"/>
      <c r="X81"/>
      <c r="Y81"/>
      <c r="Z81"/>
      <c r="AA81"/>
      <c r="AB81"/>
    </row>
    <row r="82" spans="1:28">
      <c r="A82" s="86" t="s">
        <v>29</v>
      </c>
      <c r="B82" s="86" t="s">
        <v>30</v>
      </c>
      <c r="C82" s="86">
        <v>3</v>
      </c>
      <c r="D82" s="86" t="s">
        <v>32</v>
      </c>
      <c r="E82" s="86">
        <v>1985</v>
      </c>
      <c r="F82" s="86">
        <v>2</v>
      </c>
      <c r="G82" s="86">
        <v>110</v>
      </c>
      <c r="H82" s="86">
        <v>1</v>
      </c>
      <c r="I82" s="86">
        <v>10</v>
      </c>
      <c r="J82" s="7">
        <v>2</v>
      </c>
      <c r="K82" s="20">
        <v>45854</v>
      </c>
      <c r="L82">
        <v>6</v>
      </c>
      <c r="M82" s="67">
        <v>7</v>
      </c>
      <c r="N82" s="67">
        <v>8</v>
      </c>
      <c r="O82" s="67">
        <v>8</v>
      </c>
      <c r="P82" s="105">
        <f t="shared" si="3"/>
        <v>7.666666666666667</v>
      </c>
      <c r="Q82" s="67">
        <v>17.7</v>
      </c>
      <c r="R82" s="67">
        <v>16.7</v>
      </c>
      <c r="S82" s="67">
        <v>15.9</v>
      </c>
      <c r="T82" s="17">
        <f t="shared" si="2"/>
        <v>16.766666666666666</v>
      </c>
      <c r="U82" s="119"/>
      <c r="V82"/>
      <c r="W82"/>
      <c r="X82"/>
      <c r="Y82"/>
      <c r="Z82"/>
      <c r="AA82"/>
      <c r="AB82"/>
    </row>
    <row r="83" spans="1:28">
      <c r="A83" s="86" t="s">
        <v>29</v>
      </c>
      <c r="B83" s="86" t="s">
        <v>30</v>
      </c>
      <c r="C83" s="86">
        <v>3</v>
      </c>
      <c r="D83" s="86" t="s">
        <v>38</v>
      </c>
      <c r="E83" s="86">
        <v>2023</v>
      </c>
      <c r="F83" s="86">
        <v>2</v>
      </c>
      <c r="G83" s="86">
        <v>210</v>
      </c>
      <c r="H83" s="86">
        <v>2</v>
      </c>
      <c r="I83" s="86">
        <v>10</v>
      </c>
      <c r="J83" s="7">
        <v>2</v>
      </c>
      <c r="K83" s="20">
        <v>45854</v>
      </c>
      <c r="L83">
        <v>6</v>
      </c>
      <c r="M83" s="67">
        <v>8</v>
      </c>
      <c r="N83" s="67">
        <v>7</v>
      </c>
      <c r="O83" s="67">
        <v>6</v>
      </c>
      <c r="P83" s="105">
        <f t="shared" si="3"/>
        <v>7</v>
      </c>
      <c r="Q83" s="67">
        <v>17.2</v>
      </c>
      <c r="R83" s="67">
        <v>18.399999999999999</v>
      </c>
      <c r="S83" s="67">
        <v>17.399999999999999</v>
      </c>
      <c r="T83" s="17">
        <f t="shared" si="2"/>
        <v>17.666666666666664</v>
      </c>
      <c r="U83" s="119"/>
      <c r="V83"/>
      <c r="W83"/>
      <c r="X83"/>
      <c r="Y83"/>
      <c r="Z83"/>
      <c r="AA83"/>
      <c r="AB83"/>
    </row>
    <row r="84" spans="1:28">
      <c r="A84" s="86" t="s">
        <v>29</v>
      </c>
      <c r="B84" s="86" t="s">
        <v>30</v>
      </c>
      <c r="C84" s="86">
        <v>3</v>
      </c>
      <c r="D84" s="86" t="s">
        <v>36</v>
      </c>
      <c r="E84" s="86">
        <v>2016</v>
      </c>
      <c r="F84" s="86">
        <v>2</v>
      </c>
      <c r="G84" s="86">
        <v>310</v>
      </c>
      <c r="H84" s="86">
        <v>3</v>
      </c>
      <c r="I84" s="86">
        <v>10</v>
      </c>
      <c r="J84" s="7">
        <v>2</v>
      </c>
      <c r="K84" s="20">
        <v>45854</v>
      </c>
      <c r="L84">
        <v>6</v>
      </c>
      <c r="M84" s="67">
        <v>8</v>
      </c>
      <c r="N84" s="67">
        <v>8</v>
      </c>
      <c r="O84" s="67">
        <v>7</v>
      </c>
      <c r="P84" s="105">
        <f t="shared" si="3"/>
        <v>7.666666666666667</v>
      </c>
      <c r="Q84" s="67">
        <v>20.7</v>
      </c>
      <c r="R84" s="67">
        <v>19.3</v>
      </c>
      <c r="S84" s="67">
        <v>22</v>
      </c>
      <c r="T84" s="17">
        <f t="shared" si="2"/>
        <v>20.666666666666668</v>
      </c>
      <c r="U84" s="119"/>
      <c r="V84"/>
      <c r="W84"/>
      <c r="X84"/>
      <c r="Y84"/>
      <c r="Z84"/>
      <c r="AA84"/>
      <c r="AB84"/>
    </row>
    <row r="85" spans="1:28">
      <c r="A85" s="86" t="s">
        <v>29</v>
      </c>
      <c r="B85" s="86" t="s">
        <v>30</v>
      </c>
      <c r="C85" s="86">
        <v>3</v>
      </c>
      <c r="D85" s="86" t="s">
        <v>33</v>
      </c>
      <c r="E85" s="86">
        <v>1998</v>
      </c>
      <c r="F85" s="86">
        <v>2</v>
      </c>
      <c r="G85" s="86">
        <v>410</v>
      </c>
      <c r="H85" s="86">
        <v>4</v>
      </c>
      <c r="I85" s="86">
        <v>10</v>
      </c>
      <c r="J85" s="7">
        <v>2</v>
      </c>
      <c r="K85" s="20">
        <v>45854</v>
      </c>
      <c r="L85">
        <v>6</v>
      </c>
      <c r="M85" s="67">
        <v>7</v>
      </c>
      <c r="N85" s="67">
        <v>5</v>
      </c>
      <c r="O85" s="67">
        <v>7</v>
      </c>
      <c r="P85" s="105">
        <f t="shared" si="3"/>
        <v>6.333333333333333</v>
      </c>
      <c r="Q85" s="67">
        <v>16.2</v>
      </c>
      <c r="R85" s="67">
        <v>19</v>
      </c>
      <c r="S85" s="67">
        <v>14.8</v>
      </c>
      <c r="T85" s="17">
        <f t="shared" si="2"/>
        <v>16.666666666666668</v>
      </c>
      <c r="U85" s="119"/>
      <c r="V85"/>
      <c r="W85"/>
      <c r="X85"/>
      <c r="Y85"/>
      <c r="Z85"/>
      <c r="AA85"/>
      <c r="AB85"/>
    </row>
    <row r="86" spans="1:28">
      <c r="A86" s="86" t="s">
        <v>29</v>
      </c>
      <c r="B86" s="86" t="s">
        <v>30</v>
      </c>
      <c r="C86" s="86">
        <v>3</v>
      </c>
      <c r="D86" s="86" t="s">
        <v>31</v>
      </c>
      <c r="E86" s="86">
        <v>1983</v>
      </c>
      <c r="F86" s="86">
        <v>2</v>
      </c>
      <c r="G86" s="86">
        <v>412</v>
      </c>
      <c r="H86" s="86">
        <v>4</v>
      </c>
      <c r="I86" s="86">
        <v>12</v>
      </c>
      <c r="J86" s="7">
        <v>2</v>
      </c>
      <c r="K86" s="20">
        <v>45854</v>
      </c>
      <c r="L86">
        <v>6</v>
      </c>
      <c r="M86" s="67">
        <v>7</v>
      </c>
      <c r="N86" s="67">
        <v>8</v>
      </c>
      <c r="O86" s="67">
        <v>9</v>
      </c>
      <c r="P86" s="105">
        <f t="shared" si="3"/>
        <v>8</v>
      </c>
      <c r="Q86" s="67">
        <v>18</v>
      </c>
      <c r="R86" s="67">
        <v>17.2</v>
      </c>
      <c r="S86" s="67">
        <v>19</v>
      </c>
      <c r="T86" s="17">
        <f t="shared" si="2"/>
        <v>18.066666666666666</v>
      </c>
      <c r="U86" s="119"/>
      <c r="V86"/>
      <c r="W86"/>
      <c r="X86"/>
      <c r="Y86"/>
      <c r="Z86"/>
      <c r="AA86"/>
      <c r="AB86"/>
    </row>
    <row r="87" spans="1:28">
      <c r="A87" s="86" t="s">
        <v>29</v>
      </c>
      <c r="B87" s="86" t="s">
        <v>30</v>
      </c>
      <c r="C87" s="86">
        <v>3</v>
      </c>
      <c r="D87" s="86" t="s">
        <v>37</v>
      </c>
      <c r="E87" s="86">
        <v>2018</v>
      </c>
      <c r="F87" s="86">
        <v>2</v>
      </c>
      <c r="G87" s="86">
        <v>312</v>
      </c>
      <c r="H87" s="86">
        <v>3</v>
      </c>
      <c r="I87" s="86">
        <v>12</v>
      </c>
      <c r="J87" s="7">
        <v>2</v>
      </c>
      <c r="K87" s="20">
        <v>45854</v>
      </c>
      <c r="L87">
        <v>6</v>
      </c>
      <c r="M87" s="67">
        <v>8</v>
      </c>
      <c r="N87" s="67">
        <v>8</v>
      </c>
      <c r="O87" s="67">
        <v>8</v>
      </c>
      <c r="P87" s="105">
        <f t="shared" si="3"/>
        <v>8</v>
      </c>
      <c r="Q87" s="67">
        <v>18.8</v>
      </c>
      <c r="R87" s="67">
        <v>19.5</v>
      </c>
      <c r="S87" s="67">
        <v>18.600000000000001</v>
      </c>
      <c r="T87" s="17">
        <f t="shared" si="2"/>
        <v>18.966666666666665</v>
      </c>
      <c r="U87" s="119"/>
      <c r="V87"/>
      <c r="W87"/>
      <c r="X87"/>
      <c r="Y87"/>
      <c r="Z87"/>
      <c r="AA87"/>
      <c r="AB87"/>
    </row>
    <row r="88" spans="1:28">
      <c r="A88" s="86" t="s">
        <v>29</v>
      </c>
      <c r="B88" s="86" t="s">
        <v>30</v>
      </c>
      <c r="C88" s="86">
        <v>3</v>
      </c>
      <c r="D88" s="86" t="s">
        <v>34</v>
      </c>
      <c r="E88" s="86">
        <v>1999</v>
      </c>
      <c r="F88" s="86">
        <v>2</v>
      </c>
      <c r="G88" s="86">
        <v>212</v>
      </c>
      <c r="H88" s="86">
        <v>2</v>
      </c>
      <c r="I88" s="86">
        <v>12</v>
      </c>
      <c r="J88" s="7">
        <v>2</v>
      </c>
      <c r="K88" s="20">
        <v>45854</v>
      </c>
      <c r="L88">
        <v>6</v>
      </c>
      <c r="M88" s="67">
        <v>5</v>
      </c>
      <c r="N88" s="67">
        <v>6</v>
      </c>
      <c r="O88" s="67">
        <v>5</v>
      </c>
      <c r="P88" s="105">
        <f t="shared" si="3"/>
        <v>5.333333333333333</v>
      </c>
      <c r="Q88" s="67">
        <v>17.600000000000001</v>
      </c>
      <c r="R88" s="67">
        <v>17.3</v>
      </c>
      <c r="S88" s="67">
        <v>19</v>
      </c>
      <c r="T88" s="17">
        <f t="shared" si="2"/>
        <v>17.966666666666669</v>
      </c>
      <c r="U88" s="119"/>
      <c r="V88"/>
      <c r="W88"/>
      <c r="X88"/>
      <c r="Y88"/>
      <c r="Z88"/>
      <c r="AA88"/>
      <c r="AB88"/>
    </row>
    <row r="89" spans="1:28">
      <c r="A89" s="86" t="s">
        <v>29</v>
      </c>
      <c r="B89" s="86" t="s">
        <v>30</v>
      </c>
      <c r="C89" s="86">
        <v>3</v>
      </c>
      <c r="D89" s="86" t="s">
        <v>35</v>
      </c>
      <c r="E89" s="86">
        <v>2002</v>
      </c>
      <c r="F89" s="86">
        <v>2</v>
      </c>
      <c r="G89" s="86">
        <v>112</v>
      </c>
      <c r="H89" s="86">
        <v>1</v>
      </c>
      <c r="I89" s="86">
        <v>12</v>
      </c>
      <c r="J89" s="7">
        <v>2</v>
      </c>
      <c r="K89" s="20">
        <v>45854</v>
      </c>
      <c r="L89">
        <v>6</v>
      </c>
      <c r="M89" s="67">
        <v>7</v>
      </c>
      <c r="N89" s="67">
        <v>8</v>
      </c>
      <c r="O89" s="67">
        <v>8</v>
      </c>
      <c r="P89" s="105">
        <f t="shared" si="3"/>
        <v>7.666666666666667</v>
      </c>
      <c r="Q89" s="67">
        <v>20.5</v>
      </c>
      <c r="R89" s="67">
        <v>20.7</v>
      </c>
      <c r="S89" s="67">
        <v>23.5</v>
      </c>
      <c r="T89" s="17">
        <f t="shared" si="2"/>
        <v>21.566666666666666</v>
      </c>
      <c r="U89" s="119"/>
      <c r="V89"/>
      <c r="W89"/>
      <c r="X89"/>
      <c r="Y89"/>
      <c r="Z89"/>
      <c r="AA89"/>
      <c r="AB89"/>
    </row>
    <row r="90" spans="1:28">
      <c r="A90" s="86" t="s">
        <v>39</v>
      </c>
      <c r="B90" s="86" t="s">
        <v>40</v>
      </c>
      <c r="C90" s="87">
        <v>4</v>
      </c>
      <c r="D90" s="86" t="s">
        <v>42</v>
      </c>
      <c r="E90" s="86">
        <v>1989</v>
      </c>
      <c r="F90" s="87">
        <v>2</v>
      </c>
      <c r="G90" s="87">
        <v>114</v>
      </c>
      <c r="H90" s="87">
        <v>1</v>
      </c>
      <c r="I90" s="87">
        <v>14</v>
      </c>
      <c r="J90" s="7">
        <v>2</v>
      </c>
      <c r="K90" s="20">
        <v>45889</v>
      </c>
      <c r="L90">
        <v>6</v>
      </c>
      <c r="M90" s="67">
        <v>10</v>
      </c>
      <c r="N90" s="67">
        <v>9</v>
      </c>
      <c r="O90" s="67">
        <v>7</v>
      </c>
      <c r="Q90" s="67">
        <v>21</v>
      </c>
      <c r="R90" s="67">
        <v>17.899999999999999</v>
      </c>
      <c r="S90" s="67">
        <v>15.1</v>
      </c>
      <c r="T90" s="17">
        <f t="shared" si="2"/>
        <v>18</v>
      </c>
      <c r="U90" s="119"/>
      <c r="V90"/>
      <c r="W90"/>
      <c r="X90"/>
      <c r="Y90"/>
      <c r="Z90"/>
      <c r="AA90"/>
      <c r="AB90"/>
    </row>
    <row r="91" spans="1:28">
      <c r="A91" s="86" t="s">
        <v>39</v>
      </c>
      <c r="B91" s="86" t="s">
        <v>40</v>
      </c>
      <c r="C91" s="86">
        <v>4</v>
      </c>
      <c r="D91" s="86" t="s">
        <v>45</v>
      </c>
      <c r="E91" s="86">
        <v>2004</v>
      </c>
      <c r="F91" s="86">
        <v>2</v>
      </c>
      <c r="G91" s="86">
        <v>214</v>
      </c>
      <c r="H91" s="86">
        <v>2</v>
      </c>
      <c r="I91" s="86">
        <v>14</v>
      </c>
      <c r="J91" s="7">
        <v>2</v>
      </c>
      <c r="K91" s="20">
        <v>45889</v>
      </c>
      <c r="L91">
        <v>6</v>
      </c>
      <c r="M91" s="67">
        <v>10</v>
      </c>
      <c r="N91" s="67">
        <v>11</v>
      </c>
      <c r="O91" s="67">
        <v>12</v>
      </c>
      <c r="Q91" s="67">
        <v>23.2</v>
      </c>
      <c r="R91" s="67">
        <v>21.4</v>
      </c>
      <c r="S91" s="67">
        <v>25.6</v>
      </c>
      <c r="T91" s="17">
        <f t="shared" si="2"/>
        <v>23.399999999999995</v>
      </c>
      <c r="U91" s="119"/>
      <c r="V91"/>
      <c r="W91"/>
      <c r="X91"/>
      <c r="Y91"/>
      <c r="Z91"/>
      <c r="AA91"/>
      <c r="AB91"/>
    </row>
    <row r="92" spans="1:28">
      <c r="A92" s="86" t="s">
        <v>39</v>
      </c>
      <c r="B92" s="86" t="s">
        <v>40</v>
      </c>
      <c r="C92" s="86">
        <v>4</v>
      </c>
      <c r="D92" s="86" t="s">
        <v>41</v>
      </c>
      <c r="E92" s="86">
        <v>1984</v>
      </c>
      <c r="F92" s="86">
        <v>2</v>
      </c>
      <c r="G92" s="86">
        <v>314</v>
      </c>
      <c r="H92" s="86">
        <v>3</v>
      </c>
      <c r="I92" s="86">
        <v>14</v>
      </c>
      <c r="J92" s="7">
        <v>2</v>
      </c>
      <c r="K92" s="20">
        <v>45889</v>
      </c>
      <c r="L92">
        <v>6</v>
      </c>
      <c r="M92" s="67">
        <v>10</v>
      </c>
      <c r="N92" s="67">
        <v>12</v>
      </c>
      <c r="O92" s="67">
        <v>10</v>
      </c>
      <c r="Q92" s="67">
        <v>18.7</v>
      </c>
      <c r="R92" s="67">
        <v>23.3</v>
      </c>
      <c r="S92" s="67">
        <v>21.5</v>
      </c>
      <c r="T92" s="17">
        <f t="shared" si="2"/>
        <v>21.166666666666668</v>
      </c>
      <c r="U92" s="119"/>
      <c r="V92"/>
      <c r="W92"/>
      <c r="X92"/>
      <c r="Y92"/>
      <c r="Z92"/>
      <c r="AA92"/>
      <c r="AB92"/>
    </row>
    <row r="93" spans="1:28">
      <c r="A93" s="86" t="s">
        <v>39</v>
      </c>
      <c r="B93" s="86" t="s">
        <v>40</v>
      </c>
      <c r="C93" s="86">
        <v>4</v>
      </c>
      <c r="D93" s="86" t="s">
        <v>47</v>
      </c>
      <c r="E93" s="86">
        <v>2016</v>
      </c>
      <c r="F93" s="86">
        <v>2</v>
      </c>
      <c r="G93" s="86">
        <v>414</v>
      </c>
      <c r="H93" s="86">
        <v>4</v>
      </c>
      <c r="I93" s="86">
        <v>14</v>
      </c>
      <c r="J93" s="7">
        <v>2</v>
      </c>
      <c r="K93" s="20">
        <v>45889</v>
      </c>
      <c r="L93">
        <v>6</v>
      </c>
      <c r="M93" s="67">
        <v>14</v>
      </c>
      <c r="N93" s="67">
        <v>12</v>
      </c>
      <c r="O93" s="67">
        <v>10</v>
      </c>
      <c r="Q93" s="67">
        <v>24</v>
      </c>
      <c r="R93" s="67">
        <v>22.5</v>
      </c>
      <c r="S93" s="67">
        <v>22</v>
      </c>
      <c r="T93" s="17">
        <f t="shared" si="2"/>
        <v>22.833333333333332</v>
      </c>
      <c r="U93" s="119"/>
      <c r="V93"/>
      <c r="W93"/>
      <c r="X93"/>
      <c r="Y93"/>
      <c r="Z93"/>
      <c r="AA93"/>
      <c r="AB93"/>
    </row>
    <row r="94" spans="1:28">
      <c r="A94" s="86" t="s">
        <v>39</v>
      </c>
      <c r="B94" s="86" t="s">
        <v>40</v>
      </c>
      <c r="C94" s="86">
        <v>4</v>
      </c>
      <c r="D94" s="86" t="s">
        <v>44</v>
      </c>
      <c r="E94" s="86">
        <v>2001</v>
      </c>
      <c r="F94" s="86">
        <v>2</v>
      </c>
      <c r="G94" s="86">
        <v>416</v>
      </c>
      <c r="H94" s="86">
        <v>4</v>
      </c>
      <c r="I94" s="86">
        <v>16</v>
      </c>
      <c r="J94" s="7">
        <v>2</v>
      </c>
      <c r="K94" s="20">
        <v>45889</v>
      </c>
      <c r="L94">
        <v>6</v>
      </c>
      <c r="M94" s="67">
        <v>10</v>
      </c>
      <c r="N94" s="67">
        <v>12</v>
      </c>
      <c r="O94" s="67">
        <v>10</v>
      </c>
      <c r="Q94" s="67">
        <v>24.5</v>
      </c>
      <c r="R94" s="67">
        <v>21.7</v>
      </c>
      <c r="S94" s="67">
        <v>22.4</v>
      </c>
      <c r="T94" s="17">
        <f t="shared" si="2"/>
        <v>22.866666666666664</v>
      </c>
      <c r="U94" s="119"/>
      <c r="V94"/>
      <c r="W94"/>
      <c r="X94"/>
      <c r="Y94"/>
      <c r="Z94"/>
      <c r="AA94"/>
      <c r="AB94"/>
    </row>
    <row r="95" spans="1:28">
      <c r="A95" s="86" t="s">
        <v>39</v>
      </c>
      <c r="B95" s="86" t="s">
        <v>40</v>
      </c>
      <c r="C95" s="86">
        <v>4</v>
      </c>
      <c r="D95" s="86" t="s">
        <v>43</v>
      </c>
      <c r="E95" s="86">
        <v>1999</v>
      </c>
      <c r="F95" s="86">
        <v>2</v>
      </c>
      <c r="G95" s="86">
        <v>316</v>
      </c>
      <c r="H95" s="86">
        <v>3</v>
      </c>
      <c r="I95" s="86">
        <v>16</v>
      </c>
      <c r="J95" s="7">
        <v>2</v>
      </c>
      <c r="K95" s="20">
        <v>45889</v>
      </c>
      <c r="L95">
        <v>6</v>
      </c>
      <c r="M95" s="67">
        <v>12</v>
      </c>
      <c r="N95" s="67">
        <v>13</v>
      </c>
      <c r="O95" s="67">
        <v>12</v>
      </c>
      <c r="Q95" s="67">
        <v>25</v>
      </c>
      <c r="R95" s="67">
        <v>23.9</v>
      </c>
      <c r="S95" s="67">
        <v>22.5</v>
      </c>
      <c r="T95" s="17">
        <f t="shared" si="2"/>
        <v>23.8</v>
      </c>
      <c r="U95" s="119"/>
      <c r="V95"/>
      <c r="W95"/>
      <c r="X95"/>
      <c r="Y95"/>
      <c r="Z95"/>
      <c r="AA95"/>
      <c r="AB95"/>
    </row>
    <row r="96" spans="1:28">
      <c r="A96" s="86" t="s">
        <v>39</v>
      </c>
      <c r="B96" s="86" t="s">
        <v>40</v>
      </c>
      <c r="C96" s="86">
        <v>4</v>
      </c>
      <c r="D96" s="86" t="s">
        <v>46</v>
      </c>
      <c r="E96" s="86">
        <v>2008</v>
      </c>
      <c r="F96" s="86">
        <v>2</v>
      </c>
      <c r="G96" s="86">
        <v>216</v>
      </c>
      <c r="H96" s="86">
        <v>2</v>
      </c>
      <c r="I96" s="86">
        <v>16</v>
      </c>
      <c r="J96" s="7">
        <v>2</v>
      </c>
      <c r="K96" s="20">
        <v>45889</v>
      </c>
      <c r="L96">
        <v>6</v>
      </c>
      <c r="M96" s="67">
        <v>12</v>
      </c>
      <c r="N96" s="67">
        <v>11</v>
      </c>
      <c r="O96" s="67">
        <v>10</v>
      </c>
      <c r="Q96" s="67">
        <v>25.2</v>
      </c>
      <c r="R96" s="67">
        <v>24.5</v>
      </c>
      <c r="S96" s="67">
        <v>22</v>
      </c>
      <c r="T96" s="17">
        <f t="shared" si="2"/>
        <v>23.900000000000002</v>
      </c>
      <c r="U96" s="119"/>
      <c r="V96"/>
      <c r="W96"/>
      <c r="X96"/>
      <c r="Y96"/>
      <c r="Z96"/>
      <c r="AA96"/>
      <c r="AB96"/>
    </row>
    <row r="97" spans="1:28">
      <c r="A97" s="86" t="s">
        <v>39</v>
      </c>
      <c r="B97" s="86" t="s">
        <v>40</v>
      </c>
      <c r="C97" s="86">
        <v>4</v>
      </c>
      <c r="D97" s="86" t="s">
        <v>48</v>
      </c>
      <c r="E97" s="86">
        <v>2020</v>
      </c>
      <c r="F97" s="86">
        <v>2</v>
      </c>
      <c r="G97" s="86">
        <v>116</v>
      </c>
      <c r="H97" s="86">
        <v>1</v>
      </c>
      <c r="I97" s="86">
        <v>16</v>
      </c>
      <c r="J97" s="7">
        <v>2</v>
      </c>
      <c r="K97" s="20">
        <v>45889</v>
      </c>
      <c r="L97">
        <v>6</v>
      </c>
      <c r="M97" s="67">
        <v>12</v>
      </c>
      <c r="N97" s="67">
        <v>12</v>
      </c>
      <c r="O97" s="67">
        <v>12</v>
      </c>
      <c r="Q97" s="67">
        <v>25.7</v>
      </c>
      <c r="R97" s="67">
        <v>21.5</v>
      </c>
      <c r="S97" s="67">
        <v>26.4</v>
      </c>
      <c r="T97" s="17">
        <f t="shared" si="2"/>
        <v>24.533333333333331</v>
      </c>
      <c r="U97" s="119"/>
      <c r="V97"/>
      <c r="W97"/>
      <c r="X97"/>
      <c r="Y97"/>
      <c r="Z97"/>
      <c r="AA97"/>
      <c r="AB97"/>
    </row>
    <row r="98" spans="1:28">
      <c r="A98" s="86" t="s">
        <v>29</v>
      </c>
      <c r="B98" s="86" t="s">
        <v>30</v>
      </c>
      <c r="C98" s="86">
        <v>5</v>
      </c>
      <c r="D98" s="86" t="s">
        <v>33</v>
      </c>
      <c r="E98" s="86">
        <v>1998</v>
      </c>
      <c r="F98" s="86">
        <v>3</v>
      </c>
      <c r="G98" s="86">
        <v>118</v>
      </c>
      <c r="H98" s="86">
        <v>1</v>
      </c>
      <c r="I98" s="86">
        <v>18</v>
      </c>
      <c r="J98" s="7">
        <v>2</v>
      </c>
      <c r="K98" s="20">
        <v>45854</v>
      </c>
      <c r="L98">
        <v>6</v>
      </c>
      <c r="M98" s="67">
        <v>7</v>
      </c>
      <c r="N98" s="67">
        <v>7</v>
      </c>
      <c r="O98" s="67">
        <v>8</v>
      </c>
      <c r="P98" s="105">
        <f t="shared" si="3"/>
        <v>7.333333333333333</v>
      </c>
      <c r="Q98" s="67">
        <v>19.2</v>
      </c>
      <c r="R98" s="67">
        <v>17</v>
      </c>
      <c r="S98" s="67">
        <v>21</v>
      </c>
      <c r="T98" s="17">
        <f t="shared" si="2"/>
        <v>19.066666666666666</v>
      </c>
      <c r="U98" s="119"/>
      <c r="V98"/>
      <c r="W98"/>
      <c r="X98"/>
      <c r="Y98"/>
      <c r="Z98"/>
      <c r="AA98"/>
      <c r="AB98"/>
    </row>
    <row r="99" spans="1:28">
      <c r="A99" s="86" t="s">
        <v>29</v>
      </c>
      <c r="B99" s="86" t="s">
        <v>30</v>
      </c>
      <c r="C99" s="86">
        <v>5</v>
      </c>
      <c r="D99" s="86" t="s">
        <v>31</v>
      </c>
      <c r="E99" s="86">
        <v>1983</v>
      </c>
      <c r="F99" s="86">
        <v>3</v>
      </c>
      <c r="G99" s="86">
        <v>218</v>
      </c>
      <c r="H99" s="86">
        <v>2</v>
      </c>
      <c r="I99" s="86">
        <v>18</v>
      </c>
      <c r="J99" s="7">
        <v>2</v>
      </c>
      <c r="K99" s="20">
        <v>45854</v>
      </c>
      <c r="L99">
        <v>6</v>
      </c>
      <c r="M99" s="67">
        <v>8</v>
      </c>
      <c r="N99" s="67">
        <v>7</v>
      </c>
      <c r="O99" s="67">
        <v>7</v>
      </c>
      <c r="P99" s="105">
        <f t="shared" si="3"/>
        <v>7.333333333333333</v>
      </c>
      <c r="Q99" s="67">
        <v>20</v>
      </c>
      <c r="R99" s="67">
        <v>21.6</v>
      </c>
      <c r="S99" s="67">
        <v>20.5</v>
      </c>
      <c r="T99" s="17">
        <f t="shared" si="2"/>
        <v>20.7</v>
      </c>
      <c r="U99" s="119"/>
      <c r="V99"/>
      <c r="W99"/>
      <c r="X99"/>
      <c r="Y99"/>
      <c r="Z99"/>
      <c r="AA99"/>
      <c r="AB99"/>
    </row>
    <row r="100" spans="1:28">
      <c r="A100" s="86" t="s">
        <v>29</v>
      </c>
      <c r="B100" s="86" t="s">
        <v>30</v>
      </c>
      <c r="C100" s="86">
        <v>5</v>
      </c>
      <c r="D100" s="86" t="s">
        <v>34</v>
      </c>
      <c r="E100" s="86">
        <v>1999</v>
      </c>
      <c r="F100" s="86">
        <v>3</v>
      </c>
      <c r="G100" s="86">
        <v>318</v>
      </c>
      <c r="H100" s="86">
        <v>3</v>
      </c>
      <c r="I100" s="86">
        <v>18</v>
      </c>
      <c r="J100" s="7">
        <v>2</v>
      </c>
      <c r="K100" s="20">
        <v>45854</v>
      </c>
      <c r="L100">
        <v>6</v>
      </c>
      <c r="M100" s="67">
        <v>7</v>
      </c>
      <c r="N100" s="67">
        <v>6</v>
      </c>
      <c r="O100" s="67">
        <v>6</v>
      </c>
      <c r="P100" s="105">
        <f t="shared" si="3"/>
        <v>6.333333333333333</v>
      </c>
      <c r="Q100" s="67">
        <v>17.8</v>
      </c>
      <c r="R100" s="67">
        <v>20.100000000000001</v>
      </c>
      <c r="S100" s="67">
        <v>19.5</v>
      </c>
      <c r="T100" s="17">
        <f t="shared" si="2"/>
        <v>19.133333333333336</v>
      </c>
      <c r="U100" s="119"/>
      <c r="V100"/>
      <c r="W100"/>
      <c r="X100"/>
      <c r="Y100"/>
      <c r="Z100"/>
      <c r="AA100"/>
      <c r="AB100"/>
    </row>
    <row r="101" spans="1:28">
      <c r="A101" s="86" t="s">
        <v>29</v>
      </c>
      <c r="B101" s="86" t="s">
        <v>30</v>
      </c>
      <c r="C101" s="86">
        <v>5</v>
      </c>
      <c r="D101" s="86" t="s">
        <v>37</v>
      </c>
      <c r="E101" s="86">
        <v>2018</v>
      </c>
      <c r="F101" s="86">
        <v>3</v>
      </c>
      <c r="G101" s="86">
        <v>418</v>
      </c>
      <c r="H101" s="86">
        <v>4</v>
      </c>
      <c r="I101" s="86">
        <v>18</v>
      </c>
      <c r="J101" s="7">
        <v>2</v>
      </c>
      <c r="K101" s="20">
        <v>45854</v>
      </c>
      <c r="L101">
        <v>6</v>
      </c>
      <c r="M101" s="67">
        <v>6</v>
      </c>
      <c r="N101" s="67">
        <v>8</v>
      </c>
      <c r="O101" s="67">
        <v>7</v>
      </c>
      <c r="P101" s="105">
        <f t="shared" si="3"/>
        <v>7</v>
      </c>
      <c r="Q101" s="67">
        <v>18.2</v>
      </c>
      <c r="R101" s="67">
        <v>14</v>
      </c>
      <c r="S101" s="67">
        <v>20.100000000000001</v>
      </c>
      <c r="T101" s="17">
        <f t="shared" si="2"/>
        <v>17.433333333333334</v>
      </c>
      <c r="U101" s="119"/>
      <c r="V101"/>
      <c r="W101"/>
      <c r="X101"/>
      <c r="Y101"/>
      <c r="Z101"/>
      <c r="AA101"/>
      <c r="AB101"/>
    </row>
    <row r="102" spans="1:28">
      <c r="A102" s="86" t="s">
        <v>29</v>
      </c>
      <c r="B102" s="86" t="s">
        <v>30</v>
      </c>
      <c r="C102" s="86">
        <v>5</v>
      </c>
      <c r="D102" s="86" t="s">
        <v>32</v>
      </c>
      <c r="E102" s="86">
        <v>1985</v>
      </c>
      <c r="F102" s="86">
        <v>3</v>
      </c>
      <c r="G102" s="86">
        <v>420</v>
      </c>
      <c r="H102" s="86">
        <v>4</v>
      </c>
      <c r="I102" s="86">
        <v>20</v>
      </c>
      <c r="J102" s="7">
        <v>2</v>
      </c>
      <c r="K102" s="20">
        <v>45854</v>
      </c>
      <c r="L102">
        <v>6</v>
      </c>
      <c r="M102" s="67">
        <v>6</v>
      </c>
      <c r="N102" s="67">
        <v>8</v>
      </c>
      <c r="O102" s="67">
        <v>8</v>
      </c>
      <c r="P102" s="105">
        <f t="shared" si="3"/>
        <v>7.333333333333333</v>
      </c>
      <c r="Q102" s="67">
        <v>21.4</v>
      </c>
      <c r="R102" s="67">
        <v>16.2</v>
      </c>
      <c r="S102" s="67">
        <v>19.7</v>
      </c>
      <c r="T102" s="17">
        <f t="shared" si="2"/>
        <v>19.099999999999998</v>
      </c>
      <c r="U102" s="119"/>
      <c r="V102"/>
      <c r="W102"/>
      <c r="X102"/>
      <c r="Y102"/>
      <c r="Z102"/>
      <c r="AA102"/>
      <c r="AB102"/>
    </row>
    <row r="103" spans="1:28">
      <c r="A103" s="86" t="s">
        <v>29</v>
      </c>
      <c r="B103" s="86" t="s">
        <v>30</v>
      </c>
      <c r="C103" s="86">
        <v>5</v>
      </c>
      <c r="D103" s="86" t="s">
        <v>35</v>
      </c>
      <c r="E103" s="86">
        <v>2002</v>
      </c>
      <c r="F103" s="86">
        <v>3</v>
      </c>
      <c r="G103" s="86">
        <v>320</v>
      </c>
      <c r="H103" s="86">
        <v>3</v>
      </c>
      <c r="I103" s="86">
        <v>20</v>
      </c>
      <c r="J103" s="7">
        <v>2</v>
      </c>
      <c r="K103" s="20">
        <v>45854</v>
      </c>
      <c r="L103">
        <v>6</v>
      </c>
      <c r="M103" s="67">
        <v>9</v>
      </c>
      <c r="N103" s="67">
        <v>7</v>
      </c>
      <c r="O103" s="67">
        <v>8</v>
      </c>
      <c r="P103" s="105">
        <f t="shared" si="3"/>
        <v>8</v>
      </c>
      <c r="Q103" s="67">
        <v>18.600000000000001</v>
      </c>
      <c r="R103" s="67">
        <v>20.3</v>
      </c>
      <c r="S103" s="67">
        <v>15.8</v>
      </c>
      <c r="T103" s="17">
        <f t="shared" si="2"/>
        <v>18.233333333333334</v>
      </c>
      <c r="U103" s="119"/>
      <c r="V103"/>
      <c r="W103"/>
      <c r="X103"/>
      <c r="Y103"/>
      <c r="Z103"/>
      <c r="AA103"/>
      <c r="AB103"/>
    </row>
    <row r="104" spans="1:28">
      <c r="A104" s="86" t="s">
        <v>29</v>
      </c>
      <c r="B104" s="86" t="s">
        <v>30</v>
      </c>
      <c r="C104" s="86">
        <v>5</v>
      </c>
      <c r="D104" s="86" t="s">
        <v>36</v>
      </c>
      <c r="E104" s="86">
        <v>2016</v>
      </c>
      <c r="F104" s="86">
        <v>3</v>
      </c>
      <c r="G104" s="86">
        <v>220</v>
      </c>
      <c r="H104" s="86">
        <v>2</v>
      </c>
      <c r="I104" s="86">
        <v>20</v>
      </c>
      <c r="J104" s="7">
        <v>2</v>
      </c>
      <c r="K104" s="20">
        <v>45854</v>
      </c>
      <c r="L104">
        <v>6</v>
      </c>
      <c r="M104" s="67">
        <v>6</v>
      </c>
      <c r="N104" s="67">
        <v>7</v>
      </c>
      <c r="O104" s="67">
        <v>6</v>
      </c>
      <c r="P104" s="105">
        <f t="shared" si="3"/>
        <v>6.333333333333333</v>
      </c>
      <c r="Q104" s="67">
        <v>17</v>
      </c>
      <c r="R104" s="67">
        <v>15</v>
      </c>
      <c r="S104" s="67">
        <v>17</v>
      </c>
      <c r="T104" s="17">
        <f t="shared" si="2"/>
        <v>16.333333333333332</v>
      </c>
      <c r="U104" s="119"/>
      <c r="V104"/>
      <c r="W104"/>
      <c r="X104"/>
      <c r="Y104"/>
      <c r="Z104"/>
      <c r="AA104"/>
      <c r="AB104"/>
    </row>
    <row r="105" spans="1:28">
      <c r="A105" s="86" t="s">
        <v>29</v>
      </c>
      <c r="B105" s="86" t="s">
        <v>30</v>
      </c>
      <c r="C105" s="86">
        <v>5</v>
      </c>
      <c r="D105" s="86" t="s">
        <v>38</v>
      </c>
      <c r="E105" s="86">
        <v>2023</v>
      </c>
      <c r="F105" s="86">
        <v>3</v>
      </c>
      <c r="G105" s="86">
        <v>120</v>
      </c>
      <c r="H105" s="86">
        <v>1</v>
      </c>
      <c r="I105" s="86">
        <v>20</v>
      </c>
      <c r="J105" s="7">
        <v>2</v>
      </c>
      <c r="K105" s="20">
        <v>45854</v>
      </c>
      <c r="L105">
        <v>6</v>
      </c>
      <c r="M105" s="67">
        <v>8</v>
      </c>
      <c r="N105" s="67">
        <v>7</v>
      </c>
      <c r="O105" s="67">
        <v>7</v>
      </c>
      <c r="P105" s="105">
        <f t="shared" si="3"/>
        <v>7.333333333333333</v>
      </c>
      <c r="Q105" s="67">
        <v>16.5</v>
      </c>
      <c r="R105" s="67">
        <v>17.100000000000001</v>
      </c>
      <c r="S105" s="67">
        <v>17.600000000000001</v>
      </c>
      <c r="T105" s="17">
        <f t="shared" si="2"/>
        <v>17.066666666666666</v>
      </c>
      <c r="U105" s="119"/>
      <c r="V105"/>
      <c r="W105"/>
      <c r="X105"/>
      <c r="Y105"/>
      <c r="Z105"/>
      <c r="AA105"/>
      <c r="AB105"/>
    </row>
    <row r="106" spans="1:28">
      <c r="A106" s="86" t="s">
        <v>39</v>
      </c>
      <c r="B106" s="86" t="s">
        <v>40</v>
      </c>
      <c r="C106" s="86">
        <v>6</v>
      </c>
      <c r="D106" s="86" t="s">
        <v>44</v>
      </c>
      <c r="E106" s="86">
        <v>2001</v>
      </c>
      <c r="F106" s="86">
        <v>3</v>
      </c>
      <c r="G106" s="86">
        <v>122</v>
      </c>
      <c r="H106" s="86">
        <v>1</v>
      </c>
      <c r="I106" s="86">
        <v>22</v>
      </c>
      <c r="J106" s="7">
        <v>2</v>
      </c>
      <c r="K106" s="20">
        <v>45889</v>
      </c>
      <c r="L106">
        <v>6</v>
      </c>
      <c r="M106" s="67">
        <v>12</v>
      </c>
      <c r="N106" s="67">
        <v>10</v>
      </c>
      <c r="O106" s="67">
        <v>12</v>
      </c>
      <c r="Q106" s="67">
        <v>19</v>
      </c>
      <c r="R106" s="67">
        <v>21.7</v>
      </c>
      <c r="S106" s="67">
        <v>23.1</v>
      </c>
      <c r="T106" s="17">
        <f t="shared" si="2"/>
        <v>21.266666666666669</v>
      </c>
      <c r="U106" s="119"/>
      <c r="V106"/>
      <c r="W106"/>
      <c r="X106"/>
      <c r="Y106"/>
      <c r="Z106"/>
      <c r="AA106"/>
      <c r="AB106"/>
    </row>
    <row r="107" spans="1:28">
      <c r="A107" s="86" t="s">
        <v>39</v>
      </c>
      <c r="B107" s="86" t="s">
        <v>40</v>
      </c>
      <c r="C107" s="86">
        <v>6</v>
      </c>
      <c r="D107" s="86" t="s">
        <v>47</v>
      </c>
      <c r="E107" s="86">
        <v>2016</v>
      </c>
      <c r="F107" s="86">
        <v>3</v>
      </c>
      <c r="G107" s="86">
        <v>222</v>
      </c>
      <c r="H107" s="86">
        <v>2</v>
      </c>
      <c r="I107" s="86">
        <v>22</v>
      </c>
      <c r="J107" s="7">
        <v>2</v>
      </c>
      <c r="K107" s="20">
        <v>45889</v>
      </c>
      <c r="L107">
        <v>6</v>
      </c>
      <c r="M107" s="67">
        <v>12</v>
      </c>
      <c r="N107" s="67">
        <v>12</v>
      </c>
      <c r="O107" s="67">
        <v>11</v>
      </c>
      <c r="Q107" s="67">
        <v>26</v>
      </c>
      <c r="R107" s="67">
        <v>21.7</v>
      </c>
      <c r="S107" s="67">
        <v>22.5</v>
      </c>
      <c r="T107" s="17">
        <f t="shared" si="2"/>
        <v>23.400000000000002</v>
      </c>
      <c r="U107" s="119"/>
      <c r="V107"/>
      <c r="W107"/>
      <c r="X107"/>
      <c r="Y107"/>
      <c r="Z107"/>
      <c r="AA107"/>
      <c r="AB107"/>
    </row>
    <row r="108" spans="1:28">
      <c r="A108" s="86" t="s">
        <v>39</v>
      </c>
      <c r="B108" s="86" t="s">
        <v>40</v>
      </c>
      <c r="C108" s="86">
        <v>6</v>
      </c>
      <c r="D108" s="86" t="s">
        <v>42</v>
      </c>
      <c r="E108" s="86">
        <v>1989</v>
      </c>
      <c r="F108" s="86">
        <v>3</v>
      </c>
      <c r="G108" s="86">
        <v>322</v>
      </c>
      <c r="H108" s="86">
        <v>3</v>
      </c>
      <c r="I108" s="86">
        <v>22</v>
      </c>
      <c r="J108" s="7">
        <v>2</v>
      </c>
      <c r="K108" s="20">
        <v>45889</v>
      </c>
      <c r="L108">
        <v>6</v>
      </c>
      <c r="M108" s="67">
        <v>12</v>
      </c>
      <c r="N108" s="67">
        <v>11</v>
      </c>
      <c r="O108" s="67">
        <v>10</v>
      </c>
      <c r="Q108" s="67">
        <v>24.3</v>
      </c>
      <c r="R108" s="67">
        <v>22.2</v>
      </c>
      <c r="S108" s="67">
        <v>21</v>
      </c>
      <c r="T108" s="17">
        <f t="shared" si="2"/>
        <v>22.5</v>
      </c>
      <c r="U108" s="119"/>
      <c r="V108"/>
      <c r="W108"/>
      <c r="X108"/>
      <c r="Y108"/>
      <c r="Z108"/>
      <c r="AA108"/>
      <c r="AB108"/>
    </row>
    <row r="109" spans="1:28">
      <c r="A109" s="86" t="s">
        <v>39</v>
      </c>
      <c r="B109" s="86" t="s">
        <v>40</v>
      </c>
      <c r="C109" s="86">
        <v>6</v>
      </c>
      <c r="D109" s="86" t="s">
        <v>48</v>
      </c>
      <c r="E109" s="86">
        <v>2020</v>
      </c>
      <c r="F109" s="86">
        <v>3</v>
      </c>
      <c r="G109" s="86">
        <v>422</v>
      </c>
      <c r="H109" s="86">
        <v>4</v>
      </c>
      <c r="I109" s="86">
        <v>22</v>
      </c>
      <c r="J109" s="7">
        <v>2</v>
      </c>
      <c r="K109" s="20">
        <v>45889</v>
      </c>
      <c r="L109">
        <v>6</v>
      </c>
      <c r="M109" s="67">
        <v>12</v>
      </c>
      <c r="N109" s="67">
        <v>13</v>
      </c>
      <c r="O109" s="67">
        <v>11</v>
      </c>
      <c r="Q109" s="67">
        <v>28.5</v>
      </c>
      <c r="R109" s="67">
        <v>26.8</v>
      </c>
      <c r="S109" s="67">
        <v>26.4</v>
      </c>
      <c r="T109" s="17">
        <f t="shared" si="2"/>
        <v>27.233333333333331</v>
      </c>
      <c r="U109" s="119"/>
      <c r="V109"/>
      <c r="W109"/>
      <c r="X109"/>
      <c r="Y109"/>
      <c r="Z109"/>
      <c r="AA109"/>
      <c r="AB109"/>
    </row>
    <row r="110" spans="1:28">
      <c r="A110" s="86" t="s">
        <v>39</v>
      </c>
      <c r="B110" s="86" t="s">
        <v>40</v>
      </c>
      <c r="C110" s="86">
        <v>6</v>
      </c>
      <c r="D110" s="86" t="s">
        <v>41</v>
      </c>
      <c r="E110" s="86">
        <v>1984</v>
      </c>
      <c r="F110" s="86">
        <v>3</v>
      </c>
      <c r="G110" s="86">
        <v>424</v>
      </c>
      <c r="H110" s="86">
        <v>4</v>
      </c>
      <c r="I110" s="86">
        <v>24</v>
      </c>
      <c r="J110" s="7">
        <v>2</v>
      </c>
      <c r="K110" s="20">
        <v>45889</v>
      </c>
      <c r="L110">
        <v>6</v>
      </c>
      <c r="M110" s="67">
        <v>11</v>
      </c>
      <c r="N110" s="67">
        <v>11</v>
      </c>
      <c r="O110" s="67">
        <v>10</v>
      </c>
      <c r="Q110" s="67">
        <v>24.2</v>
      </c>
      <c r="R110" s="67">
        <v>22</v>
      </c>
      <c r="S110" s="67">
        <v>20.6</v>
      </c>
      <c r="T110" s="17">
        <f t="shared" si="2"/>
        <v>22.266666666666669</v>
      </c>
      <c r="U110" s="119"/>
      <c r="V110"/>
      <c r="W110"/>
      <c r="X110"/>
      <c r="Y110"/>
      <c r="Z110"/>
      <c r="AA110"/>
      <c r="AB110"/>
    </row>
    <row r="111" spans="1:28">
      <c r="A111" s="86" t="s">
        <v>39</v>
      </c>
      <c r="B111" s="86" t="s">
        <v>40</v>
      </c>
      <c r="C111" s="86">
        <v>6</v>
      </c>
      <c r="D111" s="86" t="s">
        <v>46</v>
      </c>
      <c r="E111" s="86">
        <v>2008</v>
      </c>
      <c r="F111" s="86">
        <v>3</v>
      </c>
      <c r="G111" s="86">
        <v>324</v>
      </c>
      <c r="H111" s="86">
        <v>3</v>
      </c>
      <c r="I111" s="86">
        <v>24</v>
      </c>
      <c r="J111" s="7">
        <v>2</v>
      </c>
      <c r="K111" s="20">
        <v>45889</v>
      </c>
      <c r="L111">
        <v>6</v>
      </c>
      <c r="M111" s="67">
        <v>11</v>
      </c>
      <c r="N111" s="67">
        <v>12</v>
      </c>
      <c r="O111" s="67">
        <v>12</v>
      </c>
      <c r="Q111" s="67">
        <v>19.399999999999999</v>
      </c>
      <c r="R111" s="67">
        <v>19.2</v>
      </c>
      <c r="S111" s="67">
        <v>22.1</v>
      </c>
      <c r="T111" s="17">
        <f t="shared" si="2"/>
        <v>20.233333333333331</v>
      </c>
      <c r="U111" s="119"/>
      <c r="V111"/>
      <c r="W111"/>
      <c r="X111"/>
      <c r="Y111"/>
      <c r="Z111"/>
      <c r="AA111"/>
      <c r="AB111"/>
    </row>
    <row r="112" spans="1:28">
      <c r="A112" s="86" t="s">
        <v>39</v>
      </c>
      <c r="B112" s="86" t="s">
        <v>40</v>
      </c>
      <c r="C112" s="86">
        <v>6</v>
      </c>
      <c r="D112" s="86" t="s">
        <v>43</v>
      </c>
      <c r="E112" s="86">
        <v>1999</v>
      </c>
      <c r="F112" s="86">
        <v>3</v>
      </c>
      <c r="G112" s="86">
        <v>224</v>
      </c>
      <c r="H112" s="86">
        <v>2</v>
      </c>
      <c r="I112" s="86">
        <v>24</v>
      </c>
      <c r="J112" s="7">
        <v>2</v>
      </c>
      <c r="K112" s="20">
        <v>45889</v>
      </c>
      <c r="L112">
        <v>6</v>
      </c>
      <c r="M112" s="67">
        <v>11</v>
      </c>
      <c r="N112" s="67">
        <v>13</v>
      </c>
      <c r="O112" s="67">
        <v>12</v>
      </c>
      <c r="Q112" s="67">
        <v>25.2</v>
      </c>
      <c r="R112" s="67">
        <v>25</v>
      </c>
      <c r="S112" s="67">
        <v>25.4</v>
      </c>
      <c r="T112" s="17">
        <f t="shared" si="2"/>
        <v>25.2</v>
      </c>
      <c r="U112" s="119"/>
      <c r="V112"/>
      <c r="W112"/>
      <c r="X112"/>
      <c r="Y112"/>
      <c r="Z112"/>
      <c r="AA112"/>
      <c r="AB112"/>
    </row>
    <row r="113" spans="1:28">
      <c r="A113" s="86" t="s">
        <v>39</v>
      </c>
      <c r="B113" s="86" t="s">
        <v>40</v>
      </c>
      <c r="C113" s="86">
        <v>6</v>
      </c>
      <c r="D113" s="86" t="s">
        <v>45</v>
      </c>
      <c r="E113" s="86">
        <v>2004</v>
      </c>
      <c r="F113" s="86">
        <v>3</v>
      </c>
      <c r="G113" s="86">
        <v>124</v>
      </c>
      <c r="H113" s="86">
        <v>1</v>
      </c>
      <c r="I113" s="86">
        <v>24</v>
      </c>
      <c r="J113" s="7">
        <v>2</v>
      </c>
      <c r="K113" s="20">
        <v>45889</v>
      </c>
      <c r="L113">
        <v>6</v>
      </c>
      <c r="M113" s="67">
        <v>10</v>
      </c>
      <c r="N113" s="67">
        <v>12</v>
      </c>
      <c r="O113" s="67">
        <v>12</v>
      </c>
      <c r="Q113" s="67">
        <v>24.2</v>
      </c>
      <c r="R113" s="67">
        <v>25.7</v>
      </c>
      <c r="S113" s="67">
        <v>23</v>
      </c>
      <c r="T113" s="17">
        <f t="shared" si="2"/>
        <v>24.3</v>
      </c>
      <c r="U113" s="119"/>
      <c r="V113"/>
      <c r="W113"/>
      <c r="X113"/>
      <c r="Y113"/>
      <c r="Z113"/>
      <c r="AA113"/>
      <c r="AB113"/>
    </row>
    <row r="114" spans="1:28">
      <c r="A114" s="86" t="s">
        <v>29</v>
      </c>
      <c r="B114" s="86" t="s">
        <v>30</v>
      </c>
      <c r="C114" s="86">
        <v>7</v>
      </c>
      <c r="D114" s="86" t="s">
        <v>34</v>
      </c>
      <c r="E114" s="86">
        <v>1999</v>
      </c>
      <c r="F114" s="86">
        <v>4</v>
      </c>
      <c r="G114" s="86">
        <v>126</v>
      </c>
      <c r="H114" s="86">
        <v>1</v>
      </c>
      <c r="I114" s="86">
        <v>26</v>
      </c>
      <c r="J114" s="7">
        <v>2</v>
      </c>
      <c r="K114" s="20">
        <v>45854</v>
      </c>
      <c r="L114">
        <v>6</v>
      </c>
      <c r="M114" s="67">
        <v>7</v>
      </c>
      <c r="N114" s="67">
        <v>8</v>
      </c>
      <c r="O114" s="67">
        <v>6</v>
      </c>
      <c r="P114" s="105">
        <f t="shared" si="3"/>
        <v>7</v>
      </c>
      <c r="Q114" s="67">
        <v>18.8</v>
      </c>
      <c r="R114" s="67">
        <v>17.600000000000001</v>
      </c>
      <c r="S114" s="67">
        <v>18.5</v>
      </c>
      <c r="T114" s="17">
        <f t="shared" si="2"/>
        <v>18.3</v>
      </c>
      <c r="U114" s="119"/>
      <c r="V114"/>
      <c r="W114"/>
      <c r="X114"/>
      <c r="Y114"/>
      <c r="Z114"/>
      <c r="AA114"/>
      <c r="AB114"/>
    </row>
    <row r="115" spans="1:28">
      <c r="A115" s="86" t="s">
        <v>29</v>
      </c>
      <c r="B115" s="86" t="s">
        <v>30</v>
      </c>
      <c r="C115" s="86">
        <v>7</v>
      </c>
      <c r="D115" s="86" t="s">
        <v>35</v>
      </c>
      <c r="E115" s="86">
        <v>2002</v>
      </c>
      <c r="F115" s="86">
        <v>4</v>
      </c>
      <c r="G115" s="86">
        <v>226</v>
      </c>
      <c r="H115" s="86">
        <v>2</v>
      </c>
      <c r="I115" s="86">
        <v>26</v>
      </c>
      <c r="J115" s="7">
        <v>2</v>
      </c>
      <c r="K115" s="20">
        <v>45854</v>
      </c>
      <c r="L115">
        <v>6</v>
      </c>
      <c r="M115" s="67">
        <v>8</v>
      </c>
      <c r="N115" s="67">
        <v>8</v>
      </c>
      <c r="O115" s="67">
        <v>7</v>
      </c>
      <c r="P115" s="105">
        <f t="shared" si="3"/>
        <v>7.666666666666667</v>
      </c>
      <c r="Q115" s="67">
        <v>20.6</v>
      </c>
      <c r="R115" s="67">
        <v>21.3</v>
      </c>
      <c r="S115" s="67">
        <v>21.6</v>
      </c>
      <c r="T115" s="17">
        <f t="shared" si="2"/>
        <v>21.166666666666668</v>
      </c>
      <c r="U115" s="119"/>
      <c r="V115"/>
      <c r="W115"/>
      <c r="X115"/>
      <c r="Y115"/>
      <c r="Z115"/>
      <c r="AA115"/>
      <c r="AB115"/>
    </row>
    <row r="116" spans="1:28">
      <c r="A116" s="86" t="s">
        <v>29</v>
      </c>
      <c r="B116" s="86" t="s">
        <v>30</v>
      </c>
      <c r="C116" s="86">
        <v>7</v>
      </c>
      <c r="D116" s="86" t="s">
        <v>32</v>
      </c>
      <c r="E116" s="86">
        <v>1985</v>
      </c>
      <c r="F116" s="86">
        <v>4</v>
      </c>
      <c r="G116" s="86">
        <v>326</v>
      </c>
      <c r="H116" s="86">
        <v>3</v>
      </c>
      <c r="I116" s="86">
        <v>26</v>
      </c>
      <c r="J116" s="7">
        <v>2</v>
      </c>
      <c r="K116" s="20">
        <v>45854</v>
      </c>
      <c r="L116">
        <v>6</v>
      </c>
      <c r="M116" s="67">
        <v>10</v>
      </c>
      <c r="N116" s="67">
        <v>9</v>
      </c>
      <c r="O116" s="67">
        <v>10</v>
      </c>
      <c r="P116" s="105">
        <f t="shared" si="3"/>
        <v>9.6666666666666661</v>
      </c>
      <c r="Q116" s="67">
        <v>18.5</v>
      </c>
      <c r="R116" s="67">
        <v>24.6</v>
      </c>
      <c r="S116" s="67">
        <v>16</v>
      </c>
      <c r="T116" s="17">
        <f t="shared" si="2"/>
        <v>19.7</v>
      </c>
      <c r="U116" s="119"/>
      <c r="V116"/>
      <c r="W116"/>
      <c r="X116"/>
      <c r="Y116"/>
      <c r="Z116"/>
      <c r="AA116"/>
      <c r="AB116"/>
    </row>
    <row r="117" spans="1:28">
      <c r="A117" s="86" t="s">
        <v>29</v>
      </c>
      <c r="B117" s="86" t="s">
        <v>30</v>
      </c>
      <c r="C117" s="86">
        <v>7</v>
      </c>
      <c r="D117" s="86" t="s">
        <v>38</v>
      </c>
      <c r="E117" s="86">
        <v>2023</v>
      </c>
      <c r="F117" s="86">
        <v>4</v>
      </c>
      <c r="G117" s="86">
        <v>426</v>
      </c>
      <c r="H117" s="86">
        <v>4</v>
      </c>
      <c r="I117" s="86">
        <v>26</v>
      </c>
      <c r="J117" s="7">
        <v>2</v>
      </c>
      <c r="K117" s="20">
        <v>45854</v>
      </c>
      <c r="L117">
        <v>6</v>
      </c>
      <c r="M117" s="67">
        <v>9</v>
      </c>
      <c r="N117" s="67">
        <v>7</v>
      </c>
      <c r="O117" s="67">
        <v>8</v>
      </c>
      <c r="P117" s="105">
        <f t="shared" si="3"/>
        <v>8</v>
      </c>
      <c r="Q117" s="67">
        <v>20</v>
      </c>
      <c r="R117" s="67">
        <v>18.600000000000001</v>
      </c>
      <c r="S117" s="67">
        <v>17.600000000000001</v>
      </c>
      <c r="T117" s="17">
        <f t="shared" si="2"/>
        <v>18.733333333333334</v>
      </c>
      <c r="U117" s="119"/>
      <c r="V117"/>
      <c r="W117"/>
      <c r="X117"/>
      <c r="Y117"/>
      <c r="Z117"/>
      <c r="AA117"/>
      <c r="AB117"/>
    </row>
    <row r="118" spans="1:28">
      <c r="A118" s="86" t="s">
        <v>29</v>
      </c>
      <c r="B118" s="86" t="s">
        <v>30</v>
      </c>
      <c r="C118" s="86">
        <v>7</v>
      </c>
      <c r="D118" s="86" t="s">
        <v>36</v>
      </c>
      <c r="E118" s="86">
        <v>2016</v>
      </c>
      <c r="F118" s="86">
        <v>4</v>
      </c>
      <c r="G118" s="86">
        <v>428</v>
      </c>
      <c r="H118" s="86">
        <v>4</v>
      </c>
      <c r="I118" s="86">
        <v>28</v>
      </c>
      <c r="J118" s="7">
        <v>2</v>
      </c>
      <c r="K118" s="20">
        <v>45854</v>
      </c>
      <c r="L118">
        <v>6</v>
      </c>
      <c r="M118" s="67">
        <v>7</v>
      </c>
      <c r="N118" s="67">
        <v>8</v>
      </c>
      <c r="O118" s="67">
        <v>8</v>
      </c>
      <c r="P118" s="105">
        <f t="shared" si="3"/>
        <v>7.666666666666667</v>
      </c>
      <c r="Q118" s="67">
        <v>22</v>
      </c>
      <c r="R118" s="67">
        <v>17.5</v>
      </c>
      <c r="S118" s="67">
        <v>20</v>
      </c>
      <c r="T118" s="17">
        <f t="shared" si="2"/>
        <v>19.833333333333332</v>
      </c>
      <c r="U118" s="119"/>
      <c r="V118"/>
      <c r="W118"/>
      <c r="X118"/>
      <c r="Y118"/>
      <c r="Z118"/>
      <c r="AA118"/>
      <c r="AB118"/>
    </row>
    <row r="119" spans="1:28">
      <c r="A119" s="86" t="s">
        <v>29</v>
      </c>
      <c r="B119" s="86" t="s">
        <v>30</v>
      </c>
      <c r="C119" s="86">
        <v>7</v>
      </c>
      <c r="D119" s="86" t="s">
        <v>33</v>
      </c>
      <c r="E119" s="86">
        <v>1998</v>
      </c>
      <c r="F119" s="86">
        <v>4</v>
      </c>
      <c r="G119" s="86">
        <v>328</v>
      </c>
      <c r="H119" s="86">
        <v>3</v>
      </c>
      <c r="I119" s="86">
        <v>28</v>
      </c>
      <c r="J119" s="7">
        <v>2</v>
      </c>
      <c r="K119" s="20">
        <v>45854</v>
      </c>
      <c r="L119">
        <v>6</v>
      </c>
      <c r="M119" s="67">
        <v>9</v>
      </c>
      <c r="N119" s="67">
        <v>9</v>
      </c>
      <c r="O119" s="67">
        <v>7</v>
      </c>
      <c r="P119" s="105">
        <f t="shared" si="3"/>
        <v>8.3333333333333339</v>
      </c>
      <c r="Q119" s="67">
        <v>19</v>
      </c>
      <c r="R119" s="67">
        <v>21.8</v>
      </c>
      <c r="S119" s="67">
        <v>18</v>
      </c>
      <c r="T119" s="17">
        <f t="shared" si="2"/>
        <v>19.599999999999998</v>
      </c>
      <c r="U119" s="119"/>
      <c r="V119"/>
      <c r="W119"/>
      <c r="X119"/>
      <c r="Y119"/>
      <c r="Z119"/>
      <c r="AA119"/>
      <c r="AB119"/>
    </row>
    <row r="120" spans="1:28">
      <c r="A120" s="86" t="s">
        <v>29</v>
      </c>
      <c r="B120" s="86" t="s">
        <v>30</v>
      </c>
      <c r="C120" s="86">
        <v>7</v>
      </c>
      <c r="D120" s="86" t="s">
        <v>37</v>
      </c>
      <c r="E120" s="86">
        <v>2018</v>
      </c>
      <c r="F120" s="86">
        <v>4</v>
      </c>
      <c r="G120" s="86">
        <v>228</v>
      </c>
      <c r="H120" s="86">
        <v>2</v>
      </c>
      <c r="I120" s="86">
        <v>28</v>
      </c>
      <c r="J120" s="7">
        <v>2</v>
      </c>
      <c r="K120" s="20">
        <v>45854</v>
      </c>
      <c r="L120">
        <v>6</v>
      </c>
      <c r="M120" s="67">
        <v>9</v>
      </c>
      <c r="N120" s="67">
        <v>6</v>
      </c>
      <c r="O120" s="67">
        <v>7</v>
      </c>
      <c r="P120" s="105">
        <f t="shared" si="3"/>
        <v>7.333333333333333</v>
      </c>
      <c r="Q120" s="67">
        <v>17.2</v>
      </c>
      <c r="R120" s="67">
        <v>21</v>
      </c>
      <c r="S120" s="67">
        <v>16.5</v>
      </c>
      <c r="T120" s="17">
        <f t="shared" si="2"/>
        <v>18.233333333333334</v>
      </c>
      <c r="U120" s="119"/>
      <c r="V120"/>
      <c r="W120"/>
      <c r="X120"/>
      <c r="Y120"/>
      <c r="Z120"/>
      <c r="AA120"/>
      <c r="AB120"/>
    </row>
    <row r="121" spans="1:28">
      <c r="A121" s="86" t="s">
        <v>29</v>
      </c>
      <c r="B121" s="86" t="s">
        <v>30</v>
      </c>
      <c r="C121" s="86">
        <v>7</v>
      </c>
      <c r="D121" s="86" t="s">
        <v>31</v>
      </c>
      <c r="E121" s="86">
        <v>1983</v>
      </c>
      <c r="F121" s="86">
        <v>4</v>
      </c>
      <c r="G121" s="86">
        <v>128</v>
      </c>
      <c r="H121" s="86">
        <v>1</v>
      </c>
      <c r="I121" s="86">
        <v>28</v>
      </c>
      <c r="J121" s="7">
        <v>2</v>
      </c>
      <c r="K121" s="20">
        <v>45854</v>
      </c>
      <c r="L121">
        <v>6</v>
      </c>
      <c r="M121" s="67">
        <v>7</v>
      </c>
      <c r="N121" s="67">
        <v>6</v>
      </c>
      <c r="O121" s="67">
        <v>7</v>
      </c>
      <c r="P121" s="105">
        <f t="shared" si="3"/>
        <v>6.666666666666667</v>
      </c>
      <c r="Q121" s="67">
        <v>17.2</v>
      </c>
      <c r="R121" s="67">
        <v>18.5</v>
      </c>
      <c r="S121" s="67">
        <v>13.2</v>
      </c>
      <c r="T121" s="17">
        <f t="shared" si="2"/>
        <v>16.3</v>
      </c>
      <c r="U121" s="119"/>
      <c r="V121"/>
      <c r="W121"/>
      <c r="X121"/>
      <c r="Y121"/>
      <c r="Z121"/>
      <c r="AA121"/>
      <c r="AB121"/>
    </row>
    <row r="122" spans="1:28">
      <c r="A122" s="86" t="s">
        <v>39</v>
      </c>
      <c r="B122" s="86" t="s">
        <v>40</v>
      </c>
      <c r="C122" s="86">
        <v>8</v>
      </c>
      <c r="D122" s="86" t="s">
        <v>43</v>
      </c>
      <c r="E122" s="86">
        <v>1999</v>
      </c>
      <c r="F122" s="86">
        <v>4</v>
      </c>
      <c r="G122" s="86">
        <v>130</v>
      </c>
      <c r="H122" s="86">
        <v>1</v>
      </c>
      <c r="I122" s="86">
        <v>30</v>
      </c>
      <c r="J122" s="7">
        <v>2</v>
      </c>
      <c r="K122" s="20">
        <v>45889</v>
      </c>
      <c r="L122">
        <v>6</v>
      </c>
      <c r="M122" s="67">
        <v>12</v>
      </c>
      <c r="N122" s="67">
        <v>12</v>
      </c>
      <c r="O122" s="67">
        <v>12</v>
      </c>
      <c r="Q122" s="67">
        <v>23</v>
      </c>
      <c r="R122" s="67">
        <v>23</v>
      </c>
      <c r="S122" s="67">
        <v>25.1</v>
      </c>
      <c r="T122" s="17">
        <f t="shared" si="2"/>
        <v>23.7</v>
      </c>
      <c r="U122" s="119"/>
      <c r="V122"/>
      <c r="W122"/>
      <c r="X122"/>
      <c r="Y122"/>
      <c r="Z122"/>
      <c r="AA122"/>
      <c r="AB122"/>
    </row>
    <row r="123" spans="1:28">
      <c r="A123" s="86" t="s">
        <v>39</v>
      </c>
      <c r="B123" s="86" t="s">
        <v>40</v>
      </c>
      <c r="C123" s="86">
        <v>8</v>
      </c>
      <c r="D123" s="86" t="s">
        <v>48</v>
      </c>
      <c r="E123" s="86">
        <v>2020</v>
      </c>
      <c r="F123" s="86">
        <v>4</v>
      </c>
      <c r="G123" s="86">
        <v>230</v>
      </c>
      <c r="H123" s="86">
        <v>2</v>
      </c>
      <c r="I123" s="86">
        <v>30</v>
      </c>
      <c r="J123" s="7">
        <v>2</v>
      </c>
      <c r="K123" s="20">
        <v>45889</v>
      </c>
      <c r="L123">
        <v>6</v>
      </c>
      <c r="M123" s="67">
        <v>11</v>
      </c>
      <c r="N123" s="67">
        <v>12</v>
      </c>
      <c r="O123" s="67">
        <v>13</v>
      </c>
      <c r="Q123" s="67">
        <v>23.8</v>
      </c>
      <c r="R123" s="67">
        <v>25.7</v>
      </c>
      <c r="S123" s="67">
        <v>26.2</v>
      </c>
      <c r="T123" s="17">
        <f t="shared" si="2"/>
        <v>25.233333333333334</v>
      </c>
      <c r="U123" s="119"/>
      <c r="V123"/>
      <c r="W123"/>
      <c r="X123"/>
      <c r="Y123"/>
      <c r="Z123"/>
      <c r="AA123"/>
      <c r="AB123"/>
    </row>
    <row r="124" spans="1:28">
      <c r="A124" s="86" t="s">
        <v>39</v>
      </c>
      <c r="B124" s="86" t="s">
        <v>40</v>
      </c>
      <c r="C124" s="86">
        <v>8</v>
      </c>
      <c r="D124" s="86" t="s">
        <v>44</v>
      </c>
      <c r="E124" s="86">
        <v>2001</v>
      </c>
      <c r="F124" s="86">
        <v>4</v>
      </c>
      <c r="G124" s="86">
        <v>330</v>
      </c>
      <c r="H124" s="86">
        <v>3</v>
      </c>
      <c r="I124" s="86">
        <v>30</v>
      </c>
      <c r="J124" s="7">
        <v>2</v>
      </c>
      <c r="K124" s="20">
        <v>45889</v>
      </c>
      <c r="L124">
        <v>6</v>
      </c>
      <c r="M124" s="67">
        <v>11</v>
      </c>
      <c r="N124" s="67">
        <v>10</v>
      </c>
      <c r="O124" s="67">
        <v>12</v>
      </c>
      <c r="Q124" s="67">
        <v>21.9</v>
      </c>
      <c r="R124" s="67">
        <v>20.6</v>
      </c>
      <c r="S124" s="67">
        <v>22.2</v>
      </c>
      <c r="T124" s="17">
        <f t="shared" si="2"/>
        <v>21.566666666666666</v>
      </c>
      <c r="U124" s="119"/>
      <c r="V124"/>
      <c r="W124"/>
      <c r="X124"/>
      <c r="Y124"/>
      <c r="Z124"/>
      <c r="AA124"/>
      <c r="AB124"/>
    </row>
    <row r="125" spans="1:28">
      <c r="A125" s="86" t="s">
        <v>39</v>
      </c>
      <c r="B125" s="86" t="s">
        <v>40</v>
      </c>
      <c r="C125" s="86">
        <v>8</v>
      </c>
      <c r="D125" s="86" t="s">
        <v>45</v>
      </c>
      <c r="E125" s="86">
        <v>2004</v>
      </c>
      <c r="F125" s="86">
        <v>4</v>
      </c>
      <c r="G125" s="86">
        <v>430</v>
      </c>
      <c r="H125" s="86">
        <v>4</v>
      </c>
      <c r="I125" s="86">
        <v>30</v>
      </c>
      <c r="J125" s="7">
        <v>2</v>
      </c>
      <c r="K125" s="20">
        <v>45889</v>
      </c>
      <c r="L125">
        <v>6</v>
      </c>
      <c r="M125" s="67">
        <v>11</v>
      </c>
      <c r="N125" s="67">
        <v>10</v>
      </c>
      <c r="O125" s="67">
        <v>11</v>
      </c>
      <c r="Q125" s="67">
        <v>23.9</v>
      </c>
      <c r="R125" s="67">
        <v>22</v>
      </c>
      <c r="S125" s="67">
        <v>22.2</v>
      </c>
      <c r="T125" s="17">
        <f t="shared" si="2"/>
        <v>22.7</v>
      </c>
      <c r="U125" s="119"/>
      <c r="V125"/>
      <c r="W125"/>
      <c r="X125"/>
      <c r="Y125"/>
      <c r="Z125"/>
      <c r="AA125"/>
      <c r="AB125"/>
    </row>
    <row r="126" spans="1:28">
      <c r="A126" s="86" t="s">
        <v>39</v>
      </c>
      <c r="B126" s="86" t="s">
        <v>40</v>
      </c>
      <c r="C126" s="86">
        <v>8</v>
      </c>
      <c r="D126" s="86" t="s">
        <v>42</v>
      </c>
      <c r="E126" s="86">
        <v>1989</v>
      </c>
      <c r="F126" s="86">
        <v>4</v>
      </c>
      <c r="G126" s="86">
        <v>432</v>
      </c>
      <c r="H126" s="86">
        <v>4</v>
      </c>
      <c r="I126" s="86">
        <v>32</v>
      </c>
      <c r="J126" s="7">
        <v>2</v>
      </c>
      <c r="K126" s="20">
        <v>45889</v>
      </c>
      <c r="L126">
        <v>6</v>
      </c>
      <c r="M126" s="67">
        <v>9</v>
      </c>
      <c r="N126" s="67">
        <v>11</v>
      </c>
      <c r="O126" s="67">
        <v>10</v>
      </c>
      <c r="Q126" s="67">
        <v>21.8</v>
      </c>
      <c r="R126" s="67">
        <v>22.2</v>
      </c>
      <c r="S126" s="67">
        <v>20.6</v>
      </c>
      <c r="T126" s="17">
        <f t="shared" si="2"/>
        <v>21.533333333333331</v>
      </c>
      <c r="U126" s="119"/>
      <c r="V126"/>
      <c r="W126"/>
      <c r="X126"/>
      <c r="Y126"/>
      <c r="Z126"/>
      <c r="AA126"/>
      <c r="AB126"/>
    </row>
    <row r="127" spans="1:28">
      <c r="A127" s="86" t="s">
        <v>39</v>
      </c>
      <c r="B127" s="86" t="s">
        <v>40</v>
      </c>
      <c r="C127" s="86">
        <v>8</v>
      </c>
      <c r="D127" s="86" t="s">
        <v>47</v>
      </c>
      <c r="E127" s="86">
        <v>2016</v>
      </c>
      <c r="F127" s="86">
        <v>4</v>
      </c>
      <c r="G127" s="86">
        <v>332</v>
      </c>
      <c r="H127" s="86">
        <v>3</v>
      </c>
      <c r="I127" s="86">
        <v>32</v>
      </c>
      <c r="J127" s="7">
        <v>2</v>
      </c>
      <c r="K127" s="20">
        <v>45889</v>
      </c>
      <c r="L127">
        <v>6</v>
      </c>
      <c r="M127" s="67">
        <v>11</v>
      </c>
      <c r="N127" s="67">
        <v>13</v>
      </c>
      <c r="O127" s="67">
        <v>12</v>
      </c>
      <c r="Q127" s="67">
        <v>24.5</v>
      </c>
      <c r="R127" s="67">
        <v>23</v>
      </c>
      <c r="S127" s="67">
        <v>23.6</v>
      </c>
      <c r="T127" s="17">
        <f t="shared" si="2"/>
        <v>23.7</v>
      </c>
      <c r="U127" s="119"/>
      <c r="V127"/>
      <c r="W127"/>
      <c r="X127"/>
      <c r="Y127"/>
      <c r="Z127"/>
      <c r="AA127"/>
      <c r="AB127"/>
    </row>
    <row r="128" spans="1:28">
      <c r="A128" s="86" t="s">
        <v>39</v>
      </c>
      <c r="B128" s="86" t="s">
        <v>40</v>
      </c>
      <c r="C128" s="86">
        <v>8</v>
      </c>
      <c r="D128" s="86" t="s">
        <v>41</v>
      </c>
      <c r="E128" s="86">
        <v>1984</v>
      </c>
      <c r="F128" s="86">
        <v>4</v>
      </c>
      <c r="G128" s="86">
        <v>232</v>
      </c>
      <c r="H128" s="86">
        <v>2</v>
      </c>
      <c r="I128" s="86">
        <v>32</v>
      </c>
      <c r="J128" s="7">
        <v>2</v>
      </c>
      <c r="K128" s="20">
        <v>45889</v>
      </c>
      <c r="L128">
        <v>6</v>
      </c>
      <c r="M128" s="67">
        <v>11</v>
      </c>
      <c r="N128" s="67">
        <v>12</v>
      </c>
      <c r="O128" s="67">
        <v>12</v>
      </c>
      <c r="Q128" s="67">
        <v>23.5</v>
      </c>
      <c r="R128" s="67">
        <v>22.6</v>
      </c>
      <c r="S128" s="67">
        <v>23.5</v>
      </c>
      <c r="T128" s="17">
        <f t="shared" si="2"/>
        <v>23.2</v>
      </c>
      <c r="U128" s="119"/>
      <c r="V128"/>
      <c r="W128"/>
      <c r="X128"/>
      <c r="Y128"/>
      <c r="Z128"/>
      <c r="AA128"/>
      <c r="AB128"/>
    </row>
    <row r="129" spans="1:28">
      <c r="A129" s="86" t="s">
        <v>39</v>
      </c>
      <c r="B129" s="86" t="s">
        <v>40</v>
      </c>
      <c r="C129" s="86">
        <v>8</v>
      </c>
      <c r="D129" s="86" t="s">
        <v>46</v>
      </c>
      <c r="E129" s="86">
        <v>2008</v>
      </c>
      <c r="F129" s="86">
        <v>4</v>
      </c>
      <c r="G129" s="86">
        <v>132</v>
      </c>
      <c r="H129" s="86">
        <v>1</v>
      </c>
      <c r="I129" s="86">
        <v>32</v>
      </c>
      <c r="J129" s="7">
        <v>2</v>
      </c>
      <c r="K129" s="20">
        <v>45889</v>
      </c>
      <c r="L129">
        <v>6</v>
      </c>
      <c r="M129" s="67">
        <v>12</v>
      </c>
      <c r="N129" s="67">
        <v>12</v>
      </c>
      <c r="O129" s="67">
        <v>12</v>
      </c>
      <c r="Q129" s="67">
        <v>24.1</v>
      </c>
      <c r="R129" s="67">
        <v>22.4</v>
      </c>
      <c r="S129" s="67">
        <v>23</v>
      </c>
      <c r="T129" s="17">
        <f t="shared" si="2"/>
        <v>23.166666666666668</v>
      </c>
      <c r="U129" s="119"/>
      <c r="V129"/>
      <c r="W129"/>
      <c r="X129"/>
      <c r="Y129"/>
      <c r="Z129"/>
      <c r="AA129"/>
      <c r="AB129"/>
    </row>
    <row r="130" spans="1:28">
      <c r="A130" s="86" t="s">
        <v>29</v>
      </c>
      <c r="B130" s="86" t="s">
        <v>30</v>
      </c>
      <c r="C130" s="86">
        <v>1</v>
      </c>
      <c r="D130" s="86" t="s">
        <v>37</v>
      </c>
      <c r="E130" s="86">
        <v>2018</v>
      </c>
      <c r="F130" s="86">
        <v>1</v>
      </c>
      <c r="G130" s="86">
        <v>102</v>
      </c>
      <c r="H130" s="86">
        <v>1</v>
      </c>
      <c r="I130" s="86">
        <v>2</v>
      </c>
      <c r="J130" s="7">
        <v>3</v>
      </c>
      <c r="K130" s="20">
        <v>45889</v>
      </c>
      <c r="L130">
        <v>9</v>
      </c>
      <c r="M130" s="67">
        <v>12</v>
      </c>
      <c r="N130" s="67">
        <v>14</v>
      </c>
      <c r="O130" s="67">
        <v>13</v>
      </c>
      <c r="Q130" s="67">
        <v>22.7</v>
      </c>
      <c r="R130" s="67">
        <v>24</v>
      </c>
      <c r="S130" s="67">
        <v>25.6</v>
      </c>
      <c r="T130" s="17">
        <f t="shared" si="2"/>
        <v>24.100000000000005</v>
      </c>
      <c r="U130" s="119"/>
      <c r="V130"/>
      <c r="W130"/>
      <c r="X130"/>
      <c r="Y130"/>
      <c r="Z130"/>
      <c r="AA130"/>
      <c r="AB130"/>
    </row>
    <row r="131" spans="1:28">
      <c r="A131" s="86" t="s">
        <v>29</v>
      </c>
      <c r="B131" s="86" t="s">
        <v>30</v>
      </c>
      <c r="C131" s="86">
        <v>1</v>
      </c>
      <c r="D131" s="86" t="s">
        <v>32</v>
      </c>
      <c r="E131" s="86">
        <v>1985</v>
      </c>
      <c r="F131" s="86">
        <v>1</v>
      </c>
      <c r="G131" s="86">
        <v>202</v>
      </c>
      <c r="H131" s="86">
        <v>2</v>
      </c>
      <c r="I131" s="86">
        <v>2</v>
      </c>
      <c r="J131" s="7">
        <v>3</v>
      </c>
      <c r="K131" s="20">
        <v>45889</v>
      </c>
      <c r="L131">
        <v>9</v>
      </c>
      <c r="M131" s="67">
        <v>13</v>
      </c>
      <c r="N131" s="67">
        <v>16</v>
      </c>
      <c r="O131" s="67">
        <v>14</v>
      </c>
      <c r="Q131" s="67">
        <v>24</v>
      </c>
      <c r="R131" s="67">
        <v>27.1</v>
      </c>
      <c r="S131" s="67">
        <v>25.5</v>
      </c>
      <c r="T131" s="17">
        <f t="shared" ref="T131:T185" si="4">AVERAGE(Q131:S131)</f>
        <v>25.533333333333331</v>
      </c>
      <c r="U131" s="119"/>
      <c r="V131"/>
      <c r="W131"/>
      <c r="X131"/>
      <c r="Y131"/>
      <c r="Z131"/>
      <c r="AA131"/>
      <c r="AB131"/>
    </row>
    <row r="132" spans="1:28">
      <c r="A132" s="86" t="s">
        <v>29</v>
      </c>
      <c r="B132" s="86" t="s">
        <v>30</v>
      </c>
      <c r="C132" s="86">
        <v>1</v>
      </c>
      <c r="D132" s="86" t="s">
        <v>31</v>
      </c>
      <c r="E132" s="86">
        <v>1983</v>
      </c>
      <c r="F132" s="86">
        <v>1</v>
      </c>
      <c r="G132" s="86">
        <v>302</v>
      </c>
      <c r="H132" s="86">
        <v>3</v>
      </c>
      <c r="I132" s="86">
        <v>2</v>
      </c>
      <c r="J132" s="7">
        <v>3</v>
      </c>
      <c r="K132" s="20">
        <v>45889</v>
      </c>
      <c r="L132">
        <v>9</v>
      </c>
      <c r="M132" s="67">
        <v>12</v>
      </c>
      <c r="N132" s="67">
        <v>12</v>
      </c>
      <c r="O132" s="67">
        <v>12</v>
      </c>
      <c r="Q132" s="67">
        <v>24.2</v>
      </c>
      <c r="R132" s="67">
        <v>23.9</v>
      </c>
      <c r="S132" s="67">
        <v>22.5</v>
      </c>
      <c r="T132" s="17">
        <f t="shared" si="4"/>
        <v>23.533333333333331</v>
      </c>
      <c r="U132" s="119"/>
      <c r="V132"/>
      <c r="W132"/>
      <c r="X132"/>
      <c r="Y132"/>
      <c r="Z132"/>
      <c r="AA132"/>
      <c r="AB132"/>
    </row>
    <row r="133" spans="1:28">
      <c r="A133" s="86" t="s">
        <v>29</v>
      </c>
      <c r="B133" s="86" t="s">
        <v>30</v>
      </c>
      <c r="C133" s="86">
        <v>1</v>
      </c>
      <c r="D133" s="86" t="s">
        <v>34</v>
      </c>
      <c r="E133" s="86">
        <v>1999</v>
      </c>
      <c r="F133" s="86">
        <v>1</v>
      </c>
      <c r="G133" s="86">
        <v>402</v>
      </c>
      <c r="H133" s="86">
        <v>4</v>
      </c>
      <c r="I133" s="86">
        <v>2</v>
      </c>
      <c r="J133" s="7">
        <v>3</v>
      </c>
      <c r="K133" s="20">
        <v>45889</v>
      </c>
      <c r="L133">
        <v>9</v>
      </c>
      <c r="M133" s="67">
        <v>10</v>
      </c>
      <c r="N133" s="67">
        <v>8</v>
      </c>
      <c r="O133" s="67">
        <v>11</v>
      </c>
      <c r="Q133" s="67">
        <v>26.2</v>
      </c>
      <c r="R133" s="67">
        <v>26.2</v>
      </c>
      <c r="S133" s="67">
        <v>24.6</v>
      </c>
      <c r="T133" s="17">
        <f t="shared" si="4"/>
        <v>25.666666666666668</v>
      </c>
      <c r="U133" s="119"/>
      <c r="V133"/>
      <c r="W133"/>
      <c r="X133"/>
      <c r="Y133"/>
      <c r="Z133"/>
      <c r="AA133"/>
      <c r="AB133"/>
    </row>
    <row r="134" spans="1:28">
      <c r="A134" s="86" t="s">
        <v>29</v>
      </c>
      <c r="B134" s="86" t="s">
        <v>30</v>
      </c>
      <c r="C134" s="86">
        <v>1</v>
      </c>
      <c r="D134" s="86" t="s">
        <v>35</v>
      </c>
      <c r="E134" s="86">
        <v>2002</v>
      </c>
      <c r="F134" s="86">
        <v>1</v>
      </c>
      <c r="G134" s="86">
        <v>404</v>
      </c>
      <c r="H134" s="86">
        <v>4</v>
      </c>
      <c r="I134" s="86">
        <v>4</v>
      </c>
      <c r="J134" s="7">
        <v>3</v>
      </c>
      <c r="K134" s="20">
        <v>45889</v>
      </c>
      <c r="L134">
        <v>9</v>
      </c>
      <c r="M134" s="67">
        <v>12</v>
      </c>
      <c r="N134" s="67">
        <v>14</v>
      </c>
      <c r="O134" s="67">
        <v>13</v>
      </c>
      <c r="Q134" s="67">
        <v>25</v>
      </c>
      <c r="R134" s="67">
        <v>25.2</v>
      </c>
      <c r="S134" s="67">
        <v>27.6</v>
      </c>
      <c r="T134" s="17">
        <f t="shared" si="4"/>
        <v>25.933333333333337</v>
      </c>
      <c r="U134" s="119"/>
      <c r="V134"/>
      <c r="W134"/>
      <c r="X134"/>
      <c r="Y134"/>
      <c r="Z134"/>
      <c r="AA134"/>
      <c r="AB134"/>
    </row>
    <row r="135" spans="1:28">
      <c r="A135" s="86" t="s">
        <v>29</v>
      </c>
      <c r="B135" s="86" t="s">
        <v>30</v>
      </c>
      <c r="C135" s="86">
        <v>1</v>
      </c>
      <c r="D135" s="86" t="s">
        <v>38</v>
      </c>
      <c r="E135" s="86">
        <v>2023</v>
      </c>
      <c r="F135" s="86">
        <v>1</v>
      </c>
      <c r="G135" s="86">
        <v>304</v>
      </c>
      <c r="H135" s="86">
        <v>3</v>
      </c>
      <c r="I135" s="86">
        <v>4</v>
      </c>
      <c r="J135" s="7">
        <v>3</v>
      </c>
      <c r="K135" s="20">
        <v>45889</v>
      </c>
      <c r="L135">
        <v>9</v>
      </c>
      <c r="M135" s="67">
        <v>11</v>
      </c>
      <c r="N135" s="67">
        <v>11</v>
      </c>
      <c r="O135" s="67">
        <v>13</v>
      </c>
      <c r="Q135" s="67">
        <v>20.3</v>
      </c>
      <c r="R135" s="67">
        <v>21.8</v>
      </c>
      <c r="S135" s="67">
        <v>22.2</v>
      </c>
      <c r="T135" s="17">
        <f t="shared" si="4"/>
        <v>21.433333333333334</v>
      </c>
      <c r="U135" s="119"/>
      <c r="V135"/>
      <c r="W135"/>
      <c r="X135"/>
      <c r="Y135"/>
      <c r="Z135"/>
      <c r="AA135"/>
      <c r="AB135"/>
    </row>
    <row r="136" spans="1:28">
      <c r="A136" s="86" t="s">
        <v>29</v>
      </c>
      <c r="B136" s="86" t="s">
        <v>30</v>
      </c>
      <c r="C136" s="86">
        <v>1</v>
      </c>
      <c r="D136" s="86" t="s">
        <v>33</v>
      </c>
      <c r="E136" s="86">
        <v>1998</v>
      </c>
      <c r="F136" s="86">
        <v>1</v>
      </c>
      <c r="G136" s="86">
        <v>204</v>
      </c>
      <c r="H136" s="86">
        <v>2</v>
      </c>
      <c r="I136" s="86">
        <v>4</v>
      </c>
      <c r="J136" s="7">
        <v>3</v>
      </c>
      <c r="K136" s="20">
        <v>45889</v>
      </c>
      <c r="L136">
        <v>9</v>
      </c>
      <c r="M136" s="67">
        <v>12</v>
      </c>
      <c r="N136" s="67">
        <v>13</v>
      </c>
      <c r="O136" s="67">
        <v>13</v>
      </c>
      <c r="Q136" s="67">
        <v>24.5</v>
      </c>
      <c r="R136" s="67">
        <v>26.7</v>
      </c>
      <c r="S136" s="67">
        <v>24</v>
      </c>
      <c r="T136" s="17">
        <f t="shared" si="4"/>
        <v>25.066666666666666</v>
      </c>
      <c r="U136" s="119"/>
      <c r="V136"/>
      <c r="W136"/>
      <c r="X136"/>
      <c r="Y136"/>
      <c r="Z136"/>
      <c r="AA136"/>
      <c r="AB136"/>
    </row>
    <row r="137" spans="1:28">
      <c r="A137" s="86" t="s">
        <v>29</v>
      </c>
      <c r="B137" s="86" t="s">
        <v>30</v>
      </c>
      <c r="C137" s="86">
        <v>1</v>
      </c>
      <c r="D137" s="86" t="s">
        <v>36</v>
      </c>
      <c r="E137" s="86">
        <v>2016</v>
      </c>
      <c r="F137" s="86">
        <v>1</v>
      </c>
      <c r="G137" s="86">
        <v>104</v>
      </c>
      <c r="H137" s="86">
        <v>1</v>
      </c>
      <c r="I137" s="86">
        <v>4</v>
      </c>
      <c r="J137" s="7">
        <v>3</v>
      </c>
      <c r="K137" s="20">
        <v>45889</v>
      </c>
      <c r="L137">
        <v>9</v>
      </c>
      <c r="M137" s="67">
        <v>15</v>
      </c>
      <c r="N137" s="67">
        <v>14</v>
      </c>
      <c r="O137" s="67">
        <v>14</v>
      </c>
      <c r="Q137" s="67">
        <v>24.8</v>
      </c>
      <c r="R137" s="67">
        <v>24.8</v>
      </c>
      <c r="S137" s="67">
        <v>24</v>
      </c>
      <c r="T137" s="17">
        <f t="shared" si="4"/>
        <v>24.533333333333331</v>
      </c>
      <c r="U137" s="119"/>
      <c r="V137"/>
      <c r="W137"/>
      <c r="X137"/>
      <c r="Y137"/>
      <c r="Z137"/>
      <c r="AA137"/>
      <c r="AB137"/>
    </row>
    <row r="138" spans="1:28">
      <c r="A138" s="86" t="s">
        <v>39</v>
      </c>
      <c r="B138" s="86" t="s">
        <v>40</v>
      </c>
      <c r="C138" s="86">
        <v>2</v>
      </c>
      <c r="D138" s="86" t="s">
        <v>41</v>
      </c>
      <c r="E138" s="86">
        <v>1984</v>
      </c>
      <c r="F138" s="86">
        <v>1</v>
      </c>
      <c r="G138" s="86">
        <v>106</v>
      </c>
      <c r="H138" s="86">
        <v>1</v>
      </c>
      <c r="I138" s="86">
        <v>6</v>
      </c>
      <c r="J138" s="7">
        <v>3</v>
      </c>
      <c r="K138" s="20">
        <v>45946</v>
      </c>
      <c r="L138">
        <v>9</v>
      </c>
      <c r="M138" s="67">
        <v>14</v>
      </c>
      <c r="N138" s="67">
        <v>11</v>
      </c>
      <c r="O138" s="67">
        <v>12</v>
      </c>
      <c r="Q138" s="67">
        <v>23.3</v>
      </c>
      <c r="R138" s="67">
        <v>21.2</v>
      </c>
      <c r="S138" s="67">
        <v>23.5</v>
      </c>
      <c r="T138" s="17" t="e">
        <f>AVERAGE(#REF!)</f>
        <v>#REF!</v>
      </c>
      <c r="U138" s="119"/>
      <c r="Y138"/>
      <c r="Z138"/>
      <c r="AA138"/>
      <c r="AB138"/>
    </row>
    <row r="139" spans="1:28">
      <c r="A139" s="86" t="s">
        <v>39</v>
      </c>
      <c r="B139" s="86" t="s">
        <v>40</v>
      </c>
      <c r="C139" s="86">
        <v>2</v>
      </c>
      <c r="D139" s="86" t="s">
        <v>42</v>
      </c>
      <c r="E139" s="86">
        <v>1989</v>
      </c>
      <c r="F139" s="86">
        <v>1</v>
      </c>
      <c r="G139" s="86">
        <v>206</v>
      </c>
      <c r="H139" s="86">
        <v>2</v>
      </c>
      <c r="I139" s="86">
        <v>6</v>
      </c>
      <c r="J139" s="7">
        <v>3</v>
      </c>
      <c r="K139" s="20">
        <v>45946</v>
      </c>
      <c r="L139">
        <v>9</v>
      </c>
      <c r="M139" s="67">
        <v>12</v>
      </c>
      <c r="N139" s="67">
        <v>11</v>
      </c>
      <c r="O139" s="67">
        <v>11</v>
      </c>
      <c r="Q139" s="67">
        <v>25.2</v>
      </c>
      <c r="R139" s="67">
        <v>27.4</v>
      </c>
      <c r="S139" s="67">
        <v>25.6</v>
      </c>
      <c r="T139" s="17" t="e">
        <f>AVERAGE(#REF!)</f>
        <v>#REF!</v>
      </c>
      <c r="U139" s="119"/>
      <c r="Y139"/>
      <c r="Z139"/>
      <c r="AA139"/>
      <c r="AB139"/>
    </row>
    <row r="140" spans="1:28">
      <c r="A140" s="86" t="s">
        <v>39</v>
      </c>
      <c r="B140" s="86" t="s">
        <v>40</v>
      </c>
      <c r="C140" s="86">
        <v>2</v>
      </c>
      <c r="D140" s="86" t="s">
        <v>45</v>
      </c>
      <c r="E140" s="86">
        <v>2004</v>
      </c>
      <c r="F140" s="86">
        <v>1</v>
      </c>
      <c r="G140" s="86">
        <v>306</v>
      </c>
      <c r="H140" s="86">
        <v>3</v>
      </c>
      <c r="I140" s="86">
        <v>6</v>
      </c>
      <c r="J140" s="7">
        <v>3</v>
      </c>
      <c r="K140" s="20">
        <v>45946</v>
      </c>
      <c r="L140">
        <v>9</v>
      </c>
      <c r="M140" s="67">
        <v>12</v>
      </c>
      <c r="N140" s="67">
        <v>12</v>
      </c>
      <c r="O140" s="67">
        <v>10</v>
      </c>
      <c r="Q140" s="67">
        <v>28</v>
      </c>
      <c r="R140" s="67">
        <v>26.4</v>
      </c>
      <c r="S140" s="67">
        <v>26.5</v>
      </c>
      <c r="T140" s="17" t="e">
        <f>AVERAGE(#REF!)</f>
        <v>#REF!</v>
      </c>
      <c r="U140" s="119"/>
      <c r="Y140"/>
      <c r="Z140"/>
      <c r="AA140"/>
      <c r="AB140"/>
    </row>
    <row r="141" spans="1:28">
      <c r="A141" s="86" t="s">
        <v>39</v>
      </c>
      <c r="B141" s="86" t="s">
        <v>40</v>
      </c>
      <c r="C141" s="86">
        <v>2</v>
      </c>
      <c r="D141" s="86" t="s">
        <v>43</v>
      </c>
      <c r="E141" s="86">
        <v>1999</v>
      </c>
      <c r="F141" s="86">
        <v>1</v>
      </c>
      <c r="G141" s="86">
        <v>406</v>
      </c>
      <c r="H141" s="86">
        <v>4</v>
      </c>
      <c r="I141" s="86">
        <v>6</v>
      </c>
      <c r="J141" s="7">
        <v>3</v>
      </c>
      <c r="K141" s="20">
        <v>45946</v>
      </c>
      <c r="L141">
        <v>9</v>
      </c>
      <c r="M141" s="67">
        <v>15</v>
      </c>
      <c r="N141" s="67">
        <v>13</v>
      </c>
      <c r="O141" s="67">
        <v>14</v>
      </c>
      <c r="Q141" s="67">
        <v>29</v>
      </c>
      <c r="R141" s="67">
        <v>29</v>
      </c>
      <c r="S141" s="67">
        <v>30.5</v>
      </c>
      <c r="T141" s="17" t="e">
        <f>AVERAGE(#REF!)</f>
        <v>#REF!</v>
      </c>
      <c r="U141" s="119"/>
      <c r="Y141"/>
      <c r="Z141"/>
      <c r="AA141"/>
      <c r="AB141"/>
    </row>
    <row r="142" spans="1:28">
      <c r="A142" s="86" t="s">
        <v>39</v>
      </c>
      <c r="B142" s="86" t="s">
        <v>40</v>
      </c>
      <c r="C142" s="86">
        <v>2</v>
      </c>
      <c r="D142" s="86" t="s">
        <v>46</v>
      </c>
      <c r="E142" s="86">
        <v>2008</v>
      </c>
      <c r="F142" s="86">
        <v>1</v>
      </c>
      <c r="G142" s="86">
        <v>408</v>
      </c>
      <c r="H142" s="86">
        <v>4</v>
      </c>
      <c r="I142" s="86">
        <v>8</v>
      </c>
      <c r="J142" s="7">
        <v>3</v>
      </c>
      <c r="K142" s="20">
        <v>45946</v>
      </c>
      <c r="L142">
        <v>9</v>
      </c>
      <c r="M142" s="67">
        <v>17</v>
      </c>
      <c r="N142" s="67">
        <v>16</v>
      </c>
      <c r="O142" s="67">
        <v>14</v>
      </c>
      <c r="Q142" s="67">
        <v>30.4</v>
      </c>
      <c r="R142" s="67">
        <v>26</v>
      </c>
      <c r="S142" s="67">
        <v>27.7</v>
      </c>
      <c r="T142" s="17" t="e">
        <f>AVERAGE(#REF!)</f>
        <v>#REF!</v>
      </c>
      <c r="U142" s="119"/>
      <c r="Y142"/>
      <c r="Z142"/>
      <c r="AA142"/>
      <c r="AB142"/>
    </row>
    <row r="143" spans="1:28">
      <c r="A143" s="86" t="s">
        <v>39</v>
      </c>
      <c r="B143" s="86" t="s">
        <v>40</v>
      </c>
      <c r="C143" s="86">
        <v>2</v>
      </c>
      <c r="D143" s="86" t="s">
        <v>48</v>
      </c>
      <c r="E143" s="86">
        <v>2020</v>
      </c>
      <c r="F143" s="86">
        <v>1</v>
      </c>
      <c r="G143" s="86">
        <v>308</v>
      </c>
      <c r="H143" s="86">
        <v>3</v>
      </c>
      <c r="I143" s="86">
        <v>8</v>
      </c>
      <c r="J143" s="7">
        <v>3</v>
      </c>
      <c r="K143" s="20">
        <v>45946</v>
      </c>
      <c r="L143">
        <v>9</v>
      </c>
      <c r="M143" s="67">
        <v>16</v>
      </c>
      <c r="N143" s="67">
        <v>15</v>
      </c>
      <c r="O143" s="67">
        <v>16</v>
      </c>
      <c r="Q143" s="67">
        <v>31</v>
      </c>
      <c r="R143" s="67">
        <v>32.299999999999997</v>
      </c>
      <c r="S143" s="67">
        <v>30.7</v>
      </c>
      <c r="T143" s="17" t="e">
        <f>AVERAGE(#REF!)</f>
        <v>#REF!</v>
      </c>
      <c r="U143" s="119"/>
      <c r="Y143"/>
      <c r="Z143"/>
      <c r="AA143"/>
      <c r="AB143"/>
    </row>
    <row r="144" spans="1:28">
      <c r="A144" s="86" t="s">
        <v>39</v>
      </c>
      <c r="B144" s="86" t="s">
        <v>40</v>
      </c>
      <c r="C144" s="86">
        <v>2</v>
      </c>
      <c r="D144" s="86" t="s">
        <v>44</v>
      </c>
      <c r="E144" s="86">
        <v>2001</v>
      </c>
      <c r="F144" s="86">
        <v>1</v>
      </c>
      <c r="G144" s="86">
        <v>208</v>
      </c>
      <c r="H144" s="86">
        <v>2</v>
      </c>
      <c r="I144" s="86">
        <v>8</v>
      </c>
      <c r="J144" s="7">
        <v>3</v>
      </c>
      <c r="K144" s="20">
        <v>45946</v>
      </c>
      <c r="L144">
        <v>9</v>
      </c>
      <c r="M144" s="67">
        <v>14</v>
      </c>
      <c r="N144" s="67">
        <v>14</v>
      </c>
      <c r="O144" s="67">
        <v>15</v>
      </c>
      <c r="Q144" s="67">
        <v>25</v>
      </c>
      <c r="R144" s="67">
        <v>27.1</v>
      </c>
      <c r="S144" s="67">
        <v>24</v>
      </c>
      <c r="T144" s="17" t="e">
        <f>AVERAGE(#REF!)</f>
        <v>#REF!</v>
      </c>
      <c r="U144" s="119"/>
      <c r="Y144"/>
      <c r="Z144"/>
      <c r="AA144"/>
      <c r="AB144"/>
    </row>
    <row r="145" spans="1:28">
      <c r="A145" s="86" t="s">
        <v>39</v>
      </c>
      <c r="B145" s="86" t="s">
        <v>40</v>
      </c>
      <c r="C145" s="86">
        <v>2</v>
      </c>
      <c r="D145" s="86" t="s">
        <v>47</v>
      </c>
      <c r="E145" s="86">
        <v>2016</v>
      </c>
      <c r="F145" s="86">
        <v>1</v>
      </c>
      <c r="G145" s="86">
        <v>108</v>
      </c>
      <c r="H145" s="86">
        <v>1</v>
      </c>
      <c r="I145" s="86">
        <v>8</v>
      </c>
      <c r="J145" s="7">
        <v>3</v>
      </c>
      <c r="K145" s="20">
        <v>45946</v>
      </c>
      <c r="L145">
        <v>9</v>
      </c>
      <c r="M145" s="67">
        <v>14</v>
      </c>
      <c r="N145" s="67">
        <v>16</v>
      </c>
      <c r="O145" s="67">
        <v>17</v>
      </c>
      <c r="Q145" s="67">
        <v>21</v>
      </c>
      <c r="R145" s="67">
        <v>23</v>
      </c>
      <c r="S145" s="67">
        <v>24.3</v>
      </c>
      <c r="T145" s="17" t="e">
        <f>AVERAGE(#REF!)</f>
        <v>#REF!</v>
      </c>
      <c r="U145" s="119"/>
      <c r="Y145"/>
      <c r="Z145"/>
      <c r="AA145"/>
      <c r="AB145"/>
    </row>
    <row r="146" spans="1:28">
      <c r="A146" s="86" t="s">
        <v>29</v>
      </c>
      <c r="B146" s="86" t="s">
        <v>30</v>
      </c>
      <c r="C146" s="86">
        <v>3</v>
      </c>
      <c r="D146" s="86" t="s">
        <v>32</v>
      </c>
      <c r="E146" s="86">
        <v>1985</v>
      </c>
      <c r="F146" s="86">
        <v>2</v>
      </c>
      <c r="G146" s="86">
        <v>110</v>
      </c>
      <c r="H146" s="86">
        <v>1</v>
      </c>
      <c r="I146" s="86">
        <v>10</v>
      </c>
      <c r="J146" s="7">
        <v>3</v>
      </c>
      <c r="K146" s="20">
        <v>45889</v>
      </c>
      <c r="L146">
        <v>9</v>
      </c>
      <c r="M146" s="67">
        <v>14</v>
      </c>
      <c r="N146" s="67">
        <v>13</v>
      </c>
      <c r="O146" s="67">
        <v>15</v>
      </c>
      <c r="Q146" s="67">
        <v>20.2</v>
      </c>
      <c r="R146" s="67">
        <v>19.899999999999999</v>
      </c>
      <c r="S146" s="67">
        <v>20.399999999999999</v>
      </c>
      <c r="T146" s="17">
        <f t="shared" si="4"/>
        <v>20.166666666666664</v>
      </c>
      <c r="U146" s="119"/>
      <c r="V146" s="67"/>
      <c r="W146" s="67"/>
      <c r="X146" s="67"/>
      <c r="Y146"/>
      <c r="Z146"/>
      <c r="AA146"/>
      <c r="AB146"/>
    </row>
    <row r="147" spans="1:28">
      <c r="A147" s="86" t="s">
        <v>29</v>
      </c>
      <c r="B147" s="86" t="s">
        <v>30</v>
      </c>
      <c r="C147" s="86">
        <v>3</v>
      </c>
      <c r="D147" s="86" t="s">
        <v>38</v>
      </c>
      <c r="E147" s="86">
        <v>2023</v>
      </c>
      <c r="F147" s="86">
        <v>2</v>
      </c>
      <c r="G147" s="86">
        <v>210</v>
      </c>
      <c r="H147" s="86">
        <v>2</v>
      </c>
      <c r="I147" s="86">
        <v>10</v>
      </c>
      <c r="J147" s="7">
        <v>3</v>
      </c>
      <c r="K147" s="20">
        <v>45889</v>
      </c>
      <c r="L147">
        <v>9</v>
      </c>
      <c r="M147" s="67">
        <v>12</v>
      </c>
      <c r="N147" s="67">
        <v>11</v>
      </c>
      <c r="O147" s="67">
        <v>12</v>
      </c>
      <c r="Q147" s="67">
        <v>25.1</v>
      </c>
      <c r="R147" s="67">
        <v>23.1</v>
      </c>
      <c r="S147" s="67">
        <v>23.8</v>
      </c>
      <c r="T147" s="17">
        <f t="shared" si="4"/>
        <v>24</v>
      </c>
      <c r="U147" s="119"/>
      <c r="V147" s="67"/>
      <c r="W147" s="67"/>
      <c r="X147" s="67"/>
      <c r="Y147"/>
      <c r="Z147"/>
      <c r="AA147"/>
      <c r="AB147"/>
    </row>
    <row r="148" spans="1:28">
      <c r="A148" s="86" t="s">
        <v>29</v>
      </c>
      <c r="B148" s="86" t="s">
        <v>30</v>
      </c>
      <c r="C148" s="86">
        <v>3</v>
      </c>
      <c r="D148" s="86" t="s">
        <v>36</v>
      </c>
      <c r="E148" s="86">
        <v>2016</v>
      </c>
      <c r="F148" s="86">
        <v>2</v>
      </c>
      <c r="G148" s="86">
        <v>310</v>
      </c>
      <c r="H148" s="86">
        <v>3</v>
      </c>
      <c r="I148" s="86">
        <v>10</v>
      </c>
      <c r="J148" s="7">
        <v>3</v>
      </c>
      <c r="K148" s="20">
        <v>45889</v>
      </c>
      <c r="L148">
        <v>9</v>
      </c>
      <c r="M148" s="67">
        <v>14</v>
      </c>
      <c r="N148" s="67">
        <v>13</v>
      </c>
      <c r="O148" s="67">
        <v>15</v>
      </c>
      <c r="Q148" s="67">
        <v>23.3</v>
      </c>
      <c r="R148" s="67">
        <v>23.7</v>
      </c>
      <c r="S148" s="67">
        <v>24.7</v>
      </c>
      <c r="T148" s="17">
        <f t="shared" si="4"/>
        <v>23.900000000000002</v>
      </c>
      <c r="U148" s="119"/>
      <c r="V148" s="67"/>
      <c r="W148" s="67"/>
      <c r="X148" s="67"/>
      <c r="Y148"/>
      <c r="Z148"/>
      <c r="AA148"/>
      <c r="AB148"/>
    </row>
    <row r="149" spans="1:28">
      <c r="A149" s="86" t="s">
        <v>29</v>
      </c>
      <c r="B149" s="86" t="s">
        <v>30</v>
      </c>
      <c r="C149" s="86">
        <v>3</v>
      </c>
      <c r="D149" s="86" t="s">
        <v>33</v>
      </c>
      <c r="E149" s="86">
        <v>1998</v>
      </c>
      <c r="F149" s="86">
        <v>2</v>
      </c>
      <c r="G149" s="86">
        <v>410</v>
      </c>
      <c r="H149" s="86">
        <v>4</v>
      </c>
      <c r="I149" s="86">
        <v>10</v>
      </c>
      <c r="J149" s="7">
        <v>3</v>
      </c>
      <c r="K149" s="20">
        <v>45889</v>
      </c>
      <c r="L149">
        <v>9</v>
      </c>
      <c r="M149" s="67">
        <v>12</v>
      </c>
      <c r="N149" s="67">
        <v>13</v>
      </c>
      <c r="O149" s="67">
        <v>11</v>
      </c>
      <c r="Q149" s="67">
        <v>22.5</v>
      </c>
      <c r="R149" s="67">
        <v>20.399999999999999</v>
      </c>
      <c r="S149" s="67">
        <v>23.6</v>
      </c>
      <c r="T149" s="17">
        <f t="shared" si="4"/>
        <v>22.166666666666668</v>
      </c>
      <c r="U149" s="119"/>
      <c r="V149" s="67"/>
      <c r="W149" s="67"/>
      <c r="X149" s="67"/>
      <c r="Y149"/>
      <c r="Z149"/>
      <c r="AA149"/>
      <c r="AB149"/>
    </row>
    <row r="150" spans="1:28">
      <c r="A150" s="86" t="s">
        <v>29</v>
      </c>
      <c r="B150" s="86" t="s">
        <v>30</v>
      </c>
      <c r="C150" s="86">
        <v>3</v>
      </c>
      <c r="D150" s="86" t="s">
        <v>31</v>
      </c>
      <c r="E150" s="86">
        <v>1983</v>
      </c>
      <c r="F150" s="86">
        <v>2</v>
      </c>
      <c r="G150" s="86">
        <v>412</v>
      </c>
      <c r="H150" s="86">
        <v>4</v>
      </c>
      <c r="I150" s="86">
        <v>12</v>
      </c>
      <c r="J150" s="7">
        <v>3</v>
      </c>
      <c r="K150" s="20">
        <v>45889</v>
      </c>
      <c r="L150">
        <v>9</v>
      </c>
      <c r="M150" s="67">
        <v>10</v>
      </c>
      <c r="N150" s="67">
        <v>13</v>
      </c>
      <c r="O150" s="67">
        <v>12</v>
      </c>
      <c r="Q150" s="67">
        <v>22.1</v>
      </c>
      <c r="R150" s="67">
        <v>25.5</v>
      </c>
      <c r="S150" s="67">
        <v>23.1</v>
      </c>
      <c r="T150" s="17">
        <f t="shared" si="4"/>
        <v>23.566666666666666</v>
      </c>
      <c r="U150" s="119"/>
      <c r="V150" s="67"/>
      <c r="W150" s="67"/>
      <c r="X150" s="67"/>
      <c r="Y150"/>
      <c r="Z150"/>
      <c r="AA150"/>
      <c r="AB150"/>
    </row>
    <row r="151" spans="1:28">
      <c r="A151" s="86" t="s">
        <v>29</v>
      </c>
      <c r="B151" s="86" t="s">
        <v>30</v>
      </c>
      <c r="C151" s="86">
        <v>3</v>
      </c>
      <c r="D151" s="86" t="s">
        <v>37</v>
      </c>
      <c r="E151" s="86">
        <v>2018</v>
      </c>
      <c r="F151" s="86">
        <v>2</v>
      </c>
      <c r="G151" s="86">
        <v>312</v>
      </c>
      <c r="H151" s="86">
        <v>3</v>
      </c>
      <c r="I151" s="86">
        <v>12</v>
      </c>
      <c r="J151" s="7">
        <v>3</v>
      </c>
      <c r="K151" s="20">
        <v>45889</v>
      </c>
      <c r="L151">
        <v>9</v>
      </c>
      <c r="M151" s="67">
        <v>14</v>
      </c>
      <c r="N151" s="67">
        <v>11</v>
      </c>
      <c r="O151" s="67">
        <v>13</v>
      </c>
      <c r="Q151" s="67">
        <v>23.4</v>
      </c>
      <c r="R151" s="67">
        <v>22</v>
      </c>
      <c r="S151" s="67">
        <v>25</v>
      </c>
      <c r="T151" s="17">
        <f t="shared" si="4"/>
        <v>23.466666666666669</v>
      </c>
      <c r="U151" s="119"/>
      <c r="V151" s="67"/>
      <c r="W151" s="67"/>
      <c r="X151" s="67"/>
      <c r="Y151"/>
      <c r="Z151"/>
      <c r="AA151"/>
      <c r="AB151"/>
    </row>
    <row r="152" spans="1:28">
      <c r="A152" s="86" t="s">
        <v>29</v>
      </c>
      <c r="B152" s="86" t="s">
        <v>30</v>
      </c>
      <c r="C152" s="86">
        <v>3</v>
      </c>
      <c r="D152" s="86" t="s">
        <v>34</v>
      </c>
      <c r="E152" s="86">
        <v>1999</v>
      </c>
      <c r="F152" s="86">
        <v>2</v>
      </c>
      <c r="G152" s="86">
        <v>212</v>
      </c>
      <c r="H152" s="86">
        <v>2</v>
      </c>
      <c r="I152" s="86">
        <v>12</v>
      </c>
      <c r="J152" s="7">
        <v>3</v>
      </c>
      <c r="K152" s="20">
        <v>45889</v>
      </c>
      <c r="L152">
        <v>9</v>
      </c>
      <c r="M152" s="67">
        <v>10</v>
      </c>
      <c r="N152" s="67">
        <v>11</v>
      </c>
      <c r="O152" s="67">
        <v>10</v>
      </c>
      <c r="Q152" s="67">
        <v>22.6</v>
      </c>
      <c r="R152" s="67">
        <v>25.9</v>
      </c>
      <c r="S152" s="67">
        <v>26.1</v>
      </c>
      <c r="T152" s="17">
        <f t="shared" si="4"/>
        <v>24.866666666666664</v>
      </c>
      <c r="U152" s="119"/>
      <c r="V152" s="67"/>
      <c r="W152" s="67"/>
      <c r="X152" s="67"/>
      <c r="Y152"/>
      <c r="Z152"/>
      <c r="AA152"/>
      <c r="AB152"/>
    </row>
    <row r="153" spans="1:28">
      <c r="A153" s="86" t="s">
        <v>29</v>
      </c>
      <c r="B153" s="86" t="s">
        <v>30</v>
      </c>
      <c r="C153" s="86">
        <v>3</v>
      </c>
      <c r="D153" s="86" t="s">
        <v>35</v>
      </c>
      <c r="E153" s="86">
        <v>2002</v>
      </c>
      <c r="F153" s="86">
        <v>2</v>
      </c>
      <c r="G153" s="86">
        <v>112</v>
      </c>
      <c r="H153" s="86">
        <v>1</v>
      </c>
      <c r="I153" s="86">
        <v>12</v>
      </c>
      <c r="J153" s="7">
        <v>3</v>
      </c>
      <c r="K153" s="20">
        <v>45889</v>
      </c>
      <c r="L153">
        <v>9</v>
      </c>
      <c r="M153" s="67">
        <v>14</v>
      </c>
      <c r="N153" s="67">
        <v>14</v>
      </c>
      <c r="O153" s="67">
        <v>15</v>
      </c>
      <c r="Q153" s="67">
        <v>26.5</v>
      </c>
      <c r="R153" s="67">
        <v>26.9</v>
      </c>
      <c r="S153" s="67">
        <v>29.2</v>
      </c>
      <c r="T153" s="17">
        <f t="shared" si="4"/>
        <v>27.533333333333331</v>
      </c>
      <c r="U153" s="119"/>
      <c r="V153" s="67"/>
      <c r="W153" s="67"/>
      <c r="X153" s="67"/>
      <c r="Y153"/>
      <c r="Z153"/>
      <c r="AA153"/>
      <c r="AB153"/>
    </row>
    <row r="154" spans="1:28">
      <c r="A154" s="86" t="s">
        <v>39</v>
      </c>
      <c r="B154" s="86" t="s">
        <v>40</v>
      </c>
      <c r="C154" s="87">
        <v>4</v>
      </c>
      <c r="D154" s="86" t="s">
        <v>42</v>
      </c>
      <c r="E154" s="86">
        <v>1989</v>
      </c>
      <c r="F154" s="87">
        <v>2</v>
      </c>
      <c r="G154" s="87">
        <v>114</v>
      </c>
      <c r="H154" s="87">
        <v>1</v>
      </c>
      <c r="I154" s="87">
        <v>14</v>
      </c>
      <c r="J154" s="7">
        <v>3</v>
      </c>
      <c r="K154" s="20">
        <v>45946</v>
      </c>
      <c r="L154">
        <v>9</v>
      </c>
      <c r="M154" s="67">
        <v>12</v>
      </c>
      <c r="N154" s="67">
        <v>10</v>
      </c>
      <c r="O154" s="67">
        <v>8</v>
      </c>
      <c r="Q154" s="67">
        <v>27.5</v>
      </c>
      <c r="R154" s="67">
        <v>24.5</v>
      </c>
      <c r="S154" s="67">
        <v>26.5</v>
      </c>
      <c r="T154" s="17" t="e">
        <f>AVERAGE(#REF!)</f>
        <v>#REF!</v>
      </c>
      <c r="U154" s="119"/>
      <c r="Y154"/>
      <c r="Z154"/>
      <c r="AA154"/>
      <c r="AB154"/>
    </row>
    <row r="155" spans="1:28">
      <c r="A155" s="86" t="s">
        <v>39</v>
      </c>
      <c r="B155" s="86" t="s">
        <v>40</v>
      </c>
      <c r="C155" s="86">
        <v>4</v>
      </c>
      <c r="D155" s="86" t="s">
        <v>45</v>
      </c>
      <c r="E155" s="86">
        <v>2004</v>
      </c>
      <c r="F155" s="86">
        <v>2</v>
      </c>
      <c r="G155" s="86">
        <v>214</v>
      </c>
      <c r="H155" s="86">
        <v>2</v>
      </c>
      <c r="I155" s="86">
        <v>14</v>
      </c>
      <c r="J155" s="7">
        <v>3</v>
      </c>
      <c r="K155" s="20">
        <v>45946</v>
      </c>
      <c r="L155">
        <v>9</v>
      </c>
      <c r="M155" s="67">
        <v>12</v>
      </c>
      <c r="N155" s="67">
        <v>10</v>
      </c>
      <c r="O155" s="67">
        <v>10</v>
      </c>
      <c r="Q155" s="67">
        <v>29.1</v>
      </c>
      <c r="R155" s="67">
        <v>29.8</v>
      </c>
      <c r="S155" s="67">
        <v>32.6</v>
      </c>
      <c r="T155" s="17" t="e">
        <f>AVERAGE(#REF!)</f>
        <v>#REF!</v>
      </c>
      <c r="U155" s="119"/>
      <c r="Y155"/>
      <c r="Z155"/>
      <c r="AA155"/>
      <c r="AB155"/>
    </row>
    <row r="156" spans="1:28">
      <c r="A156" s="86" t="s">
        <v>39</v>
      </c>
      <c r="B156" s="86" t="s">
        <v>40</v>
      </c>
      <c r="C156" s="86">
        <v>4</v>
      </c>
      <c r="D156" s="86" t="s">
        <v>41</v>
      </c>
      <c r="E156" s="86">
        <v>1984</v>
      </c>
      <c r="F156" s="86">
        <v>2</v>
      </c>
      <c r="G156" s="86">
        <v>314</v>
      </c>
      <c r="H156" s="86">
        <v>3</v>
      </c>
      <c r="I156" s="86">
        <v>14</v>
      </c>
      <c r="J156" s="7">
        <v>3</v>
      </c>
      <c r="K156" s="20">
        <v>45946</v>
      </c>
      <c r="L156">
        <v>9</v>
      </c>
      <c r="M156" s="67">
        <v>12</v>
      </c>
      <c r="N156" s="67">
        <v>14</v>
      </c>
      <c r="O156" s="67">
        <v>12</v>
      </c>
      <c r="Q156" s="67">
        <v>25</v>
      </c>
      <c r="R156" s="67">
        <v>28.4</v>
      </c>
      <c r="S156" s="67">
        <v>25</v>
      </c>
      <c r="T156" s="17" t="e">
        <f>AVERAGE(#REF!)</f>
        <v>#REF!</v>
      </c>
      <c r="U156" s="119"/>
      <c r="Y156"/>
      <c r="Z156"/>
      <c r="AA156"/>
      <c r="AB156"/>
    </row>
    <row r="157" spans="1:28">
      <c r="A157" s="86" t="s">
        <v>39</v>
      </c>
      <c r="B157" s="86" t="s">
        <v>40</v>
      </c>
      <c r="C157" s="86">
        <v>4</v>
      </c>
      <c r="D157" s="86" t="s">
        <v>47</v>
      </c>
      <c r="E157" s="86">
        <v>2016</v>
      </c>
      <c r="F157" s="86">
        <v>2</v>
      </c>
      <c r="G157" s="86">
        <v>414</v>
      </c>
      <c r="H157" s="86">
        <v>4</v>
      </c>
      <c r="I157" s="86">
        <v>14</v>
      </c>
      <c r="J157" s="7">
        <v>3</v>
      </c>
      <c r="K157" s="20">
        <v>45946</v>
      </c>
      <c r="L157">
        <v>9</v>
      </c>
      <c r="M157" s="67">
        <v>18</v>
      </c>
      <c r="N157" s="67">
        <v>12</v>
      </c>
      <c r="O157" s="67">
        <v>14</v>
      </c>
      <c r="Q157" s="67">
        <v>30.5</v>
      </c>
      <c r="R157" s="67">
        <v>23</v>
      </c>
      <c r="S157" s="67">
        <v>25.3</v>
      </c>
      <c r="T157" s="17" t="e">
        <f>AVERAGE(#REF!)</f>
        <v>#REF!</v>
      </c>
      <c r="U157" s="119"/>
      <c r="Y157"/>
      <c r="Z157"/>
      <c r="AA157"/>
      <c r="AB157"/>
    </row>
    <row r="158" spans="1:28">
      <c r="A158" s="86" t="s">
        <v>39</v>
      </c>
      <c r="B158" s="86" t="s">
        <v>40</v>
      </c>
      <c r="C158" s="86">
        <v>4</v>
      </c>
      <c r="D158" s="86" t="s">
        <v>44</v>
      </c>
      <c r="E158" s="86">
        <v>2001</v>
      </c>
      <c r="F158" s="86">
        <v>2</v>
      </c>
      <c r="G158" s="86">
        <v>416</v>
      </c>
      <c r="H158" s="86">
        <v>4</v>
      </c>
      <c r="I158" s="86">
        <v>16</v>
      </c>
      <c r="J158" s="7">
        <v>3</v>
      </c>
      <c r="K158" s="20">
        <v>45946</v>
      </c>
      <c r="L158">
        <v>9</v>
      </c>
      <c r="M158" s="67">
        <v>13</v>
      </c>
      <c r="N158" s="67">
        <v>14</v>
      </c>
      <c r="O158" s="67">
        <v>13</v>
      </c>
      <c r="Q158" s="67">
        <v>29</v>
      </c>
      <c r="R158" s="67">
        <v>26.2</v>
      </c>
      <c r="S158" s="67">
        <v>28.3</v>
      </c>
      <c r="T158" s="17" t="e">
        <f>AVERAGE(#REF!)</f>
        <v>#REF!</v>
      </c>
      <c r="U158" s="119"/>
      <c r="Y158"/>
      <c r="Z158"/>
      <c r="AA158"/>
      <c r="AB158"/>
    </row>
    <row r="159" spans="1:28">
      <c r="A159" s="86" t="s">
        <v>39</v>
      </c>
      <c r="B159" s="86" t="s">
        <v>40</v>
      </c>
      <c r="C159" s="86">
        <v>4</v>
      </c>
      <c r="D159" s="86" t="s">
        <v>43</v>
      </c>
      <c r="E159" s="86">
        <v>1999</v>
      </c>
      <c r="F159" s="86">
        <v>2</v>
      </c>
      <c r="G159" s="86">
        <v>316</v>
      </c>
      <c r="H159" s="86">
        <v>3</v>
      </c>
      <c r="I159" s="86">
        <v>16</v>
      </c>
      <c r="J159" s="7">
        <v>3</v>
      </c>
      <c r="K159" s="20">
        <v>45946</v>
      </c>
      <c r="L159">
        <v>9</v>
      </c>
      <c r="M159" s="67">
        <v>15</v>
      </c>
      <c r="N159" s="67">
        <v>14</v>
      </c>
      <c r="O159" s="67">
        <v>14</v>
      </c>
      <c r="Q159" s="67">
        <v>28.7</v>
      </c>
      <c r="R159" s="67">
        <v>28.7</v>
      </c>
      <c r="S159" s="67">
        <v>29.7</v>
      </c>
      <c r="T159" s="17" t="e">
        <f>AVERAGE(#REF!)</f>
        <v>#REF!</v>
      </c>
      <c r="U159" s="119"/>
      <c r="Y159"/>
      <c r="Z159"/>
      <c r="AA159"/>
      <c r="AB159"/>
    </row>
    <row r="160" spans="1:28">
      <c r="A160" s="86" t="s">
        <v>39</v>
      </c>
      <c r="B160" s="86" t="s">
        <v>40</v>
      </c>
      <c r="C160" s="86">
        <v>4</v>
      </c>
      <c r="D160" s="86" t="s">
        <v>46</v>
      </c>
      <c r="E160" s="86">
        <v>2008</v>
      </c>
      <c r="F160" s="86">
        <v>2</v>
      </c>
      <c r="G160" s="86">
        <v>216</v>
      </c>
      <c r="H160" s="86">
        <v>2</v>
      </c>
      <c r="I160" s="86">
        <v>16</v>
      </c>
      <c r="J160" s="7">
        <v>3</v>
      </c>
      <c r="K160" s="20">
        <v>45946</v>
      </c>
      <c r="L160">
        <v>9</v>
      </c>
      <c r="M160" s="67">
        <v>12</v>
      </c>
      <c r="N160" s="67">
        <v>12</v>
      </c>
      <c r="O160" s="67">
        <v>10</v>
      </c>
      <c r="Q160" s="67">
        <v>27.2</v>
      </c>
      <c r="R160" s="67">
        <v>28.5</v>
      </c>
      <c r="S160" s="67">
        <v>24</v>
      </c>
      <c r="T160" s="17" t="e">
        <f>AVERAGE(#REF!)</f>
        <v>#REF!</v>
      </c>
      <c r="U160" s="119"/>
      <c r="Y160"/>
      <c r="Z160"/>
      <c r="AA160"/>
      <c r="AB160"/>
    </row>
    <row r="161" spans="1:28">
      <c r="A161" s="86" t="s">
        <v>39</v>
      </c>
      <c r="B161" s="86" t="s">
        <v>40</v>
      </c>
      <c r="C161" s="86">
        <v>4</v>
      </c>
      <c r="D161" s="86" t="s">
        <v>48</v>
      </c>
      <c r="E161" s="86">
        <v>2020</v>
      </c>
      <c r="F161" s="86">
        <v>2</v>
      </c>
      <c r="G161" s="86">
        <v>116</v>
      </c>
      <c r="H161" s="86">
        <v>1</v>
      </c>
      <c r="I161" s="86">
        <v>16</v>
      </c>
      <c r="J161" s="7">
        <v>3</v>
      </c>
      <c r="K161" s="20">
        <v>45946</v>
      </c>
      <c r="L161">
        <v>9</v>
      </c>
      <c r="M161" s="67">
        <v>15</v>
      </c>
      <c r="N161" s="67">
        <v>13</v>
      </c>
      <c r="O161" s="67">
        <v>15</v>
      </c>
      <c r="Q161" s="67">
        <v>25.3</v>
      </c>
      <c r="R161" s="67">
        <v>24.4</v>
      </c>
      <c r="S161" s="67">
        <v>25.1</v>
      </c>
      <c r="T161" s="17" t="e">
        <f>AVERAGE(#REF!)</f>
        <v>#REF!</v>
      </c>
      <c r="U161" s="119"/>
      <c r="Y161"/>
      <c r="Z161"/>
      <c r="AA161"/>
      <c r="AB161"/>
    </row>
    <row r="162" spans="1:28">
      <c r="A162" s="86" t="s">
        <v>29</v>
      </c>
      <c r="B162" s="86" t="s">
        <v>30</v>
      </c>
      <c r="C162" s="86">
        <v>5</v>
      </c>
      <c r="D162" s="86" t="s">
        <v>33</v>
      </c>
      <c r="E162" s="86">
        <v>1998</v>
      </c>
      <c r="F162" s="86">
        <v>3</v>
      </c>
      <c r="G162" s="86">
        <v>118</v>
      </c>
      <c r="H162" s="86">
        <v>1</v>
      </c>
      <c r="I162" s="86">
        <v>18</v>
      </c>
      <c r="J162" s="7">
        <v>3</v>
      </c>
      <c r="K162" s="20">
        <v>45889</v>
      </c>
      <c r="L162">
        <v>9</v>
      </c>
      <c r="M162" s="67">
        <v>13</v>
      </c>
      <c r="N162" s="67">
        <v>13</v>
      </c>
      <c r="O162" s="67">
        <v>12</v>
      </c>
      <c r="Q162" s="67">
        <v>24.4</v>
      </c>
      <c r="R162" s="67">
        <v>21.2</v>
      </c>
      <c r="S162" s="67">
        <v>22.2</v>
      </c>
      <c r="T162" s="17">
        <f t="shared" si="4"/>
        <v>22.599999999999998</v>
      </c>
      <c r="U162" s="119"/>
      <c r="V162" s="67"/>
      <c r="W162" s="67"/>
      <c r="X162" s="67"/>
      <c r="Y162"/>
      <c r="Z162"/>
      <c r="AA162"/>
      <c r="AB162"/>
    </row>
    <row r="163" spans="1:28">
      <c r="A163" s="86" t="s">
        <v>29</v>
      </c>
      <c r="B163" s="86" t="s">
        <v>30</v>
      </c>
      <c r="C163" s="86">
        <v>5</v>
      </c>
      <c r="D163" s="86" t="s">
        <v>31</v>
      </c>
      <c r="E163" s="86">
        <v>1983</v>
      </c>
      <c r="F163" s="86">
        <v>3</v>
      </c>
      <c r="G163" s="86">
        <v>218</v>
      </c>
      <c r="H163" s="86">
        <v>2</v>
      </c>
      <c r="I163" s="86">
        <v>18</v>
      </c>
      <c r="J163" s="7">
        <v>3</v>
      </c>
      <c r="K163" s="20">
        <v>45889</v>
      </c>
      <c r="L163">
        <v>9</v>
      </c>
      <c r="M163" s="67">
        <v>14</v>
      </c>
      <c r="N163" s="67">
        <v>11</v>
      </c>
      <c r="O163" s="67">
        <v>11</v>
      </c>
      <c r="Q163" s="67">
        <v>26.6</v>
      </c>
      <c r="R163" s="67">
        <v>22.7</v>
      </c>
      <c r="S163" s="67">
        <v>25.5</v>
      </c>
      <c r="T163" s="17">
        <f t="shared" si="4"/>
        <v>24.933333333333334</v>
      </c>
      <c r="U163" s="119"/>
      <c r="V163" s="67"/>
      <c r="W163" s="67"/>
      <c r="X163" s="67"/>
      <c r="Y163"/>
      <c r="Z163"/>
      <c r="AA163"/>
      <c r="AB163"/>
    </row>
    <row r="164" spans="1:28">
      <c r="A164" s="86" t="s">
        <v>29</v>
      </c>
      <c r="B164" s="86" t="s">
        <v>30</v>
      </c>
      <c r="C164" s="86">
        <v>5</v>
      </c>
      <c r="D164" s="86" t="s">
        <v>34</v>
      </c>
      <c r="E164" s="86">
        <v>1999</v>
      </c>
      <c r="F164" s="86">
        <v>3</v>
      </c>
      <c r="G164" s="86">
        <v>318</v>
      </c>
      <c r="H164" s="86">
        <v>3</v>
      </c>
      <c r="I164" s="86">
        <v>18</v>
      </c>
      <c r="J164" s="7">
        <v>3</v>
      </c>
      <c r="K164" s="20">
        <v>45889</v>
      </c>
      <c r="L164">
        <v>9</v>
      </c>
      <c r="M164" s="67">
        <v>9</v>
      </c>
      <c r="N164" s="67">
        <v>8</v>
      </c>
      <c r="O164" s="67">
        <v>7</v>
      </c>
      <c r="Q164" s="67">
        <v>23.7</v>
      </c>
      <c r="R164" s="67">
        <v>23.9</v>
      </c>
      <c r="S164" s="67">
        <v>21.7</v>
      </c>
      <c r="T164" s="17">
        <f t="shared" si="4"/>
        <v>23.099999999999998</v>
      </c>
      <c r="U164" s="119"/>
      <c r="V164" s="67"/>
      <c r="W164" s="67"/>
      <c r="X164" s="67"/>
      <c r="Y164"/>
      <c r="Z164"/>
      <c r="AA164"/>
      <c r="AB164"/>
    </row>
    <row r="165" spans="1:28">
      <c r="A165" s="86" t="s">
        <v>29</v>
      </c>
      <c r="B165" s="86" t="s">
        <v>30</v>
      </c>
      <c r="C165" s="86">
        <v>5</v>
      </c>
      <c r="D165" s="86" t="s">
        <v>37</v>
      </c>
      <c r="E165" s="86">
        <v>2018</v>
      </c>
      <c r="F165" s="86">
        <v>3</v>
      </c>
      <c r="G165" s="86">
        <v>418</v>
      </c>
      <c r="H165" s="86">
        <v>4</v>
      </c>
      <c r="I165" s="86">
        <v>18</v>
      </c>
      <c r="J165" s="7">
        <v>3</v>
      </c>
      <c r="K165" s="20">
        <v>45889</v>
      </c>
      <c r="L165">
        <v>9</v>
      </c>
      <c r="M165" s="67">
        <v>14</v>
      </c>
      <c r="N165" s="67">
        <v>13</v>
      </c>
      <c r="O165" s="67">
        <v>16</v>
      </c>
      <c r="Q165" s="67">
        <v>27.7</v>
      </c>
      <c r="R165" s="67">
        <v>27.9</v>
      </c>
      <c r="S165" s="67">
        <v>27.9</v>
      </c>
      <c r="T165" s="17">
        <f t="shared" si="4"/>
        <v>27.833333333333332</v>
      </c>
      <c r="U165" s="119"/>
      <c r="V165" s="67"/>
      <c r="W165" s="67"/>
      <c r="X165" s="67"/>
      <c r="Y165"/>
      <c r="Z165"/>
      <c r="AA165"/>
      <c r="AB165"/>
    </row>
    <row r="166" spans="1:28">
      <c r="A166" s="86" t="s">
        <v>29</v>
      </c>
      <c r="B166" s="86" t="s">
        <v>30</v>
      </c>
      <c r="C166" s="86">
        <v>5</v>
      </c>
      <c r="D166" s="86" t="s">
        <v>32</v>
      </c>
      <c r="E166" s="86">
        <v>1985</v>
      </c>
      <c r="F166" s="86">
        <v>3</v>
      </c>
      <c r="G166" s="86">
        <v>420</v>
      </c>
      <c r="H166" s="86">
        <v>4</v>
      </c>
      <c r="I166" s="86">
        <v>20</v>
      </c>
      <c r="J166" s="7">
        <v>3</v>
      </c>
      <c r="K166" s="20">
        <v>45889</v>
      </c>
      <c r="L166">
        <v>9</v>
      </c>
      <c r="M166" s="67">
        <v>14</v>
      </c>
      <c r="N166" s="67">
        <v>15</v>
      </c>
      <c r="O166" s="67">
        <v>14</v>
      </c>
      <c r="Q166" s="67">
        <v>23</v>
      </c>
      <c r="R166" s="67">
        <v>26.4</v>
      </c>
      <c r="S166" s="67">
        <v>25.6</v>
      </c>
      <c r="T166" s="17">
        <f t="shared" si="4"/>
        <v>25</v>
      </c>
      <c r="U166" s="119"/>
      <c r="V166" s="67"/>
      <c r="W166" s="67"/>
      <c r="X166" s="67"/>
      <c r="Y166"/>
      <c r="Z166"/>
      <c r="AA166"/>
      <c r="AB166"/>
    </row>
    <row r="167" spans="1:28">
      <c r="A167" s="86" t="s">
        <v>29</v>
      </c>
      <c r="B167" s="86" t="s">
        <v>30</v>
      </c>
      <c r="C167" s="86">
        <v>5</v>
      </c>
      <c r="D167" s="86" t="s">
        <v>35</v>
      </c>
      <c r="E167" s="86">
        <v>2002</v>
      </c>
      <c r="F167" s="86">
        <v>3</v>
      </c>
      <c r="G167" s="86">
        <v>320</v>
      </c>
      <c r="H167" s="86">
        <v>3</v>
      </c>
      <c r="I167" s="86">
        <v>20</v>
      </c>
      <c r="J167" s="7">
        <v>3</v>
      </c>
      <c r="K167" s="20">
        <v>45889</v>
      </c>
      <c r="L167">
        <v>9</v>
      </c>
      <c r="M167" s="67">
        <v>13</v>
      </c>
      <c r="N167" s="67">
        <v>12</v>
      </c>
      <c r="O167" s="67">
        <v>11</v>
      </c>
      <c r="Q167" s="67">
        <v>29</v>
      </c>
      <c r="R167" s="67">
        <v>25.5</v>
      </c>
      <c r="S167" s="67">
        <v>22.4</v>
      </c>
      <c r="T167" s="17">
        <f t="shared" si="4"/>
        <v>25.633333333333336</v>
      </c>
      <c r="U167" s="119"/>
      <c r="V167" s="67"/>
      <c r="W167" s="67"/>
      <c r="X167" s="67"/>
      <c r="Y167"/>
      <c r="Z167"/>
      <c r="AA167"/>
      <c r="AB167"/>
    </row>
    <row r="168" spans="1:28">
      <c r="A168" s="86" t="s">
        <v>29</v>
      </c>
      <c r="B168" s="86" t="s">
        <v>30</v>
      </c>
      <c r="C168" s="86">
        <v>5</v>
      </c>
      <c r="D168" s="86" t="s">
        <v>36</v>
      </c>
      <c r="E168" s="86">
        <v>2016</v>
      </c>
      <c r="F168" s="86">
        <v>3</v>
      </c>
      <c r="G168" s="86">
        <v>220</v>
      </c>
      <c r="H168" s="86">
        <v>2</v>
      </c>
      <c r="I168" s="86">
        <v>20</v>
      </c>
      <c r="J168" s="7">
        <v>3</v>
      </c>
      <c r="K168" s="20">
        <v>45889</v>
      </c>
      <c r="L168">
        <v>9</v>
      </c>
      <c r="M168" s="67">
        <v>7</v>
      </c>
      <c r="N168" s="67">
        <v>12</v>
      </c>
      <c r="O168" s="67">
        <v>14</v>
      </c>
      <c r="Q168" s="67">
        <v>16.399999999999999</v>
      </c>
      <c r="R168" s="67">
        <v>21.6</v>
      </c>
      <c r="S168" s="67">
        <v>25.9</v>
      </c>
      <c r="T168" s="17">
        <f t="shared" si="4"/>
        <v>21.3</v>
      </c>
      <c r="U168" s="119"/>
      <c r="V168" s="67"/>
      <c r="W168" s="67"/>
      <c r="X168" s="67"/>
      <c r="Y168"/>
      <c r="Z168"/>
      <c r="AA168"/>
      <c r="AB168"/>
    </row>
    <row r="169" spans="1:28">
      <c r="A169" s="86" t="s">
        <v>29</v>
      </c>
      <c r="B169" s="86" t="s">
        <v>30</v>
      </c>
      <c r="C169" s="86">
        <v>5</v>
      </c>
      <c r="D169" s="86" t="s">
        <v>38</v>
      </c>
      <c r="E169" s="86">
        <v>2023</v>
      </c>
      <c r="F169" s="86">
        <v>3</v>
      </c>
      <c r="G169" s="86">
        <v>120</v>
      </c>
      <c r="H169" s="86">
        <v>1</v>
      </c>
      <c r="I169" s="86">
        <v>20</v>
      </c>
      <c r="J169" s="7">
        <v>3</v>
      </c>
      <c r="K169" s="20">
        <v>45889</v>
      </c>
      <c r="L169">
        <v>9</v>
      </c>
      <c r="M169" s="67">
        <v>13</v>
      </c>
      <c r="N169" s="67">
        <v>12</v>
      </c>
      <c r="O169" s="67">
        <v>13</v>
      </c>
      <c r="Q169" s="67">
        <v>24.6</v>
      </c>
      <c r="R169" s="67">
        <v>23.2</v>
      </c>
      <c r="S169" s="67">
        <v>24.4</v>
      </c>
      <c r="T169" s="17">
        <f t="shared" si="4"/>
        <v>24.066666666666663</v>
      </c>
      <c r="U169" s="119"/>
      <c r="V169" s="67"/>
      <c r="W169" s="67"/>
      <c r="X169" s="67"/>
      <c r="Y169"/>
      <c r="Z169"/>
      <c r="AA169"/>
      <c r="AB169"/>
    </row>
    <row r="170" spans="1:28">
      <c r="A170" s="86" t="s">
        <v>39</v>
      </c>
      <c r="B170" s="86" t="s">
        <v>40</v>
      </c>
      <c r="C170" s="86">
        <v>6</v>
      </c>
      <c r="D170" s="86" t="s">
        <v>44</v>
      </c>
      <c r="E170" s="86">
        <v>2001</v>
      </c>
      <c r="F170" s="86">
        <v>3</v>
      </c>
      <c r="G170" s="86">
        <v>122</v>
      </c>
      <c r="H170" s="86">
        <v>1</v>
      </c>
      <c r="I170" s="86">
        <v>22</v>
      </c>
      <c r="J170" s="7">
        <v>3</v>
      </c>
      <c r="K170" s="20">
        <v>45946</v>
      </c>
      <c r="L170">
        <v>9</v>
      </c>
      <c r="M170" s="67">
        <v>7</v>
      </c>
      <c r="N170" s="67">
        <v>14</v>
      </c>
      <c r="O170" s="67">
        <v>15</v>
      </c>
      <c r="Q170" s="67">
        <v>19</v>
      </c>
      <c r="R170" s="67">
        <v>27.5</v>
      </c>
      <c r="S170" s="67">
        <v>25.2</v>
      </c>
      <c r="T170" s="17" t="e">
        <f>AVERAGE(#REF!)</f>
        <v>#REF!</v>
      </c>
      <c r="U170" s="119"/>
      <c r="Y170"/>
      <c r="Z170"/>
      <c r="AA170"/>
      <c r="AB170"/>
    </row>
    <row r="171" spans="1:28">
      <c r="A171" s="86" t="s">
        <v>39</v>
      </c>
      <c r="B171" s="86" t="s">
        <v>40</v>
      </c>
      <c r="C171" s="86">
        <v>6</v>
      </c>
      <c r="D171" s="86" t="s">
        <v>47</v>
      </c>
      <c r="E171" s="86">
        <v>2016</v>
      </c>
      <c r="F171" s="86">
        <v>3</v>
      </c>
      <c r="G171" s="86">
        <v>222</v>
      </c>
      <c r="H171" s="86">
        <v>2</v>
      </c>
      <c r="I171" s="86">
        <v>22</v>
      </c>
      <c r="J171" s="7">
        <v>3</v>
      </c>
      <c r="K171" s="20">
        <v>45946</v>
      </c>
      <c r="L171">
        <v>9</v>
      </c>
      <c r="M171" s="67">
        <v>15</v>
      </c>
      <c r="N171" s="67">
        <v>14</v>
      </c>
      <c r="O171" s="67">
        <v>13</v>
      </c>
      <c r="Q171" s="67">
        <v>25.5</v>
      </c>
      <c r="R171" s="67">
        <v>29</v>
      </c>
      <c r="S171" s="67">
        <v>25</v>
      </c>
      <c r="T171" s="17" t="e">
        <f>AVERAGE(#REF!)</f>
        <v>#REF!</v>
      </c>
      <c r="U171" s="119"/>
      <c r="Y171"/>
      <c r="Z171"/>
      <c r="AA171"/>
      <c r="AB171"/>
    </row>
    <row r="172" spans="1:28">
      <c r="A172" s="86" t="s">
        <v>39</v>
      </c>
      <c r="B172" s="86" t="s">
        <v>40</v>
      </c>
      <c r="C172" s="86">
        <v>6</v>
      </c>
      <c r="D172" s="86" t="s">
        <v>42</v>
      </c>
      <c r="E172" s="86">
        <v>1989</v>
      </c>
      <c r="F172" s="86">
        <v>3</v>
      </c>
      <c r="G172" s="86">
        <v>322</v>
      </c>
      <c r="H172" s="86">
        <v>3</v>
      </c>
      <c r="I172" s="86">
        <v>22</v>
      </c>
      <c r="J172" s="7">
        <v>3</v>
      </c>
      <c r="K172" s="20">
        <v>45946</v>
      </c>
      <c r="L172">
        <v>9</v>
      </c>
      <c r="M172" s="67">
        <v>12</v>
      </c>
      <c r="N172" s="67">
        <v>12</v>
      </c>
      <c r="O172" s="67">
        <v>10</v>
      </c>
      <c r="Q172" s="67">
        <v>28</v>
      </c>
      <c r="R172" s="67">
        <v>28</v>
      </c>
      <c r="S172" s="67">
        <v>29.5</v>
      </c>
      <c r="T172" s="17" t="e">
        <f>AVERAGE(#REF!)</f>
        <v>#REF!</v>
      </c>
      <c r="U172" s="119"/>
      <c r="Y172"/>
      <c r="Z172"/>
      <c r="AA172"/>
      <c r="AB172"/>
    </row>
    <row r="173" spans="1:28">
      <c r="A173" s="86" t="s">
        <v>39</v>
      </c>
      <c r="B173" s="86" t="s">
        <v>40</v>
      </c>
      <c r="C173" s="86">
        <v>6</v>
      </c>
      <c r="D173" s="86" t="s">
        <v>48</v>
      </c>
      <c r="E173" s="86">
        <v>2020</v>
      </c>
      <c r="F173" s="86">
        <v>3</v>
      </c>
      <c r="G173" s="86">
        <v>422</v>
      </c>
      <c r="H173" s="86">
        <v>4</v>
      </c>
      <c r="I173" s="86">
        <v>22</v>
      </c>
      <c r="J173" s="7">
        <v>3</v>
      </c>
      <c r="K173" s="20">
        <v>45946</v>
      </c>
      <c r="L173">
        <v>9</v>
      </c>
      <c r="M173" s="67">
        <v>17</v>
      </c>
      <c r="N173" s="67">
        <v>16</v>
      </c>
      <c r="O173" s="67">
        <v>16</v>
      </c>
      <c r="Q173" s="67">
        <v>29</v>
      </c>
      <c r="R173" s="67">
        <v>27.6</v>
      </c>
      <c r="S173" s="67">
        <v>36.799999999999997</v>
      </c>
      <c r="T173" s="17" t="e">
        <f>AVERAGE(#REF!)</f>
        <v>#REF!</v>
      </c>
      <c r="U173" s="119"/>
      <c r="Y173"/>
      <c r="Z173"/>
      <c r="AA173"/>
      <c r="AB173"/>
    </row>
    <row r="174" spans="1:28">
      <c r="A174" s="86" t="s">
        <v>39</v>
      </c>
      <c r="B174" s="86" t="s">
        <v>40</v>
      </c>
      <c r="C174" s="86">
        <v>6</v>
      </c>
      <c r="D174" s="86" t="s">
        <v>41</v>
      </c>
      <c r="E174" s="86">
        <v>1984</v>
      </c>
      <c r="F174" s="86">
        <v>3</v>
      </c>
      <c r="G174" s="86">
        <v>424</v>
      </c>
      <c r="H174" s="86">
        <v>4</v>
      </c>
      <c r="I174" s="86">
        <v>24</v>
      </c>
      <c r="J174" s="7">
        <v>3</v>
      </c>
      <c r="K174" s="20">
        <v>45946</v>
      </c>
      <c r="L174">
        <v>9</v>
      </c>
      <c r="M174" s="67">
        <v>10</v>
      </c>
      <c r="N174" s="67">
        <v>13</v>
      </c>
      <c r="O174" s="67">
        <v>13</v>
      </c>
      <c r="Q174" s="67">
        <v>24.2</v>
      </c>
      <c r="R174" s="67">
        <v>24.2</v>
      </c>
      <c r="S174" s="67">
        <v>24.5</v>
      </c>
      <c r="T174" s="17" t="e">
        <f>AVERAGE(#REF!)</f>
        <v>#REF!</v>
      </c>
      <c r="U174" s="119"/>
      <c r="Y174"/>
      <c r="Z174"/>
      <c r="AA174"/>
      <c r="AB174"/>
    </row>
    <row r="175" spans="1:28">
      <c r="A175" s="86" t="s">
        <v>39</v>
      </c>
      <c r="B175" s="86" t="s">
        <v>40</v>
      </c>
      <c r="C175" s="86">
        <v>6</v>
      </c>
      <c r="D175" s="86" t="s">
        <v>46</v>
      </c>
      <c r="E175" s="86">
        <v>2008</v>
      </c>
      <c r="F175" s="86">
        <v>3</v>
      </c>
      <c r="G175" s="86">
        <v>324</v>
      </c>
      <c r="H175" s="86">
        <v>3</v>
      </c>
      <c r="I175" s="86">
        <v>24</v>
      </c>
      <c r="J175" s="7">
        <v>3</v>
      </c>
      <c r="K175" s="20">
        <v>45946</v>
      </c>
      <c r="L175">
        <v>9</v>
      </c>
      <c r="M175" s="67">
        <v>12</v>
      </c>
      <c r="N175" s="67">
        <v>9</v>
      </c>
      <c r="O175" s="67">
        <v>10</v>
      </c>
      <c r="Q175" s="67">
        <v>26</v>
      </c>
      <c r="R175" s="67">
        <v>21.4</v>
      </c>
      <c r="S175" s="67">
        <v>23</v>
      </c>
      <c r="T175" s="17" t="e">
        <f>AVERAGE(#REF!)</f>
        <v>#REF!</v>
      </c>
      <c r="U175" s="119"/>
      <c r="Y175"/>
      <c r="Z175"/>
      <c r="AA175"/>
      <c r="AB175"/>
    </row>
    <row r="176" spans="1:28">
      <c r="A176" s="86" t="s">
        <v>39</v>
      </c>
      <c r="B176" s="86" t="s">
        <v>40</v>
      </c>
      <c r="C176" s="86">
        <v>6</v>
      </c>
      <c r="D176" s="86" t="s">
        <v>43</v>
      </c>
      <c r="E176" s="86">
        <v>1999</v>
      </c>
      <c r="F176" s="86">
        <v>3</v>
      </c>
      <c r="G176" s="86">
        <v>224</v>
      </c>
      <c r="H176" s="86">
        <v>2</v>
      </c>
      <c r="I176" s="86">
        <v>24</v>
      </c>
      <c r="J176" s="7">
        <v>3</v>
      </c>
      <c r="K176" s="20">
        <v>45946</v>
      </c>
      <c r="L176">
        <v>9</v>
      </c>
      <c r="M176" s="67">
        <v>11</v>
      </c>
      <c r="N176" s="67">
        <v>14</v>
      </c>
      <c r="O176" s="67">
        <v>14</v>
      </c>
      <c r="Q176" s="67">
        <v>32.799999999999997</v>
      </c>
      <c r="R176" s="67">
        <v>32</v>
      </c>
      <c r="S176" s="67">
        <v>28.5</v>
      </c>
      <c r="T176" s="17" t="e">
        <f>AVERAGE(#REF!)</f>
        <v>#REF!</v>
      </c>
      <c r="U176" s="119"/>
      <c r="Y176"/>
      <c r="Z176"/>
      <c r="AA176"/>
      <c r="AB176"/>
    </row>
    <row r="177" spans="1:28">
      <c r="A177" s="86" t="s">
        <v>39</v>
      </c>
      <c r="B177" s="86" t="s">
        <v>40</v>
      </c>
      <c r="C177" s="86">
        <v>6</v>
      </c>
      <c r="D177" s="86" t="s">
        <v>45</v>
      </c>
      <c r="E177" s="86">
        <v>2004</v>
      </c>
      <c r="F177" s="86">
        <v>3</v>
      </c>
      <c r="G177" s="86">
        <v>124</v>
      </c>
      <c r="H177" s="86">
        <v>1</v>
      </c>
      <c r="I177" s="86">
        <v>24</v>
      </c>
      <c r="J177" s="7">
        <v>3</v>
      </c>
      <c r="K177" s="20">
        <v>45946</v>
      </c>
      <c r="L177">
        <v>9</v>
      </c>
      <c r="M177" s="67">
        <v>12</v>
      </c>
      <c r="N177" s="67">
        <v>14</v>
      </c>
      <c r="O177" s="67">
        <v>14</v>
      </c>
      <c r="Q177" s="67">
        <v>31.7</v>
      </c>
      <c r="R177" s="67">
        <v>32</v>
      </c>
      <c r="S177" s="67">
        <v>31.8</v>
      </c>
      <c r="T177" s="17" t="e">
        <f>AVERAGE(#REF!)</f>
        <v>#REF!</v>
      </c>
      <c r="U177" s="119"/>
      <c r="Y177"/>
      <c r="Z177"/>
      <c r="AA177"/>
      <c r="AB177"/>
    </row>
    <row r="178" spans="1:28">
      <c r="A178" s="86" t="s">
        <v>29</v>
      </c>
      <c r="B178" s="86" t="s">
        <v>30</v>
      </c>
      <c r="C178" s="86">
        <v>7</v>
      </c>
      <c r="D178" s="86" t="s">
        <v>34</v>
      </c>
      <c r="E178" s="86">
        <v>1999</v>
      </c>
      <c r="F178" s="86">
        <v>4</v>
      </c>
      <c r="G178" s="86">
        <v>126</v>
      </c>
      <c r="H178" s="86">
        <v>1</v>
      </c>
      <c r="I178" s="86">
        <v>26</v>
      </c>
      <c r="J178" s="7">
        <v>3</v>
      </c>
      <c r="K178" s="20">
        <v>45889</v>
      </c>
      <c r="L178">
        <v>9</v>
      </c>
      <c r="M178" s="67">
        <v>11</v>
      </c>
      <c r="N178" s="67">
        <v>9</v>
      </c>
      <c r="O178" s="67">
        <v>8</v>
      </c>
      <c r="Q178" s="67">
        <v>24.2</v>
      </c>
      <c r="R178" s="67">
        <v>23.7</v>
      </c>
      <c r="S178" s="67">
        <v>24.7</v>
      </c>
      <c r="T178" s="17">
        <f t="shared" si="4"/>
        <v>24.2</v>
      </c>
      <c r="U178" s="119"/>
      <c r="V178" s="67"/>
      <c r="W178" s="67"/>
      <c r="X178" s="67"/>
      <c r="Y178"/>
      <c r="Z178"/>
      <c r="AA178"/>
      <c r="AB178"/>
    </row>
    <row r="179" spans="1:28">
      <c r="A179" s="86" t="s">
        <v>29</v>
      </c>
      <c r="B179" s="86" t="s">
        <v>30</v>
      </c>
      <c r="C179" s="86">
        <v>7</v>
      </c>
      <c r="D179" s="86" t="s">
        <v>35</v>
      </c>
      <c r="E179" s="86">
        <v>2002</v>
      </c>
      <c r="F179" s="86">
        <v>4</v>
      </c>
      <c r="G179" s="86">
        <v>226</v>
      </c>
      <c r="H179" s="86">
        <v>2</v>
      </c>
      <c r="I179" s="86">
        <v>26</v>
      </c>
      <c r="J179" s="7">
        <v>3</v>
      </c>
      <c r="K179" s="20">
        <v>45889</v>
      </c>
      <c r="L179">
        <v>9</v>
      </c>
      <c r="M179" s="67">
        <v>15</v>
      </c>
      <c r="N179" s="67">
        <v>12</v>
      </c>
      <c r="O179" s="67">
        <v>12</v>
      </c>
      <c r="Q179" s="67">
        <v>28.2</v>
      </c>
      <c r="R179" s="67">
        <v>27</v>
      </c>
      <c r="S179" s="67">
        <v>26.5</v>
      </c>
      <c r="T179" s="17">
        <f t="shared" si="4"/>
        <v>27.233333333333334</v>
      </c>
      <c r="U179" s="119"/>
      <c r="V179" s="67"/>
      <c r="W179" s="67"/>
      <c r="X179" s="67"/>
      <c r="Y179"/>
      <c r="Z179"/>
      <c r="AA179"/>
      <c r="AB179"/>
    </row>
    <row r="180" spans="1:28">
      <c r="A180" s="86" t="s">
        <v>29</v>
      </c>
      <c r="B180" s="86" t="s">
        <v>30</v>
      </c>
      <c r="C180" s="86">
        <v>7</v>
      </c>
      <c r="D180" s="86" t="s">
        <v>32</v>
      </c>
      <c r="E180" s="86">
        <v>1985</v>
      </c>
      <c r="F180" s="86">
        <v>4</v>
      </c>
      <c r="G180" s="86">
        <v>326</v>
      </c>
      <c r="H180" s="86">
        <v>3</v>
      </c>
      <c r="I180" s="86">
        <v>26</v>
      </c>
      <c r="J180" s="7">
        <v>3</v>
      </c>
      <c r="K180" s="20">
        <v>45889</v>
      </c>
      <c r="L180">
        <v>9</v>
      </c>
      <c r="M180" s="67">
        <v>13</v>
      </c>
      <c r="N180" s="67">
        <v>13</v>
      </c>
      <c r="O180" s="67">
        <v>12</v>
      </c>
      <c r="Q180" s="67">
        <v>25.4</v>
      </c>
      <c r="R180" s="67">
        <v>23</v>
      </c>
      <c r="S180" s="67">
        <v>21</v>
      </c>
      <c r="T180" s="17">
        <f t="shared" si="4"/>
        <v>23.133333333333336</v>
      </c>
      <c r="U180" s="119"/>
      <c r="V180" s="67"/>
      <c r="W180" s="67"/>
      <c r="X180" s="67"/>
      <c r="Y180"/>
      <c r="Z180"/>
      <c r="AA180"/>
      <c r="AB180"/>
    </row>
    <row r="181" spans="1:28">
      <c r="A181" s="86" t="s">
        <v>29</v>
      </c>
      <c r="B181" s="86" t="s">
        <v>30</v>
      </c>
      <c r="C181" s="86">
        <v>7</v>
      </c>
      <c r="D181" s="86" t="s">
        <v>38</v>
      </c>
      <c r="E181" s="86">
        <v>2023</v>
      </c>
      <c r="F181" s="86">
        <v>4</v>
      </c>
      <c r="G181" s="86">
        <v>426</v>
      </c>
      <c r="H181" s="86">
        <v>4</v>
      </c>
      <c r="I181" s="86">
        <v>26</v>
      </c>
      <c r="J181" s="7">
        <v>3</v>
      </c>
      <c r="K181" s="20">
        <v>45889</v>
      </c>
      <c r="L181">
        <v>9</v>
      </c>
      <c r="M181" s="67">
        <v>15</v>
      </c>
      <c r="N181" s="67">
        <v>12</v>
      </c>
      <c r="O181" s="67">
        <v>13</v>
      </c>
      <c r="Q181" s="67">
        <v>24</v>
      </c>
      <c r="R181" s="67">
        <v>23</v>
      </c>
      <c r="S181" s="67">
        <v>23.5</v>
      </c>
      <c r="T181" s="17">
        <f t="shared" si="4"/>
        <v>23.5</v>
      </c>
      <c r="U181" s="119"/>
      <c r="V181" s="67"/>
      <c r="W181" s="67"/>
      <c r="X181" s="67"/>
      <c r="Y181"/>
      <c r="Z181"/>
      <c r="AA181"/>
      <c r="AB181"/>
    </row>
    <row r="182" spans="1:28">
      <c r="A182" s="86" t="s">
        <v>29</v>
      </c>
      <c r="B182" s="86" t="s">
        <v>30</v>
      </c>
      <c r="C182" s="86">
        <v>7</v>
      </c>
      <c r="D182" s="86" t="s">
        <v>36</v>
      </c>
      <c r="E182" s="86">
        <v>2016</v>
      </c>
      <c r="F182" s="86">
        <v>4</v>
      </c>
      <c r="G182" s="86">
        <v>428</v>
      </c>
      <c r="H182" s="86">
        <v>4</v>
      </c>
      <c r="I182" s="86">
        <v>28</v>
      </c>
      <c r="J182" s="7">
        <v>3</v>
      </c>
      <c r="K182" s="20">
        <v>45889</v>
      </c>
      <c r="L182">
        <v>9</v>
      </c>
      <c r="M182" s="67">
        <v>12</v>
      </c>
      <c r="N182" s="67">
        <v>14</v>
      </c>
      <c r="O182" s="67">
        <v>14</v>
      </c>
      <c r="Q182" s="67">
        <v>20.6</v>
      </c>
      <c r="R182" s="67">
        <v>23.7</v>
      </c>
      <c r="S182" s="67">
        <v>23.5</v>
      </c>
      <c r="T182" s="17">
        <f t="shared" si="4"/>
        <v>22.599999999999998</v>
      </c>
      <c r="U182" s="119"/>
      <c r="V182" s="67"/>
      <c r="W182" s="67"/>
      <c r="X182" s="67"/>
      <c r="Y182"/>
      <c r="Z182"/>
      <c r="AA182"/>
      <c r="AB182"/>
    </row>
    <row r="183" spans="1:28">
      <c r="A183" s="86" t="s">
        <v>29</v>
      </c>
      <c r="B183" s="86" t="s">
        <v>30</v>
      </c>
      <c r="C183" s="86">
        <v>7</v>
      </c>
      <c r="D183" s="86" t="s">
        <v>33</v>
      </c>
      <c r="E183" s="86">
        <v>1998</v>
      </c>
      <c r="F183" s="86">
        <v>4</v>
      </c>
      <c r="G183" s="86">
        <v>328</v>
      </c>
      <c r="H183" s="86">
        <v>3</v>
      </c>
      <c r="I183" s="86">
        <v>28</v>
      </c>
      <c r="J183" s="7">
        <v>3</v>
      </c>
      <c r="K183" s="20">
        <v>45889</v>
      </c>
      <c r="L183">
        <v>9</v>
      </c>
      <c r="M183" s="67">
        <v>13</v>
      </c>
      <c r="N183" s="67">
        <v>12</v>
      </c>
      <c r="O183" s="67">
        <v>14</v>
      </c>
      <c r="Q183" s="67">
        <v>21.1</v>
      </c>
      <c r="R183" s="67">
        <v>20.399999999999999</v>
      </c>
      <c r="S183" s="67">
        <v>20.5</v>
      </c>
      <c r="T183" s="17">
        <f t="shared" si="4"/>
        <v>20.666666666666668</v>
      </c>
      <c r="U183" s="119"/>
      <c r="V183" s="67"/>
      <c r="W183" s="67"/>
      <c r="X183" s="67"/>
      <c r="Y183"/>
      <c r="Z183"/>
      <c r="AA183"/>
      <c r="AB183"/>
    </row>
    <row r="184" spans="1:28">
      <c r="A184" s="86" t="s">
        <v>29</v>
      </c>
      <c r="B184" s="86" t="s">
        <v>30</v>
      </c>
      <c r="C184" s="86">
        <v>7</v>
      </c>
      <c r="D184" s="86" t="s">
        <v>37</v>
      </c>
      <c r="E184" s="86">
        <v>2018</v>
      </c>
      <c r="F184" s="86">
        <v>4</v>
      </c>
      <c r="G184" s="86">
        <v>228</v>
      </c>
      <c r="H184" s="86">
        <v>2</v>
      </c>
      <c r="I184" s="86">
        <v>28</v>
      </c>
      <c r="J184" s="7">
        <v>3</v>
      </c>
      <c r="K184" s="20">
        <v>45889</v>
      </c>
      <c r="L184">
        <v>9</v>
      </c>
      <c r="M184" s="67">
        <v>13</v>
      </c>
      <c r="N184" s="67">
        <v>13</v>
      </c>
      <c r="O184" s="67">
        <v>12</v>
      </c>
      <c r="Q184" s="67">
        <v>25.1</v>
      </c>
      <c r="R184" s="67">
        <v>25</v>
      </c>
      <c r="S184" s="67">
        <v>23.8</v>
      </c>
      <c r="T184" s="17">
        <f t="shared" si="4"/>
        <v>24.633333333333336</v>
      </c>
      <c r="U184" s="119"/>
      <c r="V184" s="67"/>
      <c r="W184" s="67"/>
      <c r="X184" s="67"/>
      <c r="Y184"/>
      <c r="Z184"/>
      <c r="AA184"/>
      <c r="AB184"/>
    </row>
    <row r="185" spans="1:28">
      <c r="A185" s="86" t="s">
        <v>29</v>
      </c>
      <c r="B185" s="86" t="s">
        <v>30</v>
      </c>
      <c r="C185" s="86">
        <v>7</v>
      </c>
      <c r="D185" s="86" t="s">
        <v>31</v>
      </c>
      <c r="E185" s="86">
        <v>1983</v>
      </c>
      <c r="F185" s="86">
        <v>4</v>
      </c>
      <c r="G185" s="86">
        <v>128</v>
      </c>
      <c r="H185" s="86">
        <v>1</v>
      </c>
      <c r="I185" s="86">
        <v>28</v>
      </c>
      <c r="J185" s="7">
        <v>3</v>
      </c>
      <c r="K185" s="20">
        <v>45889</v>
      </c>
      <c r="L185">
        <v>9</v>
      </c>
      <c r="M185" s="67">
        <v>11</v>
      </c>
      <c r="N185" s="67">
        <v>10</v>
      </c>
      <c r="O185" s="67">
        <v>10</v>
      </c>
      <c r="Q185" s="67">
        <v>23.2</v>
      </c>
      <c r="R185" s="67">
        <v>23</v>
      </c>
      <c r="S185" s="67">
        <v>21</v>
      </c>
      <c r="T185" s="17">
        <f t="shared" si="4"/>
        <v>22.400000000000002</v>
      </c>
      <c r="U185" s="119"/>
      <c r="V185" s="67"/>
      <c r="W185" s="67"/>
      <c r="X185" s="67"/>
      <c r="Y185"/>
      <c r="Z185"/>
      <c r="AA185"/>
      <c r="AB185"/>
    </row>
    <row r="186" spans="1:28">
      <c r="A186" s="86" t="s">
        <v>39</v>
      </c>
      <c r="B186" s="86" t="s">
        <v>40</v>
      </c>
      <c r="C186" s="86">
        <v>8</v>
      </c>
      <c r="D186" s="86" t="s">
        <v>43</v>
      </c>
      <c r="E186" s="86">
        <v>1999</v>
      </c>
      <c r="F186" s="86">
        <v>4</v>
      </c>
      <c r="G186" s="86">
        <v>130</v>
      </c>
      <c r="H186" s="86">
        <v>1</v>
      </c>
      <c r="I186" s="86">
        <v>30</v>
      </c>
      <c r="J186" s="7">
        <v>3</v>
      </c>
      <c r="K186" s="20">
        <v>45946</v>
      </c>
      <c r="L186">
        <v>9</v>
      </c>
      <c r="M186" s="67">
        <v>16</v>
      </c>
      <c r="N186" s="67">
        <v>16</v>
      </c>
      <c r="O186" s="67">
        <v>12</v>
      </c>
      <c r="Q186" s="67">
        <v>28.3</v>
      </c>
      <c r="R186" s="67">
        <v>27.5</v>
      </c>
      <c r="S186" s="67">
        <v>26</v>
      </c>
      <c r="T186" s="17"/>
      <c r="U186" s="119"/>
      <c r="Y186"/>
      <c r="Z186"/>
      <c r="AA186"/>
      <c r="AB186"/>
    </row>
    <row r="187" spans="1:28">
      <c r="A187" s="86" t="s">
        <v>39</v>
      </c>
      <c r="B187" s="86" t="s">
        <v>40</v>
      </c>
      <c r="C187" s="86">
        <v>8</v>
      </c>
      <c r="D187" s="86" t="s">
        <v>48</v>
      </c>
      <c r="E187" s="86">
        <v>2020</v>
      </c>
      <c r="F187" s="86">
        <v>4</v>
      </c>
      <c r="G187" s="86">
        <v>230</v>
      </c>
      <c r="H187" s="86">
        <v>2</v>
      </c>
      <c r="I187" s="86">
        <v>30</v>
      </c>
      <c r="J187" s="7">
        <v>3</v>
      </c>
      <c r="K187" s="20">
        <v>45946</v>
      </c>
      <c r="L187">
        <v>9</v>
      </c>
      <c r="M187" s="67">
        <v>15</v>
      </c>
      <c r="N187" s="67">
        <v>15</v>
      </c>
      <c r="O187" s="67">
        <v>16</v>
      </c>
      <c r="Q187" s="67">
        <v>29.3</v>
      </c>
      <c r="R187" s="67">
        <v>30.4</v>
      </c>
      <c r="S187" s="67">
        <v>28.3</v>
      </c>
      <c r="T187" s="17"/>
      <c r="U187" s="119"/>
      <c r="Y187"/>
      <c r="Z187"/>
      <c r="AA187"/>
      <c r="AB187"/>
    </row>
    <row r="188" spans="1:28">
      <c r="A188" s="86" t="s">
        <v>39</v>
      </c>
      <c r="B188" s="86" t="s">
        <v>40</v>
      </c>
      <c r="C188" s="86">
        <v>8</v>
      </c>
      <c r="D188" s="86" t="s">
        <v>44</v>
      </c>
      <c r="E188" s="86">
        <v>2001</v>
      </c>
      <c r="F188" s="86">
        <v>4</v>
      </c>
      <c r="G188" s="86">
        <v>330</v>
      </c>
      <c r="H188" s="86">
        <v>3</v>
      </c>
      <c r="I188" s="86">
        <v>30</v>
      </c>
      <c r="J188" s="7">
        <v>3</v>
      </c>
      <c r="K188" s="20">
        <v>45946</v>
      </c>
      <c r="L188">
        <v>9</v>
      </c>
      <c r="M188" s="67">
        <v>17</v>
      </c>
      <c r="N188" s="67">
        <v>16</v>
      </c>
      <c r="O188" s="67">
        <v>15</v>
      </c>
      <c r="Q188" s="67">
        <v>25.3</v>
      </c>
      <c r="R188" s="67">
        <v>24.6</v>
      </c>
      <c r="S188" s="67">
        <v>25.2</v>
      </c>
      <c r="T188" s="17"/>
      <c r="U188" s="119"/>
      <c r="Y188"/>
      <c r="Z188"/>
      <c r="AA188"/>
      <c r="AB188"/>
    </row>
    <row r="189" spans="1:28">
      <c r="A189" s="86" t="s">
        <v>39</v>
      </c>
      <c r="B189" s="86" t="s">
        <v>40</v>
      </c>
      <c r="C189" s="86">
        <v>8</v>
      </c>
      <c r="D189" s="86" t="s">
        <v>45</v>
      </c>
      <c r="E189" s="86">
        <v>2004</v>
      </c>
      <c r="F189" s="86">
        <v>4</v>
      </c>
      <c r="G189" s="86">
        <v>430</v>
      </c>
      <c r="H189" s="86">
        <v>4</v>
      </c>
      <c r="I189" s="86">
        <v>30</v>
      </c>
      <c r="J189" s="7">
        <v>3</v>
      </c>
      <c r="K189" s="20">
        <v>45946</v>
      </c>
      <c r="L189">
        <v>9</v>
      </c>
      <c r="M189" s="67">
        <v>17</v>
      </c>
      <c r="N189" s="67">
        <v>13</v>
      </c>
      <c r="O189" s="67">
        <v>13</v>
      </c>
      <c r="Q189" s="67">
        <v>31</v>
      </c>
      <c r="R189" s="67">
        <v>25.1</v>
      </c>
      <c r="S189" s="67">
        <v>26.3</v>
      </c>
      <c r="T189" s="17"/>
      <c r="U189" s="119"/>
      <c r="Y189"/>
      <c r="Z189"/>
      <c r="AA189"/>
      <c r="AB189"/>
    </row>
    <row r="190" spans="1:28">
      <c r="A190" s="86" t="s">
        <v>39</v>
      </c>
      <c r="B190" s="86" t="s">
        <v>40</v>
      </c>
      <c r="C190" s="86">
        <v>8</v>
      </c>
      <c r="D190" s="86" t="s">
        <v>42</v>
      </c>
      <c r="E190" s="86">
        <v>1989</v>
      </c>
      <c r="F190" s="86">
        <v>4</v>
      </c>
      <c r="G190" s="86">
        <v>432</v>
      </c>
      <c r="H190" s="86">
        <v>4</v>
      </c>
      <c r="I190" s="86">
        <v>32</v>
      </c>
      <c r="J190" s="7">
        <v>3</v>
      </c>
      <c r="K190" s="20">
        <v>45946</v>
      </c>
      <c r="L190">
        <v>9</v>
      </c>
      <c r="M190" s="67">
        <v>14</v>
      </c>
      <c r="N190" s="67">
        <v>16</v>
      </c>
      <c r="O190" s="67">
        <v>14</v>
      </c>
      <c r="Q190" s="67">
        <v>29.1</v>
      </c>
      <c r="R190" s="67">
        <v>27.3</v>
      </c>
      <c r="S190" s="67">
        <v>27.6</v>
      </c>
      <c r="T190" s="17"/>
      <c r="U190" s="119"/>
      <c r="Y190"/>
      <c r="Z190"/>
      <c r="AA190"/>
      <c r="AB190"/>
    </row>
    <row r="191" spans="1:28">
      <c r="A191" s="86" t="s">
        <v>39</v>
      </c>
      <c r="B191" s="86" t="s">
        <v>40</v>
      </c>
      <c r="C191" s="86">
        <v>8</v>
      </c>
      <c r="D191" s="86" t="s">
        <v>47</v>
      </c>
      <c r="E191" s="86">
        <v>2016</v>
      </c>
      <c r="F191" s="86">
        <v>4</v>
      </c>
      <c r="G191" s="86">
        <v>332</v>
      </c>
      <c r="H191" s="86">
        <v>3</v>
      </c>
      <c r="I191" s="86">
        <v>32</v>
      </c>
      <c r="J191" s="7">
        <v>3</v>
      </c>
      <c r="K191" s="20">
        <v>45946</v>
      </c>
      <c r="L191">
        <v>9</v>
      </c>
      <c r="M191" s="67">
        <v>15</v>
      </c>
      <c r="N191" s="67">
        <v>16</v>
      </c>
      <c r="O191" s="67">
        <v>16</v>
      </c>
      <c r="Q191" s="67">
        <v>25.6</v>
      </c>
      <c r="R191" s="67">
        <v>27.3</v>
      </c>
      <c r="S191" s="67">
        <v>24.3</v>
      </c>
      <c r="T191" s="17"/>
      <c r="U191" s="119"/>
      <c r="Y191"/>
      <c r="Z191"/>
      <c r="AA191"/>
      <c r="AB191"/>
    </row>
    <row r="192" spans="1:28">
      <c r="A192" s="86" t="s">
        <v>39</v>
      </c>
      <c r="B192" s="86" t="s">
        <v>40</v>
      </c>
      <c r="C192" s="86">
        <v>8</v>
      </c>
      <c r="D192" s="86" t="s">
        <v>41</v>
      </c>
      <c r="E192" s="86">
        <v>1984</v>
      </c>
      <c r="F192" s="86">
        <v>4</v>
      </c>
      <c r="G192" s="86">
        <v>232</v>
      </c>
      <c r="H192" s="86">
        <v>2</v>
      </c>
      <c r="I192" s="86">
        <v>32</v>
      </c>
      <c r="J192" s="7">
        <v>3</v>
      </c>
      <c r="K192" s="20">
        <v>45946</v>
      </c>
      <c r="L192">
        <v>9</v>
      </c>
      <c r="M192" s="67">
        <v>7</v>
      </c>
      <c r="N192" s="67">
        <v>10</v>
      </c>
      <c r="O192" s="67">
        <v>9</v>
      </c>
      <c r="Q192" s="67">
        <v>30.5</v>
      </c>
      <c r="R192" s="67">
        <v>32.5</v>
      </c>
      <c r="S192" s="67">
        <v>30.3</v>
      </c>
      <c r="T192" s="17"/>
      <c r="U192" s="119"/>
      <c r="Y192"/>
      <c r="Z192"/>
      <c r="AA192"/>
      <c r="AB192"/>
    </row>
    <row r="193" spans="1:28">
      <c r="A193" s="86" t="s">
        <v>39</v>
      </c>
      <c r="B193" s="86" t="s">
        <v>40</v>
      </c>
      <c r="C193" s="86">
        <v>8</v>
      </c>
      <c r="D193" s="86" t="s">
        <v>46</v>
      </c>
      <c r="E193" s="86">
        <v>2008</v>
      </c>
      <c r="F193" s="86">
        <v>4</v>
      </c>
      <c r="G193" s="86">
        <v>132</v>
      </c>
      <c r="H193" s="86">
        <v>1</v>
      </c>
      <c r="I193" s="86">
        <v>32</v>
      </c>
      <c r="J193" s="7">
        <v>3</v>
      </c>
      <c r="K193" s="20">
        <v>45946</v>
      </c>
      <c r="L193">
        <v>9</v>
      </c>
      <c r="M193" s="67">
        <v>13</v>
      </c>
      <c r="N193" s="67">
        <v>12</v>
      </c>
      <c r="O193" s="67">
        <v>13</v>
      </c>
      <c r="Q193" s="67">
        <v>23</v>
      </c>
      <c r="R193" s="67">
        <v>23.2</v>
      </c>
      <c r="S193" s="67">
        <v>25.2</v>
      </c>
      <c r="T193" s="17"/>
      <c r="U193" s="119"/>
      <c r="Y193"/>
      <c r="Z193"/>
      <c r="AA193"/>
      <c r="AB193"/>
    </row>
    <row r="194" spans="1:28">
      <c r="A194" s="86" t="s">
        <v>29</v>
      </c>
      <c r="B194" s="86" t="s">
        <v>30</v>
      </c>
      <c r="C194" s="86">
        <v>1</v>
      </c>
      <c r="D194" s="86" t="s">
        <v>37</v>
      </c>
      <c r="E194" s="86">
        <v>2018</v>
      </c>
      <c r="F194" s="86">
        <v>1</v>
      </c>
      <c r="G194" s="86">
        <v>102</v>
      </c>
      <c r="H194" s="86">
        <v>1</v>
      </c>
      <c r="I194" s="86">
        <v>2</v>
      </c>
      <c r="J194" s="7">
        <v>4</v>
      </c>
      <c r="K194" s="20">
        <v>45947</v>
      </c>
      <c r="L194" t="s">
        <v>653</v>
      </c>
      <c r="M194" s="67">
        <v>19</v>
      </c>
      <c r="N194" s="67">
        <v>17</v>
      </c>
      <c r="O194" s="67">
        <v>19</v>
      </c>
      <c r="Q194" s="67">
        <v>27.7</v>
      </c>
      <c r="R194" s="67">
        <v>21.7</v>
      </c>
      <c r="S194" s="67">
        <v>23.5</v>
      </c>
      <c r="T194" s="17"/>
      <c r="U194" s="119"/>
      <c r="V194" s="67"/>
      <c r="Y194"/>
      <c r="Z194"/>
      <c r="AA194"/>
      <c r="AB194"/>
    </row>
    <row r="195" spans="1:28">
      <c r="A195" s="86" t="s">
        <v>29</v>
      </c>
      <c r="B195" s="86" t="s">
        <v>30</v>
      </c>
      <c r="C195" s="86">
        <v>1</v>
      </c>
      <c r="D195" s="86" t="s">
        <v>32</v>
      </c>
      <c r="E195" s="86">
        <v>1985</v>
      </c>
      <c r="F195" s="86">
        <v>1</v>
      </c>
      <c r="G195" s="86">
        <v>202</v>
      </c>
      <c r="H195" s="86">
        <v>2</v>
      </c>
      <c r="I195" s="86">
        <v>2</v>
      </c>
      <c r="J195" s="7">
        <v>4</v>
      </c>
      <c r="K195" s="20">
        <v>45947</v>
      </c>
      <c r="L195" t="s">
        <v>653</v>
      </c>
      <c r="M195" s="67">
        <v>16</v>
      </c>
      <c r="N195" s="67">
        <v>17</v>
      </c>
      <c r="O195" s="67">
        <v>16</v>
      </c>
      <c r="Q195" s="67">
        <v>18.399999999999999</v>
      </c>
      <c r="R195" s="67">
        <v>23</v>
      </c>
      <c r="S195" s="67">
        <v>23.2</v>
      </c>
      <c r="T195" s="17"/>
      <c r="U195" s="119"/>
      <c r="V195" s="67"/>
      <c r="Y195"/>
      <c r="Z195"/>
      <c r="AA195"/>
      <c r="AB195"/>
    </row>
    <row r="196" spans="1:28">
      <c r="A196" s="86" t="s">
        <v>29</v>
      </c>
      <c r="B196" s="86" t="s">
        <v>30</v>
      </c>
      <c r="C196" s="86">
        <v>1</v>
      </c>
      <c r="D196" s="86" t="s">
        <v>31</v>
      </c>
      <c r="E196" s="86">
        <v>1983</v>
      </c>
      <c r="F196" s="86">
        <v>1</v>
      </c>
      <c r="G196" s="86">
        <v>302</v>
      </c>
      <c r="H196" s="86">
        <v>3</v>
      </c>
      <c r="I196" s="86">
        <v>2</v>
      </c>
      <c r="J196" s="7">
        <v>4</v>
      </c>
      <c r="K196" s="20">
        <v>45947</v>
      </c>
      <c r="L196" t="s">
        <v>653</v>
      </c>
      <c r="M196" s="67">
        <v>21</v>
      </c>
      <c r="N196" s="67">
        <v>20</v>
      </c>
      <c r="O196" s="67">
        <v>16</v>
      </c>
      <c r="Q196" s="67">
        <v>25.7</v>
      </c>
      <c r="R196" s="67">
        <v>25.7</v>
      </c>
      <c r="S196" s="67">
        <v>21.4</v>
      </c>
      <c r="T196" s="17"/>
      <c r="U196" s="119"/>
      <c r="V196" s="67"/>
      <c r="Y196"/>
      <c r="Z196"/>
      <c r="AA196"/>
      <c r="AB196"/>
    </row>
    <row r="197" spans="1:28">
      <c r="A197" s="86" t="s">
        <v>29</v>
      </c>
      <c r="B197" s="86" t="s">
        <v>30</v>
      </c>
      <c r="C197" s="86">
        <v>1</v>
      </c>
      <c r="D197" s="86" t="s">
        <v>34</v>
      </c>
      <c r="E197" s="86">
        <v>1999</v>
      </c>
      <c r="F197" s="86">
        <v>1</v>
      </c>
      <c r="G197" s="86">
        <v>402</v>
      </c>
      <c r="H197" s="86">
        <v>4</v>
      </c>
      <c r="I197" s="86">
        <v>2</v>
      </c>
      <c r="J197" s="7">
        <v>4</v>
      </c>
      <c r="K197" s="20">
        <v>45947</v>
      </c>
      <c r="L197" t="s">
        <v>653</v>
      </c>
      <c r="M197" s="67">
        <v>16</v>
      </c>
      <c r="N197" s="67">
        <v>15</v>
      </c>
      <c r="O197" s="67">
        <v>17</v>
      </c>
      <c r="Q197" s="67">
        <v>24.5</v>
      </c>
      <c r="R197" s="67">
        <v>33.5</v>
      </c>
      <c r="S197" s="67">
        <v>26.6</v>
      </c>
      <c r="T197" s="17"/>
      <c r="U197" s="119"/>
      <c r="V197"/>
      <c r="Y197"/>
      <c r="Z197"/>
      <c r="AA197"/>
      <c r="AB197"/>
    </row>
    <row r="198" spans="1:28">
      <c r="A198" s="86" t="s">
        <v>29</v>
      </c>
      <c r="B198" s="86" t="s">
        <v>30</v>
      </c>
      <c r="C198" s="86">
        <v>1</v>
      </c>
      <c r="D198" s="86" t="s">
        <v>35</v>
      </c>
      <c r="E198" s="86">
        <v>2002</v>
      </c>
      <c r="F198" s="86">
        <v>1</v>
      </c>
      <c r="G198" s="86">
        <v>404</v>
      </c>
      <c r="H198" s="86">
        <v>4</v>
      </c>
      <c r="I198" s="86">
        <v>4</v>
      </c>
      <c r="J198" s="7">
        <v>4</v>
      </c>
      <c r="K198" s="20">
        <v>45947</v>
      </c>
      <c r="L198" t="s">
        <v>653</v>
      </c>
      <c r="M198" s="67">
        <v>18</v>
      </c>
      <c r="N198" s="67">
        <v>18</v>
      </c>
      <c r="O198" s="67">
        <v>19</v>
      </c>
      <c r="Q198" s="67">
        <v>23.3</v>
      </c>
      <c r="R198" s="67">
        <v>28.2</v>
      </c>
      <c r="S198" s="67">
        <v>26</v>
      </c>
      <c r="T198" s="17"/>
      <c r="U198" s="119"/>
      <c r="V198"/>
      <c r="Y198"/>
      <c r="Z198"/>
      <c r="AA198"/>
      <c r="AB198"/>
    </row>
    <row r="199" spans="1:28">
      <c r="A199" s="86" t="s">
        <v>29</v>
      </c>
      <c r="B199" s="86" t="s">
        <v>30</v>
      </c>
      <c r="C199" s="86">
        <v>1</v>
      </c>
      <c r="D199" s="86" t="s">
        <v>38</v>
      </c>
      <c r="E199" s="86">
        <v>2023</v>
      </c>
      <c r="F199" s="86">
        <v>1</v>
      </c>
      <c r="G199" s="86">
        <v>304</v>
      </c>
      <c r="H199" s="86">
        <v>3</v>
      </c>
      <c r="I199" s="86">
        <v>4</v>
      </c>
      <c r="J199" s="7">
        <v>4</v>
      </c>
      <c r="K199" s="20">
        <v>45947</v>
      </c>
      <c r="L199" t="s">
        <v>653</v>
      </c>
      <c r="M199" s="67">
        <v>15</v>
      </c>
      <c r="N199" s="67">
        <v>18</v>
      </c>
      <c r="O199" s="67">
        <v>19</v>
      </c>
      <c r="Q199" s="67">
        <v>19.399999999999999</v>
      </c>
      <c r="R199" s="67">
        <v>27.9</v>
      </c>
      <c r="S199" s="67">
        <v>28.7</v>
      </c>
      <c r="T199" s="17"/>
      <c r="U199" s="119"/>
      <c r="V199"/>
      <c r="Y199"/>
      <c r="Z199"/>
      <c r="AA199"/>
      <c r="AB199"/>
    </row>
    <row r="200" spans="1:28">
      <c r="A200" s="86" t="s">
        <v>29</v>
      </c>
      <c r="B200" s="86" t="s">
        <v>30</v>
      </c>
      <c r="C200" s="86">
        <v>1</v>
      </c>
      <c r="D200" s="86" t="s">
        <v>33</v>
      </c>
      <c r="E200" s="86">
        <v>1998</v>
      </c>
      <c r="F200" s="86">
        <v>1</v>
      </c>
      <c r="G200" s="86">
        <v>204</v>
      </c>
      <c r="H200" s="86">
        <v>2</v>
      </c>
      <c r="I200" s="86">
        <v>4</v>
      </c>
      <c r="J200" s="7">
        <v>4</v>
      </c>
      <c r="K200" s="20">
        <v>45947</v>
      </c>
      <c r="L200" t="s">
        <v>653</v>
      </c>
      <c r="M200" s="67">
        <v>18</v>
      </c>
      <c r="N200" s="67">
        <v>13</v>
      </c>
      <c r="O200" s="67">
        <v>17</v>
      </c>
      <c r="Q200" s="67">
        <v>23.9</v>
      </c>
      <c r="R200" s="67">
        <v>19.5</v>
      </c>
      <c r="S200" s="67">
        <v>19.2</v>
      </c>
      <c r="T200" s="17"/>
      <c r="U200" s="119"/>
      <c r="V200"/>
      <c r="Y200"/>
      <c r="Z200"/>
      <c r="AA200"/>
      <c r="AB200"/>
    </row>
    <row r="201" spans="1:28">
      <c r="A201" s="86" t="s">
        <v>29</v>
      </c>
      <c r="B201" s="86" t="s">
        <v>30</v>
      </c>
      <c r="C201" s="86">
        <v>1</v>
      </c>
      <c r="D201" s="86" t="s">
        <v>36</v>
      </c>
      <c r="E201" s="86">
        <v>2016</v>
      </c>
      <c r="F201" s="86">
        <v>1</v>
      </c>
      <c r="G201" s="86">
        <v>104</v>
      </c>
      <c r="H201" s="86">
        <v>1</v>
      </c>
      <c r="I201" s="86">
        <v>4</v>
      </c>
      <c r="J201" s="7">
        <v>4</v>
      </c>
      <c r="K201" s="20">
        <v>45947</v>
      </c>
      <c r="L201" t="s">
        <v>653</v>
      </c>
      <c r="M201" s="67">
        <v>20</v>
      </c>
      <c r="N201" s="67">
        <v>21</v>
      </c>
      <c r="O201" s="67">
        <v>20</v>
      </c>
      <c r="Q201" s="67">
        <v>25.2</v>
      </c>
      <c r="R201" s="67">
        <v>24.1</v>
      </c>
      <c r="S201" s="67">
        <v>29.5</v>
      </c>
      <c r="T201" s="17"/>
      <c r="U201" s="119"/>
      <c r="V201"/>
      <c r="Y201"/>
      <c r="Z201"/>
      <c r="AA201"/>
      <c r="AB201"/>
    </row>
    <row r="202" spans="1:28">
      <c r="A202" s="86" t="s">
        <v>39</v>
      </c>
      <c r="B202" s="86" t="s">
        <v>40</v>
      </c>
      <c r="C202" s="86">
        <v>2</v>
      </c>
      <c r="D202" s="86" t="s">
        <v>41</v>
      </c>
      <c r="E202" s="86">
        <v>1984</v>
      </c>
      <c r="F202" s="86">
        <v>1</v>
      </c>
      <c r="G202" s="86">
        <v>106</v>
      </c>
      <c r="H202" s="86">
        <v>1</v>
      </c>
      <c r="I202" s="86">
        <v>6</v>
      </c>
      <c r="J202" s="7">
        <v>4</v>
      </c>
      <c r="K202" s="20">
        <v>45947</v>
      </c>
      <c r="L202" t="s">
        <v>653</v>
      </c>
      <c r="M202" s="67">
        <v>18</v>
      </c>
      <c r="N202" s="67">
        <v>13</v>
      </c>
      <c r="O202" s="67">
        <v>15</v>
      </c>
      <c r="Q202" s="67">
        <v>23</v>
      </c>
      <c r="R202" s="67">
        <v>19.899999999999999</v>
      </c>
      <c r="S202" s="67">
        <v>21</v>
      </c>
      <c r="T202" s="17"/>
      <c r="U202" s="119"/>
      <c r="Y202"/>
      <c r="Z202"/>
      <c r="AA202"/>
      <c r="AB202"/>
    </row>
    <row r="203" spans="1:28">
      <c r="A203" s="86" t="s">
        <v>39</v>
      </c>
      <c r="B203" s="86" t="s">
        <v>40</v>
      </c>
      <c r="C203" s="86">
        <v>2</v>
      </c>
      <c r="D203" s="86" t="s">
        <v>42</v>
      </c>
      <c r="E203" s="86">
        <v>1989</v>
      </c>
      <c r="F203" s="86">
        <v>1</v>
      </c>
      <c r="G203" s="86">
        <v>206</v>
      </c>
      <c r="H203" s="86">
        <v>2</v>
      </c>
      <c r="I203" s="86">
        <v>6</v>
      </c>
      <c r="J203" s="7">
        <v>4</v>
      </c>
      <c r="K203" s="20">
        <v>45947</v>
      </c>
      <c r="L203" t="s">
        <v>653</v>
      </c>
      <c r="M203" s="67">
        <v>16</v>
      </c>
      <c r="N203" s="67">
        <v>19</v>
      </c>
      <c r="O203" s="67">
        <v>18</v>
      </c>
      <c r="Q203" s="67">
        <v>27.1</v>
      </c>
      <c r="R203" s="67">
        <v>30.1</v>
      </c>
      <c r="S203" s="67">
        <v>24.4</v>
      </c>
      <c r="T203" s="17"/>
      <c r="U203" s="119"/>
      <c r="Y203"/>
      <c r="Z203"/>
      <c r="AA203"/>
      <c r="AB203"/>
    </row>
    <row r="204" spans="1:28">
      <c r="A204" s="86" t="s">
        <v>39</v>
      </c>
      <c r="B204" s="86" t="s">
        <v>40</v>
      </c>
      <c r="C204" s="86">
        <v>2</v>
      </c>
      <c r="D204" s="86" t="s">
        <v>45</v>
      </c>
      <c r="E204" s="86">
        <v>2004</v>
      </c>
      <c r="F204" s="86">
        <v>1</v>
      </c>
      <c r="G204" s="86">
        <v>306</v>
      </c>
      <c r="H204" s="86">
        <v>3</v>
      </c>
      <c r="I204" s="86">
        <v>6</v>
      </c>
      <c r="J204" s="7">
        <v>4</v>
      </c>
      <c r="K204" s="20">
        <v>45947</v>
      </c>
      <c r="L204" t="s">
        <v>653</v>
      </c>
      <c r="M204" s="67">
        <v>20</v>
      </c>
      <c r="N204" s="67">
        <v>21</v>
      </c>
      <c r="O204" s="67">
        <v>19</v>
      </c>
      <c r="Q204" s="67">
        <v>27.1</v>
      </c>
      <c r="R204" s="67">
        <v>30</v>
      </c>
      <c r="S204" s="67">
        <v>25.2</v>
      </c>
      <c r="T204" s="17"/>
      <c r="U204" s="119"/>
      <c r="Y204"/>
      <c r="Z204"/>
      <c r="AA204"/>
      <c r="AB204"/>
    </row>
    <row r="205" spans="1:28">
      <c r="A205" s="86" t="s">
        <v>39</v>
      </c>
      <c r="B205" s="86" t="s">
        <v>40</v>
      </c>
      <c r="C205" s="86">
        <v>2</v>
      </c>
      <c r="D205" s="86" t="s">
        <v>43</v>
      </c>
      <c r="E205" s="86">
        <v>1999</v>
      </c>
      <c r="F205" s="86">
        <v>1</v>
      </c>
      <c r="G205" s="86">
        <v>406</v>
      </c>
      <c r="H205" s="86">
        <v>4</v>
      </c>
      <c r="I205" s="86">
        <v>6</v>
      </c>
      <c r="J205" s="7">
        <v>4</v>
      </c>
      <c r="K205" s="20">
        <v>45947</v>
      </c>
      <c r="L205" t="s">
        <v>653</v>
      </c>
      <c r="M205" s="67">
        <v>18</v>
      </c>
      <c r="N205" s="67">
        <v>16</v>
      </c>
      <c r="O205" s="67">
        <v>20</v>
      </c>
      <c r="Q205" s="67">
        <v>23.3</v>
      </c>
      <c r="R205" s="67">
        <v>26.4</v>
      </c>
      <c r="S205" s="67">
        <v>28.4</v>
      </c>
      <c r="T205" s="17"/>
      <c r="U205" s="119"/>
      <c r="Y205"/>
      <c r="Z205"/>
      <c r="AA205"/>
      <c r="AB205"/>
    </row>
    <row r="206" spans="1:28">
      <c r="A206" s="86" t="s">
        <v>39</v>
      </c>
      <c r="B206" s="86" t="s">
        <v>40</v>
      </c>
      <c r="C206" s="86">
        <v>2</v>
      </c>
      <c r="D206" s="86" t="s">
        <v>46</v>
      </c>
      <c r="E206" s="86">
        <v>2008</v>
      </c>
      <c r="F206" s="86">
        <v>1</v>
      </c>
      <c r="G206" s="86">
        <v>408</v>
      </c>
      <c r="H206" s="86">
        <v>4</v>
      </c>
      <c r="I206" s="86">
        <v>8</v>
      </c>
      <c r="J206" s="7">
        <v>4</v>
      </c>
      <c r="K206" s="20">
        <v>45947</v>
      </c>
      <c r="L206" t="s">
        <v>653</v>
      </c>
      <c r="M206" s="67">
        <v>20</v>
      </c>
      <c r="N206" s="67">
        <v>18</v>
      </c>
      <c r="O206" s="67">
        <v>18</v>
      </c>
      <c r="Q206" s="67">
        <v>28.9</v>
      </c>
      <c r="R206" s="67">
        <v>21.9</v>
      </c>
      <c r="S206" s="67">
        <v>26.4</v>
      </c>
      <c r="T206" s="17"/>
      <c r="U206" s="119"/>
      <c r="Y206"/>
      <c r="Z206"/>
      <c r="AA206"/>
      <c r="AB206"/>
    </row>
    <row r="207" spans="1:28">
      <c r="A207" s="86" t="s">
        <v>39</v>
      </c>
      <c r="B207" s="86" t="s">
        <v>40</v>
      </c>
      <c r="C207" s="86">
        <v>2</v>
      </c>
      <c r="D207" s="86" t="s">
        <v>48</v>
      </c>
      <c r="E207" s="86">
        <v>2020</v>
      </c>
      <c r="F207" s="86">
        <v>1</v>
      </c>
      <c r="G207" s="86">
        <v>308</v>
      </c>
      <c r="H207" s="86">
        <v>3</v>
      </c>
      <c r="I207" s="86">
        <v>8</v>
      </c>
      <c r="J207" s="7">
        <v>4</v>
      </c>
      <c r="K207" s="20">
        <v>45947</v>
      </c>
      <c r="L207" t="s">
        <v>653</v>
      </c>
      <c r="M207" s="67">
        <v>16</v>
      </c>
      <c r="N207" s="67">
        <v>18</v>
      </c>
      <c r="O207" s="67">
        <v>20</v>
      </c>
      <c r="Q207" s="67">
        <v>26</v>
      </c>
      <c r="R207" s="67">
        <v>27.2</v>
      </c>
      <c r="S207" s="67">
        <v>24.5</v>
      </c>
      <c r="T207" s="17"/>
      <c r="U207" s="119"/>
      <c r="Y207"/>
      <c r="Z207"/>
      <c r="AA207"/>
      <c r="AB207"/>
    </row>
    <row r="208" spans="1:28">
      <c r="A208" s="86" t="s">
        <v>39</v>
      </c>
      <c r="B208" s="86" t="s">
        <v>40</v>
      </c>
      <c r="C208" s="86">
        <v>2</v>
      </c>
      <c r="D208" s="86" t="s">
        <v>44</v>
      </c>
      <c r="E208" s="86">
        <v>2001</v>
      </c>
      <c r="F208" s="86">
        <v>1</v>
      </c>
      <c r="G208" s="86">
        <v>208</v>
      </c>
      <c r="H208" s="86">
        <v>2</v>
      </c>
      <c r="I208" s="86">
        <v>8</v>
      </c>
      <c r="J208" s="7">
        <v>4</v>
      </c>
      <c r="K208" s="20">
        <v>45947</v>
      </c>
      <c r="L208" t="s">
        <v>653</v>
      </c>
      <c r="M208" s="67">
        <v>16</v>
      </c>
      <c r="N208" s="67">
        <v>18</v>
      </c>
      <c r="O208" s="67">
        <v>17</v>
      </c>
      <c r="Q208" s="67">
        <v>20.399999999999999</v>
      </c>
      <c r="R208" s="67">
        <v>23.5</v>
      </c>
      <c r="S208" s="67">
        <v>19.100000000000001</v>
      </c>
      <c r="T208" s="17"/>
      <c r="U208" s="119"/>
      <c r="Y208"/>
      <c r="Z208"/>
      <c r="AA208"/>
      <c r="AB208"/>
    </row>
    <row r="209" spans="1:28">
      <c r="A209" s="86" t="s">
        <v>39</v>
      </c>
      <c r="B209" s="86" t="s">
        <v>40</v>
      </c>
      <c r="C209" s="86">
        <v>2</v>
      </c>
      <c r="D209" s="86" t="s">
        <v>47</v>
      </c>
      <c r="E209" s="86">
        <v>2016</v>
      </c>
      <c r="F209" s="86">
        <v>1</v>
      </c>
      <c r="G209" s="86">
        <v>108</v>
      </c>
      <c r="H209" s="86">
        <v>1</v>
      </c>
      <c r="I209" s="86">
        <v>8</v>
      </c>
      <c r="J209" s="7">
        <v>4</v>
      </c>
      <c r="K209" s="20">
        <v>45947</v>
      </c>
      <c r="L209" t="s">
        <v>653</v>
      </c>
      <c r="M209" s="67">
        <v>16</v>
      </c>
      <c r="N209" s="67">
        <v>18</v>
      </c>
      <c r="O209" s="67">
        <v>17</v>
      </c>
      <c r="Q209" s="67">
        <v>19.2</v>
      </c>
      <c r="R209" s="67">
        <v>19.5</v>
      </c>
      <c r="S209" s="67">
        <v>17.600000000000001</v>
      </c>
      <c r="T209" s="17"/>
      <c r="U209" s="119"/>
      <c r="Y209"/>
      <c r="Z209"/>
      <c r="AA209"/>
      <c r="AB209"/>
    </row>
    <row r="210" spans="1:28">
      <c r="A210" s="86" t="s">
        <v>29</v>
      </c>
      <c r="B210" s="86" t="s">
        <v>30</v>
      </c>
      <c r="C210" s="86">
        <v>3</v>
      </c>
      <c r="D210" s="86" t="s">
        <v>32</v>
      </c>
      <c r="E210" s="86">
        <v>1985</v>
      </c>
      <c r="F210" s="86">
        <v>2</v>
      </c>
      <c r="G210" s="86">
        <v>110</v>
      </c>
      <c r="H210" s="86">
        <v>1</v>
      </c>
      <c r="I210" s="86">
        <v>10</v>
      </c>
      <c r="J210" s="7">
        <v>4</v>
      </c>
      <c r="K210" s="20">
        <v>45947</v>
      </c>
      <c r="L210" t="s">
        <v>653</v>
      </c>
      <c r="M210" s="67">
        <v>18</v>
      </c>
      <c r="N210" s="67">
        <v>20</v>
      </c>
      <c r="O210" s="67">
        <v>18</v>
      </c>
      <c r="Q210" s="67">
        <v>21.1</v>
      </c>
      <c r="R210" s="67">
        <v>25</v>
      </c>
      <c r="S210" s="67">
        <v>23.7</v>
      </c>
      <c r="T210" s="17"/>
      <c r="U210" s="119"/>
      <c r="V210" s="67"/>
      <c r="W210" s="67"/>
      <c r="X210" s="67"/>
      <c r="Y210"/>
      <c r="Z210"/>
      <c r="AA210"/>
      <c r="AB210"/>
    </row>
    <row r="211" spans="1:28">
      <c r="A211" s="86" t="s">
        <v>29</v>
      </c>
      <c r="B211" s="86" t="s">
        <v>30</v>
      </c>
      <c r="C211" s="86">
        <v>3</v>
      </c>
      <c r="D211" s="86" t="s">
        <v>38</v>
      </c>
      <c r="E211" s="86">
        <v>2023</v>
      </c>
      <c r="F211" s="86">
        <v>2</v>
      </c>
      <c r="G211" s="86">
        <v>210</v>
      </c>
      <c r="H211" s="86">
        <v>2</v>
      </c>
      <c r="I211" s="86">
        <v>10</v>
      </c>
      <c r="J211" s="7">
        <v>4</v>
      </c>
      <c r="K211" s="20">
        <v>45947</v>
      </c>
      <c r="L211" t="s">
        <v>653</v>
      </c>
      <c r="M211" s="67">
        <v>15</v>
      </c>
      <c r="N211" s="67">
        <v>15</v>
      </c>
      <c r="O211" s="67">
        <v>15</v>
      </c>
      <c r="Q211" s="67">
        <v>22</v>
      </c>
      <c r="R211" s="67">
        <v>22.5</v>
      </c>
      <c r="S211" s="67">
        <v>25.5</v>
      </c>
      <c r="T211" s="17"/>
      <c r="U211" s="119"/>
      <c r="V211" s="67"/>
      <c r="W211" s="67"/>
      <c r="X211" s="67"/>
      <c r="Y211"/>
      <c r="Z211"/>
      <c r="AA211"/>
      <c r="AB211"/>
    </row>
    <row r="212" spans="1:28">
      <c r="A212" s="86" t="s">
        <v>29</v>
      </c>
      <c r="B212" s="86" t="s">
        <v>30</v>
      </c>
      <c r="C212" s="86">
        <v>3</v>
      </c>
      <c r="D212" s="86" t="s">
        <v>36</v>
      </c>
      <c r="E212" s="86">
        <v>2016</v>
      </c>
      <c r="F212" s="86">
        <v>2</v>
      </c>
      <c r="G212" s="86">
        <v>310</v>
      </c>
      <c r="H212" s="86">
        <v>3</v>
      </c>
      <c r="I212" s="86">
        <v>10</v>
      </c>
      <c r="J212" s="7">
        <v>4</v>
      </c>
      <c r="K212" s="20">
        <v>45947</v>
      </c>
      <c r="L212" t="s">
        <v>653</v>
      </c>
      <c r="M212" s="67">
        <v>24</v>
      </c>
      <c r="N212" s="67">
        <v>21</v>
      </c>
      <c r="O212" s="67">
        <v>15</v>
      </c>
      <c r="Q212" s="67">
        <v>31</v>
      </c>
      <c r="R212" s="67">
        <v>25.2</v>
      </c>
      <c r="S212" s="67">
        <v>19.5</v>
      </c>
      <c r="T212" s="17"/>
      <c r="U212" s="119"/>
      <c r="V212" s="67"/>
      <c r="W212" s="67"/>
      <c r="X212" s="67"/>
      <c r="Y212"/>
      <c r="Z212"/>
      <c r="AA212"/>
      <c r="AB212"/>
    </row>
    <row r="213" spans="1:28">
      <c r="A213" s="86" t="s">
        <v>29</v>
      </c>
      <c r="B213" s="86" t="s">
        <v>30</v>
      </c>
      <c r="C213" s="86">
        <v>3</v>
      </c>
      <c r="D213" s="86" t="s">
        <v>33</v>
      </c>
      <c r="E213" s="86">
        <v>1998</v>
      </c>
      <c r="F213" s="86">
        <v>2</v>
      </c>
      <c r="G213" s="86">
        <v>410</v>
      </c>
      <c r="H213" s="86">
        <v>4</v>
      </c>
      <c r="I213" s="86">
        <v>10</v>
      </c>
      <c r="J213" s="7">
        <v>4</v>
      </c>
      <c r="K213" s="20">
        <v>45947</v>
      </c>
      <c r="L213" t="s">
        <v>653</v>
      </c>
      <c r="M213" s="67">
        <v>17</v>
      </c>
      <c r="N213" s="67">
        <v>15</v>
      </c>
      <c r="O213" s="67">
        <v>18</v>
      </c>
      <c r="Q213" s="67">
        <v>21.2</v>
      </c>
      <c r="R213" s="67">
        <v>24</v>
      </c>
      <c r="S213" s="67">
        <v>21.7</v>
      </c>
      <c r="T213" s="17"/>
      <c r="U213" s="119"/>
      <c r="V213" s="67"/>
      <c r="W213" s="67"/>
      <c r="X213" s="67"/>
      <c r="Y213"/>
      <c r="Z213"/>
      <c r="AA213"/>
      <c r="AB213"/>
    </row>
    <row r="214" spans="1:28">
      <c r="A214" s="86" t="s">
        <v>29</v>
      </c>
      <c r="B214" s="86" t="s">
        <v>30</v>
      </c>
      <c r="C214" s="86">
        <v>3</v>
      </c>
      <c r="D214" s="86" t="s">
        <v>31</v>
      </c>
      <c r="E214" s="86">
        <v>1983</v>
      </c>
      <c r="F214" s="86">
        <v>2</v>
      </c>
      <c r="G214" s="86">
        <v>412</v>
      </c>
      <c r="H214" s="86">
        <v>4</v>
      </c>
      <c r="I214" s="86">
        <v>12</v>
      </c>
      <c r="J214" s="7">
        <v>4</v>
      </c>
      <c r="K214" s="20">
        <v>45947</v>
      </c>
      <c r="L214" t="s">
        <v>653</v>
      </c>
      <c r="M214" s="67">
        <v>17</v>
      </c>
      <c r="N214" s="67">
        <v>19</v>
      </c>
      <c r="O214" s="67">
        <v>17</v>
      </c>
      <c r="Q214" s="67">
        <v>27.7</v>
      </c>
      <c r="R214" s="67">
        <v>25.5</v>
      </c>
      <c r="S214" s="67">
        <v>18.2</v>
      </c>
      <c r="T214" s="17"/>
      <c r="U214" s="119"/>
      <c r="V214" s="67"/>
      <c r="W214" s="67"/>
      <c r="X214"/>
      <c r="Y214"/>
      <c r="Z214"/>
      <c r="AA214"/>
      <c r="AB214"/>
    </row>
    <row r="215" spans="1:28">
      <c r="A215" s="86" t="s">
        <v>29</v>
      </c>
      <c r="B215" s="86" t="s">
        <v>30</v>
      </c>
      <c r="C215" s="86">
        <v>3</v>
      </c>
      <c r="D215" s="86" t="s">
        <v>37</v>
      </c>
      <c r="E215" s="86">
        <v>2018</v>
      </c>
      <c r="F215" s="86">
        <v>2</v>
      </c>
      <c r="G215" s="86">
        <v>312</v>
      </c>
      <c r="H215" s="86">
        <v>3</v>
      </c>
      <c r="I215" s="86">
        <v>12</v>
      </c>
      <c r="J215" s="7">
        <v>4</v>
      </c>
      <c r="K215" s="20">
        <v>45947</v>
      </c>
      <c r="L215" t="s">
        <v>653</v>
      </c>
      <c r="M215" s="67">
        <v>18</v>
      </c>
      <c r="N215" s="67">
        <v>17</v>
      </c>
      <c r="O215" s="67">
        <v>18</v>
      </c>
      <c r="Q215" s="67">
        <v>24.4</v>
      </c>
      <c r="R215" s="67">
        <v>27.3</v>
      </c>
      <c r="S215" s="67">
        <v>23.1</v>
      </c>
      <c r="T215" s="17"/>
      <c r="U215" s="119"/>
      <c r="V215" s="67"/>
      <c r="W215" s="67"/>
      <c r="X215"/>
      <c r="Y215"/>
      <c r="Z215"/>
      <c r="AA215"/>
      <c r="AB215"/>
    </row>
    <row r="216" spans="1:28">
      <c r="A216" s="86" t="s">
        <v>29</v>
      </c>
      <c r="B216" s="86" t="s">
        <v>30</v>
      </c>
      <c r="C216" s="86">
        <v>3</v>
      </c>
      <c r="D216" s="86" t="s">
        <v>34</v>
      </c>
      <c r="E216" s="86">
        <v>1999</v>
      </c>
      <c r="F216" s="86">
        <v>2</v>
      </c>
      <c r="G216" s="86">
        <v>212</v>
      </c>
      <c r="H216" s="86">
        <v>2</v>
      </c>
      <c r="I216" s="86">
        <v>12</v>
      </c>
      <c r="J216" s="7">
        <v>4</v>
      </c>
      <c r="K216" s="20">
        <v>45947</v>
      </c>
      <c r="L216" t="s">
        <v>653</v>
      </c>
      <c r="M216" s="67">
        <v>12</v>
      </c>
      <c r="N216" s="67">
        <v>13</v>
      </c>
      <c r="O216" s="67">
        <v>18</v>
      </c>
      <c r="Q216" s="67">
        <v>27.1</v>
      </c>
      <c r="R216" s="67">
        <v>26</v>
      </c>
      <c r="S216" s="67">
        <v>20.100000000000001</v>
      </c>
      <c r="T216" s="17"/>
      <c r="U216" s="119"/>
      <c r="V216" s="67"/>
      <c r="W216" s="67"/>
      <c r="X216"/>
      <c r="Y216"/>
      <c r="Z216"/>
      <c r="AA216"/>
      <c r="AB216"/>
    </row>
    <row r="217" spans="1:28">
      <c r="A217" s="86" t="s">
        <v>29</v>
      </c>
      <c r="B217" s="86" t="s">
        <v>30</v>
      </c>
      <c r="C217" s="86">
        <v>3</v>
      </c>
      <c r="D217" s="86" t="s">
        <v>35</v>
      </c>
      <c r="E217" s="86">
        <v>2002</v>
      </c>
      <c r="F217" s="86">
        <v>2</v>
      </c>
      <c r="G217" s="86">
        <v>112</v>
      </c>
      <c r="H217" s="86">
        <v>1</v>
      </c>
      <c r="I217" s="86">
        <v>12</v>
      </c>
      <c r="J217" s="7">
        <v>4</v>
      </c>
      <c r="K217" s="20">
        <v>45947</v>
      </c>
      <c r="L217" t="s">
        <v>653</v>
      </c>
      <c r="M217" s="67">
        <v>17</v>
      </c>
      <c r="N217" s="67">
        <v>16</v>
      </c>
      <c r="O217" s="67">
        <v>16</v>
      </c>
      <c r="Q217" s="67">
        <v>29.2</v>
      </c>
      <c r="R217" s="67">
        <v>27</v>
      </c>
      <c r="S217" s="67">
        <v>21</v>
      </c>
      <c r="T217" s="17"/>
      <c r="U217" s="119"/>
      <c r="V217" s="67"/>
      <c r="W217" s="67"/>
      <c r="X217"/>
      <c r="Y217"/>
      <c r="Z217"/>
      <c r="AA217"/>
      <c r="AB217"/>
    </row>
    <row r="218" spans="1:28">
      <c r="A218" s="86" t="s">
        <v>39</v>
      </c>
      <c r="B218" s="86" t="s">
        <v>40</v>
      </c>
      <c r="C218" s="87">
        <v>4</v>
      </c>
      <c r="D218" s="86" t="s">
        <v>42</v>
      </c>
      <c r="E218" s="86">
        <v>1989</v>
      </c>
      <c r="F218" s="87">
        <v>2</v>
      </c>
      <c r="G218" s="87">
        <v>114</v>
      </c>
      <c r="H218" s="87">
        <v>1</v>
      </c>
      <c r="I218" s="87">
        <v>14</v>
      </c>
      <c r="J218" s="7">
        <v>4</v>
      </c>
      <c r="K218" s="20">
        <v>45947</v>
      </c>
      <c r="L218" t="s">
        <v>653</v>
      </c>
      <c r="M218" s="67">
        <v>13</v>
      </c>
      <c r="N218" s="67">
        <v>14</v>
      </c>
      <c r="O218" s="67">
        <v>16</v>
      </c>
      <c r="Q218" s="67">
        <v>24.7</v>
      </c>
      <c r="R218" s="67">
        <v>21.1</v>
      </c>
      <c r="S218" s="67">
        <v>23.5</v>
      </c>
      <c r="T218" s="17"/>
      <c r="U218" s="119"/>
      <c r="X218"/>
      <c r="Y218"/>
      <c r="Z218"/>
      <c r="AA218"/>
      <c r="AB218"/>
    </row>
    <row r="219" spans="1:28">
      <c r="A219" s="86" t="s">
        <v>39</v>
      </c>
      <c r="B219" s="86" t="s">
        <v>40</v>
      </c>
      <c r="C219" s="86">
        <v>4</v>
      </c>
      <c r="D219" s="86" t="s">
        <v>45</v>
      </c>
      <c r="E219" s="86">
        <v>2004</v>
      </c>
      <c r="F219" s="86">
        <v>2</v>
      </c>
      <c r="G219" s="86">
        <v>214</v>
      </c>
      <c r="H219" s="86">
        <v>2</v>
      </c>
      <c r="I219" s="86">
        <v>14</v>
      </c>
      <c r="J219" s="7">
        <v>4</v>
      </c>
      <c r="K219" s="20">
        <v>45947</v>
      </c>
      <c r="L219" t="s">
        <v>653</v>
      </c>
      <c r="M219" s="67">
        <v>16</v>
      </c>
      <c r="N219" s="67">
        <v>18</v>
      </c>
      <c r="O219" s="67">
        <v>16</v>
      </c>
      <c r="Q219" s="67">
        <v>23</v>
      </c>
      <c r="R219" s="67">
        <v>27.1</v>
      </c>
      <c r="S219" s="67">
        <v>22.5</v>
      </c>
      <c r="T219" s="17"/>
      <c r="U219" s="119"/>
      <c r="X219"/>
      <c r="Y219"/>
      <c r="Z219"/>
      <c r="AA219"/>
      <c r="AB219"/>
    </row>
    <row r="220" spans="1:28">
      <c r="A220" s="86" t="s">
        <v>39</v>
      </c>
      <c r="B220" s="86" t="s">
        <v>40</v>
      </c>
      <c r="C220" s="86">
        <v>4</v>
      </c>
      <c r="D220" s="86" t="s">
        <v>41</v>
      </c>
      <c r="E220" s="86">
        <v>1984</v>
      </c>
      <c r="F220" s="86">
        <v>2</v>
      </c>
      <c r="G220" s="86">
        <v>314</v>
      </c>
      <c r="H220" s="86">
        <v>3</v>
      </c>
      <c r="I220" s="86">
        <v>14</v>
      </c>
      <c r="J220" s="7">
        <v>4</v>
      </c>
      <c r="K220" s="20">
        <v>45947</v>
      </c>
      <c r="L220" t="s">
        <v>653</v>
      </c>
      <c r="M220" s="67">
        <v>18</v>
      </c>
      <c r="N220" s="67">
        <v>18</v>
      </c>
      <c r="O220" s="67">
        <v>17</v>
      </c>
      <c r="Q220" s="67">
        <v>25.9</v>
      </c>
      <c r="R220" s="67">
        <v>27.4</v>
      </c>
      <c r="S220" s="67">
        <v>24</v>
      </c>
      <c r="T220" s="17"/>
      <c r="U220" s="119"/>
      <c r="X220"/>
      <c r="Y220"/>
      <c r="Z220"/>
      <c r="AA220"/>
      <c r="AB220"/>
    </row>
    <row r="221" spans="1:28">
      <c r="A221" s="86" t="s">
        <v>39</v>
      </c>
      <c r="B221" s="86" t="s">
        <v>40</v>
      </c>
      <c r="C221" s="86">
        <v>4</v>
      </c>
      <c r="D221" s="86" t="s">
        <v>47</v>
      </c>
      <c r="E221" s="86">
        <v>2016</v>
      </c>
      <c r="F221" s="86">
        <v>2</v>
      </c>
      <c r="G221" s="86">
        <v>414</v>
      </c>
      <c r="H221" s="86">
        <v>4</v>
      </c>
      <c r="I221" s="86">
        <v>14</v>
      </c>
      <c r="J221" s="7">
        <v>4</v>
      </c>
      <c r="K221" s="20">
        <v>45947</v>
      </c>
      <c r="L221" t="s">
        <v>653</v>
      </c>
      <c r="M221" s="67">
        <v>22</v>
      </c>
      <c r="N221" s="67">
        <v>16</v>
      </c>
      <c r="O221" s="67">
        <v>18</v>
      </c>
      <c r="Q221" s="67">
        <v>30.5</v>
      </c>
      <c r="R221" s="67">
        <v>19.600000000000001</v>
      </c>
      <c r="S221" s="67">
        <v>20.3</v>
      </c>
      <c r="T221" s="17"/>
      <c r="U221" s="119"/>
      <c r="X221"/>
      <c r="Y221"/>
      <c r="Z221"/>
      <c r="AA221"/>
      <c r="AB221"/>
    </row>
    <row r="222" spans="1:28">
      <c r="A222" s="86" t="s">
        <v>39</v>
      </c>
      <c r="B222" s="86" t="s">
        <v>40</v>
      </c>
      <c r="C222" s="86">
        <v>4</v>
      </c>
      <c r="D222" s="86" t="s">
        <v>44</v>
      </c>
      <c r="E222" s="86">
        <v>2001</v>
      </c>
      <c r="F222" s="86">
        <v>2</v>
      </c>
      <c r="G222" s="86">
        <v>416</v>
      </c>
      <c r="H222" s="86">
        <v>4</v>
      </c>
      <c r="I222" s="86">
        <v>16</v>
      </c>
      <c r="J222" s="7">
        <v>4</v>
      </c>
      <c r="K222" s="20">
        <v>45947</v>
      </c>
      <c r="L222" t="s">
        <v>653</v>
      </c>
      <c r="M222" s="67">
        <v>18</v>
      </c>
      <c r="N222" s="67">
        <v>17</v>
      </c>
      <c r="O222" s="67">
        <v>18</v>
      </c>
      <c r="Q222" s="67">
        <v>28.3</v>
      </c>
      <c r="R222" s="67">
        <v>20.100000000000001</v>
      </c>
      <c r="S222" s="67">
        <v>26.2</v>
      </c>
      <c r="T222" s="17"/>
      <c r="U222" s="119"/>
      <c r="X222"/>
      <c r="Y222"/>
      <c r="Z222"/>
      <c r="AA222"/>
      <c r="AB222"/>
    </row>
    <row r="223" spans="1:28">
      <c r="A223" s="86" t="s">
        <v>39</v>
      </c>
      <c r="B223" s="86" t="s">
        <v>40</v>
      </c>
      <c r="C223" s="86">
        <v>4</v>
      </c>
      <c r="D223" s="86" t="s">
        <v>43</v>
      </c>
      <c r="E223" s="86">
        <v>1999</v>
      </c>
      <c r="F223" s="86">
        <v>2</v>
      </c>
      <c r="G223" s="86">
        <v>316</v>
      </c>
      <c r="H223" s="86">
        <v>3</v>
      </c>
      <c r="I223" s="86">
        <v>16</v>
      </c>
      <c r="J223" s="7">
        <v>4</v>
      </c>
      <c r="K223" s="20">
        <v>45947</v>
      </c>
      <c r="L223" t="s">
        <v>653</v>
      </c>
      <c r="M223" s="67">
        <v>20</v>
      </c>
      <c r="N223" s="67">
        <v>17</v>
      </c>
      <c r="O223" s="67">
        <v>17</v>
      </c>
      <c r="Q223" s="67">
        <v>23.3</v>
      </c>
      <c r="R223" s="67">
        <v>22.1</v>
      </c>
      <c r="S223" s="67">
        <v>24.6</v>
      </c>
      <c r="T223" s="17"/>
      <c r="U223" s="119"/>
      <c r="X223"/>
      <c r="Y223"/>
      <c r="Z223"/>
      <c r="AA223"/>
      <c r="AB223"/>
    </row>
    <row r="224" spans="1:28">
      <c r="A224" s="86" t="s">
        <v>39</v>
      </c>
      <c r="B224" s="86" t="s">
        <v>40</v>
      </c>
      <c r="C224" s="86">
        <v>4</v>
      </c>
      <c r="D224" s="86" t="s">
        <v>46</v>
      </c>
      <c r="E224" s="86">
        <v>2008</v>
      </c>
      <c r="F224" s="86">
        <v>2</v>
      </c>
      <c r="G224" s="86">
        <v>216</v>
      </c>
      <c r="H224" s="86">
        <v>2</v>
      </c>
      <c r="I224" s="86">
        <v>16</v>
      </c>
      <c r="J224" s="7">
        <v>4</v>
      </c>
      <c r="K224" s="20">
        <v>45947</v>
      </c>
      <c r="L224" t="s">
        <v>653</v>
      </c>
      <c r="M224" s="67">
        <v>13</v>
      </c>
      <c r="N224" s="67">
        <v>17</v>
      </c>
      <c r="O224" s="67">
        <v>13</v>
      </c>
      <c r="Q224" s="67">
        <v>17.8</v>
      </c>
      <c r="R224" s="67">
        <v>21.8</v>
      </c>
      <c r="S224" s="67">
        <v>16.2</v>
      </c>
      <c r="T224" s="17"/>
      <c r="U224" s="119"/>
      <c r="X224"/>
      <c r="Y224"/>
      <c r="Z224"/>
      <c r="AA224"/>
      <c r="AB224"/>
    </row>
    <row r="225" spans="1:28">
      <c r="A225" s="86" t="s">
        <v>39</v>
      </c>
      <c r="B225" s="86" t="s">
        <v>40</v>
      </c>
      <c r="C225" s="86">
        <v>4</v>
      </c>
      <c r="D225" s="86" t="s">
        <v>48</v>
      </c>
      <c r="E225" s="86">
        <v>2020</v>
      </c>
      <c r="F225" s="86">
        <v>2</v>
      </c>
      <c r="G225" s="86">
        <v>116</v>
      </c>
      <c r="H225" s="86">
        <v>1</v>
      </c>
      <c r="I225" s="86">
        <v>16</v>
      </c>
      <c r="J225" s="7">
        <v>4</v>
      </c>
      <c r="K225" s="20">
        <v>45947</v>
      </c>
      <c r="L225" t="s">
        <v>653</v>
      </c>
      <c r="M225" s="67">
        <v>16</v>
      </c>
      <c r="N225" s="67">
        <v>16</v>
      </c>
      <c r="O225" s="67">
        <v>18</v>
      </c>
      <c r="Q225" s="67">
        <v>19.3</v>
      </c>
      <c r="R225" s="67">
        <v>22.6</v>
      </c>
      <c r="S225" s="67">
        <v>21.6</v>
      </c>
      <c r="T225" s="17"/>
      <c r="U225" s="119"/>
      <c r="X225"/>
      <c r="Y225"/>
      <c r="Z225"/>
      <c r="AA225"/>
      <c r="AB225"/>
    </row>
    <row r="226" spans="1:28">
      <c r="A226" s="86" t="s">
        <v>29</v>
      </c>
      <c r="B226" s="86" t="s">
        <v>30</v>
      </c>
      <c r="C226" s="86">
        <v>5</v>
      </c>
      <c r="D226" s="86" t="s">
        <v>33</v>
      </c>
      <c r="E226" s="86">
        <v>1998</v>
      </c>
      <c r="F226" s="86">
        <v>3</v>
      </c>
      <c r="G226" s="86">
        <v>118</v>
      </c>
      <c r="H226" s="86">
        <v>1</v>
      </c>
      <c r="I226" s="86">
        <v>18</v>
      </c>
      <c r="J226" s="7">
        <v>4</v>
      </c>
      <c r="K226" s="20">
        <v>45947</v>
      </c>
      <c r="L226" t="s">
        <v>653</v>
      </c>
      <c r="M226" s="67">
        <v>17</v>
      </c>
      <c r="N226" s="67">
        <v>16</v>
      </c>
      <c r="O226" s="67">
        <v>17</v>
      </c>
      <c r="Q226" s="67">
        <v>23</v>
      </c>
      <c r="R226" s="67">
        <v>19.2</v>
      </c>
      <c r="S226" s="67">
        <v>23.1</v>
      </c>
      <c r="T226" s="17"/>
      <c r="U226" s="119"/>
      <c r="V226" s="67"/>
      <c r="W226" s="67"/>
      <c r="X226"/>
      <c r="Y226"/>
      <c r="Z226"/>
      <c r="AA226"/>
      <c r="AB226"/>
    </row>
    <row r="227" spans="1:28">
      <c r="A227" s="86" t="s">
        <v>29</v>
      </c>
      <c r="B227" s="86" t="s">
        <v>30</v>
      </c>
      <c r="C227" s="86">
        <v>5</v>
      </c>
      <c r="D227" s="86" t="s">
        <v>31</v>
      </c>
      <c r="E227" s="86">
        <v>1983</v>
      </c>
      <c r="F227" s="86">
        <v>3</v>
      </c>
      <c r="G227" s="86">
        <v>218</v>
      </c>
      <c r="H227" s="86">
        <v>2</v>
      </c>
      <c r="I227" s="86">
        <v>18</v>
      </c>
      <c r="J227" s="7">
        <v>4</v>
      </c>
      <c r="K227" s="20">
        <v>45947</v>
      </c>
      <c r="L227" t="s">
        <v>653</v>
      </c>
      <c r="M227" s="67">
        <v>15</v>
      </c>
      <c r="N227" s="67">
        <v>14</v>
      </c>
      <c r="O227" s="67">
        <v>15</v>
      </c>
      <c r="Q227" s="67">
        <v>18</v>
      </c>
      <c r="R227" s="67">
        <v>18.2</v>
      </c>
      <c r="S227" s="67">
        <v>23.7</v>
      </c>
      <c r="T227" s="17"/>
      <c r="U227" s="119"/>
      <c r="V227" s="67"/>
      <c r="W227" s="67"/>
      <c r="X227"/>
      <c r="Y227"/>
      <c r="Z227"/>
      <c r="AA227"/>
      <c r="AB227"/>
    </row>
    <row r="228" spans="1:28">
      <c r="A228" s="86" t="s">
        <v>29</v>
      </c>
      <c r="B228" s="86" t="s">
        <v>30</v>
      </c>
      <c r="C228" s="86">
        <v>5</v>
      </c>
      <c r="D228" s="86" t="s">
        <v>34</v>
      </c>
      <c r="E228" s="86">
        <v>1999</v>
      </c>
      <c r="F228" s="86">
        <v>3</v>
      </c>
      <c r="G228" s="86">
        <v>318</v>
      </c>
      <c r="H228" s="86">
        <v>3</v>
      </c>
      <c r="I228" s="86">
        <v>18</v>
      </c>
      <c r="J228" s="7">
        <v>4</v>
      </c>
      <c r="K228" s="20">
        <v>45947</v>
      </c>
      <c r="L228" t="s">
        <v>653</v>
      </c>
      <c r="M228" s="67">
        <v>14</v>
      </c>
      <c r="N228" s="67">
        <v>12</v>
      </c>
      <c r="O228" s="67">
        <v>15</v>
      </c>
      <c r="Q228" s="67">
        <v>17.399999999999999</v>
      </c>
      <c r="R228" s="67">
        <v>16.600000000000001</v>
      </c>
      <c r="S228" s="67">
        <v>22.5</v>
      </c>
      <c r="T228" s="17"/>
      <c r="U228" s="119"/>
      <c r="V228" s="67"/>
      <c r="W228" s="67"/>
      <c r="X228"/>
      <c r="Y228"/>
      <c r="Z228"/>
      <c r="AA228"/>
      <c r="AB228"/>
    </row>
    <row r="229" spans="1:28">
      <c r="A229" s="86" t="s">
        <v>29</v>
      </c>
      <c r="B229" s="86" t="s">
        <v>30</v>
      </c>
      <c r="C229" s="86">
        <v>5</v>
      </c>
      <c r="D229" s="86" t="s">
        <v>37</v>
      </c>
      <c r="E229" s="86">
        <v>2018</v>
      </c>
      <c r="F229" s="86">
        <v>3</v>
      </c>
      <c r="G229" s="86">
        <v>418</v>
      </c>
      <c r="H229" s="86">
        <v>4</v>
      </c>
      <c r="I229" s="86">
        <v>18</v>
      </c>
      <c r="J229" s="7">
        <v>4</v>
      </c>
      <c r="K229" s="20">
        <v>45947</v>
      </c>
      <c r="L229" t="s">
        <v>653</v>
      </c>
      <c r="M229" s="67">
        <v>18</v>
      </c>
      <c r="N229" s="67">
        <v>20</v>
      </c>
      <c r="O229" s="67">
        <v>21</v>
      </c>
      <c r="Q229" s="67">
        <v>25.8</v>
      </c>
      <c r="R229" s="67">
        <v>32.299999999999997</v>
      </c>
      <c r="S229" s="67">
        <v>26.7</v>
      </c>
      <c r="T229" s="17"/>
      <c r="U229" s="119"/>
      <c r="V229" s="67"/>
      <c r="W229" s="67"/>
      <c r="X229"/>
      <c r="Y229"/>
      <c r="Z229"/>
      <c r="AA229"/>
      <c r="AB229"/>
    </row>
    <row r="230" spans="1:28">
      <c r="A230" s="86" t="s">
        <v>29</v>
      </c>
      <c r="B230" s="86" t="s">
        <v>30</v>
      </c>
      <c r="C230" s="86">
        <v>5</v>
      </c>
      <c r="D230" s="86" t="s">
        <v>32</v>
      </c>
      <c r="E230" s="86">
        <v>1985</v>
      </c>
      <c r="F230" s="86">
        <v>3</v>
      </c>
      <c r="G230" s="86">
        <v>420</v>
      </c>
      <c r="H230" s="86">
        <v>4</v>
      </c>
      <c r="I230" s="86">
        <v>20</v>
      </c>
      <c r="J230" s="7">
        <v>4</v>
      </c>
      <c r="K230" s="20">
        <v>45947</v>
      </c>
      <c r="L230" t="s">
        <v>653</v>
      </c>
      <c r="M230" s="67">
        <v>16</v>
      </c>
      <c r="N230" s="67">
        <v>20</v>
      </c>
      <c r="O230" s="67">
        <v>18</v>
      </c>
      <c r="Q230" s="67">
        <v>18.3</v>
      </c>
      <c r="R230" s="67">
        <v>24</v>
      </c>
      <c r="S230" s="67">
        <v>22.5</v>
      </c>
      <c r="T230" s="17"/>
      <c r="U230" s="119"/>
      <c r="V230" s="67"/>
      <c r="W230" s="67"/>
      <c r="X230"/>
      <c r="Y230"/>
      <c r="Z230"/>
      <c r="AA230"/>
      <c r="AB230"/>
    </row>
    <row r="231" spans="1:28">
      <c r="A231" s="86" t="s">
        <v>29</v>
      </c>
      <c r="B231" s="86" t="s">
        <v>30</v>
      </c>
      <c r="C231" s="86">
        <v>5</v>
      </c>
      <c r="D231" s="86" t="s">
        <v>35</v>
      </c>
      <c r="E231" s="86">
        <v>2002</v>
      </c>
      <c r="F231" s="86">
        <v>3</v>
      </c>
      <c r="G231" s="86">
        <v>320</v>
      </c>
      <c r="H231" s="86">
        <v>3</v>
      </c>
      <c r="I231" s="86">
        <v>20</v>
      </c>
      <c r="J231" s="7">
        <v>4</v>
      </c>
      <c r="K231" s="20">
        <v>45947</v>
      </c>
      <c r="L231" t="s">
        <v>653</v>
      </c>
      <c r="M231" s="67">
        <v>17</v>
      </c>
      <c r="N231" s="67">
        <v>16</v>
      </c>
      <c r="O231" s="67">
        <v>17</v>
      </c>
      <c r="Q231" s="67">
        <v>27.8</v>
      </c>
      <c r="R231" s="67">
        <v>26</v>
      </c>
      <c r="S231" s="67">
        <v>24.1</v>
      </c>
      <c r="T231" s="17"/>
      <c r="U231" s="119"/>
      <c r="V231" s="67"/>
      <c r="W231" s="67"/>
      <c r="X231"/>
      <c r="Y231"/>
      <c r="Z231"/>
      <c r="AA231"/>
      <c r="AB231"/>
    </row>
    <row r="232" spans="1:28">
      <c r="A232" s="86" t="s">
        <v>29</v>
      </c>
      <c r="B232" s="86" t="s">
        <v>30</v>
      </c>
      <c r="C232" s="86">
        <v>5</v>
      </c>
      <c r="D232" s="86" t="s">
        <v>36</v>
      </c>
      <c r="E232" s="86">
        <v>2016</v>
      </c>
      <c r="F232" s="86">
        <v>3</v>
      </c>
      <c r="G232" s="86">
        <v>220</v>
      </c>
      <c r="H232" s="86">
        <v>2</v>
      </c>
      <c r="I232" s="86">
        <v>20</v>
      </c>
      <c r="J232" s="7">
        <v>4</v>
      </c>
      <c r="K232" s="20">
        <v>45947</v>
      </c>
      <c r="L232" t="s">
        <v>653</v>
      </c>
      <c r="M232" s="67">
        <v>15</v>
      </c>
      <c r="N232" s="67">
        <v>21</v>
      </c>
      <c r="O232" s="67">
        <v>20</v>
      </c>
      <c r="Q232" s="67">
        <v>20.6</v>
      </c>
      <c r="R232" s="67">
        <v>25.5</v>
      </c>
      <c r="S232" s="67">
        <v>23.6</v>
      </c>
      <c r="T232" s="17"/>
      <c r="U232" s="119"/>
      <c r="V232" s="67"/>
      <c r="W232" s="67"/>
      <c r="X232"/>
      <c r="Y232"/>
      <c r="Z232"/>
      <c r="AA232"/>
      <c r="AB232"/>
    </row>
    <row r="233" spans="1:28">
      <c r="A233" s="86" t="s">
        <v>29</v>
      </c>
      <c r="B233" s="86" t="s">
        <v>30</v>
      </c>
      <c r="C233" s="86">
        <v>5</v>
      </c>
      <c r="D233" s="86" t="s">
        <v>38</v>
      </c>
      <c r="E233" s="86">
        <v>2023</v>
      </c>
      <c r="F233" s="86">
        <v>3</v>
      </c>
      <c r="G233" s="86">
        <v>120</v>
      </c>
      <c r="H233" s="86">
        <v>1</v>
      </c>
      <c r="I233" s="86">
        <v>20</v>
      </c>
      <c r="J233" s="7">
        <v>4</v>
      </c>
      <c r="K233" s="20">
        <v>45947</v>
      </c>
      <c r="L233" t="s">
        <v>653</v>
      </c>
      <c r="M233" s="67">
        <v>17</v>
      </c>
      <c r="N233" s="67">
        <v>16</v>
      </c>
      <c r="O233" s="67">
        <v>17</v>
      </c>
      <c r="Q233" s="67">
        <v>23</v>
      </c>
      <c r="R233" s="67">
        <v>24.5</v>
      </c>
      <c r="S233" s="67">
        <v>21.1</v>
      </c>
      <c r="T233" s="17"/>
      <c r="U233" s="119"/>
      <c r="V233" s="67"/>
      <c r="W233" s="67"/>
      <c r="X233"/>
      <c r="Y233"/>
      <c r="Z233"/>
      <c r="AA233"/>
      <c r="AB233"/>
    </row>
    <row r="234" spans="1:28">
      <c r="A234" s="86" t="s">
        <v>39</v>
      </c>
      <c r="B234" s="86" t="s">
        <v>40</v>
      </c>
      <c r="C234" s="86">
        <v>6</v>
      </c>
      <c r="D234" s="86" t="s">
        <v>44</v>
      </c>
      <c r="E234" s="86">
        <v>2001</v>
      </c>
      <c r="F234" s="86">
        <v>3</v>
      </c>
      <c r="G234" s="86">
        <v>122</v>
      </c>
      <c r="H234" s="86">
        <v>1</v>
      </c>
      <c r="I234" s="86">
        <v>22</v>
      </c>
      <c r="J234" s="7">
        <v>4</v>
      </c>
      <c r="K234" s="20">
        <v>45947</v>
      </c>
      <c r="L234" t="s">
        <v>653</v>
      </c>
      <c r="M234" s="67">
        <v>15</v>
      </c>
      <c r="N234" s="67">
        <v>15</v>
      </c>
      <c r="O234" s="67">
        <v>16</v>
      </c>
      <c r="Q234" s="67">
        <v>22.7</v>
      </c>
      <c r="R234" s="67">
        <v>22.4</v>
      </c>
      <c r="S234" s="67">
        <v>19.399999999999999</v>
      </c>
      <c r="T234" s="17"/>
      <c r="U234" s="119"/>
      <c r="X234"/>
      <c r="Y234"/>
      <c r="Z234"/>
      <c r="AA234"/>
      <c r="AB234"/>
    </row>
    <row r="235" spans="1:28">
      <c r="A235" s="86" t="s">
        <v>39</v>
      </c>
      <c r="B235" s="86" t="s">
        <v>40</v>
      </c>
      <c r="C235" s="86">
        <v>6</v>
      </c>
      <c r="D235" s="86" t="s">
        <v>47</v>
      </c>
      <c r="E235" s="86">
        <v>2016</v>
      </c>
      <c r="F235" s="86">
        <v>3</v>
      </c>
      <c r="G235" s="86">
        <v>222</v>
      </c>
      <c r="H235" s="86">
        <v>2</v>
      </c>
      <c r="I235" s="86">
        <v>22</v>
      </c>
      <c r="J235" s="7">
        <v>4</v>
      </c>
      <c r="K235" s="20">
        <v>45947</v>
      </c>
      <c r="L235" t="s">
        <v>653</v>
      </c>
      <c r="M235" s="67">
        <v>13</v>
      </c>
      <c r="N235" s="67">
        <v>18</v>
      </c>
      <c r="O235" s="67">
        <v>18</v>
      </c>
      <c r="Q235" s="67">
        <v>19</v>
      </c>
      <c r="R235" s="67">
        <v>24</v>
      </c>
      <c r="S235" s="67">
        <v>20.100000000000001</v>
      </c>
      <c r="T235" s="17"/>
      <c r="U235" s="119"/>
      <c r="X235"/>
      <c r="Y235"/>
      <c r="Z235"/>
      <c r="AA235"/>
      <c r="AB235"/>
    </row>
    <row r="236" spans="1:28">
      <c r="A236" s="86" t="s">
        <v>39</v>
      </c>
      <c r="B236" s="86" t="s">
        <v>40</v>
      </c>
      <c r="C236" s="86">
        <v>6</v>
      </c>
      <c r="D236" s="86" t="s">
        <v>42</v>
      </c>
      <c r="E236" s="86">
        <v>1989</v>
      </c>
      <c r="F236" s="86">
        <v>3</v>
      </c>
      <c r="G236" s="86">
        <v>322</v>
      </c>
      <c r="H236" s="86">
        <v>3</v>
      </c>
      <c r="I236" s="86">
        <v>22</v>
      </c>
      <c r="J236" s="7">
        <v>4</v>
      </c>
      <c r="K236" s="20">
        <v>45947</v>
      </c>
      <c r="L236" t="s">
        <v>653</v>
      </c>
      <c r="M236" s="67">
        <v>13</v>
      </c>
      <c r="N236" s="67">
        <v>13</v>
      </c>
      <c r="O236" s="67">
        <v>15</v>
      </c>
      <c r="Q236" s="67">
        <v>21.7</v>
      </c>
      <c r="R236" s="67">
        <v>25.1</v>
      </c>
      <c r="S236" s="67">
        <v>26</v>
      </c>
      <c r="T236" s="17"/>
      <c r="U236" s="119"/>
      <c r="X236"/>
      <c r="Y236"/>
      <c r="Z236"/>
      <c r="AA236"/>
      <c r="AB236"/>
    </row>
    <row r="237" spans="1:28">
      <c r="A237" s="86" t="s">
        <v>39</v>
      </c>
      <c r="B237" s="86" t="s">
        <v>40</v>
      </c>
      <c r="C237" s="86">
        <v>6</v>
      </c>
      <c r="D237" s="86" t="s">
        <v>48</v>
      </c>
      <c r="E237" s="86">
        <v>2020</v>
      </c>
      <c r="F237" s="86">
        <v>3</v>
      </c>
      <c r="G237" s="86">
        <v>422</v>
      </c>
      <c r="H237" s="86">
        <v>4</v>
      </c>
      <c r="I237" s="86">
        <v>22</v>
      </c>
      <c r="J237" s="7">
        <v>4</v>
      </c>
      <c r="K237" s="20">
        <v>45947</v>
      </c>
      <c r="L237" t="s">
        <v>653</v>
      </c>
      <c r="M237" s="67">
        <v>21</v>
      </c>
      <c r="N237" s="67">
        <v>21</v>
      </c>
      <c r="O237" s="67">
        <v>21</v>
      </c>
      <c r="Q237" s="67">
        <v>25.3</v>
      </c>
      <c r="R237" s="67">
        <v>25</v>
      </c>
      <c r="S237" s="67">
        <v>23.7</v>
      </c>
      <c r="T237" s="17"/>
      <c r="U237" s="119"/>
      <c r="X237"/>
      <c r="Y237"/>
      <c r="Z237"/>
      <c r="AA237"/>
      <c r="AB237"/>
    </row>
    <row r="238" spans="1:28">
      <c r="A238" s="86" t="s">
        <v>39</v>
      </c>
      <c r="B238" s="86" t="s">
        <v>40</v>
      </c>
      <c r="C238" s="86">
        <v>6</v>
      </c>
      <c r="D238" s="86" t="s">
        <v>41</v>
      </c>
      <c r="E238" s="86">
        <v>1984</v>
      </c>
      <c r="F238" s="86">
        <v>3</v>
      </c>
      <c r="G238" s="86">
        <v>424</v>
      </c>
      <c r="H238" s="86">
        <v>4</v>
      </c>
      <c r="I238" s="86">
        <v>24</v>
      </c>
      <c r="J238" s="7">
        <v>4</v>
      </c>
      <c r="K238" s="20">
        <v>45947</v>
      </c>
      <c r="L238" t="s">
        <v>653</v>
      </c>
      <c r="M238" s="67">
        <v>18</v>
      </c>
      <c r="N238" s="67">
        <v>16</v>
      </c>
      <c r="O238" s="67">
        <v>15</v>
      </c>
      <c r="Q238" s="67">
        <v>22.3</v>
      </c>
      <c r="R238" s="67">
        <v>20.6</v>
      </c>
      <c r="S238" s="67">
        <v>22.1</v>
      </c>
      <c r="T238" s="17"/>
      <c r="U238" s="119"/>
      <c r="X238"/>
      <c r="Y238"/>
      <c r="Z238"/>
      <c r="AA238"/>
      <c r="AB238"/>
    </row>
    <row r="239" spans="1:28">
      <c r="A239" s="86" t="s">
        <v>39</v>
      </c>
      <c r="B239" s="86" t="s">
        <v>40</v>
      </c>
      <c r="C239" s="86">
        <v>6</v>
      </c>
      <c r="D239" s="86" t="s">
        <v>46</v>
      </c>
      <c r="E239" s="86">
        <v>2008</v>
      </c>
      <c r="F239" s="86">
        <v>3</v>
      </c>
      <c r="G239" s="86">
        <v>324</v>
      </c>
      <c r="H239" s="86">
        <v>3</v>
      </c>
      <c r="I239" s="86">
        <v>24</v>
      </c>
      <c r="J239" s="7">
        <v>4</v>
      </c>
      <c r="K239" s="20">
        <v>45947</v>
      </c>
      <c r="L239" t="s">
        <v>653</v>
      </c>
      <c r="M239" s="67">
        <v>15</v>
      </c>
      <c r="N239" s="67">
        <v>15</v>
      </c>
      <c r="O239" s="67">
        <v>12</v>
      </c>
      <c r="Q239" s="67">
        <v>22.5</v>
      </c>
      <c r="R239" s="67">
        <v>21.1</v>
      </c>
      <c r="S239" s="67">
        <v>17.3</v>
      </c>
      <c r="T239" s="17"/>
      <c r="U239" s="119"/>
      <c r="X239"/>
      <c r="Y239"/>
      <c r="Z239"/>
      <c r="AA239"/>
      <c r="AB239"/>
    </row>
    <row r="240" spans="1:28">
      <c r="A240" s="86" t="s">
        <v>39</v>
      </c>
      <c r="B240" s="86" t="s">
        <v>40</v>
      </c>
      <c r="C240" s="86">
        <v>6</v>
      </c>
      <c r="D240" s="86" t="s">
        <v>43</v>
      </c>
      <c r="E240" s="86">
        <v>1999</v>
      </c>
      <c r="F240" s="86">
        <v>3</v>
      </c>
      <c r="G240" s="86">
        <v>224</v>
      </c>
      <c r="H240" s="86">
        <v>2</v>
      </c>
      <c r="I240" s="86">
        <v>24</v>
      </c>
      <c r="J240" s="7">
        <v>4</v>
      </c>
      <c r="K240" s="20">
        <v>45947</v>
      </c>
      <c r="L240" t="s">
        <v>653</v>
      </c>
      <c r="M240" s="67">
        <v>13</v>
      </c>
      <c r="N240" s="67">
        <v>18</v>
      </c>
      <c r="O240" s="67">
        <v>16</v>
      </c>
      <c r="Q240" s="67">
        <v>26.8</v>
      </c>
      <c r="R240" s="67">
        <v>23</v>
      </c>
      <c r="S240" s="67">
        <v>19.5</v>
      </c>
      <c r="T240" s="17"/>
      <c r="U240" s="119"/>
      <c r="X240"/>
      <c r="Y240"/>
      <c r="Z240"/>
      <c r="AA240"/>
      <c r="AB240"/>
    </row>
    <row r="241" spans="1:28">
      <c r="A241" s="86" t="s">
        <v>39</v>
      </c>
      <c r="B241" s="86" t="s">
        <v>40</v>
      </c>
      <c r="C241" s="86">
        <v>6</v>
      </c>
      <c r="D241" s="86" t="s">
        <v>45</v>
      </c>
      <c r="E241" s="86">
        <v>2004</v>
      </c>
      <c r="F241" s="86">
        <v>3</v>
      </c>
      <c r="G241" s="86">
        <v>124</v>
      </c>
      <c r="H241" s="86">
        <v>1</v>
      </c>
      <c r="I241" s="86">
        <v>24</v>
      </c>
      <c r="J241" s="7">
        <v>4</v>
      </c>
      <c r="K241" s="20">
        <v>45947</v>
      </c>
      <c r="L241" t="s">
        <v>653</v>
      </c>
      <c r="M241" s="67">
        <v>20</v>
      </c>
      <c r="N241" s="67">
        <v>19</v>
      </c>
      <c r="O241" s="67">
        <v>17</v>
      </c>
      <c r="Q241" s="67">
        <v>33.5</v>
      </c>
      <c r="R241" s="67">
        <v>32</v>
      </c>
      <c r="S241" s="67">
        <v>24.4</v>
      </c>
      <c r="T241" s="17"/>
      <c r="U241" s="119"/>
      <c r="X241"/>
      <c r="Y241"/>
      <c r="Z241"/>
      <c r="AA241"/>
      <c r="AB241"/>
    </row>
    <row r="242" spans="1:28">
      <c r="A242" s="86" t="s">
        <v>29</v>
      </c>
      <c r="B242" s="86" t="s">
        <v>30</v>
      </c>
      <c r="C242" s="86">
        <v>7</v>
      </c>
      <c r="D242" s="86" t="s">
        <v>34</v>
      </c>
      <c r="E242" s="86">
        <v>1999</v>
      </c>
      <c r="F242" s="86">
        <v>4</v>
      </c>
      <c r="G242" s="86">
        <v>126</v>
      </c>
      <c r="H242" s="86">
        <v>1</v>
      </c>
      <c r="I242" s="86">
        <v>26</v>
      </c>
      <c r="J242" s="7">
        <v>4</v>
      </c>
      <c r="K242" s="20">
        <v>45947</v>
      </c>
      <c r="L242" t="s">
        <v>653</v>
      </c>
      <c r="M242" s="67">
        <v>14</v>
      </c>
      <c r="N242" s="67">
        <v>16</v>
      </c>
      <c r="O242" s="67">
        <v>14</v>
      </c>
      <c r="Q242" s="67">
        <v>24.6</v>
      </c>
      <c r="R242" s="67">
        <v>24.4</v>
      </c>
      <c r="S242" s="67">
        <v>27.1</v>
      </c>
      <c r="T242" s="17"/>
      <c r="U242" s="119"/>
      <c r="V242" s="67"/>
      <c r="W242" s="67"/>
      <c r="X242"/>
      <c r="Y242"/>
      <c r="Z242"/>
      <c r="AA242"/>
      <c r="AB242"/>
    </row>
    <row r="243" spans="1:28">
      <c r="A243" s="86" t="s">
        <v>29</v>
      </c>
      <c r="B243" s="86" t="s">
        <v>30</v>
      </c>
      <c r="C243" s="86">
        <v>7</v>
      </c>
      <c r="D243" s="86" t="s">
        <v>35</v>
      </c>
      <c r="E243" s="86">
        <v>2002</v>
      </c>
      <c r="F243" s="86">
        <v>4</v>
      </c>
      <c r="G243" s="86">
        <v>226</v>
      </c>
      <c r="H243" s="86">
        <v>2</v>
      </c>
      <c r="I243" s="86">
        <v>26</v>
      </c>
      <c r="J243" s="7">
        <v>4</v>
      </c>
      <c r="K243" s="20">
        <v>45947</v>
      </c>
      <c r="L243" t="s">
        <v>653</v>
      </c>
      <c r="M243" s="67">
        <v>16</v>
      </c>
      <c r="N243" s="67">
        <v>16</v>
      </c>
      <c r="O243" s="67">
        <v>15</v>
      </c>
      <c r="Q243" s="67">
        <v>24.5</v>
      </c>
      <c r="R243" s="67">
        <v>28.4</v>
      </c>
      <c r="S243" s="67">
        <v>28</v>
      </c>
      <c r="T243" s="17"/>
      <c r="U243" s="119"/>
      <c r="V243" s="67"/>
      <c r="W243" s="67"/>
      <c r="X243"/>
      <c r="Y243"/>
      <c r="Z243"/>
      <c r="AA243"/>
      <c r="AB243"/>
    </row>
    <row r="244" spans="1:28">
      <c r="A244" s="86" t="s">
        <v>29</v>
      </c>
      <c r="B244" s="86" t="s">
        <v>30</v>
      </c>
      <c r="C244" s="86">
        <v>7</v>
      </c>
      <c r="D244" s="86" t="s">
        <v>32</v>
      </c>
      <c r="E244" s="86">
        <v>1985</v>
      </c>
      <c r="F244" s="86">
        <v>4</v>
      </c>
      <c r="G244" s="86">
        <v>326</v>
      </c>
      <c r="H244" s="86">
        <v>3</v>
      </c>
      <c r="I244" s="86">
        <v>26</v>
      </c>
      <c r="J244" s="7">
        <v>4</v>
      </c>
      <c r="K244" s="20">
        <v>45947</v>
      </c>
      <c r="L244" t="s">
        <v>653</v>
      </c>
      <c r="M244" s="67">
        <v>18</v>
      </c>
      <c r="N244" s="67">
        <v>16</v>
      </c>
      <c r="O244" s="67">
        <v>15</v>
      </c>
      <c r="Q244" s="67">
        <v>26.5</v>
      </c>
      <c r="R244" s="67">
        <v>18.899999999999999</v>
      </c>
      <c r="S244" s="67">
        <v>22.2</v>
      </c>
      <c r="T244" s="17"/>
      <c r="U244" s="119"/>
      <c r="V244" s="67"/>
      <c r="W244" s="67"/>
      <c r="X244"/>
      <c r="Y244"/>
      <c r="Z244"/>
      <c r="AA244"/>
      <c r="AB244"/>
    </row>
    <row r="245" spans="1:28">
      <c r="A245" s="86" t="s">
        <v>29</v>
      </c>
      <c r="B245" s="86" t="s">
        <v>30</v>
      </c>
      <c r="C245" s="86">
        <v>7</v>
      </c>
      <c r="D245" s="86" t="s">
        <v>38</v>
      </c>
      <c r="E245" s="86">
        <v>2023</v>
      </c>
      <c r="F245" s="86">
        <v>4</v>
      </c>
      <c r="G245" s="86">
        <v>426</v>
      </c>
      <c r="H245" s="86">
        <v>4</v>
      </c>
      <c r="I245" s="86">
        <v>26</v>
      </c>
      <c r="J245" s="7">
        <v>4</v>
      </c>
      <c r="K245" s="20">
        <v>45947</v>
      </c>
      <c r="L245" t="s">
        <v>653</v>
      </c>
      <c r="M245" s="67">
        <v>14</v>
      </c>
      <c r="N245" s="67">
        <v>14</v>
      </c>
      <c r="O245" s="67">
        <v>13</v>
      </c>
      <c r="Q245" s="67">
        <v>20.7</v>
      </c>
      <c r="R245" s="67">
        <v>25.8</v>
      </c>
      <c r="S245" s="67">
        <v>19.100000000000001</v>
      </c>
      <c r="T245" s="17"/>
      <c r="U245" s="119"/>
      <c r="V245" s="67"/>
      <c r="W245" s="67"/>
      <c r="X245"/>
      <c r="Y245"/>
      <c r="Z245"/>
      <c r="AA245"/>
      <c r="AB245"/>
    </row>
    <row r="246" spans="1:28">
      <c r="A246" s="86" t="s">
        <v>29</v>
      </c>
      <c r="B246" s="86" t="s">
        <v>30</v>
      </c>
      <c r="C246" s="86">
        <v>7</v>
      </c>
      <c r="D246" s="86" t="s">
        <v>36</v>
      </c>
      <c r="E246" s="86">
        <v>2016</v>
      </c>
      <c r="F246" s="86">
        <v>4</v>
      </c>
      <c r="G246" s="86">
        <v>428</v>
      </c>
      <c r="H246" s="86">
        <v>4</v>
      </c>
      <c r="I246" s="86">
        <v>28</v>
      </c>
      <c r="J246" s="7">
        <v>4</v>
      </c>
      <c r="K246" s="20">
        <v>45947</v>
      </c>
      <c r="L246" t="s">
        <v>653</v>
      </c>
      <c r="M246" s="67">
        <v>25</v>
      </c>
      <c r="N246" s="67">
        <v>23</v>
      </c>
      <c r="O246" s="67">
        <v>25</v>
      </c>
      <c r="Q246" s="67">
        <v>29.4</v>
      </c>
      <c r="R246" s="67">
        <v>28.3</v>
      </c>
      <c r="S246" s="67">
        <v>31</v>
      </c>
      <c r="T246" s="17"/>
      <c r="U246" s="119"/>
      <c r="V246" s="67"/>
      <c r="W246" s="67"/>
      <c r="X246"/>
      <c r="Y246"/>
      <c r="Z246"/>
      <c r="AA246"/>
      <c r="AB246"/>
    </row>
    <row r="247" spans="1:28">
      <c r="A247" s="86" t="s">
        <v>29</v>
      </c>
      <c r="B247" s="86" t="s">
        <v>30</v>
      </c>
      <c r="C247" s="86">
        <v>7</v>
      </c>
      <c r="D247" s="86" t="s">
        <v>33</v>
      </c>
      <c r="E247" s="86">
        <v>1998</v>
      </c>
      <c r="F247" s="86">
        <v>4</v>
      </c>
      <c r="G247" s="86">
        <v>328</v>
      </c>
      <c r="H247" s="86">
        <v>3</v>
      </c>
      <c r="I247" s="86">
        <v>28</v>
      </c>
      <c r="J247" s="7">
        <v>4</v>
      </c>
      <c r="K247" s="20">
        <v>45947</v>
      </c>
      <c r="L247" t="s">
        <v>653</v>
      </c>
      <c r="M247" s="67">
        <v>16</v>
      </c>
      <c r="N247" s="67">
        <v>17</v>
      </c>
      <c r="O247" s="67">
        <v>15</v>
      </c>
      <c r="Q247" s="67">
        <v>19.5</v>
      </c>
      <c r="R247" s="67">
        <v>17.600000000000001</v>
      </c>
      <c r="S247" s="67">
        <v>18.8</v>
      </c>
      <c r="T247" s="17"/>
      <c r="U247" s="119"/>
      <c r="V247" s="67"/>
      <c r="W247" s="67"/>
      <c r="X247"/>
      <c r="Y247"/>
      <c r="Z247"/>
      <c r="AA247"/>
      <c r="AB247"/>
    </row>
    <row r="248" spans="1:28">
      <c r="A248" s="86" t="s">
        <v>29</v>
      </c>
      <c r="B248" s="86" t="s">
        <v>30</v>
      </c>
      <c r="C248" s="86">
        <v>7</v>
      </c>
      <c r="D248" s="86" t="s">
        <v>37</v>
      </c>
      <c r="E248" s="86">
        <v>2018</v>
      </c>
      <c r="F248" s="86">
        <v>4</v>
      </c>
      <c r="G248" s="86">
        <v>228</v>
      </c>
      <c r="H248" s="86">
        <v>2</v>
      </c>
      <c r="I248" s="86">
        <v>28</v>
      </c>
      <c r="J248" s="7">
        <v>4</v>
      </c>
      <c r="K248" s="20">
        <v>45947</v>
      </c>
      <c r="L248" t="s">
        <v>653</v>
      </c>
      <c r="M248" s="67">
        <v>15</v>
      </c>
      <c r="N248" s="67">
        <v>19</v>
      </c>
      <c r="O248" s="67">
        <v>17</v>
      </c>
      <c r="Q248" s="67">
        <v>24.6</v>
      </c>
      <c r="R248" s="67">
        <v>29.2</v>
      </c>
      <c r="S248" s="67">
        <v>21.6</v>
      </c>
      <c r="T248" s="17"/>
      <c r="U248" s="119"/>
      <c r="V248" s="67"/>
      <c r="W248" s="67"/>
      <c r="X248"/>
      <c r="Y248"/>
      <c r="Z248"/>
      <c r="AA248"/>
      <c r="AB248"/>
    </row>
    <row r="249" spans="1:28">
      <c r="A249" s="86" t="s">
        <v>29</v>
      </c>
      <c r="B249" s="86" t="s">
        <v>30</v>
      </c>
      <c r="C249" s="86">
        <v>7</v>
      </c>
      <c r="D249" s="86" t="s">
        <v>31</v>
      </c>
      <c r="E249" s="86">
        <v>1983</v>
      </c>
      <c r="F249" s="86">
        <v>4</v>
      </c>
      <c r="G249" s="86">
        <v>128</v>
      </c>
      <c r="H249" s="86">
        <v>1</v>
      </c>
      <c r="I249" s="86">
        <v>28</v>
      </c>
      <c r="J249" s="7">
        <v>4</v>
      </c>
      <c r="K249" s="20">
        <v>45947</v>
      </c>
      <c r="L249" t="s">
        <v>653</v>
      </c>
      <c r="M249" s="67">
        <v>14</v>
      </c>
      <c r="N249" s="67">
        <v>15</v>
      </c>
      <c r="O249" s="67">
        <v>14</v>
      </c>
      <c r="Q249" s="67">
        <v>17.5</v>
      </c>
      <c r="R249" s="67">
        <v>20</v>
      </c>
      <c r="S249" s="67">
        <v>21.5</v>
      </c>
      <c r="T249" s="17"/>
      <c r="U249" s="119"/>
      <c r="V249" s="67"/>
      <c r="W249" s="67"/>
      <c r="X249"/>
      <c r="Y249"/>
      <c r="Z249"/>
      <c r="AA249"/>
      <c r="AB249"/>
    </row>
    <row r="250" spans="1:28">
      <c r="A250" s="86" t="s">
        <v>39</v>
      </c>
      <c r="B250" s="86" t="s">
        <v>40</v>
      </c>
      <c r="C250" s="86">
        <v>8</v>
      </c>
      <c r="D250" s="86" t="s">
        <v>43</v>
      </c>
      <c r="E250" s="86">
        <v>1999</v>
      </c>
      <c r="F250" s="86">
        <v>4</v>
      </c>
      <c r="G250" s="86">
        <v>130</v>
      </c>
      <c r="H250" s="86">
        <v>1</v>
      </c>
      <c r="I250" s="86">
        <v>30</v>
      </c>
      <c r="J250" s="7">
        <v>4</v>
      </c>
      <c r="K250" s="20">
        <v>45947</v>
      </c>
      <c r="L250" t="s">
        <v>653</v>
      </c>
      <c r="M250" s="67">
        <v>18</v>
      </c>
      <c r="N250" s="67">
        <v>17</v>
      </c>
      <c r="O250" s="67">
        <v>15</v>
      </c>
      <c r="Q250" s="67">
        <v>21.3</v>
      </c>
      <c r="R250" s="67">
        <v>21.8</v>
      </c>
      <c r="S250" s="67">
        <v>19</v>
      </c>
      <c r="T250" s="17"/>
      <c r="U250" s="119"/>
      <c r="X250"/>
      <c r="Y250"/>
      <c r="Z250"/>
      <c r="AA250"/>
      <c r="AB250"/>
    </row>
    <row r="251" spans="1:28">
      <c r="A251" s="86" t="s">
        <v>39</v>
      </c>
      <c r="B251" s="86" t="s">
        <v>40</v>
      </c>
      <c r="C251" s="86">
        <v>8</v>
      </c>
      <c r="D251" s="86" t="s">
        <v>48</v>
      </c>
      <c r="E251" s="86">
        <v>2020</v>
      </c>
      <c r="F251" s="86">
        <v>4</v>
      </c>
      <c r="G251" s="86">
        <v>230</v>
      </c>
      <c r="H251" s="86">
        <v>2</v>
      </c>
      <c r="I251" s="86">
        <v>30</v>
      </c>
      <c r="J251" s="7">
        <v>4</v>
      </c>
      <c r="K251" s="20">
        <v>45947</v>
      </c>
      <c r="L251" t="s">
        <v>653</v>
      </c>
      <c r="M251" s="67">
        <v>18</v>
      </c>
      <c r="N251" s="67">
        <v>19</v>
      </c>
      <c r="O251" s="67">
        <v>20</v>
      </c>
      <c r="Q251" s="67">
        <v>24.5</v>
      </c>
      <c r="R251" s="67">
        <v>26.3</v>
      </c>
      <c r="S251" s="67">
        <v>22.4</v>
      </c>
      <c r="T251" s="17"/>
      <c r="U251" s="119"/>
      <c r="X251"/>
      <c r="Y251"/>
      <c r="Z251"/>
      <c r="AA251"/>
      <c r="AB251"/>
    </row>
    <row r="252" spans="1:28">
      <c r="A252" s="86" t="s">
        <v>39</v>
      </c>
      <c r="B252" s="86" t="s">
        <v>40</v>
      </c>
      <c r="C252" s="86">
        <v>8</v>
      </c>
      <c r="D252" s="86" t="s">
        <v>44</v>
      </c>
      <c r="E252" s="86">
        <v>2001</v>
      </c>
      <c r="F252" s="86">
        <v>4</v>
      </c>
      <c r="G252" s="86">
        <v>330</v>
      </c>
      <c r="H252" s="86">
        <v>3</v>
      </c>
      <c r="I252" s="86">
        <v>30</v>
      </c>
      <c r="J252" s="7">
        <v>4</v>
      </c>
      <c r="K252" s="20">
        <v>45947</v>
      </c>
      <c r="L252" t="s">
        <v>653</v>
      </c>
      <c r="M252" s="67">
        <v>18</v>
      </c>
      <c r="N252" s="67">
        <v>18</v>
      </c>
      <c r="O252" s="67">
        <v>19</v>
      </c>
      <c r="Q252" s="67">
        <v>20</v>
      </c>
      <c r="R252" s="67">
        <v>20</v>
      </c>
      <c r="S252" s="67">
        <v>23.4</v>
      </c>
      <c r="T252" s="17"/>
      <c r="U252" s="119"/>
      <c r="X252"/>
      <c r="Y252"/>
      <c r="Z252"/>
      <c r="AA252"/>
      <c r="AB252"/>
    </row>
    <row r="253" spans="1:28">
      <c r="A253" s="86" t="s">
        <v>39</v>
      </c>
      <c r="B253" s="86" t="s">
        <v>40</v>
      </c>
      <c r="C253" s="86">
        <v>8</v>
      </c>
      <c r="D253" s="86" t="s">
        <v>45</v>
      </c>
      <c r="E253" s="86">
        <v>2004</v>
      </c>
      <c r="F253" s="86">
        <v>4</v>
      </c>
      <c r="G253" s="86">
        <v>430</v>
      </c>
      <c r="H253" s="86">
        <v>4</v>
      </c>
      <c r="I253" s="86">
        <v>30</v>
      </c>
      <c r="J253" s="7">
        <v>4</v>
      </c>
      <c r="K253" s="20">
        <v>45947</v>
      </c>
      <c r="L253" t="s">
        <v>653</v>
      </c>
      <c r="M253" s="67">
        <v>18</v>
      </c>
      <c r="N253" s="67">
        <v>19</v>
      </c>
      <c r="O253" s="67">
        <v>19</v>
      </c>
      <c r="Q253" s="67">
        <v>21.1</v>
      </c>
      <c r="R253" s="67">
        <v>25.8</v>
      </c>
      <c r="S253" s="67">
        <v>24.2</v>
      </c>
      <c r="T253" s="17"/>
      <c r="U253" s="119"/>
      <c r="X253"/>
      <c r="Y253"/>
      <c r="Z253"/>
      <c r="AA253"/>
      <c r="AB253"/>
    </row>
    <row r="254" spans="1:28">
      <c r="A254" s="86" t="s">
        <v>39</v>
      </c>
      <c r="B254" s="86" t="s">
        <v>40</v>
      </c>
      <c r="C254" s="86">
        <v>8</v>
      </c>
      <c r="D254" s="86" t="s">
        <v>42</v>
      </c>
      <c r="E254" s="86">
        <v>1989</v>
      </c>
      <c r="F254" s="86">
        <v>4</v>
      </c>
      <c r="G254" s="86">
        <v>432</v>
      </c>
      <c r="H254" s="86">
        <v>4</v>
      </c>
      <c r="I254" s="86">
        <v>32</v>
      </c>
      <c r="J254" s="7">
        <v>4</v>
      </c>
      <c r="K254" s="20">
        <v>45947</v>
      </c>
      <c r="L254" t="s">
        <v>653</v>
      </c>
      <c r="M254" s="67">
        <v>16</v>
      </c>
      <c r="N254" s="67">
        <v>20</v>
      </c>
      <c r="O254" s="67">
        <v>17</v>
      </c>
      <c r="Q254" s="67">
        <v>1.6</v>
      </c>
      <c r="R254" s="67">
        <v>25.3</v>
      </c>
      <c r="S254" s="67">
        <v>23.5</v>
      </c>
      <c r="T254" s="17"/>
      <c r="U254" s="119"/>
      <c r="X254"/>
      <c r="Y254"/>
      <c r="Z254"/>
      <c r="AA254"/>
      <c r="AB254"/>
    </row>
    <row r="255" spans="1:28">
      <c r="A255" s="86" t="s">
        <v>39</v>
      </c>
      <c r="B255" s="86" t="s">
        <v>40</v>
      </c>
      <c r="C255" s="86">
        <v>8</v>
      </c>
      <c r="D255" s="86" t="s">
        <v>47</v>
      </c>
      <c r="E255" s="86">
        <v>2016</v>
      </c>
      <c r="F255" s="86">
        <v>4</v>
      </c>
      <c r="G255" s="86">
        <v>332</v>
      </c>
      <c r="H255" s="86">
        <v>3</v>
      </c>
      <c r="I255" s="86">
        <v>32</v>
      </c>
      <c r="J255" s="7">
        <v>4</v>
      </c>
      <c r="K255" s="20">
        <v>45947</v>
      </c>
      <c r="L255" t="s">
        <v>653</v>
      </c>
      <c r="M255" s="67">
        <v>20</v>
      </c>
      <c r="N255" s="67">
        <v>21</v>
      </c>
      <c r="O255" s="67">
        <v>19</v>
      </c>
      <c r="Q255" s="67">
        <v>24.8</v>
      </c>
      <c r="R255" s="67">
        <v>26.4</v>
      </c>
      <c r="S255" s="67">
        <v>19.899999999999999</v>
      </c>
      <c r="T255" s="17"/>
      <c r="U255" s="119"/>
      <c r="X255"/>
      <c r="Y255"/>
      <c r="Z255"/>
      <c r="AA255"/>
      <c r="AB255"/>
    </row>
    <row r="256" spans="1:28">
      <c r="A256" s="86" t="s">
        <v>39</v>
      </c>
      <c r="B256" s="86" t="s">
        <v>40</v>
      </c>
      <c r="C256" s="86">
        <v>8</v>
      </c>
      <c r="D256" s="86" t="s">
        <v>41</v>
      </c>
      <c r="E256" s="86">
        <v>1984</v>
      </c>
      <c r="F256" s="86">
        <v>4</v>
      </c>
      <c r="G256" s="86">
        <v>232</v>
      </c>
      <c r="H256" s="86">
        <v>2</v>
      </c>
      <c r="I256" s="86">
        <v>32</v>
      </c>
      <c r="J256" s="7">
        <v>4</v>
      </c>
      <c r="K256" s="20">
        <v>45947</v>
      </c>
      <c r="L256" t="s">
        <v>653</v>
      </c>
      <c r="M256" s="67">
        <v>15</v>
      </c>
      <c r="N256" s="67">
        <v>18</v>
      </c>
      <c r="O256" s="67">
        <v>18</v>
      </c>
      <c r="Q256" s="67">
        <v>28.3</v>
      </c>
      <c r="R256" s="67">
        <v>29.5</v>
      </c>
      <c r="S256" s="67">
        <v>24.2</v>
      </c>
      <c r="T256" s="17"/>
      <c r="U256" s="119"/>
      <c r="X256"/>
      <c r="Y256"/>
      <c r="Z256"/>
      <c r="AA256"/>
      <c r="AB256"/>
    </row>
    <row r="257" spans="1:28">
      <c r="A257" s="86" t="s">
        <v>39</v>
      </c>
      <c r="B257" s="86" t="s">
        <v>40</v>
      </c>
      <c r="C257" s="86">
        <v>8</v>
      </c>
      <c r="D257" s="86" t="s">
        <v>46</v>
      </c>
      <c r="E257" s="86">
        <v>2008</v>
      </c>
      <c r="F257" s="86">
        <v>4</v>
      </c>
      <c r="G257" s="86">
        <v>132</v>
      </c>
      <c r="H257" s="86">
        <v>1</v>
      </c>
      <c r="I257" s="86">
        <v>32</v>
      </c>
      <c r="J257" s="7">
        <v>4</v>
      </c>
      <c r="K257" s="20">
        <v>45947</v>
      </c>
      <c r="L257" t="s">
        <v>653</v>
      </c>
      <c r="M257" s="67">
        <v>16</v>
      </c>
      <c r="N257" s="67">
        <v>17</v>
      </c>
      <c r="O257" s="67">
        <v>17</v>
      </c>
      <c r="Q257" s="67">
        <v>16.5</v>
      </c>
      <c r="R257" s="67">
        <v>18</v>
      </c>
      <c r="S257" s="67">
        <v>20.7</v>
      </c>
      <c r="T257" s="17"/>
      <c r="U257" s="119"/>
      <c r="X257"/>
      <c r="Y257"/>
      <c r="Z257"/>
      <c r="AA257"/>
      <c r="AB257"/>
    </row>
    <row r="258" spans="1:28">
      <c r="J258" s="7"/>
      <c r="T258" s="17"/>
      <c r="U258" s="67"/>
      <c r="V258" s="67"/>
      <c r="W258"/>
      <c r="X258"/>
      <c r="Y258"/>
      <c r="Z258"/>
      <c r="AA258"/>
      <c r="AB258"/>
    </row>
    <row r="259" spans="1:28">
      <c r="J259" s="7"/>
      <c r="T259" s="17"/>
      <c r="U259" s="67"/>
      <c r="V259" s="67"/>
      <c r="W259"/>
      <c r="X259"/>
      <c r="Y259"/>
      <c r="Z259"/>
      <c r="AA259"/>
      <c r="AB259"/>
    </row>
    <row r="260" spans="1:28">
      <c r="J260" s="7"/>
      <c r="T260" s="17"/>
      <c r="U260"/>
      <c r="V260" s="67"/>
      <c r="W260"/>
      <c r="X260"/>
      <c r="Y260"/>
      <c r="Z260"/>
      <c r="AA260"/>
      <c r="AB260"/>
    </row>
    <row r="261" spans="1:28">
      <c r="J261" s="7"/>
      <c r="T261" s="17"/>
      <c r="U261"/>
      <c r="V261"/>
      <c r="W261"/>
      <c r="X261"/>
      <c r="Y261"/>
      <c r="Z261"/>
      <c r="AA261"/>
      <c r="AB261"/>
    </row>
    <row r="262" spans="1:28">
      <c r="J262" s="7"/>
      <c r="T262" s="17"/>
      <c r="U262"/>
      <c r="V262"/>
      <c r="W262"/>
      <c r="X262"/>
      <c r="Y262"/>
      <c r="Z262"/>
      <c r="AA262"/>
      <c r="AB262"/>
    </row>
    <row r="263" spans="1:28">
      <c r="J263" s="7"/>
      <c r="T263" s="17"/>
      <c r="U263"/>
      <c r="V263"/>
      <c r="W263"/>
      <c r="X263"/>
      <c r="Y263"/>
      <c r="Z263"/>
      <c r="AA263"/>
      <c r="AB263"/>
    </row>
    <row r="264" spans="1:28">
      <c r="J264" s="7"/>
      <c r="T264" s="17"/>
      <c r="U264"/>
      <c r="V264"/>
      <c r="W264"/>
      <c r="X264"/>
      <c r="Y264"/>
      <c r="Z264"/>
      <c r="AA264"/>
      <c r="AB264"/>
    </row>
    <row r="265" spans="1:28">
      <c r="J265" s="7"/>
      <c r="T265" s="17"/>
      <c r="U265"/>
      <c r="V265"/>
      <c r="W265"/>
      <c r="X265"/>
      <c r="Y265"/>
      <c r="Z265"/>
      <c r="AA265"/>
      <c r="AB265"/>
    </row>
    <row r="266" spans="1:28">
      <c r="J266" s="7"/>
      <c r="T266" s="17"/>
      <c r="U266"/>
      <c r="V266"/>
      <c r="W266"/>
      <c r="X266"/>
      <c r="Y266"/>
      <c r="Z266"/>
      <c r="AA266"/>
      <c r="AB266"/>
    </row>
    <row r="267" spans="1:28">
      <c r="J267" s="7"/>
      <c r="T267" s="17"/>
      <c r="U267"/>
      <c r="V267"/>
      <c r="W267"/>
      <c r="X267"/>
      <c r="Y267"/>
      <c r="Z267"/>
      <c r="AA267"/>
      <c r="AB267"/>
    </row>
    <row r="268" spans="1:28">
      <c r="J268" s="7"/>
      <c r="T268" s="17"/>
      <c r="U268"/>
      <c r="V268"/>
      <c r="W268"/>
      <c r="X268"/>
      <c r="Y268"/>
      <c r="Z268"/>
      <c r="AA268"/>
      <c r="AB268"/>
    </row>
    <row r="269" spans="1:28">
      <c r="J269" s="7"/>
      <c r="T269" s="17"/>
      <c r="U269"/>
      <c r="V269"/>
      <c r="W269"/>
      <c r="X269"/>
      <c r="Y269"/>
      <c r="Z269"/>
      <c r="AA269"/>
      <c r="AB269"/>
    </row>
    <row r="270" spans="1:28">
      <c r="J270" s="7"/>
      <c r="T270" s="17"/>
    </row>
    <row r="271" spans="1:28">
      <c r="J271" s="7"/>
      <c r="T271" s="17"/>
    </row>
    <row r="272" spans="1:28">
      <c r="J272" s="7"/>
      <c r="T272" s="17"/>
    </row>
    <row r="273" spans="3:20">
      <c r="J273" s="7"/>
      <c r="T273" s="17"/>
    </row>
    <row r="274" spans="3:20">
      <c r="J274" s="7"/>
      <c r="T274" s="17"/>
    </row>
    <row r="275" spans="3:20">
      <c r="J275" s="7"/>
      <c r="T275" s="17"/>
    </row>
    <row r="276" spans="3:20">
      <c r="J276" s="7"/>
      <c r="T276" s="17"/>
    </row>
    <row r="277" spans="3:20">
      <c r="J277" s="7"/>
      <c r="T277" s="17"/>
    </row>
    <row r="278" spans="3:20">
      <c r="J278" s="7"/>
      <c r="T278" s="17"/>
    </row>
    <row r="279" spans="3:20">
      <c r="J279" s="7"/>
      <c r="T279" s="17"/>
    </row>
    <row r="280" spans="3:20">
      <c r="J280" s="7"/>
      <c r="T280" s="17"/>
    </row>
    <row r="281" spans="3:20">
      <c r="J281" s="7"/>
      <c r="T281" s="17"/>
    </row>
    <row r="282" spans="3:20">
      <c r="C282" s="87"/>
      <c r="F282" s="87"/>
      <c r="G282" s="87"/>
      <c r="H282" s="87"/>
      <c r="I282" s="87"/>
      <c r="J282" s="7"/>
      <c r="T282" s="17"/>
    </row>
    <row r="283" spans="3:20">
      <c r="J283" s="7"/>
      <c r="T283" s="17"/>
    </row>
    <row r="284" spans="3:20">
      <c r="J284" s="7"/>
      <c r="T284" s="17"/>
    </row>
    <row r="285" spans="3:20">
      <c r="J285" s="7"/>
      <c r="T285" s="17"/>
    </row>
    <row r="286" spans="3:20">
      <c r="J286" s="7"/>
      <c r="T286" s="17"/>
    </row>
    <row r="287" spans="3:20">
      <c r="J287" s="7"/>
      <c r="T287" s="17"/>
    </row>
    <row r="288" spans="3:20">
      <c r="J288" s="7"/>
      <c r="T288" s="17"/>
    </row>
    <row r="289" spans="10:20">
      <c r="J289" s="7"/>
      <c r="T289" s="17"/>
    </row>
    <row r="290" spans="10:20">
      <c r="J290" s="7"/>
      <c r="T290" s="17"/>
    </row>
    <row r="291" spans="10:20">
      <c r="J291" s="7"/>
      <c r="T291" s="17"/>
    </row>
    <row r="292" spans="10:20">
      <c r="J292" s="7"/>
      <c r="T292" s="17"/>
    </row>
    <row r="293" spans="10:20">
      <c r="J293" s="7"/>
      <c r="T293" s="17"/>
    </row>
    <row r="294" spans="10:20">
      <c r="J294" s="7"/>
      <c r="T294" s="17"/>
    </row>
    <row r="295" spans="10:20">
      <c r="J295" s="7"/>
      <c r="T295" s="17"/>
    </row>
    <row r="296" spans="10:20">
      <c r="J296" s="7"/>
      <c r="T296" s="17"/>
    </row>
    <row r="297" spans="10:20">
      <c r="J297" s="7"/>
      <c r="T297" s="17"/>
    </row>
    <row r="298" spans="10:20">
      <c r="J298" s="7"/>
      <c r="T298" s="17"/>
    </row>
    <row r="299" spans="10:20">
      <c r="J299" s="7"/>
      <c r="T299" s="17"/>
    </row>
    <row r="300" spans="10:20">
      <c r="J300" s="7"/>
      <c r="T300" s="17"/>
    </row>
    <row r="301" spans="10:20">
      <c r="J301" s="7"/>
      <c r="T301" s="17"/>
    </row>
    <row r="302" spans="10:20">
      <c r="J302" s="7"/>
      <c r="T302" s="17"/>
    </row>
    <row r="303" spans="10:20">
      <c r="J303" s="7"/>
      <c r="T303" s="17"/>
    </row>
    <row r="304" spans="10:20">
      <c r="J304" s="7"/>
      <c r="T304" s="17"/>
    </row>
    <row r="305" spans="10:20">
      <c r="J305" s="7"/>
      <c r="T305" s="17"/>
    </row>
    <row r="306" spans="10:20">
      <c r="J306" s="7"/>
      <c r="T306" s="17"/>
    </row>
    <row r="307" spans="10:20">
      <c r="J307" s="7"/>
      <c r="T307" s="17"/>
    </row>
    <row r="308" spans="10:20">
      <c r="J308" s="7"/>
      <c r="T308" s="17"/>
    </row>
    <row r="309" spans="10:20">
      <c r="J309" s="7"/>
      <c r="T309" s="17"/>
    </row>
    <row r="310" spans="10:20">
      <c r="J310" s="7"/>
      <c r="T310" s="17"/>
    </row>
    <row r="311" spans="10:20">
      <c r="J311" s="7"/>
      <c r="T311" s="17"/>
    </row>
    <row r="312" spans="10:20">
      <c r="J312" s="7"/>
      <c r="T312" s="17"/>
    </row>
    <row r="313" spans="10:20">
      <c r="J313" s="7"/>
      <c r="T313" s="17"/>
    </row>
    <row r="314" spans="10:20">
      <c r="J314" s="7"/>
      <c r="T314" s="17"/>
    </row>
    <row r="315" spans="10:20">
      <c r="J315" s="7"/>
      <c r="T315" s="17"/>
    </row>
    <row r="316" spans="10:20">
      <c r="J316" s="7"/>
      <c r="T316" s="17"/>
    </row>
    <row r="317" spans="10:20">
      <c r="J317" s="7"/>
      <c r="T317" s="17"/>
    </row>
    <row r="318" spans="10:20">
      <c r="J318" s="7"/>
      <c r="T318" s="17"/>
    </row>
    <row r="319" spans="10:20">
      <c r="J319" s="7"/>
      <c r="T319" s="17"/>
    </row>
    <row r="320" spans="10:20">
      <c r="J320" s="7"/>
      <c r="T320" s="17"/>
    </row>
    <row r="321" spans="10:20">
      <c r="J321" s="7"/>
      <c r="T321" s="17"/>
    </row>
    <row r="322" spans="10:20">
      <c r="J322" s="7"/>
      <c r="T322" s="17"/>
    </row>
    <row r="323" spans="10:20">
      <c r="J323" s="7"/>
      <c r="T323" s="17"/>
    </row>
    <row r="324" spans="10:20">
      <c r="J324" s="7"/>
      <c r="T324" s="17"/>
    </row>
    <row r="325" spans="10:20">
      <c r="J325" s="7"/>
      <c r="T325" s="17"/>
    </row>
    <row r="326" spans="10:20">
      <c r="J326" s="7"/>
      <c r="T326" s="17"/>
    </row>
    <row r="327" spans="10:20">
      <c r="J327" s="7"/>
      <c r="T327" s="17"/>
    </row>
    <row r="328" spans="10:20">
      <c r="J328" s="7"/>
      <c r="T328" s="17"/>
    </row>
    <row r="329" spans="10:20">
      <c r="J329" s="7"/>
      <c r="T329" s="17"/>
    </row>
    <row r="330" spans="10:20">
      <c r="J330" s="7"/>
      <c r="T330" s="17"/>
    </row>
    <row r="331" spans="10:20">
      <c r="J331" s="7"/>
      <c r="T331" s="17"/>
    </row>
    <row r="332" spans="10:20">
      <c r="J332" s="7"/>
      <c r="T332" s="17"/>
    </row>
    <row r="333" spans="10:20">
      <c r="J333" s="7"/>
      <c r="T333" s="17"/>
    </row>
    <row r="334" spans="10:20">
      <c r="J334" s="7"/>
      <c r="T334" s="17"/>
    </row>
    <row r="335" spans="10:20">
      <c r="J335" s="7"/>
      <c r="T335" s="17"/>
    </row>
    <row r="336" spans="10:20">
      <c r="J336" s="7"/>
      <c r="T336" s="17"/>
    </row>
    <row r="337" spans="3:20">
      <c r="J337" s="7"/>
      <c r="T337" s="17"/>
    </row>
    <row r="338" spans="3:20">
      <c r="J338" s="7"/>
      <c r="T338" s="17"/>
    </row>
    <row r="339" spans="3:20">
      <c r="J339" s="7"/>
      <c r="T339" s="17"/>
    </row>
    <row r="340" spans="3:20">
      <c r="J340" s="7"/>
      <c r="T340" s="17"/>
    </row>
    <row r="341" spans="3:20">
      <c r="J341" s="7"/>
      <c r="T341" s="17"/>
    </row>
    <row r="342" spans="3:20">
      <c r="J342" s="7"/>
      <c r="T342" s="17"/>
    </row>
    <row r="343" spans="3:20">
      <c r="J343" s="7"/>
      <c r="T343" s="17"/>
    </row>
    <row r="344" spans="3:20">
      <c r="J344" s="7"/>
      <c r="T344" s="17"/>
    </row>
    <row r="345" spans="3:20">
      <c r="J345" s="7"/>
      <c r="T345" s="17"/>
    </row>
    <row r="346" spans="3:20">
      <c r="C346" s="87"/>
      <c r="F346" s="87"/>
      <c r="G346" s="87"/>
      <c r="H346" s="87"/>
      <c r="I346" s="87"/>
      <c r="J346" s="7"/>
      <c r="T346" s="17"/>
    </row>
    <row r="347" spans="3:20">
      <c r="J347" s="7"/>
      <c r="T347" s="17"/>
    </row>
    <row r="348" spans="3:20">
      <c r="J348" s="7"/>
      <c r="T348" s="17"/>
    </row>
    <row r="349" spans="3:20">
      <c r="J349" s="7"/>
      <c r="T349" s="17"/>
    </row>
    <row r="350" spans="3:20">
      <c r="J350" s="7"/>
      <c r="T350" s="17"/>
    </row>
    <row r="351" spans="3:20">
      <c r="J351" s="7"/>
      <c r="T351" s="17"/>
    </row>
    <row r="352" spans="3:20">
      <c r="J352" s="7"/>
      <c r="T352" s="17"/>
    </row>
    <row r="353" spans="10:20">
      <c r="J353" s="7"/>
      <c r="T353" s="17"/>
    </row>
    <row r="354" spans="10:20">
      <c r="J354" s="7"/>
      <c r="T354" s="17"/>
    </row>
    <row r="355" spans="10:20">
      <c r="J355" s="7"/>
      <c r="T355" s="17"/>
    </row>
    <row r="356" spans="10:20">
      <c r="J356" s="7"/>
      <c r="T356" s="17"/>
    </row>
    <row r="357" spans="10:20">
      <c r="J357" s="7"/>
      <c r="T357" s="17"/>
    </row>
    <row r="358" spans="10:20">
      <c r="J358" s="7"/>
      <c r="T358" s="17"/>
    </row>
    <row r="359" spans="10:20">
      <c r="J359" s="7"/>
      <c r="T359" s="17"/>
    </row>
    <row r="360" spans="10:20">
      <c r="J360" s="7"/>
      <c r="T360" s="17"/>
    </row>
    <row r="361" spans="10:20">
      <c r="J361" s="7"/>
      <c r="T361" s="17"/>
    </row>
    <row r="362" spans="10:20">
      <c r="J362" s="7"/>
      <c r="T362" s="17"/>
    </row>
    <row r="363" spans="10:20">
      <c r="J363" s="7"/>
      <c r="T363" s="17"/>
    </row>
    <row r="364" spans="10:20">
      <c r="J364" s="7"/>
      <c r="T364" s="17"/>
    </row>
    <row r="365" spans="10:20">
      <c r="J365" s="7"/>
      <c r="T365" s="17"/>
    </row>
    <row r="366" spans="10:20">
      <c r="J366" s="7"/>
      <c r="T366" s="17"/>
    </row>
    <row r="367" spans="10:20">
      <c r="J367" s="7"/>
      <c r="T367" s="17"/>
    </row>
    <row r="368" spans="10:20">
      <c r="J368" s="7"/>
      <c r="T368" s="17"/>
    </row>
    <row r="369" spans="10:20">
      <c r="J369" s="7"/>
      <c r="T369" s="17"/>
    </row>
    <row r="370" spans="10:20">
      <c r="J370" s="7"/>
      <c r="T370" s="17"/>
    </row>
    <row r="371" spans="10:20">
      <c r="J371" s="7"/>
      <c r="T371" s="17"/>
    </row>
    <row r="372" spans="10:20">
      <c r="J372" s="7"/>
      <c r="T372" s="17"/>
    </row>
    <row r="373" spans="10:20">
      <c r="J373" s="7"/>
      <c r="T373" s="17"/>
    </row>
    <row r="374" spans="10:20">
      <c r="J374" s="7"/>
      <c r="T374" s="17"/>
    </row>
    <row r="375" spans="10:20">
      <c r="J375" s="7"/>
      <c r="T375" s="17"/>
    </row>
    <row r="376" spans="10:20">
      <c r="J376" s="7"/>
      <c r="T376" s="17"/>
    </row>
    <row r="377" spans="10:20">
      <c r="J377" s="7"/>
      <c r="T377" s="17"/>
    </row>
    <row r="378" spans="10:20">
      <c r="J378" s="7"/>
      <c r="T378" s="17"/>
    </row>
    <row r="379" spans="10:20">
      <c r="J379" s="7"/>
      <c r="T379" s="17"/>
    </row>
    <row r="380" spans="10:20">
      <c r="J380" s="7"/>
      <c r="T380" s="17"/>
    </row>
    <row r="381" spans="10:20">
      <c r="J381" s="7"/>
      <c r="T381" s="17"/>
    </row>
    <row r="382" spans="10:20">
      <c r="J382" s="7"/>
      <c r="T382" s="17"/>
    </row>
    <row r="383" spans="10:20">
      <c r="J383" s="7"/>
      <c r="T383" s="17"/>
    </row>
    <row r="384" spans="10:20">
      <c r="J384" s="7"/>
      <c r="T384" s="17"/>
    </row>
    <row r="385" spans="10:20">
      <c r="J385" s="7"/>
      <c r="T385" s="17"/>
    </row>
    <row r="386" spans="10:20">
      <c r="J386" s="7"/>
      <c r="T386" s="17"/>
    </row>
    <row r="387" spans="10:20">
      <c r="J387" s="7"/>
      <c r="T387" s="17"/>
    </row>
    <row r="388" spans="10:20">
      <c r="J388" s="7"/>
      <c r="T388" s="17"/>
    </row>
    <row r="389" spans="10:20">
      <c r="J389" s="7"/>
      <c r="T389" s="17"/>
    </row>
    <row r="390" spans="10:20">
      <c r="J390" s="7"/>
      <c r="T390" s="17"/>
    </row>
    <row r="391" spans="10:20">
      <c r="J391" s="7"/>
      <c r="T391" s="17"/>
    </row>
    <row r="392" spans="10:20">
      <c r="J392" s="7"/>
      <c r="T392" s="17"/>
    </row>
    <row r="393" spans="10:20">
      <c r="J393" s="7"/>
      <c r="T393" s="17"/>
    </row>
    <row r="394" spans="10:20">
      <c r="J394" s="7"/>
      <c r="T394" s="17"/>
    </row>
    <row r="395" spans="10:20">
      <c r="J395" s="7"/>
      <c r="T395" s="17"/>
    </row>
    <row r="396" spans="10:20">
      <c r="J396" s="7"/>
      <c r="T396" s="17"/>
    </row>
    <row r="397" spans="10:20">
      <c r="J397" s="7"/>
      <c r="T397" s="17"/>
    </row>
    <row r="398" spans="10:20">
      <c r="J398" s="7"/>
      <c r="T398" s="17"/>
    </row>
    <row r="399" spans="10:20">
      <c r="J399" s="7"/>
      <c r="T399" s="17"/>
    </row>
    <row r="400" spans="10:20">
      <c r="J400" s="7"/>
      <c r="T400" s="17"/>
    </row>
    <row r="401" spans="3:20">
      <c r="J401" s="7"/>
      <c r="T401" s="17"/>
    </row>
    <row r="402" spans="3:20">
      <c r="J402" s="7"/>
      <c r="T402" s="17"/>
    </row>
    <row r="403" spans="3:20">
      <c r="J403" s="7"/>
      <c r="T403" s="17"/>
    </row>
    <row r="404" spans="3:20">
      <c r="J404" s="7"/>
      <c r="T404" s="17"/>
    </row>
    <row r="405" spans="3:20">
      <c r="J405" s="7"/>
      <c r="T405" s="17"/>
    </row>
    <row r="406" spans="3:20">
      <c r="J406" s="7"/>
      <c r="T406" s="17"/>
    </row>
    <row r="407" spans="3:20">
      <c r="J407" s="7"/>
      <c r="T407" s="17"/>
    </row>
    <row r="408" spans="3:20">
      <c r="J408" s="7"/>
      <c r="T408" s="17"/>
    </row>
    <row r="409" spans="3:20">
      <c r="J409" s="7"/>
      <c r="T409" s="17"/>
    </row>
    <row r="410" spans="3:20">
      <c r="C410" s="87"/>
      <c r="F410" s="87"/>
      <c r="G410" s="87"/>
      <c r="H410" s="87"/>
      <c r="I410" s="87"/>
      <c r="J410" s="7"/>
      <c r="T410" s="17"/>
    </row>
    <row r="411" spans="3:20">
      <c r="J411" s="7"/>
      <c r="T411" s="17"/>
    </row>
    <row r="412" spans="3:20">
      <c r="J412" s="7"/>
      <c r="T412" s="17"/>
    </row>
    <row r="413" spans="3:20">
      <c r="J413" s="7"/>
      <c r="T413" s="17"/>
    </row>
    <row r="414" spans="3:20">
      <c r="J414" s="7"/>
      <c r="T414" s="17"/>
    </row>
    <row r="415" spans="3:20">
      <c r="J415" s="7"/>
      <c r="T415" s="17"/>
    </row>
    <row r="416" spans="3:20">
      <c r="J416" s="7"/>
      <c r="T416" s="17"/>
    </row>
    <row r="417" spans="10:20">
      <c r="J417" s="7"/>
      <c r="T417" s="17"/>
    </row>
    <row r="418" spans="10:20">
      <c r="J418" s="7"/>
      <c r="T418" s="17"/>
    </row>
    <row r="419" spans="10:20">
      <c r="J419" s="7"/>
      <c r="T419" s="17"/>
    </row>
    <row r="420" spans="10:20">
      <c r="J420" s="7"/>
      <c r="T420" s="17"/>
    </row>
    <row r="421" spans="10:20">
      <c r="J421" s="7"/>
      <c r="T421" s="17"/>
    </row>
    <row r="422" spans="10:20">
      <c r="J422" s="7"/>
      <c r="T422" s="17"/>
    </row>
    <row r="423" spans="10:20">
      <c r="J423" s="7"/>
      <c r="T423" s="17"/>
    </row>
    <row r="424" spans="10:20">
      <c r="J424" s="7"/>
      <c r="T424" s="17"/>
    </row>
    <row r="425" spans="10:20">
      <c r="J425" s="7"/>
      <c r="T425" s="17"/>
    </row>
    <row r="426" spans="10:20">
      <c r="J426" s="7"/>
      <c r="T426" s="17"/>
    </row>
    <row r="427" spans="10:20">
      <c r="J427" s="7"/>
      <c r="T427" s="17"/>
    </row>
    <row r="428" spans="10:20">
      <c r="J428" s="7"/>
      <c r="T428" s="17"/>
    </row>
    <row r="429" spans="10:20">
      <c r="J429" s="7"/>
      <c r="T429" s="17"/>
    </row>
    <row r="430" spans="10:20">
      <c r="J430" s="7"/>
      <c r="T430" s="17"/>
    </row>
    <row r="431" spans="10:20">
      <c r="J431" s="7"/>
      <c r="T431" s="17"/>
    </row>
    <row r="432" spans="10:20">
      <c r="J432" s="7"/>
      <c r="T432" s="17"/>
    </row>
    <row r="433" spans="10:20">
      <c r="J433" s="7"/>
      <c r="T433" s="17"/>
    </row>
    <row r="434" spans="10:20">
      <c r="J434" s="7"/>
      <c r="T434" s="17"/>
    </row>
    <row r="435" spans="10:20">
      <c r="J435" s="7"/>
      <c r="T435" s="17"/>
    </row>
    <row r="436" spans="10:20">
      <c r="J436" s="7"/>
      <c r="T436" s="17"/>
    </row>
    <row r="437" spans="10:20">
      <c r="J437" s="7"/>
      <c r="T437" s="17"/>
    </row>
    <row r="438" spans="10:20">
      <c r="J438" s="7"/>
      <c r="T438" s="17"/>
    </row>
    <row r="439" spans="10:20">
      <c r="J439" s="7"/>
      <c r="T439" s="17"/>
    </row>
    <row r="440" spans="10:20">
      <c r="J440" s="7"/>
      <c r="T440" s="17"/>
    </row>
    <row r="441" spans="10:20">
      <c r="J441" s="7"/>
      <c r="T441" s="17"/>
    </row>
    <row r="442" spans="10:20">
      <c r="J442" s="7"/>
      <c r="T442" s="17"/>
    </row>
    <row r="443" spans="10:20">
      <c r="J443" s="7"/>
      <c r="T443" s="17"/>
    </row>
    <row r="444" spans="10:20">
      <c r="J444" s="7"/>
      <c r="T444" s="17"/>
    </row>
    <row r="445" spans="10:20">
      <c r="J445" s="7"/>
      <c r="T445" s="17"/>
    </row>
    <row r="446" spans="10:20">
      <c r="J446" s="7"/>
      <c r="T446" s="17"/>
    </row>
    <row r="447" spans="10:20">
      <c r="J447" s="7"/>
      <c r="T447" s="17"/>
    </row>
    <row r="448" spans="10:20">
      <c r="J448" s="7"/>
      <c r="T448" s="17"/>
    </row>
    <row r="449" spans="10:20">
      <c r="J449" s="7"/>
      <c r="T449" s="17"/>
    </row>
    <row r="450" spans="10:20">
      <c r="J450" s="7"/>
      <c r="T450" s="17"/>
    </row>
    <row r="451" spans="10:20">
      <c r="J451" s="7"/>
      <c r="T451" s="17"/>
    </row>
    <row r="452" spans="10:20">
      <c r="J452" s="7"/>
      <c r="T452" s="17"/>
    </row>
    <row r="453" spans="10:20">
      <c r="J453" s="7"/>
      <c r="T453" s="17"/>
    </row>
    <row r="454" spans="10:20">
      <c r="J454" s="7"/>
      <c r="T454" s="17"/>
    </row>
    <row r="455" spans="10:20">
      <c r="J455" s="7"/>
      <c r="T455" s="17"/>
    </row>
    <row r="456" spans="10:20">
      <c r="J456" s="7"/>
      <c r="T456" s="17"/>
    </row>
    <row r="457" spans="10:20">
      <c r="J457" s="7"/>
      <c r="T457" s="17"/>
    </row>
    <row r="458" spans="10:20">
      <c r="J458" s="7"/>
      <c r="T458" s="17"/>
    </row>
    <row r="459" spans="10:20">
      <c r="J459" s="7"/>
      <c r="T459" s="17"/>
    </row>
    <row r="460" spans="10:20">
      <c r="J460" s="7"/>
      <c r="T460" s="17"/>
    </row>
    <row r="461" spans="10:20">
      <c r="J461" s="7"/>
      <c r="T461" s="17"/>
    </row>
    <row r="462" spans="10:20">
      <c r="J462" s="7"/>
      <c r="T462" s="17"/>
    </row>
    <row r="463" spans="10:20">
      <c r="J463" s="7"/>
      <c r="T463" s="17"/>
    </row>
    <row r="464" spans="10:20">
      <c r="J464" s="7"/>
      <c r="T464" s="17"/>
    </row>
    <row r="465" spans="3:20">
      <c r="J465" s="7"/>
      <c r="T465" s="17"/>
    </row>
    <row r="466" spans="3:20">
      <c r="J466" s="7"/>
      <c r="T466" s="17"/>
    </row>
    <row r="467" spans="3:20">
      <c r="J467" s="7"/>
      <c r="T467" s="17"/>
    </row>
    <row r="468" spans="3:20">
      <c r="J468" s="7"/>
      <c r="T468" s="17"/>
    </row>
    <row r="469" spans="3:20">
      <c r="J469" s="7"/>
      <c r="T469" s="17"/>
    </row>
    <row r="470" spans="3:20">
      <c r="J470" s="7"/>
      <c r="T470" s="17"/>
    </row>
    <row r="471" spans="3:20">
      <c r="J471" s="7"/>
      <c r="T471" s="17"/>
    </row>
    <row r="472" spans="3:20">
      <c r="J472" s="7"/>
      <c r="T472" s="17"/>
    </row>
    <row r="473" spans="3:20">
      <c r="J473" s="7"/>
      <c r="T473" s="17"/>
    </row>
    <row r="474" spans="3:20">
      <c r="C474" s="87"/>
      <c r="F474" s="87"/>
      <c r="G474" s="87"/>
      <c r="H474" s="87"/>
      <c r="I474" s="87"/>
      <c r="J474" s="7"/>
      <c r="T474" s="17"/>
    </row>
    <row r="475" spans="3:20">
      <c r="J475" s="7"/>
      <c r="T475" s="17"/>
    </row>
    <row r="476" spans="3:20">
      <c r="J476" s="7"/>
      <c r="T476" s="17"/>
    </row>
    <row r="477" spans="3:20">
      <c r="J477" s="7"/>
      <c r="T477" s="17"/>
    </row>
    <row r="478" spans="3:20">
      <c r="J478" s="7"/>
      <c r="T478" s="17"/>
    </row>
    <row r="479" spans="3:20">
      <c r="J479" s="7"/>
      <c r="T479" s="17"/>
    </row>
    <row r="480" spans="3:20">
      <c r="J480" s="7"/>
      <c r="T480" s="17"/>
    </row>
    <row r="481" spans="10:20">
      <c r="J481" s="7"/>
      <c r="T481" s="17"/>
    </row>
    <row r="482" spans="10:20">
      <c r="J482" s="7"/>
      <c r="T482" s="17"/>
    </row>
    <row r="483" spans="10:20">
      <c r="J483" s="7"/>
      <c r="T483" s="17"/>
    </row>
    <row r="484" spans="10:20">
      <c r="J484" s="7"/>
      <c r="T484" s="17"/>
    </row>
    <row r="485" spans="10:20">
      <c r="J485" s="7"/>
      <c r="T485" s="17"/>
    </row>
    <row r="486" spans="10:20">
      <c r="J486" s="7"/>
      <c r="T486" s="17"/>
    </row>
    <row r="487" spans="10:20">
      <c r="J487" s="7"/>
      <c r="T487" s="17"/>
    </row>
    <row r="488" spans="10:20">
      <c r="J488" s="7"/>
      <c r="T488" s="17"/>
    </row>
    <row r="489" spans="10:20">
      <c r="J489" s="7"/>
      <c r="T489" s="17"/>
    </row>
    <row r="490" spans="10:20">
      <c r="J490" s="7"/>
      <c r="T490" s="17"/>
    </row>
    <row r="491" spans="10:20">
      <c r="J491" s="7"/>
      <c r="T491" s="17"/>
    </row>
    <row r="492" spans="10:20">
      <c r="J492" s="7"/>
      <c r="T492" s="17"/>
    </row>
    <row r="493" spans="10:20">
      <c r="J493" s="7"/>
      <c r="T493" s="17"/>
    </row>
    <row r="494" spans="10:20">
      <c r="J494" s="7"/>
      <c r="T494" s="17"/>
    </row>
    <row r="495" spans="10:20">
      <c r="J495" s="7"/>
      <c r="T495" s="17"/>
    </row>
    <row r="496" spans="10:20">
      <c r="J496" s="7"/>
      <c r="T496" s="17"/>
    </row>
    <row r="497" spans="10:20">
      <c r="J497" s="7"/>
      <c r="T497" s="17"/>
    </row>
    <row r="498" spans="10:20">
      <c r="J498" s="7"/>
      <c r="T498" s="17"/>
    </row>
    <row r="499" spans="10:20">
      <c r="J499" s="7"/>
      <c r="T499" s="17"/>
    </row>
    <row r="500" spans="10:20">
      <c r="J500" s="7"/>
      <c r="T500" s="17"/>
    </row>
    <row r="501" spans="10:20">
      <c r="J501" s="7"/>
      <c r="T501" s="17"/>
    </row>
    <row r="502" spans="10:20">
      <c r="J502" s="7"/>
      <c r="T502" s="17"/>
    </row>
    <row r="503" spans="10:20">
      <c r="J503" s="7"/>
      <c r="T503" s="17"/>
    </row>
    <row r="504" spans="10:20">
      <c r="J504" s="7"/>
      <c r="T504" s="17"/>
    </row>
    <row r="505" spans="10:20">
      <c r="J505" s="7"/>
      <c r="T505" s="17"/>
    </row>
    <row r="506" spans="10:20">
      <c r="J506" s="7"/>
      <c r="T506" s="17"/>
    </row>
    <row r="507" spans="10:20">
      <c r="J507" s="7"/>
      <c r="T507" s="17"/>
    </row>
    <row r="508" spans="10:20">
      <c r="J508" s="7"/>
      <c r="T508" s="17"/>
    </row>
    <row r="509" spans="10:20">
      <c r="J509" s="7"/>
      <c r="T509" s="17"/>
    </row>
    <row r="510" spans="10:20">
      <c r="J510" s="7"/>
      <c r="T510" s="17"/>
    </row>
    <row r="511" spans="10:20">
      <c r="J511" s="7"/>
      <c r="T511" s="17"/>
    </row>
    <row r="512" spans="10:20">
      <c r="J512" s="7"/>
      <c r="T512" s="17"/>
    </row>
    <row r="513" spans="10:20">
      <c r="J513" s="7"/>
      <c r="T513" s="17"/>
    </row>
    <row r="514" spans="10:20">
      <c r="J514" s="7"/>
      <c r="T514" s="17"/>
    </row>
    <row r="515" spans="10:20">
      <c r="J515" s="7"/>
      <c r="T515" s="17"/>
    </row>
    <row r="516" spans="10:20">
      <c r="J516" s="7"/>
      <c r="T516" s="17"/>
    </row>
    <row r="517" spans="10:20">
      <c r="J517" s="7"/>
      <c r="T517" s="17"/>
    </row>
    <row r="518" spans="10:20">
      <c r="J518" s="7"/>
      <c r="T518" s="17"/>
    </row>
    <row r="519" spans="10:20">
      <c r="J519" s="7"/>
      <c r="T519" s="17"/>
    </row>
    <row r="520" spans="10:20">
      <c r="J520" s="7"/>
      <c r="T520" s="17"/>
    </row>
    <row r="521" spans="10:20">
      <c r="J521" s="7"/>
      <c r="T521" s="17"/>
    </row>
    <row r="522" spans="10:20">
      <c r="J522" s="7"/>
      <c r="T522" s="17"/>
    </row>
    <row r="523" spans="10:20">
      <c r="J523" s="7"/>
      <c r="T523" s="17"/>
    </row>
    <row r="524" spans="10:20">
      <c r="J524" s="7"/>
      <c r="T524" s="17"/>
    </row>
    <row r="525" spans="10:20">
      <c r="J525" s="7"/>
      <c r="T525" s="17"/>
    </row>
    <row r="526" spans="10:20">
      <c r="J526" s="7"/>
      <c r="T526" s="17"/>
    </row>
    <row r="527" spans="10:20">
      <c r="J527" s="7"/>
      <c r="T527" s="17"/>
    </row>
    <row r="528" spans="10:20">
      <c r="J528" s="7"/>
      <c r="T528" s="17"/>
    </row>
    <row r="529" spans="3:20">
      <c r="J529" s="7"/>
      <c r="T529" s="17"/>
    </row>
    <row r="530" spans="3:20">
      <c r="J530" s="7"/>
      <c r="T530" s="17"/>
    </row>
    <row r="531" spans="3:20">
      <c r="J531" s="7"/>
      <c r="T531" s="17"/>
    </row>
    <row r="532" spans="3:20">
      <c r="J532" s="7"/>
      <c r="T532" s="17"/>
    </row>
    <row r="533" spans="3:20">
      <c r="J533" s="7"/>
      <c r="T533" s="17"/>
    </row>
    <row r="534" spans="3:20">
      <c r="J534" s="7"/>
      <c r="T534" s="17"/>
    </row>
    <row r="535" spans="3:20">
      <c r="J535" s="7"/>
      <c r="T535" s="17"/>
    </row>
    <row r="536" spans="3:20">
      <c r="J536" s="7"/>
      <c r="T536" s="17"/>
    </row>
    <row r="537" spans="3:20">
      <c r="J537" s="7"/>
      <c r="T537" s="17"/>
    </row>
    <row r="538" spans="3:20">
      <c r="C538" s="87"/>
      <c r="F538" s="87"/>
      <c r="G538" s="87"/>
      <c r="H538" s="87"/>
      <c r="I538" s="87"/>
      <c r="J538" s="7"/>
      <c r="T538" s="17"/>
    </row>
    <row r="539" spans="3:20">
      <c r="J539" s="7"/>
      <c r="T539" s="17"/>
    </row>
    <row r="540" spans="3:20">
      <c r="J540" s="7"/>
      <c r="T540" s="17"/>
    </row>
    <row r="541" spans="3:20">
      <c r="J541" s="7"/>
      <c r="T541" s="17"/>
    </row>
    <row r="542" spans="3:20">
      <c r="J542" s="7"/>
      <c r="T542" s="17"/>
    </row>
    <row r="543" spans="3:20">
      <c r="J543" s="7"/>
      <c r="T543" s="17"/>
    </row>
    <row r="544" spans="3:20">
      <c r="J544" s="7"/>
      <c r="T544" s="17"/>
    </row>
    <row r="545" spans="10:20">
      <c r="J545" s="7"/>
      <c r="T545" s="17"/>
    </row>
    <row r="546" spans="10:20">
      <c r="J546" s="7"/>
      <c r="T546" s="17"/>
    </row>
    <row r="547" spans="10:20">
      <c r="J547" s="7"/>
      <c r="T547" s="17"/>
    </row>
    <row r="548" spans="10:20">
      <c r="J548" s="7"/>
      <c r="T548" s="17"/>
    </row>
    <row r="549" spans="10:20">
      <c r="J549" s="7"/>
      <c r="T549" s="17"/>
    </row>
    <row r="550" spans="10:20">
      <c r="J550" s="7"/>
      <c r="T550" s="17"/>
    </row>
    <row r="551" spans="10:20">
      <c r="J551" s="7"/>
      <c r="T551" s="17"/>
    </row>
    <row r="552" spans="10:20">
      <c r="J552" s="7"/>
      <c r="T552" s="17"/>
    </row>
    <row r="553" spans="10:20">
      <c r="J553" s="7"/>
      <c r="T553" s="17"/>
    </row>
    <row r="554" spans="10:20">
      <c r="J554" s="7"/>
      <c r="T554" s="17"/>
    </row>
    <row r="555" spans="10:20">
      <c r="J555" s="7"/>
      <c r="T555" s="17"/>
    </row>
    <row r="556" spans="10:20">
      <c r="J556" s="7"/>
      <c r="T556" s="17"/>
    </row>
    <row r="557" spans="10:20">
      <c r="J557" s="7"/>
      <c r="T557" s="17"/>
    </row>
    <row r="558" spans="10:20">
      <c r="J558" s="7"/>
      <c r="T558" s="17"/>
    </row>
    <row r="559" spans="10:20">
      <c r="J559" s="7"/>
      <c r="T559" s="17"/>
    </row>
    <row r="560" spans="10:20">
      <c r="J560" s="7"/>
      <c r="T560" s="17"/>
    </row>
    <row r="561" spans="10:20">
      <c r="J561" s="7"/>
      <c r="T561" s="17"/>
    </row>
    <row r="562" spans="10:20">
      <c r="J562" s="7"/>
      <c r="T562" s="17"/>
    </row>
    <row r="563" spans="10:20">
      <c r="J563" s="7"/>
      <c r="T563" s="17"/>
    </row>
    <row r="564" spans="10:20">
      <c r="J564" s="7"/>
      <c r="T564" s="17"/>
    </row>
    <row r="565" spans="10:20">
      <c r="J565" s="7"/>
      <c r="T565" s="17"/>
    </row>
    <row r="566" spans="10:20">
      <c r="J566" s="7"/>
      <c r="T566" s="17"/>
    </row>
    <row r="567" spans="10:20">
      <c r="J567" s="7"/>
      <c r="T567" s="17"/>
    </row>
    <row r="568" spans="10:20">
      <c r="J568" s="7"/>
      <c r="T568" s="17"/>
    </row>
    <row r="569" spans="10:20">
      <c r="J569" s="7"/>
      <c r="T569" s="17"/>
    </row>
    <row r="570" spans="10:20">
      <c r="J570" s="7"/>
      <c r="T570" s="17"/>
    </row>
    <row r="571" spans="10:20">
      <c r="J571" s="7"/>
      <c r="T571" s="17"/>
    </row>
    <row r="572" spans="10:20">
      <c r="J572" s="7"/>
      <c r="T572" s="17"/>
    </row>
    <row r="573" spans="10:20">
      <c r="J573" s="7"/>
      <c r="T573" s="17"/>
    </row>
    <row r="574" spans="10:20">
      <c r="J574" s="7"/>
      <c r="T574" s="17"/>
    </row>
    <row r="575" spans="10:20">
      <c r="J575" s="7"/>
      <c r="T575" s="17"/>
    </row>
    <row r="576" spans="10:20">
      <c r="J576" s="7"/>
      <c r="T576" s="17"/>
    </row>
    <row r="577" spans="10:20">
      <c r="J577" s="7"/>
      <c r="T577" s="17"/>
    </row>
  </sheetData>
  <pageMargins left="0.7" right="0.7" top="0.75" bottom="0.75" header="0.3" footer="0.3"/>
  <pageSetup paperSize="9" orientation="portrait" horizontalDpi="360" verticalDpi="360" r:id="rId3"/>
  <legacyDrawing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8734D-4DBD-4375-84AB-FF2F82E0AD9C}">
  <dimension ref="A1:AL129"/>
  <sheetViews>
    <sheetView workbookViewId="0">
      <pane xSplit="4" ySplit="1" topLeftCell="Y21" activePane="bottomRight" state="frozen"/>
      <selection pane="bottomRight" activeCell="AF5" sqref="AF5"/>
      <selection pane="bottomLeft" activeCell="A2" sqref="A2"/>
      <selection pane="topRight" activeCell="E1" sqref="E1"/>
    </sheetView>
  </sheetViews>
  <sheetFormatPr defaultRowHeight="15" customHeight="1"/>
  <cols>
    <col min="10" max="10" width="10.5703125" bestFit="1" customWidth="1"/>
    <col min="12" max="12" width="6.42578125" customWidth="1"/>
    <col min="14" max="14" width="13.85546875" customWidth="1"/>
    <col min="31" max="31" width="21" bestFit="1" customWidth="1"/>
    <col min="32" max="32" width="15.42578125" customWidth="1"/>
    <col min="33" max="33" width="14.28515625" bestFit="1" customWidth="1"/>
    <col min="34" max="37" width="9.140625" bestFit="1" customWidth="1"/>
    <col min="38" max="38" width="10.7109375" bestFit="1" customWidth="1"/>
  </cols>
  <sheetData>
    <row r="1" spans="1:38" ht="43.5">
      <c r="A1" s="96" t="s">
        <v>49</v>
      </c>
      <c r="B1" s="96" t="s">
        <v>50</v>
      </c>
      <c r="C1" s="96" t="s">
        <v>52</v>
      </c>
      <c r="D1" s="96" t="s">
        <v>53</v>
      </c>
      <c r="E1" s="96" t="s">
        <v>54</v>
      </c>
      <c r="F1" s="96" t="s">
        <v>55</v>
      </c>
      <c r="G1" s="96" t="s">
        <v>56</v>
      </c>
      <c r="H1" s="5" t="s">
        <v>57</v>
      </c>
      <c r="I1" s="96" t="s">
        <v>59</v>
      </c>
      <c r="J1" s="5" t="s">
        <v>602</v>
      </c>
      <c r="K1" s="5" t="s">
        <v>654</v>
      </c>
      <c r="L1" s="5" t="s">
        <v>622</v>
      </c>
      <c r="M1" s="37" t="s">
        <v>623</v>
      </c>
      <c r="N1" s="1" t="s">
        <v>655</v>
      </c>
      <c r="O1" s="117" t="s">
        <v>184</v>
      </c>
      <c r="P1" s="117" t="s">
        <v>656</v>
      </c>
      <c r="Q1" s="117" t="s">
        <v>657</v>
      </c>
      <c r="R1" s="117" t="s">
        <v>658</v>
      </c>
      <c r="S1" s="117" t="s">
        <v>659</v>
      </c>
      <c r="T1" s="117" t="s">
        <v>660</v>
      </c>
      <c r="U1" s="117" t="s">
        <v>661</v>
      </c>
      <c r="V1" s="117" t="s">
        <v>662</v>
      </c>
      <c r="W1" s="117" t="s">
        <v>663</v>
      </c>
      <c r="X1" s="117" t="s">
        <v>664</v>
      </c>
      <c r="Y1" s="117" t="s">
        <v>665</v>
      </c>
      <c r="Z1" s="117" t="s">
        <v>666</v>
      </c>
    </row>
    <row r="2" spans="1:38" ht="14.45">
      <c r="A2" s="86" t="s">
        <v>29</v>
      </c>
      <c r="B2" s="86" t="s">
        <v>30</v>
      </c>
      <c r="C2" s="86" t="s">
        <v>37</v>
      </c>
      <c r="D2" s="86">
        <v>2018</v>
      </c>
      <c r="E2" s="86">
        <v>1</v>
      </c>
      <c r="F2" s="86">
        <v>1</v>
      </c>
      <c r="G2" s="86">
        <v>1</v>
      </c>
      <c r="H2" s="86">
        <v>1</v>
      </c>
      <c r="I2" s="57">
        <v>101</v>
      </c>
      <c r="J2" s="99">
        <v>45862</v>
      </c>
      <c r="K2" s="3">
        <v>0.56999999999999995</v>
      </c>
      <c r="L2" s="3">
        <v>7.65</v>
      </c>
      <c r="M2">
        <v>26</v>
      </c>
      <c r="O2" s="93">
        <v>0.84</v>
      </c>
      <c r="P2" s="100">
        <v>0.56999999999999995</v>
      </c>
      <c r="Q2" s="93">
        <v>32</v>
      </c>
      <c r="R2" s="93">
        <v>26</v>
      </c>
      <c r="S2" s="93">
        <v>41.4</v>
      </c>
      <c r="T2" s="93">
        <v>1.4</v>
      </c>
      <c r="U2" s="93">
        <v>373.13</v>
      </c>
      <c r="V2" s="93">
        <v>50</v>
      </c>
      <c r="W2" s="93">
        <v>65.73</v>
      </c>
      <c r="X2" s="93">
        <v>11.1</v>
      </c>
      <c r="Y2" s="17">
        <f>(W2-X2)/W2</f>
        <v>0.8311273391145596</v>
      </c>
      <c r="Z2" s="63">
        <f>(U2-U2*(Y2))/0.5</f>
        <v>126.02291191236873</v>
      </c>
      <c r="AA2" s="119"/>
    </row>
    <row r="3" spans="1:38" ht="14.45">
      <c r="A3" s="86" t="s">
        <v>29</v>
      </c>
      <c r="B3" s="86" t="s">
        <v>30</v>
      </c>
      <c r="C3" s="86" t="s">
        <v>36</v>
      </c>
      <c r="D3" s="86">
        <v>2016</v>
      </c>
      <c r="E3" s="86">
        <v>1</v>
      </c>
      <c r="F3" s="86">
        <v>1</v>
      </c>
      <c r="G3" s="86">
        <v>3</v>
      </c>
      <c r="H3" s="86">
        <v>8</v>
      </c>
      <c r="I3" s="86">
        <v>103</v>
      </c>
      <c r="J3" s="99">
        <v>45862</v>
      </c>
      <c r="K3" s="3">
        <v>0.6</v>
      </c>
      <c r="L3" s="3">
        <v>8.99</v>
      </c>
      <c r="M3">
        <v>22</v>
      </c>
      <c r="O3" s="93">
        <v>0.83499999999999996</v>
      </c>
      <c r="P3" s="100">
        <v>0.6</v>
      </c>
      <c r="Q3" s="93">
        <v>25</v>
      </c>
      <c r="R3" s="93">
        <v>22</v>
      </c>
      <c r="S3" s="93">
        <v>45.6</v>
      </c>
      <c r="T3" s="93">
        <v>1.05</v>
      </c>
      <c r="U3" s="93">
        <v>245.96</v>
      </c>
      <c r="V3" s="93">
        <v>50</v>
      </c>
      <c r="W3" s="93">
        <v>34.950000000000003</v>
      </c>
      <c r="X3" s="93">
        <v>5.63</v>
      </c>
      <c r="Y3" s="17">
        <f t="shared" ref="Y3:Y65" si="0">(W3-X3)/W3</f>
        <v>0.83891273247496423</v>
      </c>
      <c r="Z3" s="63">
        <f t="shared" ref="Z3:Z65" si="1">(U3-U3*(Y3))/0.5</f>
        <v>79.242048640915584</v>
      </c>
      <c r="AA3" s="119"/>
    </row>
    <row r="4" spans="1:38" ht="14.45">
      <c r="A4" s="86" t="s">
        <v>39</v>
      </c>
      <c r="B4" s="86" t="s">
        <v>40</v>
      </c>
      <c r="C4" s="86" t="s">
        <v>41</v>
      </c>
      <c r="D4" s="86">
        <v>1984</v>
      </c>
      <c r="E4" s="86">
        <v>1</v>
      </c>
      <c r="F4" s="86">
        <v>1</v>
      </c>
      <c r="G4" s="86">
        <v>5</v>
      </c>
      <c r="H4" s="86">
        <v>9</v>
      </c>
      <c r="I4" s="57">
        <v>105</v>
      </c>
      <c r="J4" s="99">
        <v>45869</v>
      </c>
      <c r="K4" s="3">
        <v>0.49</v>
      </c>
      <c r="L4" s="3">
        <v>6.14</v>
      </c>
      <c r="M4" s="110">
        <v>32</v>
      </c>
      <c r="N4" t="s">
        <v>667</v>
      </c>
      <c r="O4" s="93">
        <v>0.83599999999999997</v>
      </c>
      <c r="P4" s="100">
        <v>0.49</v>
      </c>
      <c r="Q4" s="93">
        <v>38</v>
      </c>
      <c r="R4" s="93">
        <v>32</v>
      </c>
      <c r="S4" s="93">
        <v>39.299999999999997</v>
      </c>
      <c r="T4" s="93">
        <v>1.2</v>
      </c>
      <c r="U4" s="93">
        <v>177.98</v>
      </c>
      <c r="V4" s="93">
        <v>50</v>
      </c>
      <c r="W4" s="93">
        <v>45.43</v>
      </c>
      <c r="X4" s="93">
        <v>7.25</v>
      </c>
      <c r="Y4" s="17">
        <f t="shared" si="0"/>
        <v>0.84041382346467097</v>
      </c>
      <c r="Z4" s="63">
        <f t="shared" si="1"/>
        <v>56.806295399515705</v>
      </c>
      <c r="AA4" s="119"/>
    </row>
    <row r="5" spans="1:38" ht="14.45">
      <c r="A5" s="86" t="s">
        <v>39</v>
      </c>
      <c r="B5" s="86" t="s">
        <v>40</v>
      </c>
      <c r="C5" s="86" t="s">
        <v>47</v>
      </c>
      <c r="D5" s="86">
        <v>2016</v>
      </c>
      <c r="E5" s="86">
        <v>1</v>
      </c>
      <c r="F5" s="86">
        <v>1</v>
      </c>
      <c r="G5" s="86">
        <v>7</v>
      </c>
      <c r="H5" s="86">
        <v>16</v>
      </c>
      <c r="I5" s="86">
        <v>107</v>
      </c>
      <c r="J5" s="99">
        <v>45869</v>
      </c>
      <c r="K5" s="3">
        <v>0.38</v>
      </c>
      <c r="L5" s="3">
        <v>5.47</v>
      </c>
      <c r="M5" s="110">
        <v>38</v>
      </c>
      <c r="O5" s="93">
        <v>0.79500000000000004</v>
      </c>
      <c r="P5" s="100">
        <v>0.38</v>
      </c>
      <c r="Q5" s="93">
        <v>41</v>
      </c>
      <c r="R5" s="93">
        <v>38</v>
      </c>
      <c r="S5" s="93">
        <v>29.9</v>
      </c>
      <c r="T5" s="93">
        <v>0.9</v>
      </c>
      <c r="U5" s="93">
        <v>171.9</v>
      </c>
      <c r="V5" s="93">
        <v>50</v>
      </c>
      <c r="W5" s="93">
        <v>44.56</v>
      </c>
      <c r="X5" s="93">
        <v>6.47</v>
      </c>
      <c r="Y5" s="17">
        <f t="shared" si="0"/>
        <v>0.85480251346499103</v>
      </c>
      <c r="Z5" s="63">
        <f t="shared" si="1"/>
        <v>49.918895870736094</v>
      </c>
      <c r="AA5" s="119"/>
      <c r="AE5" s="29" t="s">
        <v>668</v>
      </c>
      <c r="AH5" s="29" t="s">
        <v>55</v>
      </c>
    </row>
    <row r="6" spans="1:38" ht="14.45">
      <c r="A6" s="86" t="s">
        <v>29</v>
      </c>
      <c r="B6" s="86" t="s">
        <v>30</v>
      </c>
      <c r="C6" s="86" t="s">
        <v>32</v>
      </c>
      <c r="D6" s="86">
        <v>1985</v>
      </c>
      <c r="E6" s="86">
        <v>2</v>
      </c>
      <c r="F6" s="86">
        <v>1</v>
      </c>
      <c r="G6" s="86">
        <v>9</v>
      </c>
      <c r="H6" s="86">
        <v>17</v>
      </c>
      <c r="I6" s="57">
        <v>109</v>
      </c>
      <c r="J6" s="99">
        <v>45862</v>
      </c>
      <c r="K6" s="3">
        <v>0.56000000000000005</v>
      </c>
      <c r="L6" s="3">
        <v>9.4600000000000009</v>
      </c>
      <c r="M6">
        <v>21</v>
      </c>
      <c r="O6" s="93">
        <v>0.82299999999999995</v>
      </c>
      <c r="P6" s="100">
        <v>0.56000000000000005</v>
      </c>
      <c r="Q6" s="93">
        <v>29</v>
      </c>
      <c r="R6" s="93">
        <v>21</v>
      </c>
      <c r="S6" s="93">
        <v>43.3</v>
      </c>
      <c r="T6" s="93">
        <v>1.2</v>
      </c>
      <c r="U6" s="93">
        <v>272.45</v>
      </c>
      <c r="V6" s="93">
        <v>50</v>
      </c>
      <c r="W6" s="93">
        <v>48.94</v>
      </c>
      <c r="X6" s="93">
        <v>8.16</v>
      </c>
      <c r="Y6" s="17">
        <f t="shared" si="0"/>
        <v>0.83326522272170012</v>
      </c>
      <c r="Z6" s="63">
        <f t="shared" si="1"/>
        <v>90.853780138945581</v>
      </c>
      <c r="AA6" s="119"/>
      <c r="AE6" s="29" t="s">
        <v>49</v>
      </c>
      <c r="AF6" s="29" t="s">
        <v>53</v>
      </c>
      <c r="AG6" s="29" t="s">
        <v>52</v>
      </c>
      <c r="AH6">
        <v>1</v>
      </c>
      <c r="AI6">
        <v>2</v>
      </c>
      <c r="AJ6">
        <v>3</v>
      </c>
      <c r="AK6">
        <v>4</v>
      </c>
      <c r="AL6" t="s">
        <v>618</v>
      </c>
    </row>
    <row r="7" spans="1:38" ht="14.45">
      <c r="A7" s="86" t="s">
        <v>29</v>
      </c>
      <c r="B7" s="86" t="s">
        <v>30</v>
      </c>
      <c r="C7" s="86" t="s">
        <v>35</v>
      </c>
      <c r="D7" s="86">
        <v>2002</v>
      </c>
      <c r="E7" s="86">
        <v>2</v>
      </c>
      <c r="F7" s="86">
        <v>1</v>
      </c>
      <c r="G7" s="86">
        <v>11</v>
      </c>
      <c r="H7" s="86">
        <v>24</v>
      </c>
      <c r="I7" s="86">
        <v>111</v>
      </c>
      <c r="J7" s="99">
        <v>45862</v>
      </c>
      <c r="K7" s="3">
        <v>0.44</v>
      </c>
      <c r="L7" s="3">
        <v>6.67</v>
      </c>
      <c r="M7">
        <v>17</v>
      </c>
      <c r="O7" s="93">
        <v>0.72299999999999998</v>
      </c>
      <c r="P7" s="100">
        <v>0.44</v>
      </c>
      <c r="Q7" s="93">
        <v>22</v>
      </c>
      <c r="R7" s="93">
        <v>17</v>
      </c>
      <c r="S7" s="93">
        <v>29.8</v>
      </c>
      <c r="T7" s="93">
        <v>0.6</v>
      </c>
      <c r="U7" s="93">
        <v>124</v>
      </c>
      <c r="V7" s="93">
        <v>50</v>
      </c>
      <c r="W7" s="93">
        <v>29.74</v>
      </c>
      <c r="X7" s="93">
        <v>5.67</v>
      </c>
      <c r="Y7" s="17">
        <f t="shared" si="0"/>
        <v>0.80934767989240086</v>
      </c>
      <c r="Z7" s="63">
        <f t="shared" si="1"/>
        <v>47.281775386684586</v>
      </c>
      <c r="AA7" s="119"/>
      <c r="AE7" t="s">
        <v>39</v>
      </c>
      <c r="AF7">
        <v>1984</v>
      </c>
      <c r="AG7" t="s">
        <v>41</v>
      </c>
      <c r="AH7" s="30">
        <v>56.806295399515705</v>
      </c>
      <c r="AI7" s="30">
        <v>78.813323353293413</v>
      </c>
      <c r="AJ7" s="30">
        <v>33.231496399039742</v>
      </c>
      <c r="AK7" s="30">
        <v>97.175022307201971</v>
      </c>
      <c r="AL7" s="30">
        <v>66.5065343647627</v>
      </c>
    </row>
    <row r="8" spans="1:38" ht="14.45">
      <c r="A8" s="86" t="s">
        <v>39</v>
      </c>
      <c r="B8" s="86" t="s">
        <v>40</v>
      </c>
      <c r="C8" s="86" t="s">
        <v>42</v>
      </c>
      <c r="D8" s="86">
        <v>1989</v>
      </c>
      <c r="E8" s="87">
        <v>2</v>
      </c>
      <c r="F8" s="87">
        <v>1</v>
      </c>
      <c r="G8" s="87">
        <v>13</v>
      </c>
      <c r="H8" s="86">
        <v>25</v>
      </c>
      <c r="I8" s="57">
        <v>113</v>
      </c>
      <c r="J8" s="99">
        <v>45869</v>
      </c>
      <c r="K8" s="3">
        <v>0.49</v>
      </c>
      <c r="L8" s="3">
        <v>6.24</v>
      </c>
      <c r="M8" s="110">
        <v>32</v>
      </c>
      <c r="O8" s="93">
        <v>0.78700000000000003</v>
      </c>
      <c r="P8" s="100">
        <v>0.49</v>
      </c>
      <c r="Q8" s="93">
        <v>26</v>
      </c>
      <c r="R8" s="93">
        <v>32</v>
      </c>
      <c r="S8" s="93">
        <v>30.1</v>
      </c>
      <c r="T8" s="93">
        <v>0.9</v>
      </c>
      <c r="U8" s="93">
        <v>142.5</v>
      </c>
      <c r="V8" s="93">
        <v>50</v>
      </c>
      <c r="W8" s="93">
        <v>32.840000000000003</v>
      </c>
      <c r="X8" s="93">
        <v>5.27</v>
      </c>
      <c r="Y8" s="17">
        <f t="shared" si="0"/>
        <v>0.83952496954933009</v>
      </c>
      <c r="Z8" s="63">
        <f t="shared" si="1"/>
        <v>45.735383678440911</v>
      </c>
      <c r="AA8" s="119"/>
      <c r="AF8">
        <v>1989</v>
      </c>
      <c r="AG8" t="s">
        <v>42</v>
      </c>
      <c r="AH8" s="30">
        <v>45.735383678440911</v>
      </c>
      <c r="AI8" s="30">
        <v>45.499858916478559</v>
      </c>
      <c r="AJ8" s="30">
        <v>31.460651801029172</v>
      </c>
      <c r="AK8" s="30">
        <v>56.486298472385442</v>
      </c>
      <c r="AL8" s="30">
        <v>44.795548217083521</v>
      </c>
    </row>
    <row r="9" spans="1:38" ht="14.45">
      <c r="A9" s="86" t="s">
        <v>39</v>
      </c>
      <c r="B9" s="86" t="s">
        <v>40</v>
      </c>
      <c r="C9" s="86" t="s">
        <v>48</v>
      </c>
      <c r="D9" s="86">
        <v>2020</v>
      </c>
      <c r="E9" s="86">
        <v>2</v>
      </c>
      <c r="F9" s="86">
        <v>1</v>
      </c>
      <c r="G9" s="86">
        <v>15</v>
      </c>
      <c r="H9" s="86">
        <v>32</v>
      </c>
      <c r="I9" s="86">
        <v>115</v>
      </c>
      <c r="J9" s="99">
        <v>45869</v>
      </c>
      <c r="K9" s="3">
        <v>0.41</v>
      </c>
      <c r="L9" s="3">
        <v>4.6399999999999997</v>
      </c>
      <c r="M9" s="110">
        <v>33</v>
      </c>
      <c r="O9" s="93">
        <v>0.81</v>
      </c>
      <c r="P9" s="100">
        <v>0.41</v>
      </c>
      <c r="Q9" s="93">
        <v>35</v>
      </c>
      <c r="R9" s="93">
        <v>33</v>
      </c>
      <c r="S9" s="93">
        <v>32.6</v>
      </c>
      <c r="T9" s="93">
        <v>1.4</v>
      </c>
      <c r="U9" s="93">
        <v>209.45</v>
      </c>
      <c r="V9" s="93">
        <v>50</v>
      </c>
      <c r="W9" s="93">
        <v>63.34</v>
      </c>
      <c r="X9" s="93">
        <v>10.52</v>
      </c>
      <c r="Y9" s="17">
        <f t="shared" si="0"/>
        <v>0.83391221976634045</v>
      </c>
      <c r="Z9" s="63">
        <f t="shared" si="1"/>
        <v>69.574171139879979</v>
      </c>
      <c r="AA9" s="119"/>
      <c r="AF9">
        <v>1999</v>
      </c>
      <c r="AG9" t="s">
        <v>43</v>
      </c>
      <c r="AH9" s="30">
        <v>70.306811677160852</v>
      </c>
      <c r="AI9" s="30">
        <v>118.78917509966266</v>
      </c>
      <c r="AJ9" s="30">
        <v>74.042889820815844</v>
      </c>
      <c r="AK9" s="30">
        <v>56.658237129485201</v>
      </c>
      <c r="AL9" s="30">
        <v>79.949278431781138</v>
      </c>
    </row>
    <row r="10" spans="1:38" ht="14.45">
      <c r="A10" s="86" t="s">
        <v>29</v>
      </c>
      <c r="B10" s="86" t="s">
        <v>30</v>
      </c>
      <c r="C10" s="86" t="s">
        <v>33</v>
      </c>
      <c r="D10" s="86">
        <v>1998</v>
      </c>
      <c r="E10" s="86">
        <v>3</v>
      </c>
      <c r="F10" s="86">
        <v>1</v>
      </c>
      <c r="G10" s="86">
        <v>17</v>
      </c>
      <c r="H10" s="86">
        <v>33</v>
      </c>
      <c r="I10" s="57">
        <v>117</v>
      </c>
      <c r="J10" s="99">
        <v>45862</v>
      </c>
      <c r="K10" s="3">
        <v>0.66</v>
      </c>
      <c r="L10" s="3">
        <v>9.76</v>
      </c>
      <c r="M10">
        <v>32</v>
      </c>
      <c r="O10" s="93">
        <v>0.89</v>
      </c>
      <c r="P10" s="100">
        <v>0.66</v>
      </c>
      <c r="Q10" s="93">
        <v>33</v>
      </c>
      <c r="R10" s="93">
        <v>32</v>
      </c>
      <c r="S10" s="93">
        <v>51.8</v>
      </c>
      <c r="T10" s="93">
        <v>1.7</v>
      </c>
      <c r="U10" s="93">
        <v>474.45</v>
      </c>
      <c r="V10" s="93">
        <v>50</v>
      </c>
      <c r="W10" s="93">
        <v>62.53</v>
      </c>
      <c r="X10" s="93">
        <v>9.58</v>
      </c>
      <c r="Y10" s="17">
        <f t="shared" si="0"/>
        <v>0.84679353910123145</v>
      </c>
      <c r="Z10" s="63">
        <f t="shared" si="1"/>
        <v>145.37761074684147</v>
      </c>
      <c r="AA10" s="119"/>
      <c r="AF10">
        <v>2001</v>
      </c>
      <c r="AG10" t="s">
        <v>44</v>
      </c>
      <c r="AH10" s="30">
        <v>100.32665852381785</v>
      </c>
      <c r="AI10" s="30">
        <v>99.146344186046576</v>
      </c>
      <c r="AJ10" s="30">
        <v>50.191707798617927</v>
      </c>
      <c r="AK10" s="30">
        <v>75.418120135701486</v>
      </c>
      <c r="AL10" s="30">
        <v>81.270707661045961</v>
      </c>
    </row>
    <row r="11" spans="1:38" ht="14.45">
      <c r="A11" s="86" t="s">
        <v>29</v>
      </c>
      <c r="B11" s="86" t="s">
        <v>30</v>
      </c>
      <c r="C11" s="86" t="s">
        <v>38</v>
      </c>
      <c r="D11" s="86">
        <v>2023</v>
      </c>
      <c r="E11" s="86">
        <v>3</v>
      </c>
      <c r="F11" s="86">
        <v>1</v>
      </c>
      <c r="G11" s="86">
        <v>19</v>
      </c>
      <c r="H11" s="86">
        <v>40</v>
      </c>
      <c r="I11" s="86">
        <v>119</v>
      </c>
      <c r="J11" s="99">
        <v>45862</v>
      </c>
      <c r="K11" s="3">
        <v>0.52</v>
      </c>
      <c r="L11" s="3">
        <v>8.9</v>
      </c>
      <c r="M11">
        <v>19</v>
      </c>
      <c r="O11" s="93">
        <v>0.82799999999999996</v>
      </c>
      <c r="P11" s="100">
        <v>0.52</v>
      </c>
      <c r="Q11" s="93">
        <v>27</v>
      </c>
      <c r="R11" s="93">
        <v>19</v>
      </c>
      <c r="S11" s="93">
        <v>47.1</v>
      </c>
      <c r="T11" s="93">
        <v>1.1000000000000001</v>
      </c>
      <c r="U11" s="93">
        <v>318.26</v>
      </c>
      <c r="V11" s="93">
        <v>50</v>
      </c>
      <c r="W11" s="93">
        <v>47.89</v>
      </c>
      <c r="X11" s="93">
        <v>8.01</v>
      </c>
      <c r="Y11" s="17">
        <f t="shared" si="0"/>
        <v>0.83274169972854462</v>
      </c>
      <c r="Z11" s="63">
        <f t="shared" si="1"/>
        <v>106.46325328878675</v>
      </c>
      <c r="AA11" s="119"/>
      <c r="AF11">
        <v>2004</v>
      </c>
      <c r="AG11" t="s">
        <v>45</v>
      </c>
      <c r="AH11" s="30">
        <v>53.239078418938902</v>
      </c>
      <c r="AI11" s="30">
        <v>62.925785050862487</v>
      </c>
      <c r="AJ11" s="30">
        <v>53.103448275862092</v>
      </c>
      <c r="AK11" s="30">
        <v>32.500257069408747</v>
      </c>
      <c r="AL11" s="30">
        <v>50.442142203768057</v>
      </c>
    </row>
    <row r="12" spans="1:38" ht="14.45">
      <c r="A12" s="86" t="s">
        <v>39</v>
      </c>
      <c r="B12" s="86" t="s">
        <v>40</v>
      </c>
      <c r="C12" s="86" t="s">
        <v>44</v>
      </c>
      <c r="D12" s="86">
        <v>2001</v>
      </c>
      <c r="E12" s="86">
        <v>3</v>
      </c>
      <c r="F12" s="86">
        <v>1</v>
      </c>
      <c r="G12" s="86">
        <v>21</v>
      </c>
      <c r="H12" s="86">
        <v>41</v>
      </c>
      <c r="I12" s="57">
        <v>121</v>
      </c>
      <c r="J12" s="99">
        <v>45869</v>
      </c>
      <c r="K12" s="3">
        <v>0.6</v>
      </c>
      <c r="L12" s="3">
        <v>4.75</v>
      </c>
      <c r="M12" s="110">
        <v>36</v>
      </c>
      <c r="O12" s="93">
        <v>0.84799999999999998</v>
      </c>
      <c r="P12" s="100">
        <v>0.6</v>
      </c>
      <c r="Q12" s="93">
        <v>36</v>
      </c>
      <c r="R12" s="93">
        <v>36</v>
      </c>
      <c r="S12" s="93">
        <v>52.9</v>
      </c>
      <c r="T12" s="93">
        <v>1.8</v>
      </c>
      <c r="U12" s="93">
        <v>364.83</v>
      </c>
      <c r="V12" s="93">
        <v>50</v>
      </c>
      <c r="W12" s="93">
        <v>57.31</v>
      </c>
      <c r="X12" s="93">
        <v>7.88</v>
      </c>
      <c r="Y12" s="17">
        <f t="shared" si="0"/>
        <v>0.86250218112022325</v>
      </c>
      <c r="Z12" s="63">
        <f t="shared" si="1"/>
        <v>100.32665852381785</v>
      </c>
      <c r="AA12" s="119"/>
      <c r="AF12">
        <v>2008</v>
      </c>
      <c r="AG12" t="s">
        <v>46</v>
      </c>
      <c r="AH12" s="30">
        <v>65.064999999999998</v>
      </c>
      <c r="AI12" s="30">
        <v>116.67433618233622</v>
      </c>
      <c r="AJ12" s="30">
        <v>46.140399079048308</v>
      </c>
      <c r="AK12" s="30">
        <v>49.262986816511784</v>
      </c>
      <c r="AL12" s="30">
        <v>69.285680519474084</v>
      </c>
    </row>
    <row r="13" spans="1:38" ht="14.45">
      <c r="A13" s="86" t="s">
        <v>39</v>
      </c>
      <c r="B13" s="86" t="s">
        <v>40</v>
      </c>
      <c r="C13" s="86" t="s">
        <v>45</v>
      </c>
      <c r="D13" s="86">
        <v>2004</v>
      </c>
      <c r="E13" s="86">
        <v>3</v>
      </c>
      <c r="F13" s="86">
        <v>1</v>
      </c>
      <c r="G13" s="86">
        <v>23</v>
      </c>
      <c r="H13" s="86">
        <v>48</v>
      </c>
      <c r="I13" s="86">
        <v>123</v>
      </c>
      <c r="J13" s="99">
        <v>45869</v>
      </c>
      <c r="K13" s="3">
        <v>0.5</v>
      </c>
      <c r="L13" s="3">
        <v>4.51</v>
      </c>
      <c r="M13" s="110">
        <v>33</v>
      </c>
      <c r="O13" s="93">
        <v>0.82</v>
      </c>
      <c r="P13" s="100">
        <v>0.5</v>
      </c>
      <c r="Q13" s="93">
        <v>32</v>
      </c>
      <c r="R13" s="93">
        <v>33</v>
      </c>
      <c r="S13" s="93">
        <v>39</v>
      </c>
      <c r="T13" s="93">
        <v>1.4</v>
      </c>
      <c r="U13" s="93">
        <v>162.29</v>
      </c>
      <c r="V13" s="93">
        <v>50</v>
      </c>
      <c r="W13" s="93">
        <v>47.31</v>
      </c>
      <c r="X13" s="93">
        <v>7.76</v>
      </c>
      <c r="Y13" s="17">
        <f t="shared" si="0"/>
        <v>0.83597548087085183</v>
      </c>
      <c r="Z13" s="63">
        <f t="shared" si="1"/>
        <v>53.239078418938902</v>
      </c>
      <c r="AA13" s="119"/>
      <c r="AF13">
        <v>2016</v>
      </c>
      <c r="AG13" t="s">
        <v>47</v>
      </c>
      <c r="AH13" s="30">
        <v>49.918895870736094</v>
      </c>
      <c r="AI13" s="30">
        <v>131.56479503105595</v>
      </c>
      <c r="AJ13" s="30">
        <v>31.54493023255813</v>
      </c>
      <c r="AK13" s="30">
        <v>71.578695187165749</v>
      </c>
      <c r="AL13" s="30">
        <v>71.151829080378974</v>
      </c>
    </row>
    <row r="14" spans="1:38" ht="14.45">
      <c r="A14" s="86" t="s">
        <v>29</v>
      </c>
      <c r="B14" s="86" t="s">
        <v>30</v>
      </c>
      <c r="C14" s="86" t="s">
        <v>34</v>
      </c>
      <c r="D14" s="86">
        <v>1999</v>
      </c>
      <c r="E14" s="86">
        <v>4</v>
      </c>
      <c r="F14" s="86">
        <v>1</v>
      </c>
      <c r="G14" s="86">
        <v>25</v>
      </c>
      <c r="H14" s="86">
        <v>49</v>
      </c>
      <c r="I14" s="57">
        <v>125</v>
      </c>
      <c r="J14" s="99">
        <v>45862</v>
      </c>
      <c r="K14" s="3">
        <v>0.62</v>
      </c>
      <c r="L14" s="3">
        <v>11.21</v>
      </c>
      <c r="M14">
        <v>26</v>
      </c>
      <c r="O14" s="93">
        <v>0.83499999999999996</v>
      </c>
      <c r="P14" s="100">
        <v>0.62</v>
      </c>
      <c r="Q14" s="93">
        <v>29</v>
      </c>
      <c r="R14" s="93">
        <v>26</v>
      </c>
      <c r="S14" s="93">
        <v>43.6</v>
      </c>
      <c r="T14" s="93">
        <v>1.1000000000000001</v>
      </c>
      <c r="U14" s="93">
        <v>334.66</v>
      </c>
      <c r="V14" s="93">
        <v>50</v>
      </c>
      <c r="W14" s="93">
        <v>41.88</v>
      </c>
      <c r="X14" s="93">
        <v>7.8</v>
      </c>
      <c r="Y14" s="17">
        <f t="shared" si="0"/>
        <v>0.81375358166189116</v>
      </c>
      <c r="Z14" s="63">
        <f t="shared" si="1"/>
        <v>124.65845272206298</v>
      </c>
      <c r="AA14" s="119"/>
      <c r="AF14">
        <v>2020</v>
      </c>
      <c r="AG14" t="s">
        <v>48</v>
      </c>
      <c r="AH14" s="30">
        <v>69.574171139879979</v>
      </c>
      <c r="AI14" s="30">
        <v>99.947849106551985</v>
      </c>
      <c r="AJ14" s="30">
        <v>29.417691561590686</v>
      </c>
      <c r="AK14" s="30">
        <v>69.964463983767303</v>
      </c>
      <c r="AL14" s="30">
        <v>67.226043947947488</v>
      </c>
    </row>
    <row r="15" spans="1:38" ht="14.45">
      <c r="A15" s="86" t="s">
        <v>29</v>
      </c>
      <c r="B15" s="86" t="s">
        <v>30</v>
      </c>
      <c r="C15" s="86" t="s">
        <v>31</v>
      </c>
      <c r="D15" s="86">
        <v>1983</v>
      </c>
      <c r="E15" s="86">
        <v>4</v>
      </c>
      <c r="F15" s="86">
        <v>1</v>
      </c>
      <c r="G15" s="86">
        <v>27</v>
      </c>
      <c r="H15" s="86">
        <v>56</v>
      </c>
      <c r="I15" s="86">
        <v>127</v>
      </c>
      <c r="J15" s="99">
        <v>45862</v>
      </c>
      <c r="K15" s="3">
        <v>0.63</v>
      </c>
      <c r="L15" s="3">
        <v>8.34</v>
      </c>
      <c r="M15">
        <v>23</v>
      </c>
      <c r="O15" s="93">
        <v>0.83299999999999996</v>
      </c>
      <c r="P15" s="100">
        <v>0.63</v>
      </c>
      <c r="Q15" s="93">
        <v>27</v>
      </c>
      <c r="R15" s="93">
        <v>23</v>
      </c>
      <c r="S15" s="93">
        <v>38.799999999999997</v>
      </c>
      <c r="T15" s="93">
        <v>1.2</v>
      </c>
      <c r="U15" s="93">
        <v>346.39</v>
      </c>
      <c r="V15" s="93">
        <v>50</v>
      </c>
      <c r="W15" s="93">
        <v>49.99</v>
      </c>
      <c r="X15" s="93">
        <v>8.7899999999999991</v>
      </c>
      <c r="Y15" s="17">
        <f t="shared" si="0"/>
        <v>0.82416483296659337</v>
      </c>
      <c r="Z15" s="63">
        <f t="shared" si="1"/>
        <v>121.81508701740347</v>
      </c>
      <c r="AA15" s="119"/>
      <c r="AE15" t="s">
        <v>606</v>
      </c>
      <c r="AH15" s="30">
        <v>63.87153683856129</v>
      </c>
      <c r="AI15" s="30">
        <v>94.170183365785974</v>
      </c>
      <c r="AJ15" s="30">
        <v>43.641651871070238</v>
      </c>
      <c r="AK15" s="30">
        <v>63.63051013770346</v>
      </c>
      <c r="AL15" s="30">
        <v>66.328470553280241</v>
      </c>
    </row>
    <row r="16" spans="1:38" ht="14.45">
      <c r="A16" s="86" t="s">
        <v>39</v>
      </c>
      <c r="B16" s="86" t="s">
        <v>40</v>
      </c>
      <c r="C16" s="86" t="s">
        <v>43</v>
      </c>
      <c r="D16" s="86">
        <v>1999</v>
      </c>
      <c r="E16" s="86">
        <v>4</v>
      </c>
      <c r="F16" s="86">
        <v>1</v>
      </c>
      <c r="G16" s="86">
        <v>29</v>
      </c>
      <c r="H16" s="86">
        <v>57</v>
      </c>
      <c r="I16" s="57">
        <v>129</v>
      </c>
      <c r="J16" s="99">
        <v>45869</v>
      </c>
      <c r="K16" s="3">
        <v>0.46</v>
      </c>
      <c r="L16" s="3">
        <v>5.34</v>
      </c>
      <c r="M16" s="110">
        <v>34</v>
      </c>
      <c r="O16" s="93">
        <v>0.82399999999999995</v>
      </c>
      <c r="P16" s="100">
        <v>0.46</v>
      </c>
      <c r="Q16" s="93">
        <v>34</v>
      </c>
      <c r="R16" s="93">
        <v>34</v>
      </c>
      <c r="S16" s="93">
        <v>36.6</v>
      </c>
      <c r="T16" s="93">
        <v>1.7</v>
      </c>
      <c r="U16" s="93">
        <v>223.32</v>
      </c>
      <c r="V16" s="93">
        <v>50</v>
      </c>
      <c r="W16" s="93">
        <v>52.41</v>
      </c>
      <c r="X16" s="93">
        <v>8.25</v>
      </c>
      <c r="Y16" s="17">
        <f t="shared" si="0"/>
        <v>0.84258729250143105</v>
      </c>
      <c r="Z16" s="63">
        <f t="shared" si="1"/>
        <v>70.306811677160852</v>
      </c>
      <c r="AA16" s="119"/>
      <c r="AE16" t="s">
        <v>29</v>
      </c>
      <c r="AF16">
        <v>1983</v>
      </c>
      <c r="AG16" t="s">
        <v>31</v>
      </c>
      <c r="AH16" s="30">
        <v>121.81508701740347</v>
      </c>
      <c r="AI16" s="30">
        <v>172.93583489681043</v>
      </c>
      <c r="AJ16" s="30">
        <v>154.13883682115807</v>
      </c>
      <c r="AK16" s="30">
        <v>0</v>
      </c>
      <c r="AL16" s="30">
        <v>112.22243968384299</v>
      </c>
    </row>
    <row r="17" spans="1:38" ht="14.45">
      <c r="A17" s="86" t="s">
        <v>39</v>
      </c>
      <c r="B17" s="86" t="s">
        <v>40</v>
      </c>
      <c r="C17" s="86" t="s">
        <v>46</v>
      </c>
      <c r="D17" s="86">
        <v>2008</v>
      </c>
      <c r="E17" s="86">
        <v>4</v>
      </c>
      <c r="F17" s="86">
        <v>1</v>
      </c>
      <c r="G17" s="86">
        <v>31</v>
      </c>
      <c r="H17" s="86">
        <v>64</v>
      </c>
      <c r="I17" s="86">
        <v>131</v>
      </c>
      <c r="J17" s="99">
        <v>45869</v>
      </c>
      <c r="K17" s="3">
        <v>0.45</v>
      </c>
      <c r="L17" s="3">
        <v>5.78</v>
      </c>
      <c r="M17" s="110">
        <v>33</v>
      </c>
      <c r="O17" s="93">
        <v>0.80500000000000005</v>
      </c>
      <c r="P17" s="100">
        <v>0.45</v>
      </c>
      <c r="Q17" s="93">
        <v>31</v>
      </c>
      <c r="R17" s="93">
        <v>33</v>
      </c>
      <c r="S17" s="93">
        <v>40.799999999999997</v>
      </c>
      <c r="T17" s="93">
        <v>1.6</v>
      </c>
      <c r="U17" s="93">
        <v>223.08</v>
      </c>
      <c r="V17" s="93">
        <v>50</v>
      </c>
      <c r="W17" s="93">
        <v>51.36</v>
      </c>
      <c r="X17" s="93">
        <v>7.49</v>
      </c>
      <c r="Y17" s="17">
        <f t="shared" si="0"/>
        <v>0.85416666666666663</v>
      </c>
      <c r="Z17" s="63">
        <f t="shared" si="1"/>
        <v>65.064999999999998</v>
      </c>
      <c r="AA17" s="119"/>
      <c r="AF17">
        <v>1985</v>
      </c>
      <c r="AG17" t="s">
        <v>32</v>
      </c>
      <c r="AH17" s="30">
        <v>90.853780138945581</v>
      </c>
      <c r="AI17" s="30">
        <v>184.76679148139488</v>
      </c>
      <c r="AJ17" s="30">
        <v>64.092153413089363</v>
      </c>
      <c r="AK17" s="30">
        <v>265.12211977996435</v>
      </c>
      <c r="AL17" s="30">
        <v>151.20871120334854</v>
      </c>
    </row>
    <row r="18" spans="1:38" ht="14.45">
      <c r="A18" s="86" t="s">
        <v>29</v>
      </c>
      <c r="B18" s="86" t="s">
        <v>30</v>
      </c>
      <c r="C18" s="86" t="s">
        <v>32</v>
      </c>
      <c r="D18" s="86">
        <v>1985</v>
      </c>
      <c r="E18" s="86">
        <v>1</v>
      </c>
      <c r="F18" s="86">
        <v>2</v>
      </c>
      <c r="G18" s="86">
        <v>1</v>
      </c>
      <c r="H18" s="86">
        <v>2</v>
      </c>
      <c r="I18" s="57">
        <v>201</v>
      </c>
      <c r="J18" s="99">
        <v>45862</v>
      </c>
      <c r="K18" s="3">
        <v>0.77</v>
      </c>
      <c r="L18" s="3">
        <v>3.98</v>
      </c>
      <c r="M18">
        <v>28</v>
      </c>
      <c r="O18" s="93">
        <v>0.91800000000000004</v>
      </c>
      <c r="P18" s="100">
        <v>0.77</v>
      </c>
      <c r="Q18" s="93">
        <v>40</v>
      </c>
      <c r="R18" s="93">
        <v>28</v>
      </c>
      <c r="S18" s="93">
        <v>71.5</v>
      </c>
      <c r="T18" s="93">
        <v>1.4670000000000001</v>
      </c>
      <c r="U18" s="93">
        <v>608.25</v>
      </c>
      <c r="V18" s="93">
        <v>50</v>
      </c>
      <c r="W18" s="93">
        <v>85.46</v>
      </c>
      <c r="X18" s="93">
        <v>12.98</v>
      </c>
      <c r="Y18" s="17">
        <f t="shared" si="0"/>
        <v>0.84811607769716824</v>
      </c>
      <c r="Z18" s="63">
        <f t="shared" si="1"/>
        <v>184.76679148139488</v>
      </c>
      <c r="AA18" s="119"/>
      <c r="AF18">
        <v>1998</v>
      </c>
      <c r="AG18" t="s">
        <v>33</v>
      </c>
      <c r="AH18" s="30">
        <v>145.37761074684147</v>
      </c>
      <c r="AI18" s="30">
        <v>217.18401632249265</v>
      </c>
      <c r="AJ18" s="30">
        <v>95.951546391752572</v>
      </c>
      <c r="AK18" s="30">
        <v>0</v>
      </c>
      <c r="AL18" s="30">
        <v>114.62829336527167</v>
      </c>
    </row>
    <row r="19" spans="1:38" ht="14.45">
      <c r="A19" s="86" t="s">
        <v>29</v>
      </c>
      <c r="B19" s="86" t="s">
        <v>30</v>
      </c>
      <c r="C19" s="86" t="s">
        <v>33</v>
      </c>
      <c r="D19" s="86">
        <v>1998</v>
      </c>
      <c r="E19" s="86">
        <v>1</v>
      </c>
      <c r="F19" s="86">
        <v>2</v>
      </c>
      <c r="G19" s="86">
        <v>3</v>
      </c>
      <c r="H19" s="86">
        <v>7</v>
      </c>
      <c r="I19" s="86">
        <v>203</v>
      </c>
      <c r="J19" s="99">
        <v>45862</v>
      </c>
      <c r="K19" s="3">
        <v>0.8</v>
      </c>
      <c r="L19" s="3">
        <v>3.88</v>
      </c>
      <c r="M19">
        <v>34</v>
      </c>
      <c r="O19" s="93">
        <v>0.92</v>
      </c>
      <c r="P19" s="100">
        <v>0.8</v>
      </c>
      <c r="Q19" s="93">
        <v>39</v>
      </c>
      <c r="R19" s="93">
        <v>34</v>
      </c>
      <c r="S19" s="93">
        <v>61.2</v>
      </c>
      <c r="T19" s="93">
        <v>2.1</v>
      </c>
      <c r="U19" s="93">
        <v>732.43</v>
      </c>
      <c r="V19" s="93">
        <v>50</v>
      </c>
      <c r="W19" s="93">
        <v>80.87</v>
      </c>
      <c r="X19" s="93">
        <v>11.99</v>
      </c>
      <c r="Y19" s="17">
        <f t="shared" si="0"/>
        <v>0.85173735625077296</v>
      </c>
      <c r="Z19" s="63">
        <f t="shared" si="1"/>
        <v>217.18401632249265</v>
      </c>
      <c r="AA19" s="119"/>
      <c r="AF19">
        <v>1999</v>
      </c>
      <c r="AG19" t="s">
        <v>34</v>
      </c>
      <c r="AH19" s="30">
        <v>124.65845272206298</v>
      </c>
      <c r="AI19" s="30">
        <v>214.59608732633956</v>
      </c>
      <c r="AJ19" s="30">
        <v>63.071039543416219</v>
      </c>
      <c r="AK19" s="30">
        <v>242.53783261802573</v>
      </c>
      <c r="AL19" s="30">
        <v>161.21585305246111</v>
      </c>
    </row>
    <row r="20" spans="1:38" ht="14.45">
      <c r="A20" s="86" t="s">
        <v>39</v>
      </c>
      <c r="B20" s="86" t="s">
        <v>40</v>
      </c>
      <c r="C20" s="86" t="s">
        <v>42</v>
      </c>
      <c r="D20" s="86">
        <v>1989</v>
      </c>
      <c r="E20" s="86">
        <v>1</v>
      </c>
      <c r="F20" s="86">
        <v>2</v>
      </c>
      <c r="G20" s="86">
        <v>5</v>
      </c>
      <c r="H20" s="86">
        <v>10</v>
      </c>
      <c r="I20" s="57">
        <v>205</v>
      </c>
      <c r="J20" s="99">
        <v>45869</v>
      </c>
      <c r="K20" s="3">
        <v>0.42</v>
      </c>
      <c r="L20" s="3">
        <v>4.59</v>
      </c>
      <c r="M20" s="110">
        <v>28</v>
      </c>
      <c r="O20" s="93">
        <v>0.75600000000000001</v>
      </c>
      <c r="P20" s="100">
        <v>0.42</v>
      </c>
      <c r="Q20" s="93">
        <v>30</v>
      </c>
      <c r="R20" s="93">
        <v>28</v>
      </c>
      <c r="S20" s="93">
        <v>31.9</v>
      </c>
      <c r="T20" s="93">
        <v>0.7</v>
      </c>
      <c r="U20" s="93">
        <v>139.25</v>
      </c>
      <c r="V20" s="93">
        <v>50</v>
      </c>
      <c r="W20" s="93">
        <v>35.44</v>
      </c>
      <c r="X20" s="93">
        <v>5.79</v>
      </c>
      <c r="Y20" s="17">
        <f t="shared" si="0"/>
        <v>0.83662528216704291</v>
      </c>
      <c r="Z20" s="63">
        <f t="shared" si="1"/>
        <v>45.499858916478559</v>
      </c>
      <c r="AA20" s="119"/>
      <c r="AF20">
        <v>2002</v>
      </c>
      <c r="AG20" t="s">
        <v>35</v>
      </c>
      <c r="AH20" s="61">
        <v>47.281775386684586</v>
      </c>
      <c r="AI20" s="61">
        <v>230.73651237589138</v>
      </c>
      <c r="AJ20" s="61">
        <v>35.117824953445052</v>
      </c>
      <c r="AK20" s="61">
        <v>267.59944873716972</v>
      </c>
      <c r="AL20" s="30">
        <v>145.18389036329768</v>
      </c>
    </row>
    <row r="21" spans="1:38" ht="14.45">
      <c r="A21" s="86" t="s">
        <v>39</v>
      </c>
      <c r="B21" s="86" t="s">
        <v>40</v>
      </c>
      <c r="C21" s="86" t="s">
        <v>44</v>
      </c>
      <c r="D21" s="86">
        <v>2001</v>
      </c>
      <c r="E21" s="86">
        <v>1</v>
      </c>
      <c r="F21" s="86">
        <v>2</v>
      </c>
      <c r="G21" s="86">
        <v>7</v>
      </c>
      <c r="H21" s="86">
        <v>15</v>
      </c>
      <c r="I21" s="86">
        <v>207</v>
      </c>
      <c r="J21" s="99">
        <v>45869</v>
      </c>
      <c r="K21" s="3">
        <v>0.53</v>
      </c>
      <c r="L21" s="3">
        <v>7.49</v>
      </c>
      <c r="M21" s="110">
        <v>37</v>
      </c>
      <c r="O21" s="93">
        <v>0.85299999999999998</v>
      </c>
      <c r="P21" s="100">
        <v>0.53</v>
      </c>
      <c r="Q21" s="93">
        <v>33</v>
      </c>
      <c r="R21" s="93">
        <v>37</v>
      </c>
      <c r="S21" s="93">
        <v>49.8</v>
      </c>
      <c r="T21" s="93">
        <v>1.4</v>
      </c>
      <c r="U21" s="93">
        <v>347.4</v>
      </c>
      <c r="V21" s="93">
        <v>50</v>
      </c>
      <c r="W21" s="93">
        <v>53.75</v>
      </c>
      <c r="X21" s="93">
        <v>7.67</v>
      </c>
      <c r="Y21" s="17">
        <f t="shared" si="0"/>
        <v>0.8573023255813953</v>
      </c>
      <c r="Z21" s="63">
        <f t="shared" si="1"/>
        <v>99.146344186046576</v>
      </c>
      <c r="AA21" s="119"/>
      <c r="AF21">
        <v>2016</v>
      </c>
      <c r="AG21" t="s">
        <v>36</v>
      </c>
      <c r="AH21" s="61">
        <v>79.242048640915584</v>
      </c>
      <c r="AI21" s="61">
        <v>212.95756393481611</v>
      </c>
      <c r="AJ21" s="61">
        <v>116.47235109717872</v>
      </c>
      <c r="AK21" s="61">
        <v>312.4734017723963</v>
      </c>
      <c r="AL21" s="30">
        <v>180.28634136132666</v>
      </c>
    </row>
    <row r="22" spans="1:38" ht="14.45">
      <c r="A22" s="86" t="s">
        <v>29</v>
      </c>
      <c r="B22" s="86" t="s">
        <v>30</v>
      </c>
      <c r="C22" s="86" t="s">
        <v>38</v>
      </c>
      <c r="D22" s="86">
        <v>2023</v>
      </c>
      <c r="E22" s="86">
        <v>2</v>
      </c>
      <c r="F22" s="86">
        <v>2</v>
      </c>
      <c r="G22" s="86">
        <v>9</v>
      </c>
      <c r="H22" s="86">
        <v>18</v>
      </c>
      <c r="I22" s="57">
        <v>209</v>
      </c>
      <c r="J22" s="99">
        <v>45862</v>
      </c>
      <c r="K22" s="3">
        <v>0.77</v>
      </c>
      <c r="L22" s="3">
        <v>3.22</v>
      </c>
      <c r="M22">
        <v>30</v>
      </c>
      <c r="O22" s="93">
        <v>0.91</v>
      </c>
      <c r="P22" s="100">
        <v>0.77</v>
      </c>
      <c r="Q22" s="93">
        <v>36</v>
      </c>
      <c r="R22" s="93">
        <v>30</v>
      </c>
      <c r="S22" s="93">
        <v>74.7</v>
      </c>
      <c r="T22" s="93">
        <v>1.8</v>
      </c>
      <c r="U22" s="93">
        <v>632.63</v>
      </c>
      <c r="V22" s="93">
        <v>50</v>
      </c>
      <c r="W22" s="93">
        <v>60.94</v>
      </c>
      <c r="X22" s="93">
        <v>9.39</v>
      </c>
      <c r="Y22" s="17">
        <f t="shared" si="0"/>
        <v>0.84591401378404985</v>
      </c>
      <c r="Z22" s="63">
        <f t="shared" si="1"/>
        <v>194.95883491959307</v>
      </c>
      <c r="AA22" s="119"/>
      <c r="AF22">
        <v>2018</v>
      </c>
      <c r="AG22" t="s">
        <v>37</v>
      </c>
      <c r="AH22" s="61">
        <v>126.02291191236873</v>
      </c>
      <c r="AI22" s="61">
        <v>222.28256974660871</v>
      </c>
      <c r="AJ22" s="61">
        <v>120.98734985700662</v>
      </c>
      <c r="AK22" s="61">
        <v>252.14860495700555</v>
      </c>
      <c r="AL22" s="30">
        <v>180.3603591182474</v>
      </c>
    </row>
    <row r="23" spans="1:38" ht="14.45">
      <c r="A23" s="86" t="s">
        <v>29</v>
      </c>
      <c r="B23" s="86" t="s">
        <v>30</v>
      </c>
      <c r="C23" s="86" t="s">
        <v>34</v>
      </c>
      <c r="D23" s="86">
        <v>1999</v>
      </c>
      <c r="E23" s="86">
        <v>2</v>
      </c>
      <c r="F23" s="86">
        <v>2</v>
      </c>
      <c r="G23" s="86">
        <v>11</v>
      </c>
      <c r="H23" s="86">
        <v>23</v>
      </c>
      <c r="I23" s="86">
        <v>211</v>
      </c>
      <c r="J23" s="99">
        <v>45862</v>
      </c>
      <c r="K23" s="3">
        <v>0.8</v>
      </c>
      <c r="L23" s="3">
        <v>4.2699999999999996</v>
      </c>
      <c r="M23">
        <v>32</v>
      </c>
      <c r="O23" s="93">
        <v>0.89900000000000002</v>
      </c>
      <c r="P23" s="100">
        <v>0.8</v>
      </c>
      <c r="Q23" s="93">
        <v>36</v>
      </c>
      <c r="R23" s="93">
        <v>32</v>
      </c>
      <c r="S23" s="93">
        <v>73.3</v>
      </c>
      <c r="T23" s="93">
        <v>1.5</v>
      </c>
      <c r="U23" s="93">
        <v>650.79999999999995</v>
      </c>
      <c r="V23" s="93">
        <v>50</v>
      </c>
      <c r="W23" s="93">
        <v>70.540000000000006</v>
      </c>
      <c r="X23" s="93">
        <v>11.63</v>
      </c>
      <c r="Y23" s="17">
        <f t="shared" si="0"/>
        <v>0.83512900481996033</v>
      </c>
      <c r="Z23" s="63">
        <f t="shared" si="1"/>
        <v>214.59608732633956</v>
      </c>
      <c r="AA23" s="119"/>
      <c r="AF23">
        <v>2023</v>
      </c>
      <c r="AG23" t="s">
        <v>38</v>
      </c>
      <c r="AH23" s="61">
        <v>106.46325328878675</v>
      </c>
      <c r="AI23" s="61">
        <v>194.95883491959307</v>
      </c>
      <c r="AJ23" s="61">
        <v>109.78712550607293</v>
      </c>
      <c r="AK23" s="61">
        <v>297.19233032747979</v>
      </c>
      <c r="AL23" s="30">
        <v>177.10038601048313</v>
      </c>
    </row>
    <row r="24" spans="1:38" ht="14.45">
      <c r="A24" s="86" t="s">
        <v>39</v>
      </c>
      <c r="B24" s="86" t="s">
        <v>40</v>
      </c>
      <c r="C24" s="86" t="s">
        <v>45</v>
      </c>
      <c r="D24" s="86">
        <v>2004</v>
      </c>
      <c r="E24" s="86">
        <v>2</v>
      </c>
      <c r="F24" s="86">
        <v>2</v>
      </c>
      <c r="G24" s="86">
        <v>13</v>
      </c>
      <c r="H24" s="86">
        <v>26</v>
      </c>
      <c r="I24" s="57">
        <v>213</v>
      </c>
      <c r="J24" s="99">
        <v>45869</v>
      </c>
      <c r="K24" s="3">
        <v>0.54</v>
      </c>
      <c r="L24" s="3">
        <v>3.52</v>
      </c>
      <c r="M24" s="110">
        <v>35</v>
      </c>
      <c r="O24" s="93">
        <v>0.82499999999999996</v>
      </c>
      <c r="P24" s="100">
        <v>0.54</v>
      </c>
      <c r="Q24" s="93">
        <v>34</v>
      </c>
      <c r="R24" s="93">
        <v>35</v>
      </c>
      <c r="S24" s="93">
        <v>41.8</v>
      </c>
      <c r="T24" s="93">
        <v>1.3</v>
      </c>
      <c r="U24" s="93">
        <v>205.6</v>
      </c>
      <c r="V24" s="93">
        <v>50</v>
      </c>
      <c r="W24" s="93">
        <v>45.22</v>
      </c>
      <c r="X24" s="93">
        <v>6.92</v>
      </c>
      <c r="Y24" s="17">
        <f t="shared" si="0"/>
        <v>0.84697036709420603</v>
      </c>
      <c r="Z24" s="63">
        <f t="shared" si="1"/>
        <v>62.925785050862487</v>
      </c>
      <c r="AA24" s="119"/>
      <c r="AE24" t="s">
        <v>607</v>
      </c>
      <c r="AH24" s="30">
        <v>105.21436498175115</v>
      </c>
      <c r="AI24" s="30">
        <v>206.30227637549334</v>
      </c>
      <c r="AJ24" s="30">
        <v>94.952278447889938</v>
      </c>
      <c r="AK24" s="30">
        <v>204.63421727400518</v>
      </c>
      <c r="AL24" s="30">
        <v>152.77578426978491</v>
      </c>
    </row>
    <row r="25" spans="1:38" ht="14.45">
      <c r="A25" s="86" t="s">
        <v>39</v>
      </c>
      <c r="B25" s="86" t="s">
        <v>40</v>
      </c>
      <c r="C25" s="86" t="s">
        <v>46</v>
      </c>
      <c r="D25" s="86">
        <v>2008</v>
      </c>
      <c r="E25" s="86">
        <v>2</v>
      </c>
      <c r="F25" s="86">
        <v>2</v>
      </c>
      <c r="G25" s="86">
        <v>15</v>
      </c>
      <c r="H25" s="86">
        <v>31</v>
      </c>
      <c r="I25" s="86">
        <v>215</v>
      </c>
      <c r="J25" s="99">
        <v>45869</v>
      </c>
      <c r="K25" s="3">
        <v>0.59</v>
      </c>
      <c r="L25" s="3">
        <v>4.5</v>
      </c>
      <c r="M25" s="110">
        <v>40</v>
      </c>
      <c r="O25" s="93">
        <v>0.82899999999999996</v>
      </c>
      <c r="P25" s="100">
        <v>0.59</v>
      </c>
      <c r="Q25" s="93">
        <v>35</v>
      </c>
      <c r="R25" s="93">
        <v>40</v>
      </c>
      <c r="S25" s="93">
        <v>46.2</v>
      </c>
      <c r="T25" s="93">
        <v>2.2999999999999998</v>
      </c>
      <c r="U25" s="93">
        <v>462.22</v>
      </c>
      <c r="V25" s="93">
        <v>50</v>
      </c>
      <c r="W25" s="93">
        <v>70.2</v>
      </c>
      <c r="X25" s="93">
        <v>8.86</v>
      </c>
      <c r="Y25" s="17">
        <f t="shared" si="0"/>
        <v>0.87378917378917376</v>
      </c>
      <c r="Z25" s="63">
        <f t="shared" si="1"/>
        <v>116.67433618233622</v>
      </c>
      <c r="AA25" s="119"/>
    </row>
    <row r="26" spans="1:38" ht="14.45">
      <c r="A26" s="86" t="s">
        <v>29</v>
      </c>
      <c r="B26" s="86" t="s">
        <v>30</v>
      </c>
      <c r="C26" s="86" t="s">
        <v>31</v>
      </c>
      <c r="D26" s="86">
        <v>1983</v>
      </c>
      <c r="E26" s="86">
        <v>3</v>
      </c>
      <c r="F26" s="86">
        <v>2</v>
      </c>
      <c r="G26" s="86">
        <v>17</v>
      </c>
      <c r="H26" s="86">
        <v>34</v>
      </c>
      <c r="I26" s="57">
        <v>217</v>
      </c>
      <c r="J26" s="99">
        <v>45862</v>
      </c>
      <c r="K26" s="3">
        <v>0.76</v>
      </c>
      <c r="L26" s="3">
        <v>4.2</v>
      </c>
      <c r="M26">
        <v>32</v>
      </c>
      <c r="O26" s="93">
        <v>0.89700000000000002</v>
      </c>
      <c r="P26" s="100">
        <v>0.76</v>
      </c>
      <c r="Q26" s="93">
        <v>35</v>
      </c>
      <c r="R26" s="93">
        <v>32</v>
      </c>
      <c r="S26" s="93">
        <v>70</v>
      </c>
      <c r="T26" s="93">
        <v>1.7</v>
      </c>
      <c r="U26" s="93">
        <v>500.95</v>
      </c>
      <c r="V26" s="93">
        <v>50</v>
      </c>
      <c r="W26" s="93">
        <v>69.290000000000006</v>
      </c>
      <c r="X26" s="93">
        <v>11.96</v>
      </c>
      <c r="Y26" s="17">
        <f t="shared" si="0"/>
        <v>0.82739212007504692</v>
      </c>
      <c r="Z26" s="63">
        <f t="shared" si="1"/>
        <v>172.93583489681043</v>
      </c>
      <c r="AA26" s="119"/>
    </row>
    <row r="27" spans="1:38" ht="14.45">
      <c r="A27" s="86" t="s">
        <v>29</v>
      </c>
      <c r="B27" s="86" t="s">
        <v>30</v>
      </c>
      <c r="C27" s="86" t="s">
        <v>36</v>
      </c>
      <c r="D27" s="86">
        <v>2016</v>
      </c>
      <c r="E27" s="86">
        <v>3</v>
      </c>
      <c r="F27" s="86">
        <v>2</v>
      </c>
      <c r="G27" s="86">
        <v>19</v>
      </c>
      <c r="H27" s="86">
        <v>39</v>
      </c>
      <c r="I27" s="86">
        <v>219</v>
      </c>
      <c r="J27" s="99">
        <v>45862</v>
      </c>
      <c r="K27" s="3">
        <v>0.8</v>
      </c>
      <c r="L27" s="3">
        <v>3.26</v>
      </c>
      <c r="M27">
        <v>30</v>
      </c>
      <c r="O27" s="93">
        <v>0.91400000000000003</v>
      </c>
      <c r="P27" s="100">
        <v>0.8</v>
      </c>
      <c r="Q27" s="93">
        <v>37</v>
      </c>
      <c r="R27" s="93">
        <v>30</v>
      </c>
      <c r="S27" s="93">
        <v>70</v>
      </c>
      <c r="T27" s="93">
        <v>1.4</v>
      </c>
      <c r="U27" s="93">
        <v>655.32000000000005</v>
      </c>
      <c r="V27" s="93">
        <v>50</v>
      </c>
      <c r="W27" s="93">
        <v>84.07</v>
      </c>
      <c r="X27" s="93">
        <v>13.66</v>
      </c>
      <c r="Y27" s="17">
        <f t="shared" si="0"/>
        <v>0.83751635541810399</v>
      </c>
      <c r="Z27" s="63">
        <f t="shared" si="1"/>
        <v>212.95756393481611</v>
      </c>
      <c r="AA27" s="119"/>
      <c r="AH27" s="29" t="s">
        <v>669</v>
      </c>
    </row>
    <row r="28" spans="1:38" ht="14.45">
      <c r="A28" s="86" t="s">
        <v>39</v>
      </c>
      <c r="B28" s="86" t="s">
        <v>40</v>
      </c>
      <c r="C28" s="86" t="s">
        <v>47</v>
      </c>
      <c r="D28" s="86">
        <v>2016</v>
      </c>
      <c r="E28" s="86">
        <v>3</v>
      </c>
      <c r="F28" s="86">
        <v>2</v>
      </c>
      <c r="G28" s="86">
        <v>21</v>
      </c>
      <c r="H28" s="86">
        <v>42</v>
      </c>
      <c r="I28" s="57">
        <v>221</v>
      </c>
      <c r="J28" s="99">
        <v>45869</v>
      </c>
      <c r="K28" s="3">
        <v>0.55000000000000004</v>
      </c>
      <c r="L28" s="3">
        <v>6.14</v>
      </c>
      <c r="M28" s="110">
        <v>39</v>
      </c>
      <c r="O28" s="93">
        <v>0.88600000000000001</v>
      </c>
      <c r="P28" s="100">
        <v>0.55000000000000004</v>
      </c>
      <c r="Q28" s="93">
        <v>38</v>
      </c>
      <c r="R28" s="93">
        <v>39</v>
      </c>
      <c r="S28" s="93">
        <v>53.1</v>
      </c>
      <c r="T28" s="93">
        <v>2.2999999999999998</v>
      </c>
      <c r="U28" s="93">
        <v>507.96</v>
      </c>
      <c r="V28" s="93">
        <v>50</v>
      </c>
      <c r="W28" s="93">
        <v>64.400000000000006</v>
      </c>
      <c r="X28" s="93">
        <v>8.34</v>
      </c>
      <c r="Y28" s="17">
        <f t="shared" si="0"/>
        <v>0.87049689440993783</v>
      </c>
      <c r="Z28" s="63">
        <f t="shared" si="1"/>
        <v>131.56479503105595</v>
      </c>
      <c r="AA28" s="119"/>
      <c r="AE28" s="29" t="s">
        <v>49</v>
      </c>
      <c r="AF28" s="29" t="s">
        <v>53</v>
      </c>
      <c r="AG28" s="29" t="s">
        <v>52</v>
      </c>
      <c r="AH28" t="s">
        <v>668</v>
      </c>
      <c r="AI28" t="s">
        <v>670</v>
      </c>
      <c r="AJ28" t="s">
        <v>671</v>
      </c>
      <c r="AK28" t="s">
        <v>672</v>
      </c>
    </row>
    <row r="29" spans="1:38" ht="14.45">
      <c r="A29" s="86" t="s">
        <v>39</v>
      </c>
      <c r="B29" s="86" t="s">
        <v>40</v>
      </c>
      <c r="C29" s="86" t="s">
        <v>43</v>
      </c>
      <c r="D29" s="86">
        <v>1999</v>
      </c>
      <c r="E29" s="86">
        <v>3</v>
      </c>
      <c r="F29" s="86">
        <v>2</v>
      </c>
      <c r="G29" s="86">
        <v>23</v>
      </c>
      <c r="H29" s="86">
        <v>47</v>
      </c>
      <c r="I29" s="86">
        <v>223</v>
      </c>
      <c r="J29" s="99">
        <v>45869</v>
      </c>
      <c r="K29" s="3">
        <v>0.56999999999999995</v>
      </c>
      <c r="L29" s="3">
        <v>6.44</v>
      </c>
      <c r="M29" s="110">
        <v>39</v>
      </c>
      <c r="O29" s="93">
        <v>0.874</v>
      </c>
      <c r="P29" s="100">
        <v>0.56999999999999995</v>
      </c>
      <c r="Q29" s="93">
        <v>43</v>
      </c>
      <c r="R29" s="93">
        <v>39</v>
      </c>
      <c r="S29" s="93">
        <v>52.3</v>
      </c>
      <c r="T29" s="93">
        <v>1.8</v>
      </c>
      <c r="U29" s="93">
        <v>418.78</v>
      </c>
      <c r="V29" s="93">
        <v>50</v>
      </c>
      <c r="W29" s="93">
        <v>65.22</v>
      </c>
      <c r="X29" s="93">
        <v>9.25</v>
      </c>
      <c r="Y29" s="17">
        <f t="shared" si="0"/>
        <v>0.85817233977307572</v>
      </c>
      <c r="Z29" s="63">
        <f t="shared" si="1"/>
        <v>118.78917509966266</v>
      </c>
      <c r="AA29" s="119"/>
      <c r="AE29" t="s">
        <v>39</v>
      </c>
      <c r="AF29">
        <v>1984</v>
      </c>
      <c r="AG29" t="s">
        <v>41</v>
      </c>
      <c r="AH29" s="30">
        <v>66.5065343647627</v>
      </c>
      <c r="AI29" s="30">
        <v>33.5</v>
      </c>
      <c r="AJ29" s="30">
        <v>39.875</v>
      </c>
      <c r="AK29" s="30">
        <v>1.5</v>
      </c>
    </row>
    <row r="30" spans="1:38" ht="14.45">
      <c r="A30" s="86" t="s">
        <v>29</v>
      </c>
      <c r="B30" s="86" t="s">
        <v>30</v>
      </c>
      <c r="C30" s="86" t="s">
        <v>35</v>
      </c>
      <c r="D30" s="86">
        <v>2002</v>
      </c>
      <c r="E30" s="86">
        <v>4</v>
      </c>
      <c r="F30" s="86">
        <v>2</v>
      </c>
      <c r="G30" s="86">
        <v>25</v>
      </c>
      <c r="H30" s="86">
        <v>50</v>
      </c>
      <c r="I30" s="57">
        <v>225</v>
      </c>
      <c r="J30" s="99">
        <v>45862</v>
      </c>
      <c r="K30" s="3">
        <v>0.76</v>
      </c>
      <c r="L30" s="3">
        <v>4.5</v>
      </c>
      <c r="M30">
        <v>32</v>
      </c>
      <c r="O30" s="93">
        <v>0.92200000000000004</v>
      </c>
      <c r="P30" s="100">
        <v>0.76</v>
      </c>
      <c r="Q30" s="93">
        <v>36</v>
      </c>
      <c r="R30" s="93">
        <v>32</v>
      </c>
      <c r="S30" s="93">
        <v>65.900000000000006</v>
      </c>
      <c r="T30" s="93">
        <v>1.7</v>
      </c>
      <c r="U30" s="93">
        <v>644.53</v>
      </c>
      <c r="V30" s="93">
        <v>50</v>
      </c>
      <c r="W30" s="93">
        <v>71.510000000000005</v>
      </c>
      <c r="X30" s="93">
        <v>12.8</v>
      </c>
      <c r="Y30" s="17">
        <f t="shared" si="0"/>
        <v>0.82100405537687038</v>
      </c>
      <c r="Z30" s="63">
        <f t="shared" si="1"/>
        <v>230.73651237589138</v>
      </c>
      <c r="AA30" s="119"/>
      <c r="AF30">
        <v>1989</v>
      </c>
      <c r="AG30" t="s">
        <v>42</v>
      </c>
      <c r="AH30" s="30">
        <v>44.795548217083521</v>
      </c>
      <c r="AI30" s="30">
        <v>29.5</v>
      </c>
      <c r="AJ30" s="30">
        <v>29.75</v>
      </c>
      <c r="AK30" s="30">
        <v>0.9</v>
      </c>
    </row>
    <row r="31" spans="1:38" ht="14.45">
      <c r="A31" s="86" t="s">
        <v>29</v>
      </c>
      <c r="B31" s="86" t="s">
        <v>30</v>
      </c>
      <c r="C31" s="86" t="s">
        <v>37</v>
      </c>
      <c r="D31" s="86">
        <v>2018</v>
      </c>
      <c r="E31" s="86">
        <v>4</v>
      </c>
      <c r="F31" s="86">
        <v>2</v>
      </c>
      <c r="G31" s="86">
        <v>27</v>
      </c>
      <c r="H31" s="86">
        <v>55</v>
      </c>
      <c r="I31" s="86">
        <v>227</v>
      </c>
      <c r="J31" s="99">
        <v>45862</v>
      </c>
      <c r="K31" s="3">
        <v>0.77</v>
      </c>
      <c r="L31" s="3">
        <v>4.97</v>
      </c>
      <c r="M31">
        <v>32</v>
      </c>
      <c r="O31" s="93">
        <v>0.90900000000000003</v>
      </c>
      <c r="P31" s="100">
        <v>0.77</v>
      </c>
      <c r="Q31" s="93">
        <v>37</v>
      </c>
      <c r="R31" s="93">
        <v>32</v>
      </c>
      <c r="S31" s="93">
        <v>63.8</v>
      </c>
      <c r="T31" s="93">
        <v>1.8</v>
      </c>
      <c r="U31" s="93">
        <v>655.44</v>
      </c>
      <c r="V31" s="93">
        <v>50</v>
      </c>
      <c r="W31" s="93">
        <v>78.14</v>
      </c>
      <c r="X31" s="93">
        <v>13.25</v>
      </c>
      <c r="Y31" s="17">
        <f t="shared" si="0"/>
        <v>0.83043255694906581</v>
      </c>
      <c r="Z31" s="63">
        <f t="shared" si="1"/>
        <v>222.28256974660871</v>
      </c>
      <c r="AA31" s="119"/>
      <c r="AF31">
        <v>1999</v>
      </c>
      <c r="AG31" t="s">
        <v>43</v>
      </c>
      <c r="AH31" s="30">
        <v>79.949278431781138</v>
      </c>
      <c r="AI31" s="30">
        <v>35</v>
      </c>
      <c r="AJ31" s="30">
        <v>39.5</v>
      </c>
      <c r="AK31" s="30">
        <v>1.575</v>
      </c>
    </row>
    <row r="32" spans="1:38" ht="14.45">
      <c r="A32" s="86" t="s">
        <v>39</v>
      </c>
      <c r="B32" s="86" t="s">
        <v>40</v>
      </c>
      <c r="C32" s="86" t="s">
        <v>48</v>
      </c>
      <c r="D32" s="86">
        <v>2020</v>
      </c>
      <c r="E32" s="86">
        <v>4</v>
      </c>
      <c r="F32" s="86">
        <v>2</v>
      </c>
      <c r="G32" s="86">
        <v>29</v>
      </c>
      <c r="H32" s="86">
        <v>58</v>
      </c>
      <c r="I32" s="57">
        <v>229</v>
      </c>
      <c r="J32" s="99">
        <v>45869</v>
      </c>
      <c r="K32" s="3">
        <v>0.56000000000000005</v>
      </c>
      <c r="L32" s="3">
        <v>6.73</v>
      </c>
      <c r="M32" s="110">
        <v>39</v>
      </c>
      <c r="O32" s="93">
        <v>0.86199999999999999</v>
      </c>
      <c r="P32" s="100">
        <v>0.56000000000000005</v>
      </c>
      <c r="Q32" s="93">
        <v>37</v>
      </c>
      <c r="R32" s="93">
        <v>39</v>
      </c>
      <c r="S32" s="93">
        <v>43.3</v>
      </c>
      <c r="T32" s="93">
        <v>1.7</v>
      </c>
      <c r="U32" s="93">
        <v>336.5</v>
      </c>
      <c r="V32" s="93">
        <v>50</v>
      </c>
      <c r="W32" s="93">
        <v>75.55</v>
      </c>
      <c r="X32" s="93">
        <v>11.22</v>
      </c>
      <c r="Y32" s="17">
        <f t="shared" si="0"/>
        <v>0.85148908007941759</v>
      </c>
      <c r="Z32" s="63">
        <f t="shared" si="1"/>
        <v>99.947849106551985</v>
      </c>
      <c r="AA32" s="119"/>
      <c r="AF32">
        <v>2001</v>
      </c>
      <c r="AG32" t="s">
        <v>44</v>
      </c>
      <c r="AH32" s="30">
        <v>81.270707661045961</v>
      </c>
      <c r="AI32" s="30">
        <v>33.75</v>
      </c>
      <c r="AJ32" s="30">
        <v>47.099999999999994</v>
      </c>
      <c r="AK32" s="30">
        <v>1.5999999999999999</v>
      </c>
    </row>
    <row r="33" spans="1:37" ht="14.45">
      <c r="A33" s="86" t="s">
        <v>39</v>
      </c>
      <c r="B33" s="86" t="s">
        <v>40</v>
      </c>
      <c r="C33" s="86" t="s">
        <v>41</v>
      </c>
      <c r="D33" s="86">
        <v>1984</v>
      </c>
      <c r="E33" s="86">
        <v>4</v>
      </c>
      <c r="F33" s="86">
        <v>2</v>
      </c>
      <c r="G33" s="86">
        <v>31</v>
      </c>
      <c r="H33" s="86">
        <v>63</v>
      </c>
      <c r="I33" s="86">
        <v>231</v>
      </c>
      <c r="J33" s="99">
        <v>45869</v>
      </c>
      <c r="K33" s="3">
        <v>0.55000000000000004</v>
      </c>
      <c r="L33" s="3">
        <v>4.0199999999999996</v>
      </c>
      <c r="M33" s="110">
        <v>36</v>
      </c>
      <c r="O33" s="93">
        <v>0.83399999999999996</v>
      </c>
      <c r="P33" s="100">
        <v>0.55000000000000004</v>
      </c>
      <c r="Q33" s="93">
        <v>38</v>
      </c>
      <c r="R33" s="93">
        <v>36</v>
      </c>
      <c r="S33" s="93">
        <v>46.3</v>
      </c>
      <c r="T33" s="93">
        <v>1.7</v>
      </c>
      <c r="U33" s="93">
        <v>275.27999999999997</v>
      </c>
      <c r="V33" s="93">
        <v>50</v>
      </c>
      <c r="W33" s="93">
        <v>53.44</v>
      </c>
      <c r="X33" s="93">
        <v>7.65</v>
      </c>
      <c r="Y33" s="17">
        <f t="shared" si="0"/>
        <v>0.85684880239520955</v>
      </c>
      <c r="Z33" s="63">
        <f t="shared" si="1"/>
        <v>78.813323353293413</v>
      </c>
      <c r="AA33" s="119"/>
      <c r="AF33">
        <v>2004</v>
      </c>
      <c r="AG33" t="s">
        <v>45</v>
      </c>
      <c r="AH33" s="30">
        <v>50.442142203768057</v>
      </c>
      <c r="AI33" s="30">
        <v>32.75</v>
      </c>
      <c r="AJ33" s="30">
        <v>35.075000000000003</v>
      </c>
      <c r="AK33" s="30">
        <v>1.1000000000000001</v>
      </c>
    </row>
    <row r="34" spans="1:37" ht="14.45">
      <c r="A34" s="86" t="s">
        <v>29</v>
      </c>
      <c r="B34" s="86" t="s">
        <v>30</v>
      </c>
      <c r="C34" s="86" t="s">
        <v>31</v>
      </c>
      <c r="D34" s="86">
        <v>1983</v>
      </c>
      <c r="E34" s="86">
        <v>1</v>
      </c>
      <c r="F34" s="86">
        <v>3</v>
      </c>
      <c r="G34" s="86">
        <v>1</v>
      </c>
      <c r="H34" s="86">
        <v>3</v>
      </c>
      <c r="I34" s="57">
        <v>301</v>
      </c>
      <c r="J34" s="99">
        <v>45862</v>
      </c>
      <c r="K34" s="3">
        <v>0.72</v>
      </c>
      <c r="L34" s="3">
        <v>6.19</v>
      </c>
      <c r="M34">
        <v>29</v>
      </c>
      <c r="O34" s="93">
        <v>0.876</v>
      </c>
      <c r="P34" s="100">
        <v>0.72</v>
      </c>
      <c r="Q34" s="93">
        <v>35</v>
      </c>
      <c r="R34" s="93">
        <v>29</v>
      </c>
      <c r="S34" s="93">
        <v>60.9</v>
      </c>
      <c r="T34" s="93">
        <v>1.6</v>
      </c>
      <c r="U34" s="93">
        <v>448.65</v>
      </c>
      <c r="V34" s="93">
        <v>50</v>
      </c>
      <c r="W34" s="93">
        <v>77.89</v>
      </c>
      <c r="X34" s="93">
        <v>13.38</v>
      </c>
      <c r="Y34" s="17">
        <f t="shared" si="0"/>
        <v>0.82821928360508412</v>
      </c>
      <c r="Z34" s="63">
        <f t="shared" si="1"/>
        <v>154.13883682115807</v>
      </c>
      <c r="AA34" s="119"/>
      <c r="AF34">
        <v>2008</v>
      </c>
      <c r="AG34" t="s">
        <v>46</v>
      </c>
      <c r="AH34" s="30">
        <v>69.285680519474084</v>
      </c>
      <c r="AI34" s="30">
        <v>32.5</v>
      </c>
      <c r="AJ34" s="30">
        <v>35.849999999999994</v>
      </c>
      <c r="AK34" s="30">
        <v>1.5249999999999999</v>
      </c>
    </row>
    <row r="35" spans="1:37" ht="14.45">
      <c r="A35" s="86" t="s">
        <v>29</v>
      </c>
      <c r="B35" s="86" t="s">
        <v>30</v>
      </c>
      <c r="C35" s="86" t="s">
        <v>38</v>
      </c>
      <c r="D35" s="86">
        <v>2023</v>
      </c>
      <c r="E35" s="86">
        <v>1</v>
      </c>
      <c r="F35" s="86">
        <v>3</v>
      </c>
      <c r="G35" s="86">
        <v>3</v>
      </c>
      <c r="H35" s="86">
        <v>6</v>
      </c>
      <c r="I35" s="86">
        <v>303</v>
      </c>
      <c r="J35" s="99">
        <v>45862</v>
      </c>
      <c r="K35" s="3">
        <v>0.64</v>
      </c>
      <c r="L35" s="3">
        <v>6.89</v>
      </c>
      <c r="M35">
        <v>22</v>
      </c>
      <c r="O35" s="93">
        <v>0.85599999999999998</v>
      </c>
      <c r="P35" s="100">
        <v>0.64</v>
      </c>
      <c r="Q35" s="93">
        <v>29</v>
      </c>
      <c r="R35" s="93">
        <v>22</v>
      </c>
      <c r="S35" s="93">
        <v>50.2</v>
      </c>
      <c r="T35" s="93">
        <v>1.5</v>
      </c>
      <c r="U35" s="93">
        <v>318.56</v>
      </c>
      <c r="V35" s="93">
        <v>50</v>
      </c>
      <c r="W35" s="93">
        <v>39.520000000000003</v>
      </c>
      <c r="X35" s="93">
        <v>6.81</v>
      </c>
      <c r="Y35" s="17">
        <f t="shared" si="0"/>
        <v>0.82768218623481782</v>
      </c>
      <c r="Z35" s="63">
        <f t="shared" si="1"/>
        <v>109.78712550607293</v>
      </c>
      <c r="AA35" s="119"/>
      <c r="AF35">
        <v>2016</v>
      </c>
      <c r="AG35" t="s">
        <v>47</v>
      </c>
      <c r="AH35" s="30">
        <v>71.151829080378974</v>
      </c>
      <c r="AI35" s="30">
        <v>35.5</v>
      </c>
      <c r="AJ35" s="30">
        <v>36.375</v>
      </c>
      <c r="AK35" s="30">
        <v>1.4249999999999998</v>
      </c>
    </row>
    <row r="36" spans="1:37" ht="14.45">
      <c r="A36" s="86" t="s">
        <v>39</v>
      </c>
      <c r="B36" s="86" t="s">
        <v>40</v>
      </c>
      <c r="C36" s="86" t="s">
        <v>45</v>
      </c>
      <c r="D36" s="86">
        <v>2004</v>
      </c>
      <c r="E36" s="86">
        <v>1</v>
      </c>
      <c r="F36" s="86">
        <v>3</v>
      </c>
      <c r="G36" s="86">
        <v>5</v>
      </c>
      <c r="H36" s="86">
        <v>11</v>
      </c>
      <c r="I36" s="57">
        <v>305</v>
      </c>
      <c r="J36" s="99">
        <v>45869</v>
      </c>
      <c r="K36" s="3">
        <v>0.41</v>
      </c>
      <c r="L36" s="3">
        <v>6.57</v>
      </c>
      <c r="M36" s="110">
        <v>32</v>
      </c>
      <c r="O36" s="93">
        <v>0.75700000000000001</v>
      </c>
      <c r="P36" s="100">
        <v>0.41</v>
      </c>
      <c r="Q36" s="93">
        <v>34</v>
      </c>
      <c r="R36" s="93">
        <v>32</v>
      </c>
      <c r="S36" s="93">
        <v>33.5</v>
      </c>
      <c r="T36" s="93">
        <v>0.8</v>
      </c>
      <c r="U36" s="93">
        <v>165</v>
      </c>
      <c r="V36" s="93">
        <v>50</v>
      </c>
      <c r="W36" s="93">
        <v>44.37</v>
      </c>
      <c r="X36" s="93">
        <v>7.14</v>
      </c>
      <c r="Y36" s="17">
        <f t="shared" si="0"/>
        <v>0.83908045977011492</v>
      </c>
      <c r="Z36" s="63">
        <f t="shared" si="1"/>
        <v>53.103448275862092</v>
      </c>
      <c r="AA36" s="119"/>
      <c r="AF36">
        <v>2020</v>
      </c>
      <c r="AG36" t="s">
        <v>48</v>
      </c>
      <c r="AH36" s="30">
        <v>67.226043947947488</v>
      </c>
      <c r="AI36" s="30">
        <v>34.25</v>
      </c>
      <c r="AJ36" s="30">
        <v>32.5</v>
      </c>
      <c r="AK36" s="30">
        <v>1.25</v>
      </c>
    </row>
    <row r="37" spans="1:37" ht="14.45">
      <c r="A37" s="86" t="s">
        <v>39</v>
      </c>
      <c r="B37" s="86" t="s">
        <v>40</v>
      </c>
      <c r="C37" s="86" t="s">
        <v>48</v>
      </c>
      <c r="D37" s="86">
        <v>2020</v>
      </c>
      <c r="E37" s="86">
        <v>1</v>
      </c>
      <c r="F37" s="86">
        <v>3</v>
      </c>
      <c r="G37" s="86">
        <v>7</v>
      </c>
      <c r="H37" s="86">
        <v>14</v>
      </c>
      <c r="I37" s="86">
        <v>307</v>
      </c>
      <c r="J37" s="99">
        <v>45869</v>
      </c>
      <c r="K37" s="3">
        <v>0.28000000000000003</v>
      </c>
      <c r="L37" s="3">
        <v>3.17</v>
      </c>
      <c r="M37" s="110">
        <v>32</v>
      </c>
      <c r="O37" s="93">
        <v>0.64500000000000002</v>
      </c>
      <c r="P37" s="100">
        <v>0.28000000000000003</v>
      </c>
      <c r="Q37" s="93">
        <v>31</v>
      </c>
      <c r="R37" s="93">
        <v>32</v>
      </c>
      <c r="S37" s="93">
        <v>18</v>
      </c>
      <c r="T37" s="93">
        <v>0.6</v>
      </c>
      <c r="U37" s="93">
        <v>89.1</v>
      </c>
      <c r="V37" s="93">
        <v>50</v>
      </c>
      <c r="W37" s="93">
        <v>51.55</v>
      </c>
      <c r="X37" s="93">
        <v>8.51</v>
      </c>
      <c r="Y37" s="17">
        <f t="shared" si="0"/>
        <v>0.83491755577109605</v>
      </c>
      <c r="Z37" s="63">
        <f t="shared" si="1"/>
        <v>29.417691561590686</v>
      </c>
      <c r="AA37" s="119"/>
      <c r="AE37" t="s">
        <v>606</v>
      </c>
      <c r="AH37" s="30">
        <v>66.328470553280255</v>
      </c>
      <c r="AI37" s="30">
        <v>33.34375</v>
      </c>
      <c r="AJ37" s="30">
        <v>37.00312499999999</v>
      </c>
      <c r="AK37" s="30">
        <v>1.3593749999999998</v>
      </c>
    </row>
    <row r="38" spans="1:37" ht="14.45">
      <c r="A38" s="86" t="s">
        <v>29</v>
      </c>
      <c r="B38" s="86" t="s">
        <v>30</v>
      </c>
      <c r="C38" s="86" t="s">
        <v>36</v>
      </c>
      <c r="D38" s="86">
        <v>2016</v>
      </c>
      <c r="E38" s="86">
        <v>2</v>
      </c>
      <c r="F38" s="86">
        <v>3</v>
      </c>
      <c r="G38" s="86">
        <v>9</v>
      </c>
      <c r="H38" s="86">
        <v>19</v>
      </c>
      <c r="I38" s="57">
        <v>309</v>
      </c>
      <c r="J38" s="99">
        <v>45862</v>
      </c>
      <c r="K38" s="3">
        <v>0.62</v>
      </c>
      <c r="L38" s="3">
        <v>10.029999999999999</v>
      </c>
      <c r="M38">
        <v>24</v>
      </c>
      <c r="O38" s="93">
        <v>0.86</v>
      </c>
      <c r="P38" s="100">
        <v>0.62</v>
      </c>
      <c r="Q38" s="93">
        <v>30</v>
      </c>
      <c r="R38" s="93">
        <v>24</v>
      </c>
      <c r="S38" s="93">
        <v>53.1</v>
      </c>
      <c r="T38" s="93">
        <v>1.4</v>
      </c>
      <c r="U38" s="93">
        <v>347.24</v>
      </c>
      <c r="V38" s="93">
        <v>50</v>
      </c>
      <c r="W38" s="93">
        <v>57.42</v>
      </c>
      <c r="X38" s="93">
        <v>9.6300000000000008</v>
      </c>
      <c r="Y38" s="17">
        <f t="shared" si="0"/>
        <v>0.83228840125391845</v>
      </c>
      <c r="Z38" s="63">
        <f t="shared" si="1"/>
        <v>116.47235109717872</v>
      </c>
      <c r="AA38" s="119"/>
      <c r="AE38" t="s">
        <v>29</v>
      </c>
      <c r="AF38">
        <v>1983</v>
      </c>
      <c r="AG38" t="s">
        <v>31</v>
      </c>
      <c r="AH38" s="30">
        <v>112.22243968384299</v>
      </c>
      <c r="AI38" s="30">
        <v>29.5</v>
      </c>
      <c r="AJ38" s="30">
        <v>61.199999999999996</v>
      </c>
      <c r="AK38" s="30">
        <v>1.5249999999999999</v>
      </c>
    </row>
    <row r="39" spans="1:37" ht="14.45">
      <c r="A39" s="86" t="s">
        <v>29</v>
      </c>
      <c r="B39" s="86" t="s">
        <v>30</v>
      </c>
      <c r="C39" s="86" t="s">
        <v>37</v>
      </c>
      <c r="D39" s="86">
        <v>2018</v>
      </c>
      <c r="E39" s="86">
        <v>2</v>
      </c>
      <c r="F39" s="86">
        <v>3</v>
      </c>
      <c r="G39" s="86">
        <v>11</v>
      </c>
      <c r="H39" s="86">
        <v>22</v>
      </c>
      <c r="I39" s="86">
        <v>311</v>
      </c>
      <c r="J39" s="99">
        <v>45862</v>
      </c>
      <c r="K39" s="3">
        <v>0.64</v>
      </c>
      <c r="L39" s="3">
        <v>6.78</v>
      </c>
      <c r="M39">
        <v>23</v>
      </c>
      <c r="O39" s="93">
        <v>0.83899999999999997</v>
      </c>
      <c r="P39" s="100">
        <v>0.64</v>
      </c>
      <c r="Q39" s="93">
        <v>24</v>
      </c>
      <c r="R39" s="93">
        <v>23</v>
      </c>
      <c r="S39" s="93">
        <v>46.7</v>
      </c>
      <c r="T39" s="93">
        <v>1.3</v>
      </c>
      <c r="U39" s="93">
        <v>334.87</v>
      </c>
      <c r="V39" s="93">
        <v>50</v>
      </c>
      <c r="W39" s="93">
        <v>41.96</v>
      </c>
      <c r="X39" s="93">
        <v>7.58</v>
      </c>
      <c r="Y39" s="17">
        <f t="shared" si="0"/>
        <v>0.81935176358436612</v>
      </c>
      <c r="Z39" s="63">
        <f t="shared" si="1"/>
        <v>120.98734985700662</v>
      </c>
      <c r="AA39" s="119"/>
      <c r="AF39">
        <v>1985</v>
      </c>
      <c r="AG39" t="s">
        <v>32</v>
      </c>
      <c r="AH39" s="30">
        <v>151.20871120334854</v>
      </c>
      <c r="AI39" s="30">
        <v>27.5</v>
      </c>
      <c r="AJ39" s="30">
        <v>54.375</v>
      </c>
      <c r="AK39" s="30">
        <v>1.21675</v>
      </c>
    </row>
    <row r="40" spans="1:37" ht="14.45">
      <c r="A40" s="86" t="s">
        <v>39</v>
      </c>
      <c r="B40" s="86" t="s">
        <v>40</v>
      </c>
      <c r="C40" s="86" t="s">
        <v>41</v>
      </c>
      <c r="D40" s="86">
        <v>1984</v>
      </c>
      <c r="E40" s="86">
        <v>2</v>
      </c>
      <c r="F40" s="86">
        <v>3</v>
      </c>
      <c r="G40" s="86">
        <v>13</v>
      </c>
      <c r="H40" s="86">
        <v>27</v>
      </c>
      <c r="I40" s="57">
        <v>313</v>
      </c>
      <c r="J40" s="99">
        <v>45869</v>
      </c>
      <c r="K40" s="3">
        <v>0.37</v>
      </c>
      <c r="L40" s="3">
        <v>6.1</v>
      </c>
      <c r="M40" s="110">
        <v>29</v>
      </c>
      <c r="O40" s="93">
        <v>0.751</v>
      </c>
      <c r="P40" s="100">
        <v>0.37</v>
      </c>
      <c r="Q40" s="93">
        <v>28</v>
      </c>
      <c r="R40" s="93">
        <v>29</v>
      </c>
      <c r="S40" s="93">
        <v>23.7</v>
      </c>
      <c r="T40" s="93">
        <v>0.9</v>
      </c>
      <c r="U40" s="93">
        <v>106.12</v>
      </c>
      <c r="V40" s="93">
        <v>50</v>
      </c>
      <c r="W40" s="93">
        <v>37.49</v>
      </c>
      <c r="X40" s="93">
        <v>5.87</v>
      </c>
      <c r="Y40" s="17">
        <f t="shared" si="0"/>
        <v>0.84342491331021607</v>
      </c>
      <c r="Z40" s="63">
        <f t="shared" si="1"/>
        <v>33.231496399039742</v>
      </c>
      <c r="AA40" s="119"/>
      <c r="AF40">
        <v>1998</v>
      </c>
      <c r="AG40" t="s">
        <v>33</v>
      </c>
      <c r="AH40" s="30">
        <v>114.62829336527167</v>
      </c>
      <c r="AI40" s="30">
        <v>34</v>
      </c>
      <c r="AJ40" s="30">
        <v>55.95</v>
      </c>
      <c r="AK40" s="30">
        <v>1.5875000000000001</v>
      </c>
    </row>
    <row r="41" spans="1:37" ht="14.45">
      <c r="A41" s="86" t="s">
        <v>39</v>
      </c>
      <c r="B41" s="86" t="s">
        <v>40</v>
      </c>
      <c r="C41" s="86" t="s">
        <v>43</v>
      </c>
      <c r="D41" s="86">
        <v>1999</v>
      </c>
      <c r="E41" s="86">
        <v>2</v>
      </c>
      <c r="F41" s="86">
        <v>3</v>
      </c>
      <c r="G41" s="86">
        <v>15</v>
      </c>
      <c r="H41" s="86">
        <v>30</v>
      </c>
      <c r="I41" s="86">
        <v>315</v>
      </c>
      <c r="J41" s="99">
        <v>45869</v>
      </c>
      <c r="K41" s="3">
        <v>0.42</v>
      </c>
      <c r="L41" s="3">
        <v>5.53</v>
      </c>
      <c r="M41" s="110">
        <v>34</v>
      </c>
      <c r="O41" s="93">
        <v>0.83499999999999996</v>
      </c>
      <c r="P41" s="100">
        <v>0.42</v>
      </c>
      <c r="Q41" s="93">
        <v>35</v>
      </c>
      <c r="R41" s="93">
        <v>34</v>
      </c>
      <c r="S41" s="93">
        <v>37.9</v>
      </c>
      <c r="T41" s="93">
        <v>1.6</v>
      </c>
      <c r="U41" s="93">
        <v>238.3</v>
      </c>
      <c r="V41" s="93">
        <v>50</v>
      </c>
      <c r="W41" s="93">
        <v>52.46</v>
      </c>
      <c r="X41" s="93">
        <v>8.15</v>
      </c>
      <c r="Y41" s="17">
        <f t="shared" si="0"/>
        <v>0.84464353793366376</v>
      </c>
      <c r="Z41" s="63">
        <f t="shared" si="1"/>
        <v>74.042889820815844</v>
      </c>
      <c r="AA41" s="119"/>
      <c r="AF41">
        <v>1999</v>
      </c>
      <c r="AG41" t="s">
        <v>34</v>
      </c>
      <c r="AH41" s="30">
        <v>161.21585305246111</v>
      </c>
      <c r="AI41" s="30">
        <v>27.25</v>
      </c>
      <c r="AJ41" s="30">
        <v>58.35</v>
      </c>
      <c r="AK41" s="30">
        <v>1.2749999999999999</v>
      </c>
    </row>
    <row r="42" spans="1:37" ht="14.45">
      <c r="A42" s="86" t="s">
        <v>29</v>
      </c>
      <c r="B42" s="86" t="s">
        <v>30</v>
      </c>
      <c r="C42" s="86" t="s">
        <v>34</v>
      </c>
      <c r="D42" s="86">
        <v>1999</v>
      </c>
      <c r="E42" s="86">
        <v>3</v>
      </c>
      <c r="F42" s="86">
        <v>3</v>
      </c>
      <c r="G42" s="86">
        <v>17</v>
      </c>
      <c r="H42" s="86">
        <v>35</v>
      </c>
      <c r="I42" s="57">
        <v>317</v>
      </c>
      <c r="J42" s="99">
        <v>45862</v>
      </c>
      <c r="K42" s="3">
        <v>0.49</v>
      </c>
      <c r="L42" s="3">
        <v>7.65</v>
      </c>
      <c r="M42">
        <v>18</v>
      </c>
      <c r="O42" s="93">
        <v>0.78</v>
      </c>
      <c r="P42" s="100">
        <v>0.49</v>
      </c>
      <c r="Q42" s="93">
        <v>26</v>
      </c>
      <c r="R42" s="93">
        <v>18</v>
      </c>
      <c r="S42" s="93">
        <v>45.4</v>
      </c>
      <c r="T42" s="93">
        <v>0.9</v>
      </c>
      <c r="U42" s="93">
        <v>156.91</v>
      </c>
      <c r="V42" s="93">
        <v>50</v>
      </c>
      <c r="W42" s="93">
        <v>24.53</v>
      </c>
      <c r="X42" s="93">
        <v>4.93</v>
      </c>
      <c r="Y42" s="17">
        <f t="shared" si="0"/>
        <v>0.79902160619649409</v>
      </c>
      <c r="Z42" s="63">
        <f t="shared" si="1"/>
        <v>63.071039543416219</v>
      </c>
      <c r="AA42" s="119"/>
      <c r="AF42">
        <v>2002</v>
      </c>
      <c r="AG42" t="s">
        <v>35</v>
      </c>
      <c r="AH42" s="30">
        <v>145.18389036329768</v>
      </c>
      <c r="AI42" s="30">
        <v>25</v>
      </c>
      <c r="AJ42" s="30">
        <v>45.25</v>
      </c>
      <c r="AK42" s="30">
        <v>1.1749999999999998</v>
      </c>
    </row>
    <row r="43" spans="1:37" ht="14.45">
      <c r="A43" s="86" t="s">
        <v>29</v>
      </c>
      <c r="B43" s="86" t="s">
        <v>30</v>
      </c>
      <c r="C43" s="86" t="s">
        <v>35</v>
      </c>
      <c r="D43" s="86">
        <v>2002</v>
      </c>
      <c r="E43" s="86">
        <v>3</v>
      </c>
      <c r="F43" s="86">
        <v>3</v>
      </c>
      <c r="G43" s="86">
        <v>19</v>
      </c>
      <c r="H43" s="86">
        <v>38</v>
      </c>
      <c r="I43" s="86">
        <v>319</v>
      </c>
      <c r="J43" s="99">
        <v>45862</v>
      </c>
      <c r="K43" s="3">
        <v>0.36</v>
      </c>
      <c r="L43" s="3">
        <v>6.36</v>
      </c>
      <c r="M43">
        <v>15</v>
      </c>
      <c r="O43" s="93">
        <v>0.66600000000000004</v>
      </c>
      <c r="P43" s="100">
        <v>0.36</v>
      </c>
      <c r="Q43" s="93">
        <v>19</v>
      </c>
      <c r="R43" s="93">
        <v>15</v>
      </c>
      <c r="S43" s="93">
        <v>19.8</v>
      </c>
      <c r="T43" s="93">
        <v>0.4</v>
      </c>
      <c r="U43" s="93">
        <v>96.61</v>
      </c>
      <c r="V43" s="93">
        <v>50</v>
      </c>
      <c r="W43" s="93">
        <v>26.85</v>
      </c>
      <c r="X43" s="93">
        <v>4.88</v>
      </c>
      <c r="Y43" s="17">
        <f t="shared" si="0"/>
        <v>0.81824953445065185</v>
      </c>
      <c r="Z43" s="63">
        <f t="shared" si="1"/>
        <v>35.117824953445052</v>
      </c>
      <c r="AA43" s="119"/>
      <c r="AF43">
        <v>2016</v>
      </c>
      <c r="AG43" t="s">
        <v>36</v>
      </c>
      <c r="AH43" s="30">
        <v>180.28634136132666</v>
      </c>
      <c r="AI43" s="30">
        <v>29.5</v>
      </c>
      <c r="AJ43" s="30">
        <v>60.449999999999996</v>
      </c>
      <c r="AK43" s="30">
        <v>1.3374999999999999</v>
      </c>
    </row>
    <row r="44" spans="1:37" ht="14.45">
      <c r="A44" s="86" t="s">
        <v>39</v>
      </c>
      <c r="B44" s="86" t="s">
        <v>40</v>
      </c>
      <c r="C44" s="86" t="s">
        <v>42</v>
      </c>
      <c r="D44" s="86">
        <v>1989</v>
      </c>
      <c r="E44" s="86">
        <v>3</v>
      </c>
      <c r="F44" s="86">
        <v>3</v>
      </c>
      <c r="G44" s="86">
        <v>21</v>
      </c>
      <c r="H44" s="86">
        <v>43</v>
      </c>
      <c r="I44" s="57">
        <v>321</v>
      </c>
      <c r="J44" s="99">
        <v>45869</v>
      </c>
      <c r="K44" s="3">
        <v>0.35</v>
      </c>
      <c r="L44" s="3">
        <v>7.32</v>
      </c>
      <c r="M44" s="110">
        <v>26</v>
      </c>
      <c r="O44" s="93">
        <v>0.70499999999999996</v>
      </c>
      <c r="P44" s="100">
        <v>0.35</v>
      </c>
      <c r="Q44" s="93">
        <v>23</v>
      </c>
      <c r="R44" s="93">
        <v>26</v>
      </c>
      <c r="S44" s="93">
        <v>23.8</v>
      </c>
      <c r="T44" s="93">
        <v>0.9</v>
      </c>
      <c r="U44" s="93">
        <v>100.41</v>
      </c>
      <c r="V44" s="93">
        <v>50</v>
      </c>
      <c r="W44" s="93">
        <v>34.979999999999997</v>
      </c>
      <c r="X44" s="93">
        <v>5.48</v>
      </c>
      <c r="Y44" s="17">
        <f t="shared" si="0"/>
        <v>0.84333905088622063</v>
      </c>
      <c r="Z44" s="63">
        <f t="shared" si="1"/>
        <v>31.460651801029172</v>
      </c>
      <c r="AA44" s="119"/>
      <c r="AF44">
        <v>2018</v>
      </c>
      <c r="AG44" t="s">
        <v>37</v>
      </c>
      <c r="AH44" s="30">
        <v>180.3603591182474</v>
      </c>
      <c r="AI44" s="30">
        <v>29</v>
      </c>
      <c r="AJ44" s="30">
        <v>56.749999999999993</v>
      </c>
      <c r="AK44" s="30">
        <v>1.55</v>
      </c>
    </row>
    <row r="45" spans="1:37" ht="14.45">
      <c r="A45" s="86" t="s">
        <v>39</v>
      </c>
      <c r="B45" s="86" t="s">
        <v>40</v>
      </c>
      <c r="C45" s="86" t="s">
        <v>46</v>
      </c>
      <c r="D45" s="86">
        <v>2008</v>
      </c>
      <c r="E45" s="86">
        <v>3</v>
      </c>
      <c r="F45" s="86">
        <v>3</v>
      </c>
      <c r="G45" s="86">
        <v>23</v>
      </c>
      <c r="H45" s="86">
        <v>46</v>
      </c>
      <c r="I45" s="86">
        <v>323</v>
      </c>
      <c r="J45" s="99">
        <v>45869</v>
      </c>
      <c r="K45" s="3">
        <v>0.37</v>
      </c>
      <c r="L45" s="3">
        <v>4.96</v>
      </c>
      <c r="M45" s="110">
        <v>25</v>
      </c>
      <c r="O45" s="93">
        <v>0.71899999999999997</v>
      </c>
      <c r="P45" s="100">
        <v>0.37</v>
      </c>
      <c r="Q45" s="93">
        <v>25</v>
      </c>
      <c r="R45" s="93">
        <v>25</v>
      </c>
      <c r="S45" s="93">
        <v>24.1</v>
      </c>
      <c r="T45" s="93">
        <v>0.9</v>
      </c>
      <c r="U45" s="93">
        <v>143.83000000000001</v>
      </c>
      <c r="V45" s="93">
        <v>50</v>
      </c>
      <c r="W45" s="93">
        <v>39.090000000000003</v>
      </c>
      <c r="X45" s="93">
        <v>6.27</v>
      </c>
      <c r="Y45" s="17">
        <f t="shared" si="0"/>
        <v>0.83960092095165018</v>
      </c>
      <c r="Z45" s="63">
        <f t="shared" si="1"/>
        <v>46.140399079048308</v>
      </c>
      <c r="AA45" s="119"/>
      <c r="AF45">
        <v>2023</v>
      </c>
      <c r="AG45" t="s">
        <v>38</v>
      </c>
      <c r="AH45" s="30">
        <v>177.10038601048313</v>
      </c>
      <c r="AI45" s="30">
        <v>26.5</v>
      </c>
      <c r="AJ45" s="30">
        <v>60.55</v>
      </c>
      <c r="AK45" s="30">
        <v>1.6</v>
      </c>
    </row>
    <row r="46" spans="1:37" ht="14.45">
      <c r="A46" s="86" t="s">
        <v>29</v>
      </c>
      <c r="B46" s="86" t="s">
        <v>30</v>
      </c>
      <c r="C46" s="86" t="s">
        <v>32</v>
      </c>
      <c r="D46" s="86">
        <v>1985</v>
      </c>
      <c r="E46" s="86">
        <v>4</v>
      </c>
      <c r="F46" s="86">
        <v>3</v>
      </c>
      <c r="G46" s="86">
        <v>25</v>
      </c>
      <c r="H46" s="86">
        <v>51</v>
      </c>
      <c r="I46" s="57">
        <v>325</v>
      </c>
      <c r="J46" s="99">
        <v>45862</v>
      </c>
      <c r="K46" s="3">
        <v>0.44</v>
      </c>
      <c r="L46" s="3">
        <v>7.51</v>
      </c>
      <c r="M46">
        <v>20</v>
      </c>
      <c r="O46" s="93">
        <v>0.73599999999999999</v>
      </c>
      <c r="P46" s="100">
        <v>0.44</v>
      </c>
      <c r="Q46" s="93">
        <v>20</v>
      </c>
      <c r="R46" s="93">
        <v>20</v>
      </c>
      <c r="S46" s="93">
        <v>31.6</v>
      </c>
      <c r="T46" s="93">
        <v>0.6</v>
      </c>
      <c r="U46" s="93">
        <v>167.11</v>
      </c>
      <c r="V46" s="93">
        <v>50</v>
      </c>
      <c r="W46" s="93">
        <v>28.42</v>
      </c>
      <c r="X46" s="93">
        <v>5.45</v>
      </c>
      <c r="Y46" s="17">
        <f t="shared" si="0"/>
        <v>0.8082336382828994</v>
      </c>
      <c r="Z46" s="63">
        <f t="shared" si="1"/>
        <v>64.092153413089363</v>
      </c>
      <c r="AA46" s="119"/>
      <c r="AE46" t="s">
        <v>607</v>
      </c>
      <c r="AH46" s="30">
        <v>152.77578426978488</v>
      </c>
      <c r="AI46" s="30">
        <v>28.53125</v>
      </c>
      <c r="AJ46" s="30">
        <v>56.609374999999986</v>
      </c>
      <c r="AK46" s="30">
        <v>1.4083437499999998</v>
      </c>
    </row>
    <row r="47" spans="1:37" ht="14.45">
      <c r="A47" s="86" t="s">
        <v>29</v>
      </c>
      <c r="B47" s="86" t="s">
        <v>30</v>
      </c>
      <c r="C47" s="86" t="s">
        <v>33</v>
      </c>
      <c r="D47" s="86">
        <v>1998</v>
      </c>
      <c r="E47" s="86">
        <v>4</v>
      </c>
      <c r="F47" s="86">
        <v>3</v>
      </c>
      <c r="G47" s="86">
        <v>27</v>
      </c>
      <c r="H47" s="86">
        <v>54</v>
      </c>
      <c r="I47" s="86">
        <v>327</v>
      </c>
      <c r="J47" s="99">
        <v>45862</v>
      </c>
      <c r="K47" s="3">
        <v>0.51</v>
      </c>
      <c r="L47" s="3">
        <v>4.55</v>
      </c>
      <c r="M47">
        <v>28</v>
      </c>
      <c r="O47" s="93">
        <v>0.82299999999999995</v>
      </c>
      <c r="P47" s="100">
        <v>0.51</v>
      </c>
      <c r="Q47" s="93">
        <v>26</v>
      </c>
      <c r="R47" s="93">
        <v>28</v>
      </c>
      <c r="S47" s="93">
        <v>38.5</v>
      </c>
      <c r="T47" s="93">
        <v>1.1000000000000001</v>
      </c>
      <c r="U47" s="93">
        <v>256.95</v>
      </c>
      <c r="V47" s="93">
        <v>50</v>
      </c>
      <c r="W47" s="93">
        <v>43.65</v>
      </c>
      <c r="X47" s="93">
        <v>8.15</v>
      </c>
      <c r="Y47" s="17">
        <f t="shared" si="0"/>
        <v>0.81328751431844215</v>
      </c>
      <c r="Z47" s="63">
        <f t="shared" si="1"/>
        <v>95.951546391752572</v>
      </c>
      <c r="AA47" s="119"/>
    </row>
    <row r="48" spans="1:37" ht="14.45">
      <c r="A48" s="86" t="s">
        <v>39</v>
      </c>
      <c r="B48" s="86" t="s">
        <v>40</v>
      </c>
      <c r="C48" s="86" t="s">
        <v>44</v>
      </c>
      <c r="D48" s="86">
        <v>2001</v>
      </c>
      <c r="E48" s="86">
        <v>4</v>
      </c>
      <c r="F48" s="86">
        <v>3</v>
      </c>
      <c r="G48" s="86">
        <v>29</v>
      </c>
      <c r="H48" s="86">
        <v>59</v>
      </c>
      <c r="I48" s="57">
        <v>329</v>
      </c>
      <c r="J48" s="99">
        <v>45869</v>
      </c>
      <c r="K48" s="3">
        <v>0.5</v>
      </c>
      <c r="L48" s="3">
        <v>4.24</v>
      </c>
      <c r="M48" s="110">
        <v>28</v>
      </c>
      <c r="O48" s="93">
        <v>0.78600000000000003</v>
      </c>
      <c r="P48" s="100">
        <v>0.5</v>
      </c>
      <c r="Q48" s="93">
        <v>34</v>
      </c>
      <c r="R48" s="93">
        <v>28</v>
      </c>
      <c r="S48" s="93">
        <v>41.1</v>
      </c>
      <c r="T48" s="93">
        <v>1.4</v>
      </c>
      <c r="U48" s="93">
        <v>168.08</v>
      </c>
      <c r="V48" s="93">
        <v>50</v>
      </c>
      <c r="W48" s="93">
        <v>40.520000000000003</v>
      </c>
      <c r="X48" s="93">
        <v>6.05</v>
      </c>
      <c r="Y48" s="17">
        <f t="shared" si="0"/>
        <v>0.85069101678183623</v>
      </c>
      <c r="Z48" s="63">
        <f t="shared" si="1"/>
        <v>50.191707798617927</v>
      </c>
      <c r="AA48" s="119"/>
    </row>
    <row r="49" spans="1:27" ht="14.45">
      <c r="A49" s="86" t="s">
        <v>39</v>
      </c>
      <c r="B49" s="86" t="s">
        <v>40</v>
      </c>
      <c r="C49" s="86" t="s">
        <v>47</v>
      </c>
      <c r="D49" s="86">
        <v>2016</v>
      </c>
      <c r="E49" s="86">
        <v>4</v>
      </c>
      <c r="F49" s="86">
        <v>3</v>
      </c>
      <c r="G49" s="86">
        <v>31</v>
      </c>
      <c r="H49" s="86">
        <v>62</v>
      </c>
      <c r="I49" s="86">
        <v>331</v>
      </c>
      <c r="J49" s="99">
        <v>45869</v>
      </c>
      <c r="K49" s="3">
        <v>0.35</v>
      </c>
      <c r="L49" s="3">
        <v>4.66</v>
      </c>
      <c r="M49" s="110">
        <v>26</v>
      </c>
      <c r="O49" s="93">
        <v>0.67700000000000005</v>
      </c>
      <c r="P49" s="100">
        <v>0.35</v>
      </c>
      <c r="Q49" s="93">
        <v>27</v>
      </c>
      <c r="R49" s="93">
        <v>26</v>
      </c>
      <c r="S49" s="93">
        <v>23</v>
      </c>
      <c r="T49" s="93">
        <v>0.9</v>
      </c>
      <c r="U49" s="93">
        <v>102.76</v>
      </c>
      <c r="V49" s="93">
        <v>50</v>
      </c>
      <c r="W49" s="93">
        <v>38.700000000000003</v>
      </c>
      <c r="X49" s="93">
        <v>5.94</v>
      </c>
      <c r="Y49" s="17">
        <f t="shared" si="0"/>
        <v>0.84651162790697676</v>
      </c>
      <c r="Z49" s="63">
        <f t="shared" si="1"/>
        <v>31.54493023255813</v>
      </c>
      <c r="AA49" s="119"/>
    </row>
    <row r="50" spans="1:27" ht="14.45">
      <c r="A50" s="86" t="s">
        <v>29</v>
      </c>
      <c r="B50" s="86" t="s">
        <v>30</v>
      </c>
      <c r="C50" s="86" t="s">
        <v>34</v>
      </c>
      <c r="D50" s="86">
        <v>1999</v>
      </c>
      <c r="E50" s="86">
        <v>1</v>
      </c>
      <c r="F50" s="86">
        <v>4</v>
      </c>
      <c r="G50" s="86">
        <v>1</v>
      </c>
      <c r="H50" s="86">
        <v>4</v>
      </c>
      <c r="I50" s="57">
        <v>401</v>
      </c>
      <c r="J50" s="99">
        <v>45862</v>
      </c>
      <c r="K50" s="3">
        <v>0.85</v>
      </c>
      <c r="L50" s="3">
        <v>3.24</v>
      </c>
      <c r="M50">
        <v>33</v>
      </c>
      <c r="O50" s="93">
        <v>0.91700000000000004</v>
      </c>
      <c r="P50" s="100">
        <v>0.85</v>
      </c>
      <c r="Q50" s="93">
        <v>40</v>
      </c>
      <c r="R50" s="93">
        <v>33</v>
      </c>
      <c r="S50" s="93">
        <v>71.099999999999994</v>
      </c>
      <c r="T50" s="93">
        <v>1.6</v>
      </c>
      <c r="U50" s="93">
        <v>871.08</v>
      </c>
      <c r="V50" s="93">
        <v>50</v>
      </c>
      <c r="W50" s="93">
        <v>74.56</v>
      </c>
      <c r="X50" s="93">
        <v>10.38</v>
      </c>
      <c r="Y50" s="17">
        <f t="shared" si="0"/>
        <v>0.86078326180257514</v>
      </c>
      <c r="Z50" s="63">
        <f t="shared" si="1"/>
        <v>242.53783261802573</v>
      </c>
      <c r="AA50" s="119"/>
    </row>
    <row r="51" spans="1:27" ht="14.45">
      <c r="A51" s="86" t="s">
        <v>29</v>
      </c>
      <c r="B51" s="86" t="s">
        <v>30</v>
      </c>
      <c r="C51" s="86" t="s">
        <v>35</v>
      </c>
      <c r="D51" s="86">
        <v>2002</v>
      </c>
      <c r="E51" s="86">
        <v>1</v>
      </c>
      <c r="F51" s="86">
        <v>4</v>
      </c>
      <c r="G51" s="86">
        <v>3</v>
      </c>
      <c r="H51" s="86">
        <v>5</v>
      </c>
      <c r="I51" s="86">
        <v>403</v>
      </c>
      <c r="J51" s="99">
        <v>45862</v>
      </c>
      <c r="K51" s="3">
        <v>0.81</v>
      </c>
      <c r="L51" s="3">
        <v>2.9</v>
      </c>
      <c r="M51">
        <v>36</v>
      </c>
      <c r="O51" s="93">
        <v>0.91500000000000004</v>
      </c>
      <c r="P51" s="100">
        <v>0.81</v>
      </c>
      <c r="Q51" s="93">
        <v>47</v>
      </c>
      <c r="R51" s="93">
        <v>36</v>
      </c>
      <c r="S51" s="93">
        <v>65.5</v>
      </c>
      <c r="T51" s="93">
        <v>2</v>
      </c>
      <c r="U51" s="93">
        <v>863.87</v>
      </c>
      <c r="V51" s="93">
        <v>50</v>
      </c>
      <c r="W51" s="93">
        <v>86.71</v>
      </c>
      <c r="X51" s="93">
        <v>13.43</v>
      </c>
      <c r="Y51" s="17">
        <f t="shared" si="0"/>
        <v>0.84511590358666833</v>
      </c>
      <c r="Z51" s="63">
        <f t="shared" si="1"/>
        <v>267.59944873716972</v>
      </c>
      <c r="AA51" s="119"/>
    </row>
    <row r="52" spans="1:27" ht="14.45">
      <c r="A52" s="86" t="s">
        <v>39</v>
      </c>
      <c r="B52" s="86" t="s">
        <v>40</v>
      </c>
      <c r="C52" s="86" t="s">
        <v>43</v>
      </c>
      <c r="D52" s="86">
        <v>1999</v>
      </c>
      <c r="E52" s="86">
        <v>1</v>
      </c>
      <c r="F52" s="86">
        <v>4</v>
      </c>
      <c r="G52" s="86">
        <v>5</v>
      </c>
      <c r="H52" s="86">
        <v>12</v>
      </c>
      <c r="I52" s="57">
        <v>405</v>
      </c>
      <c r="J52" s="99">
        <v>45869</v>
      </c>
      <c r="K52" s="3">
        <v>0.42</v>
      </c>
      <c r="L52" s="3">
        <v>7.56</v>
      </c>
      <c r="M52" s="110">
        <v>33</v>
      </c>
      <c r="O52" s="93">
        <v>0.83499999999999996</v>
      </c>
      <c r="P52" s="100">
        <v>0.42</v>
      </c>
      <c r="Q52" s="93">
        <v>32</v>
      </c>
      <c r="R52" s="93">
        <v>33</v>
      </c>
      <c r="S52" s="93">
        <v>31.2</v>
      </c>
      <c r="T52" s="93">
        <v>1.2</v>
      </c>
      <c r="U52" s="93">
        <v>173.77</v>
      </c>
      <c r="V52" s="93">
        <v>50</v>
      </c>
      <c r="W52" s="93">
        <v>38.46</v>
      </c>
      <c r="X52" s="93">
        <v>6.27</v>
      </c>
      <c r="Y52" s="17">
        <f t="shared" si="0"/>
        <v>0.83697347893915752</v>
      </c>
      <c r="Z52" s="63">
        <f t="shared" si="1"/>
        <v>56.658237129485201</v>
      </c>
      <c r="AA52" s="119"/>
    </row>
    <row r="53" spans="1:27" ht="14.45">
      <c r="A53" s="86" t="s">
        <v>39</v>
      </c>
      <c r="B53" s="86" t="s">
        <v>40</v>
      </c>
      <c r="C53" s="86" t="s">
        <v>46</v>
      </c>
      <c r="D53" s="86">
        <v>2008</v>
      </c>
      <c r="E53" s="86">
        <v>1</v>
      </c>
      <c r="F53" s="86">
        <v>4</v>
      </c>
      <c r="G53" s="86">
        <v>7</v>
      </c>
      <c r="H53" s="86">
        <v>13</v>
      </c>
      <c r="I53" s="86">
        <v>407</v>
      </c>
      <c r="J53" s="99">
        <v>45869</v>
      </c>
      <c r="K53" s="3">
        <v>0.41</v>
      </c>
      <c r="L53" s="3">
        <v>4.74</v>
      </c>
      <c r="M53" s="110">
        <v>32</v>
      </c>
      <c r="O53" s="93">
        <v>0.80300000000000005</v>
      </c>
      <c r="P53" s="100">
        <v>0.41</v>
      </c>
      <c r="Q53" s="93">
        <v>35</v>
      </c>
      <c r="R53" s="93">
        <v>32</v>
      </c>
      <c r="S53" s="93">
        <v>32.299999999999997</v>
      </c>
      <c r="T53" s="93">
        <v>1.3</v>
      </c>
      <c r="U53" s="93">
        <v>172.16</v>
      </c>
      <c r="V53" s="93">
        <v>50</v>
      </c>
      <c r="W53" s="93">
        <v>46.27</v>
      </c>
      <c r="X53" s="93">
        <v>6.62</v>
      </c>
      <c r="Y53" s="17">
        <f t="shared" si="0"/>
        <v>0.85692673438513078</v>
      </c>
      <c r="Z53" s="63">
        <f t="shared" si="1"/>
        <v>49.262986816511784</v>
      </c>
      <c r="AA53" s="119"/>
    </row>
    <row r="54" spans="1:27" ht="14.45">
      <c r="A54" s="86" t="s">
        <v>29</v>
      </c>
      <c r="B54" s="86" t="s">
        <v>30</v>
      </c>
      <c r="C54" s="86" t="s">
        <v>33</v>
      </c>
      <c r="D54" s="86">
        <v>1998</v>
      </c>
      <c r="E54" s="86">
        <v>2</v>
      </c>
      <c r="F54" s="86">
        <v>4</v>
      </c>
      <c r="G54" s="86">
        <v>9</v>
      </c>
      <c r="H54" s="86">
        <v>20</v>
      </c>
      <c r="I54" s="57">
        <v>409</v>
      </c>
      <c r="J54" s="99">
        <v>45862</v>
      </c>
      <c r="K54" s="3">
        <v>0.76</v>
      </c>
      <c r="L54" s="3">
        <v>10.49</v>
      </c>
      <c r="M54">
        <v>42</v>
      </c>
      <c r="O54" s="93">
        <v>0.91800000000000004</v>
      </c>
      <c r="P54" s="100">
        <v>0.76</v>
      </c>
      <c r="Q54" s="93">
        <v>44</v>
      </c>
      <c r="R54" s="93">
        <v>42</v>
      </c>
      <c r="S54" s="93">
        <v>72.3</v>
      </c>
      <c r="T54" s="93">
        <v>1.45</v>
      </c>
      <c r="U54" s="93"/>
      <c r="V54" s="93">
        <v>50</v>
      </c>
      <c r="W54" s="93">
        <v>78.45</v>
      </c>
      <c r="X54" s="93">
        <v>11.86</v>
      </c>
      <c r="Y54" s="17">
        <f t="shared" si="0"/>
        <v>0.84882090503505414</v>
      </c>
      <c r="Z54" s="63">
        <f t="shared" si="1"/>
        <v>0</v>
      </c>
      <c r="AA54" s="119"/>
    </row>
    <row r="55" spans="1:27" ht="14.45">
      <c r="A55" s="86" t="s">
        <v>29</v>
      </c>
      <c r="B55" s="86" t="s">
        <v>30</v>
      </c>
      <c r="C55" s="86" t="s">
        <v>31</v>
      </c>
      <c r="D55" s="86">
        <v>1983</v>
      </c>
      <c r="E55" s="86">
        <v>2</v>
      </c>
      <c r="F55" s="86">
        <v>4</v>
      </c>
      <c r="G55" s="86">
        <v>11</v>
      </c>
      <c r="H55" s="86">
        <v>21</v>
      </c>
      <c r="I55" s="86">
        <v>411</v>
      </c>
      <c r="J55" s="99">
        <v>45862</v>
      </c>
      <c r="K55" s="3">
        <v>0.78</v>
      </c>
      <c r="L55" s="3">
        <v>3.66</v>
      </c>
      <c r="M55">
        <v>34</v>
      </c>
      <c r="O55" s="93">
        <v>0.90100000000000002</v>
      </c>
      <c r="P55" s="100">
        <v>0.78</v>
      </c>
      <c r="Q55" s="93">
        <v>39</v>
      </c>
      <c r="R55" s="93">
        <v>34</v>
      </c>
      <c r="S55" s="93">
        <v>75.099999999999994</v>
      </c>
      <c r="T55" s="93">
        <v>1.6</v>
      </c>
      <c r="U55" s="93"/>
      <c r="V55" s="93">
        <v>50</v>
      </c>
      <c r="W55" s="93">
        <v>64.900000000000006</v>
      </c>
      <c r="X55" s="93">
        <v>9.1300000000000008</v>
      </c>
      <c r="Y55" s="17">
        <f t="shared" si="0"/>
        <v>0.85932203389830508</v>
      </c>
      <c r="Z55" s="63">
        <f t="shared" si="1"/>
        <v>0</v>
      </c>
      <c r="AA55" s="119"/>
    </row>
    <row r="56" spans="1:27" ht="14.45">
      <c r="A56" s="86" t="s">
        <v>39</v>
      </c>
      <c r="B56" s="86" t="s">
        <v>40</v>
      </c>
      <c r="C56" s="86" t="s">
        <v>47</v>
      </c>
      <c r="D56" s="86">
        <v>2016</v>
      </c>
      <c r="E56" s="86">
        <v>2</v>
      </c>
      <c r="F56" s="86">
        <v>4</v>
      </c>
      <c r="G56" s="86">
        <v>13</v>
      </c>
      <c r="H56" s="86">
        <v>28</v>
      </c>
      <c r="I56" s="57">
        <v>413</v>
      </c>
      <c r="J56" s="99">
        <v>45869</v>
      </c>
      <c r="K56" s="3">
        <v>0.45</v>
      </c>
      <c r="L56" s="3">
        <v>7.56</v>
      </c>
      <c r="M56" s="110">
        <v>39</v>
      </c>
      <c r="O56" s="93">
        <v>0.85</v>
      </c>
      <c r="P56" s="100">
        <v>0.45</v>
      </c>
      <c r="Q56" s="93">
        <v>37</v>
      </c>
      <c r="R56" s="93">
        <v>39</v>
      </c>
      <c r="S56" s="93">
        <v>39.5</v>
      </c>
      <c r="T56" s="93">
        <v>1.6</v>
      </c>
      <c r="U56" s="93">
        <v>261.43</v>
      </c>
      <c r="V56" s="93">
        <v>50</v>
      </c>
      <c r="W56" s="93">
        <v>46.75</v>
      </c>
      <c r="X56" s="93">
        <v>6.4</v>
      </c>
      <c r="Y56" s="17">
        <f t="shared" si="0"/>
        <v>0.86310160427807492</v>
      </c>
      <c r="Z56" s="63">
        <f t="shared" si="1"/>
        <v>71.578695187165749</v>
      </c>
      <c r="AA56" s="119"/>
    </row>
    <row r="57" spans="1:27" ht="14.45">
      <c r="A57" s="86" t="s">
        <v>39</v>
      </c>
      <c r="B57" s="86" t="s">
        <v>40</v>
      </c>
      <c r="C57" s="86" t="s">
        <v>44</v>
      </c>
      <c r="D57" s="86">
        <v>2001</v>
      </c>
      <c r="E57" s="86">
        <v>2</v>
      </c>
      <c r="F57" s="86">
        <v>4</v>
      </c>
      <c r="G57" s="86">
        <v>15</v>
      </c>
      <c r="H57" s="86">
        <v>29</v>
      </c>
      <c r="I57" s="86">
        <v>415</v>
      </c>
      <c r="J57" s="99">
        <v>45869</v>
      </c>
      <c r="K57" s="3">
        <v>0.51</v>
      </c>
      <c r="L57" s="3">
        <v>4.25</v>
      </c>
      <c r="M57" s="110">
        <v>34</v>
      </c>
      <c r="O57" s="93">
        <v>0.82699999999999996</v>
      </c>
      <c r="P57" s="100">
        <v>0.51</v>
      </c>
      <c r="Q57" s="93">
        <v>38</v>
      </c>
      <c r="R57" s="93">
        <v>34</v>
      </c>
      <c r="S57" s="93">
        <v>44.6</v>
      </c>
      <c r="T57" s="93">
        <v>1.8</v>
      </c>
      <c r="U57" s="93">
        <v>282.02999999999997</v>
      </c>
      <c r="V57" s="93">
        <v>50</v>
      </c>
      <c r="W57" s="93">
        <v>50.11</v>
      </c>
      <c r="X57" s="93">
        <v>6.7</v>
      </c>
      <c r="Y57" s="17">
        <f t="shared" si="0"/>
        <v>0.86629415286369982</v>
      </c>
      <c r="Z57" s="63">
        <f t="shared" si="1"/>
        <v>75.418120135701486</v>
      </c>
      <c r="AA57" s="119"/>
    </row>
    <row r="58" spans="1:27" ht="14.45">
      <c r="A58" s="86" t="s">
        <v>29</v>
      </c>
      <c r="B58" s="86" t="s">
        <v>30</v>
      </c>
      <c r="C58" s="86" t="s">
        <v>37</v>
      </c>
      <c r="D58" s="86">
        <v>2018</v>
      </c>
      <c r="E58" s="86">
        <v>3</v>
      </c>
      <c r="F58" s="86">
        <v>4</v>
      </c>
      <c r="G58" s="86">
        <v>17</v>
      </c>
      <c r="H58" s="86">
        <v>36</v>
      </c>
      <c r="I58" s="57">
        <v>417</v>
      </c>
      <c r="J58" s="99">
        <v>45862</v>
      </c>
      <c r="K58" s="3">
        <v>0.82</v>
      </c>
      <c r="L58" s="3">
        <v>2.25</v>
      </c>
      <c r="M58">
        <v>35</v>
      </c>
      <c r="O58" s="93">
        <v>0.89600000000000002</v>
      </c>
      <c r="P58" s="100">
        <v>0.82</v>
      </c>
      <c r="Q58" s="93">
        <v>45</v>
      </c>
      <c r="R58" s="93">
        <v>35</v>
      </c>
      <c r="S58" s="93">
        <v>75.099999999999994</v>
      </c>
      <c r="T58" s="93">
        <v>1.7</v>
      </c>
      <c r="U58" s="93">
        <v>828.62</v>
      </c>
      <c r="V58" s="93">
        <v>50</v>
      </c>
      <c r="W58" s="93">
        <v>98.85</v>
      </c>
      <c r="X58" s="93">
        <v>15.04</v>
      </c>
      <c r="Y58" s="17">
        <f t="shared" si="0"/>
        <v>0.84785027819929193</v>
      </c>
      <c r="Z58" s="63">
        <f t="shared" si="1"/>
        <v>252.14860495700555</v>
      </c>
      <c r="AA58" s="119"/>
    </row>
    <row r="59" spans="1:27" ht="14.45">
      <c r="A59" s="86" t="s">
        <v>29</v>
      </c>
      <c r="B59" s="86" t="s">
        <v>30</v>
      </c>
      <c r="C59" s="86" t="s">
        <v>32</v>
      </c>
      <c r="D59" s="86">
        <v>1985</v>
      </c>
      <c r="E59" s="86">
        <v>3</v>
      </c>
      <c r="F59" s="86">
        <v>4</v>
      </c>
      <c r="G59" s="86">
        <v>19</v>
      </c>
      <c r="H59" s="86">
        <v>37</v>
      </c>
      <c r="I59" s="86">
        <v>419</v>
      </c>
      <c r="J59" s="99">
        <v>45862</v>
      </c>
      <c r="K59" s="3">
        <v>0.84</v>
      </c>
      <c r="L59" s="3">
        <v>2.9</v>
      </c>
      <c r="M59">
        <v>41</v>
      </c>
      <c r="O59" s="93">
        <v>0.92700000000000005</v>
      </c>
      <c r="P59" s="100">
        <v>0.84</v>
      </c>
      <c r="Q59" s="93">
        <v>42</v>
      </c>
      <c r="R59" s="93">
        <v>41</v>
      </c>
      <c r="S59" s="93">
        <v>71.099999999999994</v>
      </c>
      <c r="T59" s="93">
        <v>1.6</v>
      </c>
      <c r="U59" s="93">
        <v>917.9</v>
      </c>
      <c r="V59" s="93">
        <v>50</v>
      </c>
      <c r="W59" s="93">
        <v>129.07</v>
      </c>
      <c r="X59" s="93">
        <v>18.64</v>
      </c>
      <c r="Y59" s="17">
        <f t="shared" si="0"/>
        <v>0.85558224219415824</v>
      </c>
      <c r="Z59" s="63">
        <f t="shared" si="1"/>
        <v>265.12211977996435</v>
      </c>
      <c r="AA59" s="119"/>
    </row>
    <row r="60" spans="1:27" ht="14.45">
      <c r="A60" s="86" t="s">
        <v>39</v>
      </c>
      <c r="B60" s="86" t="s">
        <v>40</v>
      </c>
      <c r="C60" s="86" t="s">
        <v>48</v>
      </c>
      <c r="D60" s="86">
        <v>2020</v>
      </c>
      <c r="E60" s="86">
        <v>3</v>
      </c>
      <c r="F60" s="86">
        <v>4</v>
      </c>
      <c r="G60" s="86">
        <v>21</v>
      </c>
      <c r="H60" s="86">
        <v>44</v>
      </c>
      <c r="I60" s="57">
        <v>421</v>
      </c>
      <c r="J60" s="99">
        <v>45869</v>
      </c>
      <c r="K60" s="3">
        <v>0.42</v>
      </c>
      <c r="L60" s="3">
        <v>4.84</v>
      </c>
      <c r="M60" s="110">
        <v>33</v>
      </c>
      <c r="O60" s="93">
        <v>0.79100000000000004</v>
      </c>
      <c r="P60" s="100">
        <v>0.42</v>
      </c>
      <c r="Q60" s="93">
        <v>40</v>
      </c>
      <c r="R60" s="93">
        <v>33</v>
      </c>
      <c r="S60" s="93">
        <v>36.1</v>
      </c>
      <c r="T60" s="93">
        <v>1.3</v>
      </c>
      <c r="U60" s="93">
        <v>236.17</v>
      </c>
      <c r="V60" s="93">
        <v>50</v>
      </c>
      <c r="W60" s="93">
        <v>59.14</v>
      </c>
      <c r="X60" s="93">
        <v>8.76</v>
      </c>
      <c r="Y60" s="17">
        <f t="shared" si="0"/>
        <v>0.85187690226581003</v>
      </c>
      <c r="Z60" s="63">
        <f t="shared" si="1"/>
        <v>69.964463983767303</v>
      </c>
      <c r="AA60" s="119"/>
    </row>
    <row r="61" spans="1:27" ht="14.45">
      <c r="A61" s="86" t="s">
        <v>39</v>
      </c>
      <c r="B61" s="86" t="s">
        <v>40</v>
      </c>
      <c r="C61" s="86" t="s">
        <v>41</v>
      </c>
      <c r="D61" s="86">
        <v>1984</v>
      </c>
      <c r="E61" s="86">
        <v>3</v>
      </c>
      <c r="F61" s="86">
        <v>4</v>
      </c>
      <c r="G61" s="86">
        <v>23</v>
      </c>
      <c r="H61" s="86">
        <v>45</v>
      </c>
      <c r="I61" s="86">
        <v>423</v>
      </c>
      <c r="J61" s="99">
        <v>45869</v>
      </c>
      <c r="K61" s="3">
        <v>0.5</v>
      </c>
      <c r="L61" s="3">
        <v>4.9400000000000004</v>
      </c>
      <c r="M61" s="110">
        <v>37</v>
      </c>
      <c r="O61" s="93">
        <v>0.85699999999999998</v>
      </c>
      <c r="P61" s="100">
        <v>0.5</v>
      </c>
      <c r="Q61" s="93">
        <v>38</v>
      </c>
      <c r="R61" s="93">
        <v>37</v>
      </c>
      <c r="S61" s="93">
        <v>50.2</v>
      </c>
      <c r="T61" s="93">
        <v>2.2000000000000002</v>
      </c>
      <c r="U61" s="93">
        <v>345.34</v>
      </c>
      <c r="V61" s="93">
        <v>50</v>
      </c>
      <c r="W61" s="93">
        <v>62.76</v>
      </c>
      <c r="X61" s="93">
        <v>8.83</v>
      </c>
      <c r="Y61" s="17">
        <f t="shared" si="0"/>
        <v>0.85930528999362654</v>
      </c>
      <c r="Z61" s="63">
        <f t="shared" si="1"/>
        <v>97.175022307201971</v>
      </c>
      <c r="AA61" s="119"/>
    </row>
    <row r="62" spans="1:27" ht="14.45">
      <c r="A62" s="86" t="s">
        <v>29</v>
      </c>
      <c r="B62" s="86" t="s">
        <v>30</v>
      </c>
      <c r="C62" s="86" t="s">
        <v>38</v>
      </c>
      <c r="D62" s="86">
        <v>2023</v>
      </c>
      <c r="E62" s="86">
        <v>4</v>
      </c>
      <c r="F62" s="86">
        <v>4</v>
      </c>
      <c r="G62" s="86">
        <v>25</v>
      </c>
      <c r="H62" s="86">
        <v>52</v>
      </c>
      <c r="I62" s="57">
        <v>425</v>
      </c>
      <c r="J62" s="99">
        <v>45862</v>
      </c>
      <c r="K62" s="3">
        <v>0.78</v>
      </c>
      <c r="L62" s="3">
        <v>4.8899999999999997</v>
      </c>
      <c r="M62">
        <v>35</v>
      </c>
      <c r="O62" s="93">
        <v>0.92100000000000004</v>
      </c>
      <c r="P62" s="100">
        <v>0.78</v>
      </c>
      <c r="Q62" s="93">
        <v>43</v>
      </c>
      <c r="R62" s="93">
        <v>35</v>
      </c>
      <c r="S62" s="93">
        <v>70.2</v>
      </c>
      <c r="T62" s="93">
        <v>2</v>
      </c>
      <c r="U62" s="93">
        <v>981.48</v>
      </c>
      <c r="V62" s="93">
        <v>50</v>
      </c>
      <c r="W62" s="93">
        <v>105.35</v>
      </c>
      <c r="X62" s="93">
        <v>15.95</v>
      </c>
      <c r="Y62" s="17">
        <f t="shared" si="0"/>
        <v>0.8485999050783104</v>
      </c>
      <c r="Z62" s="63">
        <f t="shared" si="1"/>
        <v>297.19233032747979</v>
      </c>
      <c r="AA62" s="119"/>
    </row>
    <row r="63" spans="1:27" ht="14.45">
      <c r="A63" s="86" t="s">
        <v>29</v>
      </c>
      <c r="B63" s="86" t="s">
        <v>30</v>
      </c>
      <c r="C63" s="86" t="s">
        <v>36</v>
      </c>
      <c r="D63" s="86">
        <v>2016</v>
      </c>
      <c r="E63" s="86">
        <v>4</v>
      </c>
      <c r="F63" s="86">
        <v>4</v>
      </c>
      <c r="G63" s="86">
        <v>27</v>
      </c>
      <c r="H63" s="86">
        <v>53</v>
      </c>
      <c r="I63" s="86">
        <v>427</v>
      </c>
      <c r="J63" s="99">
        <v>45862</v>
      </c>
      <c r="K63" s="3">
        <v>0.85</v>
      </c>
      <c r="L63" s="3">
        <v>2.52</v>
      </c>
      <c r="M63">
        <v>42</v>
      </c>
      <c r="O63" s="93">
        <v>0.91900000000000004</v>
      </c>
      <c r="P63" s="100">
        <v>0.85</v>
      </c>
      <c r="Q63" s="93">
        <v>41</v>
      </c>
      <c r="R63" s="93">
        <v>42</v>
      </c>
      <c r="S63" s="93">
        <v>73.099999999999994</v>
      </c>
      <c r="T63" s="93">
        <v>1.5</v>
      </c>
      <c r="U63" s="93">
        <v>1051.76</v>
      </c>
      <c r="V63" s="93">
        <v>50</v>
      </c>
      <c r="W63" s="93">
        <v>113.97</v>
      </c>
      <c r="X63" s="93">
        <v>16.93</v>
      </c>
      <c r="Y63" s="17">
        <f t="shared" si="0"/>
        <v>0.85145213652715623</v>
      </c>
      <c r="Z63" s="63">
        <f t="shared" si="1"/>
        <v>312.4734017723963</v>
      </c>
      <c r="AA63" s="119"/>
    </row>
    <row r="64" spans="1:27" ht="14.45">
      <c r="A64" s="86" t="s">
        <v>39</v>
      </c>
      <c r="B64" s="86" t="s">
        <v>40</v>
      </c>
      <c r="C64" s="86" t="s">
        <v>45</v>
      </c>
      <c r="D64" s="86">
        <v>2004</v>
      </c>
      <c r="E64" s="86">
        <v>4</v>
      </c>
      <c r="F64" s="86">
        <v>4</v>
      </c>
      <c r="G64" s="86">
        <v>29</v>
      </c>
      <c r="H64" s="86">
        <v>60</v>
      </c>
      <c r="I64" s="57">
        <v>429</v>
      </c>
      <c r="J64" s="99">
        <v>45869</v>
      </c>
      <c r="K64" s="3">
        <v>0.39</v>
      </c>
      <c r="L64" s="3">
        <v>4.13</v>
      </c>
      <c r="M64" s="110">
        <v>31</v>
      </c>
      <c r="O64" s="93">
        <v>0.73199999999999998</v>
      </c>
      <c r="P64" s="100">
        <v>0.39</v>
      </c>
      <c r="Q64" s="93">
        <v>33</v>
      </c>
      <c r="R64" s="93">
        <v>31</v>
      </c>
      <c r="S64" s="93">
        <v>26</v>
      </c>
      <c r="T64" s="93">
        <v>0.9</v>
      </c>
      <c r="U64" s="93">
        <v>99.81</v>
      </c>
      <c r="V64" s="93">
        <v>50</v>
      </c>
      <c r="W64" s="93">
        <v>35.01</v>
      </c>
      <c r="X64" s="93">
        <v>5.7</v>
      </c>
      <c r="Y64" s="17">
        <f t="shared" si="0"/>
        <v>0.83718937446443875</v>
      </c>
      <c r="Z64" s="63">
        <f t="shared" si="1"/>
        <v>32.500257069408747</v>
      </c>
      <c r="AA64" s="119"/>
    </row>
    <row r="65" spans="1:27" ht="14.45">
      <c r="A65" s="86" t="s">
        <v>39</v>
      </c>
      <c r="B65" s="86" t="s">
        <v>40</v>
      </c>
      <c r="C65" s="86" t="s">
        <v>42</v>
      </c>
      <c r="D65" s="86">
        <v>1989</v>
      </c>
      <c r="E65" s="86">
        <v>4</v>
      </c>
      <c r="F65" s="86">
        <v>4</v>
      </c>
      <c r="G65" s="86">
        <v>31</v>
      </c>
      <c r="H65" s="86">
        <v>61</v>
      </c>
      <c r="I65" s="86">
        <v>431</v>
      </c>
      <c r="J65" s="99">
        <v>45869</v>
      </c>
      <c r="K65" s="3">
        <v>0.48</v>
      </c>
      <c r="L65" s="3">
        <v>5.28</v>
      </c>
      <c r="M65" s="110">
        <v>32</v>
      </c>
      <c r="O65" s="93">
        <v>0.78100000000000003</v>
      </c>
      <c r="P65" s="100">
        <v>0.48</v>
      </c>
      <c r="Q65" s="93">
        <v>37</v>
      </c>
      <c r="R65" s="93">
        <v>32</v>
      </c>
      <c r="S65" s="93">
        <v>33.200000000000003</v>
      </c>
      <c r="T65" s="93">
        <v>1.1000000000000001</v>
      </c>
      <c r="U65" s="93">
        <v>184.6</v>
      </c>
      <c r="V65" s="93">
        <v>50</v>
      </c>
      <c r="W65" s="93">
        <v>42.55</v>
      </c>
      <c r="X65" s="93">
        <v>6.51</v>
      </c>
      <c r="Y65" s="17">
        <f t="shared" si="0"/>
        <v>0.84700352526439482</v>
      </c>
      <c r="Z65" s="63">
        <f t="shared" si="1"/>
        <v>56.486298472385442</v>
      </c>
      <c r="AA65" s="119"/>
    </row>
    <row r="66" spans="1:27" ht="14.45">
      <c r="A66" s="86"/>
      <c r="B66" s="86"/>
      <c r="C66" s="86"/>
      <c r="D66" s="86"/>
      <c r="E66" s="86"/>
      <c r="F66" s="86"/>
      <c r="G66" s="86"/>
      <c r="H66" s="86"/>
      <c r="I66" s="57"/>
      <c r="J66" s="99"/>
      <c r="P66" s="57"/>
      <c r="Q66" s="57"/>
      <c r="S66" s="57"/>
      <c r="T66" s="57"/>
      <c r="U66" s="56"/>
      <c r="V66" s="57"/>
      <c r="W66" s="56"/>
      <c r="X66" s="6"/>
      <c r="Z66" s="57"/>
    </row>
    <row r="67" spans="1:27" ht="14.45">
      <c r="A67" s="86"/>
      <c r="B67" s="86"/>
      <c r="C67" s="86"/>
      <c r="D67" s="86"/>
      <c r="E67" s="86"/>
      <c r="F67" s="86"/>
      <c r="G67" s="86"/>
      <c r="H67" s="86"/>
      <c r="I67" s="57"/>
      <c r="J67" s="99"/>
      <c r="P67" s="57"/>
      <c r="Q67" s="57"/>
      <c r="S67" s="57"/>
      <c r="T67" s="57"/>
      <c r="U67" s="56"/>
      <c r="V67" s="57"/>
      <c r="W67" s="56"/>
      <c r="X67" s="6"/>
      <c r="Z67" s="57"/>
    </row>
    <row r="68" spans="1:27" ht="14.45">
      <c r="A68" s="86"/>
      <c r="B68" s="86"/>
      <c r="C68" s="86"/>
      <c r="D68" s="86"/>
      <c r="E68" s="86"/>
      <c r="F68" s="86"/>
      <c r="G68" s="86"/>
      <c r="H68" s="86"/>
      <c r="I68" s="57"/>
      <c r="P68" s="57"/>
      <c r="Q68" s="57"/>
      <c r="R68" s="57"/>
      <c r="S68" s="57"/>
      <c r="T68" s="57"/>
      <c r="U68" s="56"/>
      <c r="V68" s="57"/>
      <c r="W68" s="56"/>
      <c r="X68" s="6"/>
      <c r="Z68" s="57"/>
    </row>
    <row r="69" spans="1:27" ht="14.45">
      <c r="A69" s="86"/>
      <c r="B69" s="86"/>
      <c r="C69" s="86"/>
      <c r="D69" s="86"/>
      <c r="E69" s="86"/>
      <c r="F69" s="86"/>
      <c r="G69" s="86"/>
      <c r="H69" s="86"/>
      <c r="I69" s="57"/>
      <c r="P69" s="57"/>
      <c r="Q69" s="57"/>
      <c r="R69" s="57"/>
      <c r="S69" s="57"/>
      <c r="T69" s="57"/>
      <c r="U69" s="56"/>
      <c r="V69" s="57"/>
      <c r="W69" s="56"/>
      <c r="X69" s="6"/>
      <c r="Z69" s="57"/>
    </row>
    <row r="70" spans="1:27" ht="14.45">
      <c r="A70" s="86"/>
      <c r="B70" s="86"/>
      <c r="C70" s="86"/>
      <c r="D70" s="86"/>
      <c r="E70" s="86"/>
      <c r="F70" s="86"/>
      <c r="G70" s="86"/>
      <c r="H70" s="86"/>
      <c r="I70" s="86"/>
      <c r="P70" s="57"/>
      <c r="Q70" s="57"/>
      <c r="R70" s="57"/>
      <c r="S70" s="57"/>
      <c r="T70" s="57"/>
      <c r="U70" s="56"/>
      <c r="V70" s="57"/>
      <c r="W70" s="56"/>
      <c r="X70" s="6"/>
      <c r="Z70" s="57"/>
    </row>
    <row r="71" spans="1:27" ht="14.45">
      <c r="A71" s="86"/>
      <c r="B71" s="86"/>
      <c r="C71" s="86"/>
      <c r="D71" s="86"/>
      <c r="E71" s="86"/>
      <c r="F71" s="86"/>
      <c r="G71" s="86"/>
      <c r="H71" s="86"/>
      <c r="I71" s="86"/>
      <c r="P71" s="57"/>
      <c r="Q71" s="57"/>
      <c r="R71" s="57"/>
      <c r="S71" s="57"/>
      <c r="T71" s="57"/>
      <c r="U71" s="56"/>
      <c r="V71" s="57"/>
      <c r="W71" s="56"/>
      <c r="X71" s="6"/>
      <c r="Z71" s="57"/>
    </row>
    <row r="72" spans="1:27" ht="14.45">
      <c r="A72" s="86"/>
      <c r="B72" s="86"/>
      <c r="C72" s="86"/>
      <c r="D72" s="86"/>
      <c r="E72" s="86"/>
      <c r="F72" s="86"/>
      <c r="G72" s="86"/>
      <c r="H72" s="86"/>
      <c r="I72" s="86"/>
      <c r="P72" s="57"/>
      <c r="Q72" s="57"/>
      <c r="R72" s="57"/>
      <c r="S72" s="57"/>
      <c r="T72" s="57"/>
      <c r="U72" s="56"/>
      <c r="V72" s="57"/>
      <c r="W72" s="56"/>
      <c r="X72" s="6"/>
      <c r="Z72" s="57"/>
    </row>
    <row r="73" spans="1:27" ht="14.45">
      <c r="A73" s="86"/>
      <c r="B73" s="86"/>
      <c r="C73" s="86"/>
      <c r="D73" s="86"/>
      <c r="E73" s="86"/>
      <c r="F73" s="86"/>
      <c r="G73" s="86"/>
      <c r="H73" s="86"/>
      <c r="I73" s="86"/>
      <c r="P73" s="57"/>
      <c r="Q73" s="57"/>
      <c r="R73" s="57"/>
      <c r="S73" s="57"/>
      <c r="T73" s="57"/>
      <c r="U73" s="56"/>
      <c r="V73" s="57"/>
      <c r="W73" s="56"/>
      <c r="X73" s="6"/>
      <c r="Z73" s="57"/>
    </row>
    <row r="74" spans="1:27" ht="14.45">
      <c r="A74" s="86"/>
      <c r="B74" s="86"/>
      <c r="C74" s="86"/>
      <c r="D74" s="86"/>
      <c r="E74" s="86"/>
      <c r="F74" s="86"/>
      <c r="G74" s="86"/>
      <c r="H74" s="86"/>
      <c r="I74" s="57"/>
      <c r="P74" s="57"/>
      <c r="Q74" s="57"/>
      <c r="R74" s="57"/>
      <c r="S74" s="57"/>
      <c r="T74" s="57"/>
      <c r="U74" s="56"/>
      <c r="V74" s="57"/>
      <c r="W74" s="56"/>
      <c r="X74" s="6"/>
      <c r="Z74" s="57"/>
    </row>
    <row r="75" spans="1:27" ht="14.45">
      <c r="A75" s="86"/>
      <c r="B75" s="86"/>
      <c r="C75" s="86"/>
      <c r="D75" s="86"/>
      <c r="E75" s="86"/>
      <c r="F75" s="86"/>
      <c r="G75" s="86"/>
      <c r="H75" s="86"/>
      <c r="I75" s="57"/>
      <c r="P75" s="57"/>
      <c r="Q75" s="57"/>
      <c r="R75" s="57"/>
      <c r="S75" s="57"/>
      <c r="T75" s="57"/>
      <c r="U75" s="56"/>
      <c r="V75" s="57"/>
      <c r="W75" s="56"/>
      <c r="X75" s="6"/>
      <c r="Z75" s="57"/>
    </row>
    <row r="76" spans="1:27" ht="14.45">
      <c r="A76" s="86"/>
      <c r="B76" s="86"/>
      <c r="C76" s="86"/>
      <c r="D76" s="86"/>
      <c r="E76" s="86"/>
      <c r="F76" s="86"/>
      <c r="G76" s="86"/>
      <c r="H76" s="86"/>
      <c r="I76" s="57"/>
      <c r="P76" s="57"/>
      <c r="Q76" s="57"/>
      <c r="R76" s="57"/>
      <c r="S76" s="57"/>
      <c r="T76" s="57"/>
      <c r="U76" s="56"/>
      <c r="V76" s="57"/>
      <c r="W76" s="56"/>
      <c r="X76" s="6"/>
      <c r="Z76" s="57"/>
    </row>
    <row r="77" spans="1:27" ht="14.45">
      <c r="A77" s="86"/>
      <c r="B77" s="86"/>
      <c r="C77" s="86"/>
      <c r="D77" s="86"/>
      <c r="E77" s="86"/>
      <c r="F77" s="86"/>
      <c r="G77" s="86"/>
      <c r="H77" s="86"/>
      <c r="I77" s="57"/>
      <c r="P77" s="57"/>
      <c r="Q77" s="57"/>
      <c r="R77" s="57"/>
      <c r="S77" s="57"/>
      <c r="T77" s="57"/>
      <c r="U77" s="56"/>
      <c r="V77" s="57"/>
      <c r="W77" s="56"/>
      <c r="X77" s="6"/>
      <c r="Z77" s="57"/>
    </row>
    <row r="78" spans="1:27" ht="14.45">
      <c r="A78" s="86"/>
      <c r="B78" s="86"/>
      <c r="C78" s="86"/>
      <c r="D78" s="86"/>
      <c r="E78" s="86"/>
      <c r="F78" s="86"/>
      <c r="G78" s="86"/>
      <c r="H78" s="86"/>
      <c r="I78" s="86"/>
      <c r="P78" s="57"/>
      <c r="Q78" s="57"/>
      <c r="R78" s="57"/>
      <c r="S78" s="57"/>
      <c r="T78" s="57"/>
      <c r="U78" s="56"/>
      <c r="V78" s="57"/>
      <c r="W78" s="56"/>
      <c r="X78" s="6"/>
      <c r="Z78" s="57"/>
    </row>
    <row r="79" spans="1:27" ht="14.45">
      <c r="A79" s="86"/>
      <c r="B79" s="86"/>
      <c r="C79" s="86"/>
      <c r="D79" s="86"/>
      <c r="E79" s="86"/>
      <c r="F79" s="86"/>
      <c r="G79" s="86"/>
      <c r="H79" s="86"/>
      <c r="I79" s="86"/>
      <c r="P79" s="57"/>
      <c r="Q79" s="57"/>
      <c r="R79" s="57"/>
      <c r="S79" s="57"/>
      <c r="T79" s="57"/>
      <c r="U79" s="56"/>
      <c r="V79" s="57"/>
      <c r="W79" s="56"/>
      <c r="X79" s="6"/>
      <c r="Z79" s="57"/>
    </row>
    <row r="80" spans="1:27" ht="14.45">
      <c r="A80" s="86"/>
      <c r="B80" s="86"/>
      <c r="C80" s="86"/>
      <c r="D80" s="86"/>
      <c r="E80" s="86"/>
      <c r="F80" s="86"/>
      <c r="G80" s="86"/>
      <c r="H80" s="86"/>
      <c r="I80" s="86"/>
      <c r="P80" s="57"/>
      <c r="Q80" s="57"/>
      <c r="S80" s="57"/>
      <c r="T80" s="57"/>
      <c r="U80" s="56"/>
      <c r="V80" s="57"/>
      <c r="W80" s="56"/>
      <c r="X80" s="6"/>
      <c r="Z80" s="57"/>
    </row>
    <row r="81" spans="1:26" ht="14.45">
      <c r="A81" s="86"/>
      <c r="B81" s="86"/>
      <c r="C81" s="86"/>
      <c r="D81" s="86"/>
      <c r="E81" s="86"/>
      <c r="F81" s="86"/>
      <c r="G81" s="86"/>
      <c r="H81" s="86"/>
      <c r="I81" s="86"/>
      <c r="P81" s="57"/>
      <c r="Q81" s="57"/>
      <c r="S81" s="57"/>
      <c r="T81" s="57"/>
      <c r="U81" s="56"/>
      <c r="V81" s="57"/>
      <c r="W81" s="56"/>
      <c r="X81" s="6"/>
      <c r="Z81" s="57"/>
    </row>
    <row r="82" spans="1:26" ht="14.45">
      <c r="A82" s="86"/>
      <c r="B82" s="86"/>
      <c r="C82" s="86"/>
      <c r="D82" s="86"/>
      <c r="E82" s="86"/>
      <c r="F82" s="86"/>
      <c r="G82" s="86"/>
      <c r="H82" s="86"/>
      <c r="I82" s="57"/>
      <c r="P82" s="57"/>
      <c r="Q82" s="57"/>
      <c r="S82" s="57"/>
      <c r="T82" s="57"/>
      <c r="U82" s="56"/>
      <c r="V82" s="57"/>
      <c r="W82" s="56"/>
      <c r="X82" s="6"/>
      <c r="Z82" s="57"/>
    </row>
    <row r="83" spans="1:26" ht="14.45">
      <c r="A83" s="86"/>
      <c r="B83" s="86"/>
      <c r="C83" s="86"/>
      <c r="D83" s="86"/>
      <c r="E83" s="86"/>
      <c r="F83" s="86"/>
      <c r="G83" s="86"/>
      <c r="H83" s="86"/>
      <c r="I83" s="57"/>
      <c r="P83" s="57"/>
      <c r="Q83" s="57"/>
      <c r="S83" s="57"/>
      <c r="T83" s="57"/>
      <c r="U83" s="56"/>
      <c r="V83" s="57"/>
      <c r="W83" s="56"/>
      <c r="X83" s="6"/>
      <c r="Z83" s="57"/>
    </row>
    <row r="84" spans="1:26" ht="14.45">
      <c r="A84" s="86"/>
      <c r="B84" s="86"/>
      <c r="C84" s="86"/>
      <c r="D84" s="86"/>
      <c r="E84" s="86"/>
      <c r="F84" s="86"/>
      <c r="G84" s="86"/>
      <c r="H84" s="86"/>
      <c r="I84" s="57"/>
      <c r="P84" s="57"/>
      <c r="Q84" s="57"/>
      <c r="R84" s="57"/>
      <c r="S84" s="57"/>
      <c r="T84" s="57"/>
      <c r="U84" s="56"/>
      <c r="V84" s="57"/>
      <c r="W84" s="56"/>
      <c r="X84" s="6"/>
      <c r="Z84" s="57"/>
    </row>
    <row r="85" spans="1:26" ht="14.45">
      <c r="A85" s="86"/>
      <c r="B85" s="86"/>
      <c r="C85" s="86"/>
      <c r="D85" s="86"/>
      <c r="E85" s="86"/>
      <c r="F85" s="86"/>
      <c r="G85" s="86"/>
      <c r="H85" s="86"/>
      <c r="I85" s="57"/>
      <c r="P85" s="57"/>
      <c r="Q85" s="57"/>
      <c r="R85" s="57"/>
      <c r="S85" s="57"/>
      <c r="T85" s="57"/>
      <c r="U85" s="56"/>
      <c r="V85" s="57"/>
      <c r="W85" s="56"/>
      <c r="X85" s="6"/>
      <c r="Z85" s="57"/>
    </row>
    <row r="86" spans="1:26" ht="14.45">
      <c r="A86" s="86"/>
      <c r="B86" s="86"/>
      <c r="C86" s="86"/>
      <c r="D86" s="86"/>
      <c r="E86" s="86"/>
      <c r="F86" s="86"/>
      <c r="G86" s="86"/>
      <c r="H86" s="86"/>
      <c r="I86" s="86"/>
      <c r="P86" s="57"/>
      <c r="Q86" s="57"/>
      <c r="R86" s="57"/>
      <c r="S86" s="57"/>
      <c r="T86" s="57"/>
      <c r="U86" s="56"/>
      <c r="V86" s="57"/>
      <c r="W86" s="56"/>
      <c r="X86" s="6"/>
      <c r="Z86" s="57"/>
    </row>
    <row r="87" spans="1:26" ht="14.45">
      <c r="A87" s="86"/>
      <c r="B87" s="86"/>
      <c r="C87" s="86"/>
      <c r="D87" s="86"/>
      <c r="E87" s="86"/>
      <c r="F87" s="86"/>
      <c r="G87" s="86"/>
      <c r="H87" s="86"/>
      <c r="I87" s="86"/>
      <c r="P87" s="57"/>
      <c r="Q87" s="57"/>
      <c r="R87" s="57"/>
      <c r="S87" s="57"/>
      <c r="T87" s="57"/>
      <c r="U87" s="56"/>
      <c r="V87" s="57"/>
      <c r="W87" s="56"/>
      <c r="X87" s="6"/>
      <c r="Z87" s="57"/>
    </row>
    <row r="88" spans="1:26" ht="14.45">
      <c r="A88" s="86"/>
      <c r="B88" s="86"/>
      <c r="C88" s="86"/>
      <c r="D88" s="86"/>
      <c r="E88" s="86"/>
      <c r="F88" s="86"/>
      <c r="G88" s="86"/>
      <c r="H88" s="86"/>
      <c r="I88" s="86"/>
      <c r="P88" s="57"/>
      <c r="Q88" s="57"/>
      <c r="R88" s="57"/>
      <c r="S88" s="57"/>
      <c r="T88" s="57"/>
      <c r="U88" s="56"/>
      <c r="V88" s="57"/>
      <c r="W88" s="56"/>
      <c r="X88" s="6"/>
      <c r="Z88" s="57"/>
    </row>
    <row r="89" spans="1:26" ht="14.45">
      <c r="A89" s="86"/>
      <c r="B89" s="86"/>
      <c r="C89" s="86"/>
      <c r="D89" s="86"/>
      <c r="E89" s="86"/>
      <c r="F89" s="86"/>
      <c r="G89" s="86"/>
      <c r="H89" s="86"/>
      <c r="I89" s="86"/>
      <c r="P89" s="57"/>
      <c r="Q89" s="57"/>
      <c r="R89" s="57"/>
      <c r="S89" s="57"/>
      <c r="T89" s="57"/>
      <c r="U89" s="56"/>
      <c r="V89" s="57"/>
      <c r="W89" s="56"/>
      <c r="X89" s="6"/>
      <c r="Z89" s="57"/>
    </row>
    <row r="90" spans="1:26" ht="14.45">
      <c r="A90" s="86"/>
      <c r="B90" s="86"/>
      <c r="C90" s="86"/>
      <c r="D90" s="86"/>
      <c r="E90" s="87"/>
      <c r="F90" s="87"/>
      <c r="G90" s="87"/>
      <c r="H90" s="86"/>
      <c r="I90" s="57"/>
      <c r="P90" s="57"/>
      <c r="Q90" s="57"/>
      <c r="R90" s="57"/>
      <c r="S90" s="57"/>
      <c r="T90" s="57"/>
      <c r="U90" s="56"/>
      <c r="V90" s="57"/>
      <c r="W90" s="56"/>
      <c r="X90" s="6"/>
      <c r="Z90" s="57"/>
    </row>
    <row r="91" spans="1:26" ht="14.45">
      <c r="A91" s="86"/>
      <c r="B91" s="86"/>
      <c r="C91" s="86"/>
      <c r="D91" s="86"/>
      <c r="E91" s="86"/>
      <c r="F91" s="86"/>
      <c r="G91" s="86"/>
      <c r="H91" s="86"/>
      <c r="I91" s="57"/>
      <c r="P91" s="57"/>
      <c r="Q91" s="57"/>
      <c r="R91" s="57"/>
      <c r="S91" s="57"/>
      <c r="T91" s="57"/>
      <c r="U91" s="56"/>
      <c r="V91" s="57"/>
      <c r="W91" s="56"/>
      <c r="X91" s="6"/>
      <c r="Z91" s="57"/>
    </row>
    <row r="92" spans="1:26" ht="14.45">
      <c r="A92" s="86"/>
      <c r="B92" s="86"/>
      <c r="C92" s="86"/>
      <c r="D92" s="86"/>
      <c r="E92" s="86"/>
      <c r="F92" s="86"/>
      <c r="G92" s="86"/>
      <c r="H92" s="86"/>
      <c r="I92" s="57"/>
      <c r="P92" s="57"/>
      <c r="Q92" s="57"/>
      <c r="R92" s="57"/>
      <c r="S92" s="57"/>
      <c r="T92" s="57"/>
      <c r="U92" s="56"/>
      <c r="V92" s="57"/>
      <c r="W92" s="56"/>
      <c r="X92" s="6"/>
      <c r="Z92" s="57"/>
    </row>
    <row r="93" spans="1:26" ht="14.45">
      <c r="A93" s="86"/>
      <c r="B93" s="86"/>
      <c r="C93" s="86"/>
      <c r="D93" s="86"/>
      <c r="E93" s="86"/>
      <c r="F93" s="86"/>
      <c r="G93" s="86"/>
      <c r="H93" s="86"/>
      <c r="I93" s="57"/>
      <c r="P93" s="57"/>
      <c r="Q93" s="57"/>
      <c r="R93" s="57"/>
      <c r="S93" s="57"/>
      <c r="T93" s="57"/>
      <c r="U93" s="56"/>
      <c r="V93" s="57"/>
      <c r="W93" s="56"/>
      <c r="X93" s="6"/>
      <c r="Z93" s="57"/>
    </row>
    <row r="94" spans="1:26" ht="14.45">
      <c r="A94" s="86"/>
      <c r="B94" s="86"/>
      <c r="C94" s="86"/>
      <c r="D94" s="86"/>
      <c r="E94" s="86"/>
      <c r="F94" s="86"/>
      <c r="G94" s="86"/>
      <c r="H94" s="86"/>
      <c r="I94" s="86"/>
      <c r="P94" s="57"/>
      <c r="Q94" s="57"/>
      <c r="R94" s="57"/>
      <c r="S94" s="57"/>
      <c r="T94" s="57"/>
      <c r="U94" s="56"/>
      <c r="V94" s="57"/>
      <c r="W94" s="56"/>
      <c r="X94" s="6"/>
      <c r="Z94" s="57"/>
    </row>
    <row r="95" spans="1:26" ht="14.45">
      <c r="A95" s="86"/>
      <c r="B95" s="86"/>
      <c r="C95" s="86"/>
      <c r="D95" s="86"/>
      <c r="E95" s="86"/>
      <c r="F95" s="86"/>
      <c r="G95" s="86"/>
      <c r="H95" s="86"/>
      <c r="I95" s="86"/>
      <c r="P95" s="57"/>
      <c r="Q95" s="57"/>
      <c r="R95" s="57"/>
      <c r="S95" s="57"/>
      <c r="T95" s="57"/>
      <c r="U95" s="56"/>
      <c r="V95" s="57"/>
      <c r="W95" s="56"/>
      <c r="X95" s="6"/>
      <c r="Z95" s="57"/>
    </row>
    <row r="96" spans="1:26" ht="14.45">
      <c r="A96" s="86"/>
      <c r="B96" s="86"/>
      <c r="C96" s="86"/>
      <c r="D96" s="86"/>
      <c r="E96" s="86"/>
      <c r="F96" s="86"/>
      <c r="G96" s="86"/>
      <c r="H96" s="86"/>
      <c r="I96" s="86"/>
      <c r="P96" s="57"/>
      <c r="Q96" s="57"/>
      <c r="S96" s="57"/>
      <c r="T96" s="57"/>
      <c r="U96" s="56"/>
      <c r="V96" s="57"/>
      <c r="W96" s="56"/>
      <c r="X96" s="6"/>
      <c r="Z96" s="57"/>
    </row>
    <row r="97" spans="1:26" ht="14.45">
      <c r="A97" s="86"/>
      <c r="B97" s="86"/>
      <c r="C97" s="86"/>
      <c r="D97" s="86"/>
      <c r="E97" s="86"/>
      <c r="F97" s="86"/>
      <c r="G97" s="86"/>
      <c r="H97" s="86"/>
      <c r="I97" s="86"/>
      <c r="P97" s="57"/>
      <c r="Q97" s="57"/>
      <c r="S97" s="57"/>
      <c r="T97" s="57"/>
      <c r="U97" s="56"/>
      <c r="V97" s="57"/>
      <c r="W97" s="56"/>
      <c r="X97" s="6"/>
      <c r="Z97" s="57"/>
    </row>
    <row r="98" spans="1:26" ht="14.45">
      <c r="A98" s="86"/>
      <c r="B98" s="86"/>
      <c r="C98" s="86"/>
      <c r="D98" s="86"/>
      <c r="E98" s="86"/>
      <c r="F98" s="86"/>
      <c r="G98" s="86"/>
      <c r="H98" s="86"/>
      <c r="I98" s="57"/>
      <c r="P98" s="57"/>
      <c r="Q98" s="57"/>
      <c r="S98" s="57"/>
      <c r="T98" s="57"/>
      <c r="U98" s="56"/>
      <c r="V98" s="57"/>
      <c r="W98" s="56"/>
      <c r="X98" s="6"/>
      <c r="Z98" s="57"/>
    </row>
    <row r="99" spans="1:26" ht="14.45">
      <c r="A99" s="86"/>
      <c r="B99" s="86"/>
      <c r="C99" s="86"/>
      <c r="D99" s="86"/>
      <c r="E99" s="86"/>
      <c r="F99" s="86"/>
      <c r="G99" s="86"/>
      <c r="H99" s="86"/>
      <c r="I99" s="57"/>
      <c r="P99" s="57"/>
      <c r="Q99" s="57"/>
      <c r="S99" s="57"/>
      <c r="T99" s="57"/>
      <c r="U99" s="56"/>
      <c r="V99" s="57"/>
      <c r="W99" s="56"/>
      <c r="X99" s="6"/>
      <c r="Z99" s="57"/>
    </row>
    <row r="100" spans="1:26" ht="14.45">
      <c r="A100" s="86"/>
      <c r="B100" s="86"/>
      <c r="C100" s="86"/>
      <c r="D100" s="86"/>
      <c r="E100" s="86"/>
      <c r="F100" s="86"/>
      <c r="G100" s="86"/>
      <c r="H100" s="86"/>
      <c r="I100" s="57"/>
      <c r="P100" s="57"/>
      <c r="Q100" s="57"/>
      <c r="R100" s="57"/>
      <c r="S100" s="57"/>
      <c r="T100" s="57"/>
      <c r="U100" s="56"/>
      <c r="V100" s="57"/>
      <c r="W100" s="56"/>
      <c r="X100" s="6"/>
      <c r="Z100" s="57"/>
    </row>
    <row r="101" spans="1:26" ht="14.45">
      <c r="A101" s="86"/>
      <c r="B101" s="86"/>
      <c r="C101" s="86"/>
      <c r="D101" s="86"/>
      <c r="E101" s="86"/>
      <c r="F101" s="86"/>
      <c r="G101" s="86"/>
      <c r="H101" s="86"/>
      <c r="I101" s="57"/>
      <c r="P101" s="57"/>
      <c r="Q101" s="57"/>
      <c r="R101" s="57"/>
      <c r="S101" s="57"/>
      <c r="T101" s="57"/>
      <c r="U101" s="56"/>
      <c r="V101" s="57"/>
      <c r="W101" s="56"/>
      <c r="X101" s="6"/>
      <c r="Z101" s="57"/>
    </row>
    <row r="102" spans="1:26" ht="14.45">
      <c r="A102" s="86"/>
      <c r="B102" s="86"/>
      <c r="C102" s="86"/>
      <c r="D102" s="86"/>
      <c r="E102" s="86"/>
      <c r="F102" s="86"/>
      <c r="G102" s="86"/>
      <c r="H102" s="86"/>
      <c r="I102" s="86"/>
      <c r="P102" s="57"/>
      <c r="Q102" s="57"/>
      <c r="R102" s="57"/>
      <c r="S102" s="57"/>
      <c r="T102" s="57"/>
      <c r="U102" s="56"/>
      <c r="V102" s="57"/>
      <c r="W102" s="56"/>
      <c r="X102" s="6"/>
      <c r="Z102" s="57"/>
    </row>
    <row r="103" spans="1:26" ht="14.45">
      <c r="A103" s="86"/>
      <c r="B103" s="86"/>
      <c r="C103" s="86"/>
      <c r="D103" s="86"/>
      <c r="E103" s="86"/>
      <c r="F103" s="86"/>
      <c r="G103" s="86"/>
      <c r="H103" s="86"/>
      <c r="I103" s="86"/>
      <c r="P103" s="57"/>
      <c r="Q103" s="57"/>
      <c r="R103" s="57"/>
      <c r="S103" s="57"/>
      <c r="T103" s="57"/>
      <c r="U103" s="56"/>
      <c r="V103" s="57"/>
      <c r="W103" s="56"/>
      <c r="X103" s="6"/>
      <c r="Z103" s="57"/>
    </row>
    <row r="104" spans="1:26" ht="14.45">
      <c r="A104" s="86"/>
      <c r="B104" s="86"/>
      <c r="C104" s="86"/>
      <c r="D104" s="86"/>
      <c r="E104" s="86"/>
      <c r="F104" s="86"/>
      <c r="G104" s="86"/>
      <c r="H104" s="86"/>
      <c r="I104" s="86"/>
      <c r="P104" s="57"/>
      <c r="Q104" s="57"/>
      <c r="R104" s="57"/>
      <c r="S104" s="57"/>
      <c r="T104" s="57"/>
      <c r="U104" s="56"/>
      <c r="V104" s="57"/>
      <c r="W104" s="56"/>
      <c r="X104" s="6"/>
      <c r="Z104" s="57"/>
    </row>
    <row r="105" spans="1:26" ht="14.45">
      <c r="A105" s="86"/>
      <c r="B105" s="86"/>
      <c r="C105" s="86"/>
      <c r="D105" s="86"/>
      <c r="E105" s="86"/>
      <c r="F105" s="86"/>
      <c r="G105" s="86"/>
      <c r="H105" s="86"/>
      <c r="I105" s="86"/>
      <c r="P105" s="57"/>
      <c r="Q105" s="57"/>
      <c r="R105" s="57"/>
      <c r="S105" s="57"/>
      <c r="T105" s="57"/>
      <c r="U105" s="56"/>
      <c r="V105" s="57"/>
      <c r="W105" s="56"/>
      <c r="X105" s="6"/>
      <c r="Z105" s="57"/>
    </row>
    <row r="106" spans="1:26" ht="14.45">
      <c r="A106" s="86"/>
      <c r="B106" s="86"/>
      <c r="C106" s="86"/>
      <c r="D106" s="86"/>
      <c r="E106" s="86"/>
      <c r="F106" s="86"/>
      <c r="G106" s="86"/>
      <c r="H106" s="86"/>
      <c r="I106" s="57"/>
      <c r="P106" s="57"/>
      <c r="Q106" s="57"/>
      <c r="R106" s="57"/>
      <c r="S106" s="57"/>
      <c r="T106" s="57"/>
      <c r="U106" s="56"/>
      <c r="V106" s="57"/>
      <c r="W106" s="56"/>
      <c r="X106" s="6"/>
      <c r="Z106" s="57"/>
    </row>
    <row r="107" spans="1:26" ht="14.45">
      <c r="A107" s="86"/>
      <c r="B107" s="86"/>
      <c r="C107" s="86"/>
      <c r="D107" s="86"/>
      <c r="E107" s="86"/>
      <c r="F107" s="86"/>
      <c r="G107" s="86"/>
      <c r="H107" s="86"/>
      <c r="I107" s="57"/>
      <c r="P107" s="57"/>
      <c r="Q107" s="57"/>
      <c r="R107" s="57"/>
      <c r="S107" s="57"/>
      <c r="T107" s="57"/>
      <c r="U107" s="56"/>
      <c r="V107" s="57"/>
      <c r="W107" s="56"/>
      <c r="X107" s="6"/>
      <c r="Z107" s="57"/>
    </row>
    <row r="108" spans="1:26" ht="14.45">
      <c r="A108" s="86"/>
      <c r="B108" s="86"/>
      <c r="C108" s="86"/>
      <c r="D108" s="86"/>
      <c r="E108" s="86"/>
      <c r="F108" s="86"/>
      <c r="G108" s="86"/>
      <c r="H108" s="86"/>
      <c r="I108" s="57"/>
      <c r="P108" s="57"/>
      <c r="Q108" s="57"/>
      <c r="R108" s="57"/>
      <c r="S108" s="57"/>
      <c r="T108" s="57"/>
      <c r="U108" s="56"/>
      <c r="V108" s="57"/>
      <c r="W108" s="56"/>
      <c r="X108" s="6"/>
      <c r="Z108" s="57"/>
    </row>
    <row r="109" spans="1:26" ht="14.45">
      <c r="A109" s="86"/>
      <c r="B109" s="86"/>
      <c r="C109" s="86"/>
      <c r="D109" s="86"/>
      <c r="E109" s="86"/>
      <c r="F109" s="86"/>
      <c r="G109" s="86"/>
      <c r="H109" s="86"/>
      <c r="I109" s="57"/>
      <c r="P109" s="57"/>
      <c r="Q109" s="57"/>
      <c r="R109" s="57"/>
      <c r="S109" s="57"/>
      <c r="T109" s="57"/>
      <c r="U109" s="56"/>
      <c r="V109" s="57"/>
      <c r="W109" s="56"/>
      <c r="X109" s="6"/>
      <c r="Z109" s="57"/>
    </row>
    <row r="110" spans="1:26" ht="14.45">
      <c r="A110" s="86"/>
      <c r="B110" s="86"/>
      <c r="C110" s="86"/>
      <c r="D110" s="86"/>
      <c r="E110" s="86"/>
      <c r="F110" s="86"/>
      <c r="G110" s="86"/>
      <c r="H110" s="86"/>
      <c r="I110" s="86"/>
      <c r="P110" s="57"/>
      <c r="Q110" s="57"/>
      <c r="R110" s="57"/>
      <c r="S110" s="57"/>
      <c r="T110" s="57"/>
      <c r="U110" s="56"/>
      <c r="V110" s="57"/>
      <c r="W110" s="56"/>
      <c r="X110" s="6"/>
      <c r="Z110" s="57"/>
    </row>
    <row r="111" spans="1:26" ht="14.45">
      <c r="A111" s="86"/>
      <c r="B111" s="86"/>
      <c r="C111" s="86"/>
      <c r="D111" s="86"/>
      <c r="E111" s="86"/>
      <c r="F111" s="86"/>
      <c r="G111" s="86"/>
      <c r="H111" s="86"/>
      <c r="I111" s="86"/>
      <c r="P111" s="57"/>
      <c r="Q111" s="57"/>
      <c r="R111" s="57"/>
      <c r="S111" s="57"/>
      <c r="T111" s="57"/>
      <c r="U111" s="56"/>
      <c r="V111" s="57"/>
      <c r="W111" s="56"/>
      <c r="X111" s="6"/>
      <c r="Z111" s="57"/>
    </row>
    <row r="112" spans="1:26" ht="14.45">
      <c r="A112" s="86"/>
      <c r="B112" s="86"/>
      <c r="C112" s="86"/>
      <c r="D112" s="86"/>
      <c r="E112" s="86"/>
      <c r="F112" s="86"/>
      <c r="G112" s="86"/>
      <c r="H112" s="86"/>
      <c r="I112" s="86"/>
      <c r="P112" s="57"/>
      <c r="Q112" s="57"/>
      <c r="S112" s="57"/>
      <c r="T112" s="57"/>
      <c r="U112" s="56"/>
      <c r="V112" s="57"/>
      <c r="W112" s="56"/>
      <c r="X112" s="6"/>
      <c r="Z112" s="57"/>
    </row>
    <row r="113" spans="1:26" ht="14.45">
      <c r="A113" s="86"/>
      <c r="B113" s="86"/>
      <c r="C113" s="86"/>
      <c r="D113" s="86"/>
      <c r="E113" s="86"/>
      <c r="F113" s="86"/>
      <c r="G113" s="86"/>
      <c r="H113" s="86"/>
      <c r="I113" s="86"/>
      <c r="P113" s="57"/>
      <c r="Q113" s="57"/>
      <c r="S113" s="57"/>
      <c r="T113" s="57"/>
      <c r="U113" s="56"/>
      <c r="V113" s="57"/>
      <c r="W113" s="56"/>
      <c r="X113" s="6"/>
      <c r="Z113" s="57"/>
    </row>
    <row r="114" spans="1:26" ht="14.45">
      <c r="A114" s="86"/>
      <c r="B114" s="86"/>
      <c r="C114" s="86"/>
      <c r="D114" s="86"/>
      <c r="E114" s="86"/>
      <c r="F114" s="86"/>
      <c r="G114" s="86"/>
      <c r="H114" s="86"/>
      <c r="I114" s="57"/>
      <c r="P114" s="57"/>
      <c r="Q114" s="57"/>
      <c r="S114" s="57"/>
      <c r="T114" s="57"/>
      <c r="U114" s="56"/>
      <c r="V114" s="57"/>
      <c r="W114" s="56"/>
      <c r="X114" s="6"/>
      <c r="Z114" s="57"/>
    </row>
    <row r="115" spans="1:26" ht="14.45">
      <c r="A115" s="86"/>
      <c r="B115" s="86"/>
      <c r="C115" s="86"/>
      <c r="D115" s="86"/>
      <c r="E115" s="86"/>
      <c r="F115" s="86"/>
      <c r="G115" s="86"/>
      <c r="H115" s="86"/>
      <c r="I115" s="57"/>
      <c r="P115" s="57"/>
      <c r="Q115" s="57"/>
      <c r="S115" s="57"/>
      <c r="T115" s="57"/>
      <c r="U115" s="56"/>
      <c r="V115" s="57"/>
      <c r="W115" s="56"/>
      <c r="X115" s="6"/>
      <c r="Z115" s="57"/>
    </row>
    <row r="116" spans="1:26" ht="14.45">
      <c r="A116" s="86"/>
      <c r="B116" s="86"/>
      <c r="C116" s="86"/>
      <c r="D116" s="86"/>
      <c r="E116" s="86"/>
      <c r="F116" s="86"/>
      <c r="G116" s="86"/>
      <c r="H116" s="86"/>
      <c r="I116" s="57"/>
      <c r="P116" s="57"/>
      <c r="Q116" s="57"/>
      <c r="R116" s="57"/>
      <c r="S116" s="57"/>
      <c r="T116" s="57"/>
      <c r="U116" s="56"/>
      <c r="V116" s="57"/>
      <c r="W116" s="56"/>
      <c r="X116" s="6"/>
      <c r="Z116" s="57"/>
    </row>
    <row r="117" spans="1:26" ht="14.45">
      <c r="A117" s="86"/>
      <c r="B117" s="86"/>
      <c r="C117" s="86"/>
      <c r="D117" s="86"/>
      <c r="E117" s="86"/>
      <c r="F117" s="86"/>
      <c r="G117" s="86"/>
      <c r="H117" s="86"/>
      <c r="I117" s="57"/>
      <c r="P117" s="57"/>
      <c r="Q117" s="57"/>
      <c r="R117" s="57"/>
      <c r="S117" s="57"/>
      <c r="T117" s="57"/>
      <c r="U117" s="56"/>
      <c r="V117" s="57"/>
      <c r="W117" s="56"/>
      <c r="X117" s="6"/>
      <c r="Z117" s="57"/>
    </row>
    <row r="118" spans="1:26" ht="14.45">
      <c r="A118" s="86"/>
      <c r="B118" s="86"/>
      <c r="C118" s="86"/>
      <c r="D118" s="86"/>
      <c r="E118" s="86"/>
      <c r="F118" s="86"/>
      <c r="G118" s="86"/>
      <c r="H118" s="86"/>
      <c r="I118" s="86"/>
      <c r="P118" s="57"/>
      <c r="Q118" s="57"/>
      <c r="R118" s="57"/>
      <c r="S118" s="57"/>
      <c r="T118" s="57"/>
      <c r="U118" s="56"/>
      <c r="V118" s="57"/>
      <c r="W118" s="56"/>
      <c r="X118" s="6"/>
      <c r="Z118" s="57"/>
    </row>
    <row r="119" spans="1:26" ht="14.45">
      <c r="A119" s="86"/>
      <c r="B119" s="86"/>
      <c r="C119" s="86"/>
      <c r="D119" s="86"/>
      <c r="E119" s="86"/>
      <c r="F119" s="86"/>
      <c r="G119" s="86"/>
      <c r="H119" s="86"/>
      <c r="I119" s="86"/>
      <c r="P119" s="57"/>
      <c r="Q119" s="57"/>
      <c r="R119" s="57"/>
      <c r="S119" s="57"/>
      <c r="T119" s="57"/>
      <c r="U119" s="56"/>
      <c r="V119" s="57"/>
      <c r="W119" s="56"/>
      <c r="X119" s="6"/>
      <c r="Z119" s="57"/>
    </row>
    <row r="120" spans="1:26" ht="14.45">
      <c r="A120" s="86"/>
      <c r="B120" s="86"/>
      <c r="C120" s="86"/>
      <c r="D120" s="86"/>
      <c r="E120" s="86"/>
      <c r="F120" s="86"/>
      <c r="G120" s="86"/>
      <c r="H120" s="86"/>
      <c r="I120" s="86"/>
      <c r="P120" s="57"/>
      <c r="Q120" s="57"/>
      <c r="R120" s="57"/>
      <c r="S120" s="57"/>
      <c r="T120" s="57"/>
      <c r="U120" s="56"/>
      <c r="V120" s="57"/>
      <c r="W120" s="56"/>
      <c r="X120" s="6"/>
      <c r="Z120" s="57"/>
    </row>
    <row r="121" spans="1:26" ht="14.45">
      <c r="A121" s="86"/>
      <c r="B121" s="86"/>
      <c r="C121" s="86"/>
      <c r="D121" s="86"/>
      <c r="E121" s="86"/>
      <c r="F121" s="86"/>
      <c r="G121" s="86"/>
      <c r="H121" s="86"/>
      <c r="I121" s="86"/>
      <c r="P121" s="57"/>
      <c r="Q121" s="57"/>
      <c r="R121" s="57"/>
      <c r="S121" s="57"/>
      <c r="T121" s="57"/>
      <c r="U121" s="56"/>
      <c r="V121" s="57"/>
      <c r="W121" s="56"/>
      <c r="X121" s="6"/>
      <c r="Z121" s="57"/>
    </row>
    <row r="122" spans="1:26" ht="14.45">
      <c r="A122" s="86"/>
      <c r="B122" s="86"/>
      <c r="C122" s="86"/>
      <c r="D122" s="86"/>
      <c r="E122" s="86"/>
      <c r="F122" s="86"/>
      <c r="G122" s="86"/>
      <c r="H122" s="86"/>
      <c r="I122" s="57"/>
      <c r="P122" s="57"/>
      <c r="Q122" s="57"/>
      <c r="R122" s="57"/>
      <c r="S122" s="57"/>
      <c r="T122" s="57"/>
      <c r="U122" s="56"/>
      <c r="V122" s="57"/>
      <c r="W122" s="56"/>
      <c r="X122" s="6"/>
      <c r="Z122" s="57"/>
    </row>
    <row r="123" spans="1:26" ht="14.45">
      <c r="A123" s="86"/>
      <c r="B123" s="86"/>
      <c r="C123" s="86"/>
      <c r="D123" s="86"/>
      <c r="E123" s="86"/>
      <c r="F123" s="86"/>
      <c r="G123" s="86"/>
      <c r="H123" s="86"/>
      <c r="I123" s="57"/>
      <c r="P123" s="57"/>
      <c r="Q123" s="57"/>
      <c r="R123" s="57"/>
      <c r="S123" s="57"/>
      <c r="T123" s="57"/>
      <c r="U123" s="56"/>
      <c r="V123" s="57"/>
      <c r="W123" s="56"/>
      <c r="X123" s="6"/>
      <c r="Z123" s="57"/>
    </row>
    <row r="124" spans="1:26" ht="14.45">
      <c r="A124" s="86"/>
      <c r="B124" s="86"/>
      <c r="C124" s="86"/>
      <c r="D124" s="86"/>
      <c r="E124" s="86"/>
      <c r="F124" s="86"/>
      <c r="G124" s="86"/>
      <c r="H124" s="86"/>
      <c r="I124" s="57"/>
      <c r="P124" s="57"/>
      <c r="Q124" s="57"/>
      <c r="R124" s="57"/>
      <c r="S124" s="57"/>
      <c r="T124" s="57"/>
      <c r="U124" s="56"/>
      <c r="V124" s="57"/>
      <c r="W124" s="56"/>
      <c r="X124" s="6"/>
      <c r="Z124" s="57"/>
    </row>
    <row r="125" spans="1:26" ht="14.45">
      <c r="A125" s="86"/>
      <c r="B125" s="86"/>
      <c r="C125" s="86"/>
      <c r="D125" s="86"/>
      <c r="E125" s="86"/>
      <c r="F125" s="86"/>
      <c r="G125" s="86"/>
      <c r="H125" s="86"/>
      <c r="I125" s="57"/>
      <c r="P125" s="57"/>
      <c r="Q125" s="57"/>
      <c r="R125" s="57"/>
      <c r="S125" s="57"/>
      <c r="T125" s="57"/>
      <c r="U125" s="56"/>
      <c r="V125" s="57"/>
      <c r="W125" s="56"/>
      <c r="X125" s="6"/>
      <c r="Z125" s="57"/>
    </row>
    <row r="126" spans="1:26" ht="14.45">
      <c r="A126" s="86"/>
      <c r="B126" s="86"/>
      <c r="C126" s="86"/>
      <c r="D126" s="86"/>
      <c r="E126" s="86"/>
      <c r="F126" s="86"/>
      <c r="G126" s="86"/>
      <c r="H126" s="86"/>
      <c r="I126" s="86"/>
      <c r="P126" s="57"/>
      <c r="Q126" s="57"/>
      <c r="R126" s="57"/>
      <c r="S126" s="57"/>
      <c r="T126" s="57"/>
      <c r="U126" s="56"/>
      <c r="V126" s="57"/>
      <c r="W126" s="56"/>
      <c r="X126" s="6"/>
      <c r="Z126" s="57"/>
    </row>
    <row r="127" spans="1:26" ht="14.45">
      <c r="A127" s="86"/>
      <c r="B127" s="86"/>
      <c r="C127" s="86"/>
      <c r="D127" s="86"/>
      <c r="E127" s="86"/>
      <c r="F127" s="86"/>
      <c r="G127" s="86"/>
      <c r="H127" s="86"/>
      <c r="I127" s="86"/>
      <c r="P127" s="57"/>
      <c r="Q127" s="57"/>
      <c r="R127" s="57"/>
      <c r="S127" s="57"/>
      <c r="T127" s="57"/>
      <c r="Z127" s="57"/>
    </row>
    <row r="128" spans="1:26" ht="14.45">
      <c r="A128" s="86"/>
      <c r="B128" s="86"/>
      <c r="C128" s="86"/>
      <c r="D128" s="86"/>
      <c r="E128" s="86"/>
      <c r="F128" s="86"/>
      <c r="G128" s="86"/>
      <c r="H128" s="86"/>
      <c r="I128" s="86"/>
      <c r="Z128" s="57"/>
    </row>
    <row r="129" spans="1:26" ht="14.45">
      <c r="A129" s="86"/>
      <c r="B129" s="86"/>
      <c r="C129" s="86"/>
      <c r="D129" s="86"/>
      <c r="E129" s="86"/>
      <c r="F129" s="86"/>
      <c r="G129" s="86"/>
      <c r="H129" s="86"/>
      <c r="I129" s="86"/>
      <c r="Z129" s="57"/>
    </row>
  </sheetData>
  <sortState xmlns:xlrd2="http://schemas.microsoft.com/office/spreadsheetml/2017/richdata2" ref="A2:N129">
    <sortCondition ref="F2:F129"/>
    <sortCondition ref="G2:G129"/>
  </sortState>
  <pageMargins left="0.7" right="0.7" top="0.75" bottom="0.75" header="0.3" footer="0.3"/>
  <pageSetup paperSize="9"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19B5-0B95-432F-A23C-309165BA1E0D}">
  <dimension ref="A1:C3"/>
  <sheetViews>
    <sheetView workbookViewId="0">
      <selection activeCell="G15" sqref="G15"/>
    </sheetView>
  </sheetViews>
  <sheetFormatPr defaultRowHeight="14.45"/>
  <cols>
    <col min="1" max="1" width="15.42578125" customWidth="1"/>
    <col min="2" max="2" width="9.5703125" customWidth="1"/>
  </cols>
  <sheetData>
    <row r="1" spans="1:3" ht="29.1">
      <c r="A1" s="5" t="s">
        <v>602</v>
      </c>
      <c r="B1" s="5" t="s">
        <v>619</v>
      </c>
      <c r="C1" s="5" t="s">
        <v>620</v>
      </c>
    </row>
    <row r="2" spans="1:3">
      <c r="A2" s="99">
        <v>45862</v>
      </c>
      <c r="B2" s="3">
        <v>0.15</v>
      </c>
      <c r="C2" s="3">
        <v>2.12</v>
      </c>
    </row>
    <row r="3" spans="1:3">
      <c r="A3" s="99">
        <v>45869</v>
      </c>
      <c r="B3" s="3">
        <v>0.15</v>
      </c>
      <c r="C3" s="3">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E4EE-8C49-490B-AD55-66952341A45B}">
  <dimension ref="A1:AE650"/>
  <sheetViews>
    <sheetView topLeftCell="H1" workbookViewId="0">
      <selection activeCell="U28" sqref="U28"/>
    </sheetView>
  </sheetViews>
  <sheetFormatPr defaultRowHeight="14.45"/>
  <cols>
    <col min="1" max="2" width="9.42578125" style="7"/>
    <col min="3" max="3" width="19.42578125" style="7" customWidth="1"/>
    <col min="4" max="9" width="9.42578125" style="7"/>
    <col min="10" max="11" width="13.5703125" customWidth="1"/>
    <col min="12" max="12" width="11" customWidth="1"/>
    <col min="13" max="13" width="12.42578125" customWidth="1"/>
    <col min="14" max="14" width="9.140625" style="30"/>
    <col min="16" max="16" width="12.42578125" bestFit="1" customWidth="1"/>
    <col min="17" max="17" width="31.5703125" bestFit="1" customWidth="1"/>
    <col min="18" max="18" width="16.42578125" bestFit="1" customWidth="1"/>
    <col min="19" max="19" width="14.28515625" bestFit="1" customWidth="1"/>
    <col min="20" max="20" width="12.5703125" bestFit="1" customWidth="1"/>
    <col min="21" max="23" width="9.7109375" bestFit="1" customWidth="1"/>
    <col min="24" max="29" width="10.7109375" bestFit="1" customWidth="1"/>
    <col min="30" max="30" width="11.42578125" bestFit="1" customWidth="1"/>
    <col min="31" max="31" width="12" bestFit="1" customWidth="1"/>
  </cols>
  <sheetData>
    <row r="1" spans="1:29" ht="76.5" customHeight="1">
      <c r="A1" s="96" t="s">
        <v>49</v>
      </c>
      <c r="B1" s="96" t="s">
        <v>50</v>
      </c>
      <c r="C1" s="96" t="s">
        <v>52</v>
      </c>
      <c r="D1" s="96" t="s">
        <v>53</v>
      </c>
      <c r="E1" s="96" t="s">
        <v>54</v>
      </c>
      <c r="F1" s="96" t="s">
        <v>55</v>
      </c>
      <c r="G1" s="96" t="s">
        <v>56</v>
      </c>
      <c r="H1" s="5" t="s">
        <v>57</v>
      </c>
      <c r="I1" s="96" t="s">
        <v>59</v>
      </c>
      <c r="J1" s="85" t="s">
        <v>673</v>
      </c>
      <c r="K1" s="5" t="s">
        <v>674</v>
      </c>
      <c r="L1" s="15" t="s">
        <v>675</v>
      </c>
      <c r="M1" s="15" t="s">
        <v>676</v>
      </c>
      <c r="N1" s="15" t="s">
        <v>677</v>
      </c>
      <c r="O1" s="5"/>
    </row>
    <row r="2" spans="1:29">
      <c r="A2" s="86" t="s">
        <v>29</v>
      </c>
      <c r="B2" s="86" t="s">
        <v>30</v>
      </c>
      <c r="C2" s="86" t="s">
        <v>37</v>
      </c>
      <c r="D2" s="86">
        <v>2018</v>
      </c>
      <c r="E2" s="86">
        <v>1</v>
      </c>
      <c r="F2" s="86">
        <v>1</v>
      </c>
      <c r="G2" s="86">
        <v>2</v>
      </c>
      <c r="H2" s="86">
        <v>1</v>
      </c>
      <c r="I2" s="86">
        <v>102</v>
      </c>
      <c r="J2" s="7">
        <v>1</v>
      </c>
      <c r="K2" s="20">
        <v>45900</v>
      </c>
      <c r="L2" s="67"/>
      <c r="M2" s="67"/>
      <c r="O2" s="119"/>
    </row>
    <row r="3" spans="1:29">
      <c r="A3" s="86" t="s">
        <v>29</v>
      </c>
      <c r="B3" s="86" t="s">
        <v>30</v>
      </c>
      <c r="C3" s="86" t="s">
        <v>32</v>
      </c>
      <c r="D3" s="86">
        <v>1985</v>
      </c>
      <c r="E3" s="86">
        <v>1</v>
      </c>
      <c r="F3" s="86">
        <v>2</v>
      </c>
      <c r="G3" s="86">
        <v>2</v>
      </c>
      <c r="H3" s="86">
        <v>2</v>
      </c>
      <c r="I3" s="86">
        <v>202</v>
      </c>
      <c r="J3" s="7">
        <v>1</v>
      </c>
      <c r="K3" s="20">
        <v>45900</v>
      </c>
      <c r="L3" s="67"/>
      <c r="M3" s="67"/>
      <c r="O3" s="119"/>
    </row>
    <row r="4" spans="1:29">
      <c r="A4" s="86" t="s">
        <v>29</v>
      </c>
      <c r="B4" s="86" t="s">
        <v>30</v>
      </c>
      <c r="C4" s="86" t="s">
        <v>31</v>
      </c>
      <c r="D4" s="86">
        <v>1983</v>
      </c>
      <c r="E4" s="86">
        <v>1</v>
      </c>
      <c r="F4" s="86">
        <v>3</v>
      </c>
      <c r="G4" s="86">
        <v>2</v>
      </c>
      <c r="H4" s="86">
        <v>3</v>
      </c>
      <c r="I4" s="86">
        <v>302</v>
      </c>
      <c r="J4" s="7">
        <v>1</v>
      </c>
      <c r="K4" s="20">
        <v>45900</v>
      </c>
      <c r="L4" s="67"/>
      <c r="M4" s="67"/>
      <c r="O4" s="119"/>
    </row>
    <row r="5" spans="1:29">
      <c r="A5" s="86" t="s">
        <v>29</v>
      </c>
      <c r="B5" s="86" t="s">
        <v>30</v>
      </c>
      <c r="C5" s="86" t="s">
        <v>34</v>
      </c>
      <c r="D5" s="86">
        <v>1999</v>
      </c>
      <c r="E5" s="86">
        <v>1</v>
      </c>
      <c r="F5" s="86">
        <v>4</v>
      </c>
      <c r="G5" s="86">
        <v>2</v>
      </c>
      <c r="H5" s="86">
        <v>4</v>
      </c>
      <c r="I5" s="86">
        <v>402</v>
      </c>
      <c r="J5" s="7">
        <v>1</v>
      </c>
      <c r="K5" s="20">
        <v>45900</v>
      </c>
      <c r="L5" s="67"/>
      <c r="M5" s="67"/>
      <c r="O5" s="119"/>
    </row>
    <row r="6" spans="1:29">
      <c r="A6" s="86" t="s">
        <v>29</v>
      </c>
      <c r="B6" s="86" t="s">
        <v>30</v>
      </c>
      <c r="C6" s="86" t="s">
        <v>35</v>
      </c>
      <c r="D6" s="86">
        <v>2002</v>
      </c>
      <c r="E6" s="86">
        <v>1</v>
      </c>
      <c r="F6" s="86">
        <v>4</v>
      </c>
      <c r="G6" s="86">
        <v>4</v>
      </c>
      <c r="H6" s="86">
        <v>5</v>
      </c>
      <c r="I6" s="86">
        <v>404</v>
      </c>
      <c r="J6" s="7">
        <v>1</v>
      </c>
      <c r="K6" s="20">
        <v>45900</v>
      </c>
      <c r="L6" s="67"/>
      <c r="M6" s="67"/>
      <c r="O6" s="119"/>
    </row>
    <row r="7" spans="1:29">
      <c r="A7" s="86" t="s">
        <v>29</v>
      </c>
      <c r="B7" s="86" t="s">
        <v>30</v>
      </c>
      <c r="C7" s="86" t="s">
        <v>38</v>
      </c>
      <c r="D7" s="86">
        <v>2023</v>
      </c>
      <c r="E7" s="86">
        <v>1</v>
      </c>
      <c r="F7" s="86">
        <v>3</v>
      </c>
      <c r="G7" s="86">
        <v>4</v>
      </c>
      <c r="H7" s="86">
        <v>6</v>
      </c>
      <c r="I7" s="86">
        <v>304</v>
      </c>
      <c r="J7" s="7">
        <v>1</v>
      </c>
      <c r="K7" s="20">
        <v>45900</v>
      </c>
      <c r="L7" s="67">
        <v>34</v>
      </c>
      <c r="M7" s="67">
        <v>0</v>
      </c>
      <c r="N7" s="30">
        <f>M7*100/L7</f>
        <v>0</v>
      </c>
      <c r="O7" s="119"/>
      <c r="Q7" s="29" t="s">
        <v>678</v>
      </c>
      <c r="T7" s="29" t="s">
        <v>674</v>
      </c>
    </row>
    <row r="8" spans="1:29">
      <c r="A8" s="86" t="s">
        <v>29</v>
      </c>
      <c r="B8" s="86" t="s">
        <v>30</v>
      </c>
      <c r="C8" s="86" t="s">
        <v>33</v>
      </c>
      <c r="D8" s="86">
        <v>1998</v>
      </c>
      <c r="E8" s="86">
        <v>1</v>
      </c>
      <c r="F8" s="86">
        <v>2</v>
      </c>
      <c r="G8" s="86">
        <v>4</v>
      </c>
      <c r="H8" s="86">
        <v>7</v>
      </c>
      <c r="I8" s="86">
        <v>204</v>
      </c>
      <c r="J8" s="7">
        <v>1</v>
      </c>
      <c r="K8" s="20">
        <v>45900</v>
      </c>
      <c r="L8" s="67">
        <v>74</v>
      </c>
      <c r="M8" s="67">
        <v>0</v>
      </c>
      <c r="N8" s="30">
        <f>M8*100/L8</f>
        <v>0</v>
      </c>
      <c r="O8" s="119"/>
      <c r="Q8" s="29" t="s">
        <v>49</v>
      </c>
      <c r="R8" s="29" t="s">
        <v>53</v>
      </c>
      <c r="S8" s="29" t="s">
        <v>52</v>
      </c>
      <c r="T8" s="20">
        <v>45900</v>
      </c>
      <c r="U8" s="20">
        <v>45904</v>
      </c>
      <c r="V8" s="20">
        <v>45908</v>
      </c>
      <c r="W8" s="20">
        <v>45909</v>
      </c>
      <c r="X8" s="20">
        <v>45910</v>
      </c>
      <c r="Y8" s="20">
        <v>45912</v>
      </c>
      <c r="Z8" s="20">
        <v>45915</v>
      </c>
      <c r="AA8" s="20">
        <v>45917</v>
      </c>
      <c r="AB8" s="20">
        <v>45919</v>
      </c>
      <c r="AC8" s="20">
        <v>45922</v>
      </c>
    </row>
    <row r="9" spans="1:29">
      <c r="A9" s="86" t="s">
        <v>29</v>
      </c>
      <c r="B9" s="86" t="s">
        <v>30</v>
      </c>
      <c r="C9" s="86" t="s">
        <v>36</v>
      </c>
      <c r="D9" s="86">
        <v>2016</v>
      </c>
      <c r="E9" s="86">
        <v>1</v>
      </c>
      <c r="F9" s="86">
        <v>1</v>
      </c>
      <c r="G9" s="86">
        <v>4</v>
      </c>
      <c r="H9" s="86">
        <v>8</v>
      </c>
      <c r="I9" s="86">
        <v>104</v>
      </c>
      <c r="J9" s="7">
        <v>1</v>
      </c>
      <c r="K9" s="20">
        <v>45900</v>
      </c>
      <c r="L9" s="67"/>
      <c r="M9" s="67"/>
      <c r="O9" s="119"/>
      <c r="Q9" t="s">
        <v>39</v>
      </c>
      <c r="R9">
        <v>1984</v>
      </c>
      <c r="S9" t="s">
        <v>41</v>
      </c>
      <c r="T9" s="30"/>
      <c r="U9" s="30"/>
      <c r="V9" s="30"/>
      <c r="W9" s="30"/>
      <c r="X9" s="30"/>
      <c r="Y9" s="30"/>
      <c r="Z9" s="30"/>
      <c r="AA9" s="30">
        <v>21.941176470588236</v>
      </c>
      <c r="AB9" s="30">
        <v>46.205882352941174</v>
      </c>
      <c r="AC9" s="30">
        <v>68.892156862745097</v>
      </c>
    </row>
    <row r="10" spans="1:29">
      <c r="A10" s="86" t="s">
        <v>39</v>
      </c>
      <c r="B10" s="86" t="s">
        <v>40</v>
      </c>
      <c r="C10" s="86" t="s">
        <v>41</v>
      </c>
      <c r="D10" s="86">
        <v>1984</v>
      </c>
      <c r="E10" s="86">
        <v>1</v>
      </c>
      <c r="F10" s="86">
        <v>1</v>
      </c>
      <c r="G10" s="86">
        <v>6</v>
      </c>
      <c r="H10" s="86">
        <v>9</v>
      </c>
      <c r="I10" s="86">
        <v>106</v>
      </c>
      <c r="J10" s="7">
        <v>1</v>
      </c>
      <c r="K10" s="20">
        <v>45900</v>
      </c>
      <c r="L10" s="67"/>
      <c r="M10" s="67"/>
      <c r="O10" s="119"/>
      <c r="R10">
        <v>1989</v>
      </c>
      <c r="S10" t="s">
        <v>42</v>
      </c>
      <c r="T10" s="30"/>
      <c r="U10" s="30"/>
      <c r="V10" s="30"/>
      <c r="W10" s="30"/>
      <c r="X10" s="30"/>
      <c r="Y10" s="30"/>
      <c r="Z10" s="30">
        <v>13.648616421172813</v>
      </c>
      <c r="AA10" s="30">
        <v>26.052847528411437</v>
      </c>
      <c r="AB10" s="30">
        <v>57.283359914938863</v>
      </c>
      <c r="AC10" s="30"/>
    </row>
    <row r="11" spans="1:29">
      <c r="A11" s="86" t="s">
        <v>39</v>
      </c>
      <c r="B11" s="86" t="s">
        <v>40</v>
      </c>
      <c r="C11" s="86" t="s">
        <v>42</v>
      </c>
      <c r="D11" s="86">
        <v>1989</v>
      </c>
      <c r="E11" s="86">
        <v>1</v>
      </c>
      <c r="F11" s="86">
        <v>2</v>
      </c>
      <c r="G11" s="86">
        <v>6</v>
      </c>
      <c r="H11" s="86">
        <v>10</v>
      </c>
      <c r="I11" s="86">
        <v>206</v>
      </c>
      <c r="J11" s="7">
        <v>1</v>
      </c>
      <c r="K11" s="20">
        <v>45900</v>
      </c>
      <c r="L11" s="67"/>
      <c r="M11" s="67"/>
      <c r="O11" s="119"/>
      <c r="R11">
        <v>1999</v>
      </c>
      <c r="S11" t="s">
        <v>43</v>
      </c>
      <c r="T11" s="30"/>
      <c r="U11" s="30"/>
      <c r="V11" s="30"/>
      <c r="W11" s="30"/>
      <c r="X11" s="30"/>
      <c r="Y11" s="30"/>
      <c r="Z11" s="30"/>
      <c r="AA11" s="30">
        <v>40.233739837398375</v>
      </c>
      <c r="AB11" s="30">
        <v>60.180668473351396</v>
      </c>
      <c r="AC11" s="30"/>
    </row>
    <row r="12" spans="1:29">
      <c r="A12" s="86" t="s">
        <v>39</v>
      </c>
      <c r="B12" s="86" t="s">
        <v>40</v>
      </c>
      <c r="C12" s="86" t="s">
        <v>45</v>
      </c>
      <c r="D12" s="86">
        <v>2004</v>
      </c>
      <c r="E12" s="86">
        <v>1</v>
      </c>
      <c r="F12" s="86">
        <v>3</v>
      </c>
      <c r="G12" s="86">
        <v>6</v>
      </c>
      <c r="H12" s="86">
        <v>11</v>
      </c>
      <c r="I12" s="86">
        <v>306</v>
      </c>
      <c r="J12" s="7">
        <v>1</v>
      </c>
      <c r="K12" s="20">
        <v>45900</v>
      </c>
      <c r="L12" s="67"/>
      <c r="M12" s="67"/>
      <c r="O12" s="119"/>
      <c r="R12">
        <v>2001</v>
      </c>
      <c r="S12" t="s">
        <v>44</v>
      </c>
      <c r="T12" s="30"/>
      <c r="U12" s="30"/>
      <c r="V12" s="30"/>
      <c r="W12" s="30"/>
      <c r="X12" s="30"/>
      <c r="Y12" s="30"/>
      <c r="Z12" s="30"/>
      <c r="AA12" s="30">
        <v>41.737891737891736</v>
      </c>
      <c r="AB12" s="30">
        <v>49.287749287749293</v>
      </c>
      <c r="AC12" s="30"/>
    </row>
    <row r="13" spans="1:29">
      <c r="A13" s="86" t="s">
        <v>39</v>
      </c>
      <c r="B13" s="86" t="s">
        <v>40</v>
      </c>
      <c r="C13" s="86" t="s">
        <v>43</v>
      </c>
      <c r="D13" s="86">
        <v>1999</v>
      </c>
      <c r="E13" s="86">
        <v>1</v>
      </c>
      <c r="F13" s="86">
        <v>4</v>
      </c>
      <c r="G13" s="86">
        <v>6</v>
      </c>
      <c r="H13" s="86">
        <v>12</v>
      </c>
      <c r="I13" s="86">
        <v>406</v>
      </c>
      <c r="J13" s="7">
        <v>1</v>
      </c>
      <c r="K13" s="20">
        <v>45900</v>
      </c>
      <c r="L13" s="67"/>
      <c r="M13" s="67"/>
      <c r="O13" s="119"/>
      <c r="R13">
        <v>2004</v>
      </c>
      <c r="S13" t="s">
        <v>45</v>
      </c>
      <c r="T13" s="30"/>
      <c r="U13" s="30"/>
      <c r="V13" s="30"/>
      <c r="W13" s="30"/>
      <c r="X13" s="30"/>
      <c r="Y13" s="30"/>
      <c r="Z13" s="30"/>
      <c r="AA13" s="30">
        <v>32.666558425856195</v>
      </c>
      <c r="AB13" s="30">
        <v>42.950310559006212</v>
      </c>
      <c r="AC13" s="30"/>
    </row>
    <row r="14" spans="1:29">
      <c r="A14" s="86" t="s">
        <v>39</v>
      </c>
      <c r="B14" s="86" t="s">
        <v>40</v>
      </c>
      <c r="C14" s="86" t="s">
        <v>46</v>
      </c>
      <c r="D14" s="86">
        <v>2008</v>
      </c>
      <c r="E14" s="86">
        <v>1</v>
      </c>
      <c r="F14" s="86">
        <v>4</v>
      </c>
      <c r="G14" s="86">
        <v>8</v>
      </c>
      <c r="H14" s="86">
        <v>13</v>
      </c>
      <c r="I14" s="86">
        <v>408</v>
      </c>
      <c r="J14" s="7">
        <v>1</v>
      </c>
      <c r="K14" s="20">
        <v>45900</v>
      </c>
      <c r="L14" s="67">
        <v>34</v>
      </c>
      <c r="M14" s="67">
        <v>0</v>
      </c>
      <c r="N14" s="30">
        <f t="shared" ref="N14:N72" si="0">M14*100/L14</f>
        <v>0</v>
      </c>
      <c r="O14" s="119"/>
      <c r="R14">
        <v>2008</v>
      </c>
      <c r="S14" t="s">
        <v>46</v>
      </c>
      <c r="T14" s="30">
        <v>0</v>
      </c>
      <c r="U14" s="30">
        <v>0</v>
      </c>
      <c r="V14" s="30">
        <v>0.73529411764705888</v>
      </c>
      <c r="W14" s="30">
        <v>2.2058823529411766</v>
      </c>
      <c r="X14" s="30">
        <v>3.6764705882352939</v>
      </c>
      <c r="Y14" s="30">
        <v>25.786459573708029</v>
      </c>
      <c r="Z14" s="30">
        <v>65.118555013098359</v>
      </c>
      <c r="AA14" s="30"/>
      <c r="AB14" s="30"/>
      <c r="AC14" s="30"/>
    </row>
    <row r="15" spans="1:29">
      <c r="A15" s="86" t="s">
        <v>39</v>
      </c>
      <c r="B15" s="86" t="s">
        <v>40</v>
      </c>
      <c r="C15" s="86" t="s">
        <v>48</v>
      </c>
      <c r="D15" s="86">
        <v>2020</v>
      </c>
      <c r="E15" s="86">
        <v>1</v>
      </c>
      <c r="F15" s="86">
        <v>3</v>
      </c>
      <c r="G15" s="86">
        <v>8</v>
      </c>
      <c r="H15" s="86">
        <v>14</v>
      </c>
      <c r="I15" s="86">
        <v>308</v>
      </c>
      <c r="J15" s="7">
        <v>1</v>
      </c>
      <c r="K15" s="20">
        <v>45900</v>
      </c>
      <c r="L15" s="67"/>
      <c r="M15" s="67"/>
      <c r="O15" s="119"/>
      <c r="R15">
        <v>2016</v>
      </c>
      <c r="S15" t="s">
        <v>47</v>
      </c>
      <c r="T15" s="30">
        <v>0</v>
      </c>
      <c r="U15" s="30">
        <v>0</v>
      </c>
      <c r="V15" s="30">
        <v>0</v>
      </c>
      <c r="W15" s="30">
        <v>0</v>
      </c>
      <c r="X15" s="30">
        <v>0</v>
      </c>
      <c r="Y15" s="30">
        <v>5.264778325123153</v>
      </c>
      <c r="Z15" s="30">
        <v>43.16138953268063</v>
      </c>
      <c r="AA15" s="30"/>
      <c r="AB15" s="30"/>
      <c r="AC15" s="30"/>
    </row>
    <row r="16" spans="1:29">
      <c r="A16" s="86" t="s">
        <v>39</v>
      </c>
      <c r="B16" s="86" t="s">
        <v>40</v>
      </c>
      <c r="C16" s="86" t="s">
        <v>44</v>
      </c>
      <c r="D16" s="86">
        <v>2001</v>
      </c>
      <c r="E16" s="86">
        <v>1</v>
      </c>
      <c r="F16" s="86">
        <v>2</v>
      </c>
      <c r="G16" s="86">
        <v>8</v>
      </c>
      <c r="H16" s="86">
        <v>15</v>
      </c>
      <c r="I16" s="86">
        <v>208</v>
      </c>
      <c r="J16" s="7">
        <v>1</v>
      </c>
      <c r="K16" s="20">
        <v>45900</v>
      </c>
      <c r="L16" s="67"/>
      <c r="M16" s="67"/>
      <c r="O16" s="119"/>
      <c r="R16">
        <v>2020</v>
      </c>
      <c r="S16" t="s">
        <v>48</v>
      </c>
      <c r="T16" s="30"/>
      <c r="U16" s="30"/>
      <c r="V16" s="30"/>
      <c r="W16" s="30"/>
      <c r="X16" s="30"/>
      <c r="Y16" s="30"/>
      <c r="Z16" s="30"/>
      <c r="AA16" s="30">
        <v>9.0120343553380611</v>
      </c>
      <c r="AB16" s="30">
        <v>14.224008788574853</v>
      </c>
      <c r="AC16" s="30">
        <v>45.974775474809576</v>
      </c>
    </row>
    <row r="17" spans="1:31">
      <c r="A17" s="86" t="s">
        <v>39</v>
      </c>
      <c r="B17" s="86" t="s">
        <v>40</v>
      </c>
      <c r="C17" s="86" t="s">
        <v>47</v>
      </c>
      <c r="D17" s="86">
        <v>2016</v>
      </c>
      <c r="E17" s="86">
        <v>1</v>
      </c>
      <c r="F17" s="86">
        <v>1</v>
      </c>
      <c r="G17" s="86">
        <v>8</v>
      </c>
      <c r="H17" s="86">
        <v>16</v>
      </c>
      <c r="I17" s="86">
        <v>108</v>
      </c>
      <c r="J17" s="7">
        <v>1</v>
      </c>
      <c r="K17" s="20">
        <v>45900</v>
      </c>
      <c r="L17" s="67">
        <v>28</v>
      </c>
      <c r="M17" s="67">
        <v>0</v>
      </c>
      <c r="N17" s="30">
        <f t="shared" si="0"/>
        <v>0</v>
      </c>
      <c r="O17" s="119"/>
      <c r="Q17" t="s">
        <v>606</v>
      </c>
      <c r="T17" s="30">
        <v>0</v>
      </c>
      <c r="U17" s="30">
        <v>0</v>
      </c>
      <c r="V17" s="30">
        <v>0.36764705882352944</v>
      </c>
      <c r="W17" s="30">
        <v>1.1029411764705883</v>
      </c>
      <c r="X17" s="30">
        <v>1.838235294117647</v>
      </c>
      <c r="Y17" s="30">
        <v>15.525618949415591</v>
      </c>
      <c r="Z17" s="30">
        <v>40.642853655650605</v>
      </c>
      <c r="AA17" s="30">
        <v>28.607374725914017</v>
      </c>
      <c r="AB17" s="30">
        <v>43.254876079135883</v>
      </c>
      <c r="AC17" s="30">
        <v>57.433466168777329</v>
      </c>
    </row>
    <row r="18" spans="1:31">
      <c r="A18" s="86" t="s">
        <v>29</v>
      </c>
      <c r="B18" s="86" t="s">
        <v>30</v>
      </c>
      <c r="C18" s="86" t="s">
        <v>32</v>
      </c>
      <c r="D18" s="86">
        <v>1985</v>
      </c>
      <c r="E18" s="86">
        <v>2</v>
      </c>
      <c r="F18" s="86">
        <v>1</v>
      </c>
      <c r="G18" s="86">
        <v>10</v>
      </c>
      <c r="H18" s="86">
        <v>17</v>
      </c>
      <c r="I18" s="86">
        <v>110</v>
      </c>
      <c r="J18" s="7">
        <v>1</v>
      </c>
      <c r="K18" s="20">
        <v>45900</v>
      </c>
      <c r="L18" s="67"/>
      <c r="M18" s="67"/>
      <c r="O18" s="119"/>
      <c r="Q18" t="s">
        <v>29</v>
      </c>
      <c r="R18">
        <v>1983</v>
      </c>
      <c r="S18" t="s">
        <v>31</v>
      </c>
      <c r="T18" s="30"/>
      <c r="U18" s="30"/>
      <c r="V18" s="30">
        <v>2.7027027027027031</v>
      </c>
      <c r="W18" s="30">
        <v>6.9685757185757184</v>
      </c>
      <c r="X18" s="30">
        <v>4.5045045045045047</v>
      </c>
      <c r="Y18" s="30">
        <v>32.607661540851197</v>
      </c>
      <c r="Z18" s="30">
        <v>69.998030666134113</v>
      </c>
      <c r="AA18" s="30"/>
      <c r="AB18" s="30"/>
      <c r="AC18" s="30"/>
    </row>
    <row r="19" spans="1:31">
      <c r="A19" s="86" t="s">
        <v>29</v>
      </c>
      <c r="B19" s="86" t="s">
        <v>30</v>
      </c>
      <c r="C19" s="86" t="s">
        <v>38</v>
      </c>
      <c r="D19" s="86">
        <v>2023</v>
      </c>
      <c r="E19" s="86">
        <v>2</v>
      </c>
      <c r="F19" s="86">
        <v>2</v>
      </c>
      <c r="G19" s="86">
        <v>10</v>
      </c>
      <c r="H19" s="86">
        <v>18</v>
      </c>
      <c r="I19" s="86">
        <v>210</v>
      </c>
      <c r="J19" s="7">
        <v>1</v>
      </c>
      <c r="K19" s="20">
        <v>45900</v>
      </c>
      <c r="L19" s="67">
        <v>40</v>
      </c>
      <c r="M19" s="67">
        <v>5</v>
      </c>
      <c r="N19" s="30">
        <f t="shared" si="0"/>
        <v>12.5</v>
      </c>
      <c r="O19" s="119"/>
      <c r="R19">
        <v>1985</v>
      </c>
      <c r="S19" t="s">
        <v>32</v>
      </c>
      <c r="T19" s="30"/>
      <c r="U19" s="30"/>
      <c r="V19" s="30">
        <v>3.225806451612903</v>
      </c>
      <c r="W19" s="30">
        <v>12.508741592177707</v>
      </c>
      <c r="X19" s="30">
        <v>15.062875888463642</v>
      </c>
      <c r="Y19" s="30">
        <v>33.83169869343849</v>
      </c>
      <c r="Z19" s="30">
        <v>74.077943668725894</v>
      </c>
      <c r="AA19" s="30"/>
      <c r="AB19" s="30"/>
      <c r="AC19" s="30"/>
    </row>
    <row r="20" spans="1:31">
      <c r="A20" s="86" t="s">
        <v>29</v>
      </c>
      <c r="B20" s="86" t="s">
        <v>30</v>
      </c>
      <c r="C20" s="86" t="s">
        <v>36</v>
      </c>
      <c r="D20" s="86">
        <v>2016</v>
      </c>
      <c r="E20" s="86">
        <v>2</v>
      </c>
      <c r="F20" s="86">
        <v>3</v>
      </c>
      <c r="G20" s="86">
        <v>10</v>
      </c>
      <c r="H20" s="86">
        <v>19</v>
      </c>
      <c r="I20" s="86">
        <v>310</v>
      </c>
      <c r="J20" s="7">
        <v>1</v>
      </c>
      <c r="K20" s="20">
        <v>45900</v>
      </c>
      <c r="L20" s="67"/>
      <c r="M20" s="67"/>
      <c r="O20" s="119"/>
      <c r="R20">
        <v>1998</v>
      </c>
      <c r="S20" t="s">
        <v>33</v>
      </c>
      <c r="T20" s="30">
        <v>0</v>
      </c>
      <c r="U20" s="30">
        <v>0</v>
      </c>
      <c r="V20" s="30">
        <v>6.200972313777191</v>
      </c>
      <c r="W20" s="30">
        <v>26.827208305866844</v>
      </c>
      <c r="X20" s="30">
        <v>54.489123269611078</v>
      </c>
      <c r="Y20" s="30">
        <v>18.292682926829269</v>
      </c>
      <c r="Z20" s="30">
        <v>0</v>
      </c>
      <c r="AA20" s="30"/>
      <c r="AB20" s="30"/>
      <c r="AC20" s="30"/>
    </row>
    <row r="21" spans="1:31">
      <c r="A21" s="86" t="s">
        <v>29</v>
      </c>
      <c r="B21" s="86" t="s">
        <v>30</v>
      </c>
      <c r="C21" s="86" t="s">
        <v>33</v>
      </c>
      <c r="D21" s="86">
        <v>1998</v>
      </c>
      <c r="E21" s="86">
        <v>2</v>
      </c>
      <c r="F21" s="86">
        <v>4</v>
      </c>
      <c r="G21" s="86">
        <v>10</v>
      </c>
      <c r="H21" s="86">
        <v>20</v>
      </c>
      <c r="I21" s="86">
        <v>410</v>
      </c>
      <c r="J21" s="7">
        <v>1</v>
      </c>
      <c r="K21" s="20">
        <v>45900</v>
      </c>
      <c r="L21" s="67">
        <v>40</v>
      </c>
      <c r="M21" s="67">
        <v>0</v>
      </c>
      <c r="N21" s="30">
        <f t="shared" si="0"/>
        <v>0</v>
      </c>
      <c r="O21" s="119"/>
      <c r="R21">
        <v>1999</v>
      </c>
      <c r="S21" t="s">
        <v>34</v>
      </c>
      <c r="T21" s="30"/>
      <c r="U21" s="30"/>
      <c r="V21" s="30"/>
      <c r="W21" s="30"/>
      <c r="X21" s="30"/>
      <c r="Y21" s="30"/>
      <c r="Z21" s="30"/>
      <c r="AA21" s="30">
        <v>81.255155852716825</v>
      </c>
      <c r="AB21" s="30"/>
      <c r="AC21" s="30"/>
    </row>
    <row r="22" spans="1:31">
      <c r="A22" s="86" t="s">
        <v>29</v>
      </c>
      <c r="B22" s="86" t="s">
        <v>30</v>
      </c>
      <c r="C22" s="86" t="s">
        <v>31</v>
      </c>
      <c r="D22" s="86">
        <v>1983</v>
      </c>
      <c r="E22" s="86">
        <v>2</v>
      </c>
      <c r="F22" s="86">
        <v>4</v>
      </c>
      <c r="G22" s="86">
        <v>12</v>
      </c>
      <c r="H22" s="86">
        <v>21</v>
      </c>
      <c r="I22" s="86">
        <v>412</v>
      </c>
      <c r="J22" s="7">
        <v>1</v>
      </c>
      <c r="K22" s="20">
        <v>45900</v>
      </c>
      <c r="L22" s="67"/>
      <c r="M22" s="67"/>
      <c r="O22" s="119"/>
      <c r="R22">
        <v>2002</v>
      </c>
      <c r="S22" t="s">
        <v>35</v>
      </c>
      <c r="T22" s="30"/>
      <c r="U22" s="30"/>
      <c r="V22" s="30"/>
      <c r="W22" s="30"/>
      <c r="X22" s="30"/>
      <c r="Y22" s="30"/>
      <c r="Z22" s="30">
        <v>28.435982543487615</v>
      </c>
      <c r="AA22" s="30">
        <v>55.398918187964846</v>
      </c>
      <c r="AB22" s="30">
        <v>67.647058823529406</v>
      </c>
      <c r="AC22" s="30"/>
    </row>
    <row r="23" spans="1:31">
      <c r="A23" s="86" t="s">
        <v>29</v>
      </c>
      <c r="B23" s="86" t="s">
        <v>30</v>
      </c>
      <c r="C23" s="86" t="s">
        <v>37</v>
      </c>
      <c r="D23" s="86">
        <v>2018</v>
      </c>
      <c r="E23" s="86">
        <v>2</v>
      </c>
      <c r="F23" s="86">
        <v>3</v>
      </c>
      <c r="G23" s="86">
        <v>12</v>
      </c>
      <c r="H23" s="86">
        <v>22</v>
      </c>
      <c r="I23" s="86">
        <v>312</v>
      </c>
      <c r="J23" s="7">
        <v>1</v>
      </c>
      <c r="K23" s="20">
        <v>45900</v>
      </c>
      <c r="L23" s="67"/>
      <c r="M23" s="67"/>
      <c r="O23" s="119"/>
      <c r="R23">
        <v>2016</v>
      </c>
      <c r="S23" t="s">
        <v>36</v>
      </c>
      <c r="T23" s="30"/>
      <c r="U23" s="30"/>
      <c r="V23" s="30"/>
      <c r="W23" s="30"/>
      <c r="X23" s="30"/>
      <c r="Y23" s="30"/>
      <c r="Z23" s="30"/>
      <c r="AA23" s="30">
        <v>58.704954954954957</v>
      </c>
      <c r="AB23" s="30">
        <v>66.666666666666671</v>
      </c>
      <c r="AC23" s="30"/>
    </row>
    <row r="24" spans="1:31">
      <c r="A24" s="86" t="s">
        <v>29</v>
      </c>
      <c r="B24" s="86" t="s">
        <v>30</v>
      </c>
      <c r="C24" s="86" t="s">
        <v>34</v>
      </c>
      <c r="D24" s="86">
        <v>1999</v>
      </c>
      <c r="E24" s="86">
        <v>2</v>
      </c>
      <c r="F24" s="86">
        <v>2</v>
      </c>
      <c r="G24" s="86">
        <v>12</v>
      </c>
      <c r="H24" s="86">
        <v>23</v>
      </c>
      <c r="I24" s="86">
        <v>212</v>
      </c>
      <c r="J24" s="7">
        <v>1</v>
      </c>
      <c r="K24" s="20">
        <v>45900</v>
      </c>
      <c r="L24" s="67"/>
      <c r="M24" s="67"/>
      <c r="O24" s="119"/>
      <c r="R24">
        <v>2018</v>
      </c>
      <c r="S24" t="s">
        <v>37</v>
      </c>
      <c r="T24" s="30"/>
      <c r="U24" s="30"/>
      <c r="V24" s="30"/>
      <c r="W24" s="30"/>
      <c r="X24" s="30">
        <v>33.333333333333336</v>
      </c>
      <c r="Y24" s="30">
        <v>34.050925925925924</v>
      </c>
      <c r="Z24" s="30">
        <v>73.819444444444443</v>
      </c>
      <c r="AA24" s="30"/>
      <c r="AB24" s="30"/>
      <c r="AC24" s="30"/>
    </row>
    <row r="25" spans="1:31">
      <c r="A25" s="86" t="s">
        <v>29</v>
      </c>
      <c r="B25" s="86" t="s">
        <v>30</v>
      </c>
      <c r="C25" s="86" t="s">
        <v>35</v>
      </c>
      <c r="D25" s="86">
        <v>2002</v>
      </c>
      <c r="E25" s="86">
        <v>2</v>
      </c>
      <c r="F25" s="86">
        <v>1</v>
      </c>
      <c r="G25" s="86">
        <v>12</v>
      </c>
      <c r="H25" s="86">
        <v>24</v>
      </c>
      <c r="I25" s="86">
        <v>112</v>
      </c>
      <c r="J25" s="7">
        <v>1</v>
      </c>
      <c r="K25" s="20">
        <v>45900</v>
      </c>
      <c r="L25" s="67"/>
      <c r="M25" s="67"/>
      <c r="O25" s="119"/>
      <c r="R25">
        <v>2023</v>
      </c>
      <c r="S25" t="s">
        <v>38</v>
      </c>
      <c r="T25" s="30">
        <v>3.8006756756756754</v>
      </c>
      <c r="U25" s="30">
        <v>19.206529822042157</v>
      </c>
      <c r="V25" s="30">
        <v>54.25541053387353</v>
      </c>
      <c r="W25" s="30">
        <v>0</v>
      </c>
      <c r="X25" s="30">
        <v>0</v>
      </c>
      <c r="Y25" s="30">
        <v>0</v>
      </c>
      <c r="Z25" s="30">
        <v>0</v>
      </c>
      <c r="AA25" s="30"/>
      <c r="AB25" s="30"/>
      <c r="AC25" s="30"/>
    </row>
    <row r="26" spans="1:31">
      <c r="A26" s="86" t="s">
        <v>39</v>
      </c>
      <c r="B26" s="86" t="s">
        <v>40</v>
      </c>
      <c r="C26" s="86" t="s">
        <v>42</v>
      </c>
      <c r="D26" s="86">
        <v>1989</v>
      </c>
      <c r="E26" s="87">
        <v>2</v>
      </c>
      <c r="F26" s="87">
        <v>1</v>
      </c>
      <c r="G26" s="87">
        <v>14</v>
      </c>
      <c r="H26" s="86">
        <v>25</v>
      </c>
      <c r="I26" s="87">
        <v>114</v>
      </c>
      <c r="J26" s="7">
        <v>1</v>
      </c>
      <c r="K26" s="20">
        <v>45900</v>
      </c>
      <c r="L26" s="67"/>
      <c r="M26" s="67"/>
      <c r="O26" s="119"/>
      <c r="Q26" t="s">
        <v>607</v>
      </c>
      <c r="T26" s="30">
        <v>1.9003378378378377</v>
      </c>
      <c r="U26" s="30">
        <v>9.6032649110210784</v>
      </c>
      <c r="V26" s="30">
        <v>17.522457687010839</v>
      </c>
      <c r="W26" s="30">
        <v>11.883301783193691</v>
      </c>
      <c r="X26" s="30">
        <v>21.670322898609715</v>
      </c>
      <c r="Y26" s="30">
        <v>23.756593817408977</v>
      </c>
      <c r="Z26" s="30">
        <v>42.840243708311668</v>
      </c>
      <c r="AA26" s="30">
        <v>65.119676331878864</v>
      </c>
      <c r="AB26" s="30">
        <v>67.156862745098039</v>
      </c>
      <c r="AC26" s="30"/>
    </row>
    <row r="27" spans="1:31">
      <c r="A27" s="86" t="s">
        <v>39</v>
      </c>
      <c r="B27" s="86" t="s">
        <v>40</v>
      </c>
      <c r="C27" s="86" t="s">
        <v>45</v>
      </c>
      <c r="D27" s="86">
        <v>2004</v>
      </c>
      <c r="E27" s="86">
        <v>2</v>
      </c>
      <c r="F27" s="86">
        <v>2</v>
      </c>
      <c r="G27" s="86">
        <v>14</v>
      </c>
      <c r="H27" s="86">
        <v>26</v>
      </c>
      <c r="I27" s="86">
        <v>214</v>
      </c>
      <c r="J27" s="7">
        <v>1</v>
      </c>
      <c r="K27" s="20">
        <v>45900</v>
      </c>
      <c r="L27" s="67"/>
      <c r="M27" s="67"/>
      <c r="O27" s="119"/>
    </row>
    <row r="28" spans="1:31">
      <c r="A28" s="86" t="s">
        <v>39</v>
      </c>
      <c r="B28" s="86" t="s">
        <v>40</v>
      </c>
      <c r="C28" s="86" t="s">
        <v>41</v>
      </c>
      <c r="D28" s="86">
        <v>1984</v>
      </c>
      <c r="E28" s="86">
        <v>2</v>
      </c>
      <c r="F28" s="86">
        <v>3</v>
      </c>
      <c r="G28" s="86">
        <v>14</v>
      </c>
      <c r="H28" s="86">
        <v>27</v>
      </c>
      <c r="I28" s="86">
        <v>314</v>
      </c>
      <c r="J28" s="7">
        <v>1</v>
      </c>
      <c r="K28" s="20">
        <v>45900</v>
      </c>
      <c r="L28" s="67"/>
      <c r="M28" s="67"/>
      <c r="O28" s="119"/>
    </row>
    <row r="29" spans="1:31">
      <c r="A29" s="86" t="s">
        <v>39</v>
      </c>
      <c r="B29" s="86" t="s">
        <v>40</v>
      </c>
      <c r="C29" s="86" t="s">
        <v>47</v>
      </c>
      <c r="D29" s="86">
        <v>2016</v>
      </c>
      <c r="E29" s="86">
        <v>2</v>
      </c>
      <c r="F29" s="86">
        <v>4</v>
      </c>
      <c r="G29" s="86">
        <v>14</v>
      </c>
      <c r="H29" s="86">
        <v>28</v>
      </c>
      <c r="I29" s="86">
        <v>414</v>
      </c>
      <c r="J29" s="7">
        <v>1</v>
      </c>
      <c r="K29" s="20">
        <v>45900</v>
      </c>
      <c r="L29" s="67">
        <v>43</v>
      </c>
      <c r="M29" s="67">
        <v>0</v>
      </c>
      <c r="N29" s="30">
        <f t="shared" si="0"/>
        <v>0</v>
      </c>
      <c r="O29" s="119"/>
    </row>
    <row r="30" spans="1:31">
      <c r="A30" s="86" t="s">
        <v>39</v>
      </c>
      <c r="B30" s="86" t="s">
        <v>40</v>
      </c>
      <c r="C30" s="86" t="s">
        <v>44</v>
      </c>
      <c r="D30" s="86">
        <v>2001</v>
      </c>
      <c r="E30" s="86">
        <v>2</v>
      </c>
      <c r="F30" s="86">
        <v>4</v>
      </c>
      <c r="G30" s="86">
        <v>16</v>
      </c>
      <c r="H30" s="86">
        <v>29</v>
      </c>
      <c r="I30" s="86">
        <v>416</v>
      </c>
      <c r="J30" s="7">
        <v>1</v>
      </c>
      <c r="K30" s="20">
        <v>45900</v>
      </c>
      <c r="L30" s="67"/>
      <c r="M30" s="67"/>
      <c r="O30" s="119"/>
      <c r="T30" s="30"/>
      <c r="U30" s="30"/>
      <c r="V30" s="30"/>
      <c r="W30" s="30"/>
      <c r="X30" s="30"/>
      <c r="Y30" s="30"/>
      <c r="Z30" s="30"/>
      <c r="AA30" s="30"/>
      <c r="AB30" s="30"/>
      <c r="AC30" s="30"/>
      <c r="AD30" s="30"/>
      <c r="AE30" s="30"/>
    </row>
    <row r="31" spans="1:31">
      <c r="A31" s="86" t="s">
        <v>39</v>
      </c>
      <c r="B31" s="86" t="s">
        <v>40</v>
      </c>
      <c r="C31" s="86" t="s">
        <v>43</v>
      </c>
      <c r="D31" s="86">
        <v>1999</v>
      </c>
      <c r="E31" s="86">
        <v>2</v>
      </c>
      <c r="F31" s="86">
        <v>3</v>
      </c>
      <c r="G31" s="86">
        <v>16</v>
      </c>
      <c r="H31" s="86">
        <v>30</v>
      </c>
      <c r="I31" s="86">
        <v>316</v>
      </c>
      <c r="J31" s="7">
        <v>1</v>
      </c>
      <c r="K31" s="20">
        <v>45900</v>
      </c>
      <c r="L31" s="67"/>
      <c r="M31" s="67"/>
      <c r="O31" s="119"/>
    </row>
    <row r="32" spans="1:31">
      <c r="A32" s="86" t="s">
        <v>39</v>
      </c>
      <c r="B32" s="86" t="s">
        <v>40</v>
      </c>
      <c r="C32" s="86" t="s">
        <v>46</v>
      </c>
      <c r="D32" s="86">
        <v>2008</v>
      </c>
      <c r="E32" s="86">
        <v>2</v>
      </c>
      <c r="F32" s="86">
        <v>2</v>
      </c>
      <c r="G32" s="86">
        <v>16</v>
      </c>
      <c r="H32" s="86">
        <v>31</v>
      </c>
      <c r="I32" s="86">
        <v>216</v>
      </c>
      <c r="J32" s="7">
        <v>1</v>
      </c>
      <c r="K32" s="20">
        <v>45900</v>
      </c>
      <c r="L32" s="67">
        <v>39</v>
      </c>
      <c r="M32" s="67">
        <v>0</v>
      </c>
      <c r="N32" s="30">
        <f t="shared" si="0"/>
        <v>0</v>
      </c>
      <c r="O32" s="119"/>
    </row>
    <row r="33" spans="1:15">
      <c r="A33" s="86" t="s">
        <v>39</v>
      </c>
      <c r="B33" s="86" t="s">
        <v>40</v>
      </c>
      <c r="C33" s="86" t="s">
        <v>48</v>
      </c>
      <c r="D33" s="86">
        <v>2020</v>
      </c>
      <c r="E33" s="86">
        <v>2</v>
      </c>
      <c r="F33" s="86">
        <v>1</v>
      </c>
      <c r="G33" s="86">
        <v>16</v>
      </c>
      <c r="H33" s="86">
        <v>32</v>
      </c>
      <c r="I33" s="86">
        <v>116</v>
      </c>
      <c r="J33" s="7">
        <v>1</v>
      </c>
      <c r="K33" s="20">
        <v>45900</v>
      </c>
      <c r="L33" s="67"/>
      <c r="M33" s="67"/>
      <c r="O33" s="119"/>
    </row>
    <row r="34" spans="1:15">
      <c r="A34" s="86" t="s">
        <v>29</v>
      </c>
      <c r="B34" s="86" t="s">
        <v>30</v>
      </c>
      <c r="C34" s="86" t="s">
        <v>33</v>
      </c>
      <c r="D34" s="86">
        <v>1998</v>
      </c>
      <c r="E34" s="86">
        <v>3</v>
      </c>
      <c r="F34" s="86">
        <v>1</v>
      </c>
      <c r="G34" s="86">
        <v>18</v>
      </c>
      <c r="H34" s="86">
        <v>33</v>
      </c>
      <c r="I34" s="86">
        <v>118</v>
      </c>
      <c r="J34" s="7">
        <v>1</v>
      </c>
      <c r="K34" s="20">
        <v>45900</v>
      </c>
      <c r="L34" s="67">
        <v>41</v>
      </c>
      <c r="M34" s="67">
        <v>0</v>
      </c>
      <c r="N34" s="30">
        <f t="shared" si="0"/>
        <v>0</v>
      </c>
      <c r="O34" s="119"/>
    </row>
    <row r="35" spans="1:15">
      <c r="A35" s="86" t="s">
        <v>29</v>
      </c>
      <c r="B35" s="86" t="s">
        <v>30</v>
      </c>
      <c r="C35" s="86" t="s">
        <v>31</v>
      </c>
      <c r="D35" s="86">
        <v>1983</v>
      </c>
      <c r="E35" s="86">
        <v>3</v>
      </c>
      <c r="F35" s="86">
        <v>2</v>
      </c>
      <c r="G35" s="86">
        <v>18</v>
      </c>
      <c r="H35" s="86">
        <v>34</v>
      </c>
      <c r="I35" s="86">
        <v>218</v>
      </c>
      <c r="J35" s="7">
        <v>1</v>
      </c>
      <c r="K35" s="20">
        <v>45900</v>
      </c>
      <c r="L35" s="67"/>
      <c r="M35" s="67"/>
      <c r="O35" s="119"/>
    </row>
    <row r="36" spans="1:15">
      <c r="A36" s="86" t="s">
        <v>29</v>
      </c>
      <c r="B36" s="86" t="s">
        <v>30</v>
      </c>
      <c r="C36" s="86" t="s">
        <v>34</v>
      </c>
      <c r="D36" s="86">
        <v>1999</v>
      </c>
      <c r="E36" s="86">
        <v>3</v>
      </c>
      <c r="F36" s="86">
        <v>3</v>
      </c>
      <c r="G36" s="86">
        <v>18</v>
      </c>
      <c r="H36" s="86">
        <v>35</v>
      </c>
      <c r="I36" s="86">
        <v>318</v>
      </c>
      <c r="J36" s="7">
        <v>1</v>
      </c>
      <c r="K36" s="20">
        <v>45900</v>
      </c>
      <c r="L36" s="67"/>
      <c r="M36" s="67"/>
      <c r="O36" s="119"/>
    </row>
    <row r="37" spans="1:15">
      <c r="A37" s="86" t="s">
        <v>29</v>
      </c>
      <c r="B37" s="86" t="s">
        <v>30</v>
      </c>
      <c r="C37" s="86" t="s">
        <v>37</v>
      </c>
      <c r="D37" s="86">
        <v>2018</v>
      </c>
      <c r="E37" s="86">
        <v>3</v>
      </c>
      <c r="F37" s="86">
        <v>4</v>
      </c>
      <c r="G37" s="86">
        <v>18</v>
      </c>
      <c r="H37" s="86">
        <v>36</v>
      </c>
      <c r="I37" s="86">
        <v>418</v>
      </c>
      <c r="J37" s="7">
        <v>1</v>
      </c>
      <c r="K37" s="20">
        <v>45900</v>
      </c>
      <c r="L37" s="67"/>
      <c r="M37" s="67"/>
      <c r="O37" s="119"/>
    </row>
    <row r="38" spans="1:15">
      <c r="A38" s="86" t="s">
        <v>29</v>
      </c>
      <c r="B38" s="86" t="s">
        <v>30</v>
      </c>
      <c r="C38" s="86" t="s">
        <v>32</v>
      </c>
      <c r="D38" s="86">
        <v>1985</v>
      </c>
      <c r="E38" s="86">
        <v>3</v>
      </c>
      <c r="F38" s="86">
        <v>4</v>
      </c>
      <c r="G38" s="86">
        <v>20</v>
      </c>
      <c r="H38" s="86">
        <v>37</v>
      </c>
      <c r="I38" s="86">
        <v>420</v>
      </c>
      <c r="J38" s="7">
        <v>1</v>
      </c>
      <c r="K38" s="20">
        <v>45900</v>
      </c>
      <c r="L38" s="67"/>
      <c r="M38" s="67"/>
      <c r="O38" s="119"/>
    </row>
    <row r="39" spans="1:15">
      <c r="A39" s="86" t="s">
        <v>29</v>
      </c>
      <c r="B39" s="86" t="s">
        <v>30</v>
      </c>
      <c r="C39" s="86" t="s">
        <v>35</v>
      </c>
      <c r="D39" s="86">
        <v>2002</v>
      </c>
      <c r="E39" s="86">
        <v>3</v>
      </c>
      <c r="F39" s="86">
        <v>3</v>
      </c>
      <c r="G39" s="86">
        <v>20</v>
      </c>
      <c r="H39" s="86">
        <v>38</v>
      </c>
      <c r="I39" s="86">
        <v>320</v>
      </c>
      <c r="J39" s="7">
        <v>1</v>
      </c>
      <c r="K39" s="20">
        <v>45900</v>
      </c>
      <c r="L39" s="67"/>
      <c r="M39" s="67"/>
      <c r="O39" s="119"/>
    </row>
    <row r="40" spans="1:15">
      <c r="A40" s="86" t="s">
        <v>29</v>
      </c>
      <c r="B40" s="86" t="s">
        <v>30</v>
      </c>
      <c r="C40" s="86" t="s">
        <v>36</v>
      </c>
      <c r="D40" s="86">
        <v>2016</v>
      </c>
      <c r="E40" s="86">
        <v>3</v>
      </c>
      <c r="F40" s="86">
        <v>2</v>
      </c>
      <c r="G40" s="86">
        <v>20</v>
      </c>
      <c r="H40" s="86">
        <v>39</v>
      </c>
      <c r="I40" s="86">
        <v>220</v>
      </c>
      <c r="J40" s="7">
        <v>1</v>
      </c>
      <c r="K40" s="20">
        <v>45900</v>
      </c>
      <c r="L40" s="67"/>
      <c r="M40" s="67"/>
      <c r="O40" s="119"/>
    </row>
    <row r="41" spans="1:15">
      <c r="A41" s="86" t="s">
        <v>29</v>
      </c>
      <c r="B41" s="86" t="s">
        <v>30</v>
      </c>
      <c r="C41" s="86" t="s">
        <v>38</v>
      </c>
      <c r="D41" s="86">
        <v>2023</v>
      </c>
      <c r="E41" s="86">
        <v>3</v>
      </c>
      <c r="F41" s="86">
        <v>1</v>
      </c>
      <c r="G41" s="86">
        <v>20</v>
      </c>
      <c r="H41" s="86">
        <v>40</v>
      </c>
      <c r="I41" s="86">
        <v>120</v>
      </c>
      <c r="J41" s="7">
        <v>1</v>
      </c>
      <c r="K41" s="20">
        <v>45900</v>
      </c>
      <c r="L41" s="67">
        <v>31</v>
      </c>
      <c r="M41" s="67">
        <v>0</v>
      </c>
      <c r="N41" s="30">
        <f t="shared" si="0"/>
        <v>0</v>
      </c>
      <c r="O41" s="119"/>
    </row>
    <row r="42" spans="1:15">
      <c r="A42" s="86" t="s">
        <v>39</v>
      </c>
      <c r="B42" s="86" t="s">
        <v>40</v>
      </c>
      <c r="C42" s="86" t="s">
        <v>44</v>
      </c>
      <c r="D42" s="86">
        <v>2001</v>
      </c>
      <c r="E42" s="86">
        <v>3</v>
      </c>
      <c r="F42" s="86">
        <v>1</v>
      </c>
      <c r="G42" s="86">
        <v>22</v>
      </c>
      <c r="H42" s="86">
        <v>41</v>
      </c>
      <c r="I42" s="86">
        <v>122</v>
      </c>
      <c r="J42" s="7">
        <v>1</v>
      </c>
      <c r="K42" s="20">
        <v>45900</v>
      </c>
      <c r="L42" s="67"/>
      <c r="M42" s="67"/>
      <c r="O42" s="119"/>
    </row>
    <row r="43" spans="1:15">
      <c r="A43" s="86" t="s">
        <v>39</v>
      </c>
      <c r="B43" s="86" t="s">
        <v>40</v>
      </c>
      <c r="C43" s="86" t="s">
        <v>47</v>
      </c>
      <c r="D43" s="86">
        <v>2016</v>
      </c>
      <c r="E43" s="86">
        <v>3</v>
      </c>
      <c r="F43" s="86">
        <v>2</v>
      </c>
      <c r="G43" s="86">
        <v>22</v>
      </c>
      <c r="H43" s="86">
        <v>42</v>
      </c>
      <c r="I43" s="86">
        <v>222</v>
      </c>
      <c r="J43" s="7">
        <v>1</v>
      </c>
      <c r="K43" s="20">
        <v>45900</v>
      </c>
      <c r="L43" s="67">
        <v>39</v>
      </c>
      <c r="M43" s="67">
        <v>0</v>
      </c>
      <c r="N43" s="30">
        <f t="shared" si="0"/>
        <v>0</v>
      </c>
      <c r="O43" s="119"/>
    </row>
    <row r="44" spans="1:15">
      <c r="A44" s="86" t="s">
        <v>39</v>
      </c>
      <c r="B44" s="86" t="s">
        <v>40</v>
      </c>
      <c r="C44" s="86" t="s">
        <v>42</v>
      </c>
      <c r="D44" s="86">
        <v>1989</v>
      </c>
      <c r="E44" s="86">
        <v>3</v>
      </c>
      <c r="F44" s="86">
        <v>3</v>
      </c>
      <c r="G44" s="86">
        <v>22</v>
      </c>
      <c r="H44" s="86">
        <v>43</v>
      </c>
      <c r="I44" s="86">
        <v>322</v>
      </c>
      <c r="J44" s="7">
        <v>1</v>
      </c>
      <c r="K44" s="20">
        <v>45900</v>
      </c>
      <c r="L44" s="67"/>
      <c r="M44" s="67"/>
      <c r="O44" s="119"/>
    </row>
    <row r="45" spans="1:15">
      <c r="A45" s="86" t="s">
        <v>39</v>
      </c>
      <c r="B45" s="86" t="s">
        <v>40</v>
      </c>
      <c r="C45" s="86" t="s">
        <v>48</v>
      </c>
      <c r="D45" s="86">
        <v>2020</v>
      </c>
      <c r="E45" s="86">
        <v>3</v>
      </c>
      <c r="F45" s="86">
        <v>4</v>
      </c>
      <c r="G45" s="86">
        <v>22</v>
      </c>
      <c r="H45" s="86">
        <v>44</v>
      </c>
      <c r="I45" s="86">
        <v>422</v>
      </c>
      <c r="J45" s="7">
        <v>1</v>
      </c>
      <c r="K45" s="20">
        <v>45900</v>
      </c>
      <c r="L45" s="67"/>
      <c r="M45" s="67"/>
      <c r="O45" s="119"/>
    </row>
    <row r="46" spans="1:15">
      <c r="A46" s="86" t="s">
        <v>39</v>
      </c>
      <c r="B46" s="86" t="s">
        <v>40</v>
      </c>
      <c r="C46" s="86" t="s">
        <v>41</v>
      </c>
      <c r="D46" s="86">
        <v>1984</v>
      </c>
      <c r="E46" s="86">
        <v>3</v>
      </c>
      <c r="F46" s="86">
        <v>4</v>
      </c>
      <c r="G46" s="86">
        <v>24</v>
      </c>
      <c r="H46" s="86">
        <v>45</v>
      </c>
      <c r="I46" s="86">
        <v>424</v>
      </c>
      <c r="J46" s="7">
        <v>1</v>
      </c>
      <c r="K46" s="20">
        <v>45900</v>
      </c>
      <c r="L46" s="67"/>
      <c r="M46" s="67"/>
      <c r="O46" s="119"/>
    </row>
    <row r="47" spans="1:15">
      <c r="A47" s="86" t="s">
        <v>39</v>
      </c>
      <c r="B47" s="86" t="s">
        <v>40</v>
      </c>
      <c r="C47" s="86" t="s">
        <v>46</v>
      </c>
      <c r="D47" s="86">
        <v>2008</v>
      </c>
      <c r="E47" s="86">
        <v>3</v>
      </c>
      <c r="F47" s="86">
        <v>3</v>
      </c>
      <c r="G47" s="86">
        <v>24</v>
      </c>
      <c r="H47" s="86">
        <v>46</v>
      </c>
      <c r="I47" s="86">
        <v>324</v>
      </c>
      <c r="J47" s="7">
        <v>1</v>
      </c>
      <c r="K47" s="20">
        <v>45900</v>
      </c>
      <c r="L47" s="67">
        <v>32</v>
      </c>
      <c r="M47" s="67">
        <v>0</v>
      </c>
      <c r="N47" s="30">
        <f t="shared" si="0"/>
        <v>0</v>
      </c>
      <c r="O47" s="119"/>
    </row>
    <row r="48" spans="1:15">
      <c r="A48" s="86" t="s">
        <v>39</v>
      </c>
      <c r="B48" s="86" t="s">
        <v>40</v>
      </c>
      <c r="C48" s="86" t="s">
        <v>43</v>
      </c>
      <c r="D48" s="86">
        <v>1999</v>
      </c>
      <c r="E48" s="86">
        <v>3</v>
      </c>
      <c r="F48" s="86">
        <v>2</v>
      </c>
      <c r="G48" s="86">
        <v>24</v>
      </c>
      <c r="H48" s="86">
        <v>47</v>
      </c>
      <c r="I48" s="86">
        <v>224</v>
      </c>
      <c r="J48" s="7">
        <v>1</v>
      </c>
      <c r="K48" s="20">
        <v>45900</v>
      </c>
      <c r="L48" s="67"/>
      <c r="M48" s="67"/>
      <c r="O48" s="119"/>
    </row>
    <row r="49" spans="1:15">
      <c r="A49" s="86" t="s">
        <v>39</v>
      </c>
      <c r="B49" s="86" t="s">
        <v>40</v>
      </c>
      <c r="C49" s="86" t="s">
        <v>45</v>
      </c>
      <c r="D49" s="86">
        <v>2004</v>
      </c>
      <c r="E49" s="86">
        <v>3</v>
      </c>
      <c r="F49" s="86">
        <v>1</v>
      </c>
      <c r="G49" s="86">
        <v>24</v>
      </c>
      <c r="H49" s="86">
        <v>48</v>
      </c>
      <c r="I49" s="86">
        <v>124</v>
      </c>
      <c r="J49" s="7">
        <v>1</v>
      </c>
      <c r="K49" s="20">
        <v>45900</v>
      </c>
      <c r="L49" s="67"/>
      <c r="M49" s="67"/>
      <c r="O49" s="119"/>
    </row>
    <row r="50" spans="1:15">
      <c r="A50" s="86" t="s">
        <v>29</v>
      </c>
      <c r="B50" s="86" t="s">
        <v>30</v>
      </c>
      <c r="C50" s="86" t="s">
        <v>34</v>
      </c>
      <c r="D50" s="86">
        <v>1999</v>
      </c>
      <c r="E50" s="86">
        <v>4</v>
      </c>
      <c r="F50" s="86">
        <v>1</v>
      </c>
      <c r="G50" s="86">
        <v>26</v>
      </c>
      <c r="H50" s="86">
        <v>49</v>
      </c>
      <c r="I50" s="86">
        <v>126</v>
      </c>
      <c r="J50" s="7">
        <v>1</v>
      </c>
      <c r="K50" s="20">
        <v>45900</v>
      </c>
      <c r="L50" s="67"/>
      <c r="M50" s="67"/>
      <c r="O50" s="119"/>
    </row>
    <row r="51" spans="1:15">
      <c r="A51" s="86" t="s">
        <v>29</v>
      </c>
      <c r="B51" s="86" t="s">
        <v>30</v>
      </c>
      <c r="C51" s="86" t="s">
        <v>35</v>
      </c>
      <c r="D51" s="86">
        <v>2002</v>
      </c>
      <c r="E51" s="86">
        <v>4</v>
      </c>
      <c r="F51" s="86">
        <v>2</v>
      </c>
      <c r="G51" s="86">
        <v>26</v>
      </c>
      <c r="H51" s="86">
        <v>50</v>
      </c>
      <c r="I51" s="86">
        <v>226</v>
      </c>
      <c r="J51" s="7">
        <v>1</v>
      </c>
      <c r="K51" s="20">
        <v>45900</v>
      </c>
      <c r="L51" s="67"/>
      <c r="M51" s="67"/>
      <c r="O51" s="119"/>
    </row>
    <row r="52" spans="1:15">
      <c r="A52" s="86" t="s">
        <v>29</v>
      </c>
      <c r="B52" s="86" t="s">
        <v>30</v>
      </c>
      <c r="C52" s="86" t="s">
        <v>32</v>
      </c>
      <c r="D52" s="86">
        <v>1985</v>
      </c>
      <c r="E52" s="86">
        <v>4</v>
      </c>
      <c r="F52" s="86">
        <v>3</v>
      </c>
      <c r="G52" s="86">
        <v>26</v>
      </c>
      <c r="H52" s="86">
        <v>51</v>
      </c>
      <c r="I52" s="86">
        <v>326</v>
      </c>
      <c r="J52" s="7">
        <v>1</v>
      </c>
      <c r="K52" s="20">
        <v>45900</v>
      </c>
      <c r="L52" s="67"/>
      <c r="M52" s="67"/>
      <c r="O52" s="119"/>
    </row>
    <row r="53" spans="1:15">
      <c r="A53" s="86" t="s">
        <v>29</v>
      </c>
      <c r="B53" s="86" t="s">
        <v>30</v>
      </c>
      <c r="C53" s="86" t="s">
        <v>38</v>
      </c>
      <c r="D53" s="86">
        <v>2023</v>
      </c>
      <c r="E53" s="86">
        <v>4</v>
      </c>
      <c r="F53" s="86">
        <v>4</v>
      </c>
      <c r="G53" s="86">
        <v>26</v>
      </c>
      <c r="H53" s="86">
        <v>52</v>
      </c>
      <c r="I53" s="86">
        <v>426</v>
      </c>
      <c r="J53" s="7">
        <v>1</v>
      </c>
      <c r="K53" s="20">
        <v>45900</v>
      </c>
      <c r="L53" s="67">
        <v>37</v>
      </c>
      <c r="M53" s="67">
        <v>1</v>
      </c>
      <c r="N53" s="30">
        <f t="shared" si="0"/>
        <v>2.7027027027027026</v>
      </c>
      <c r="O53" s="119"/>
    </row>
    <row r="54" spans="1:15">
      <c r="A54" s="86" t="s">
        <v>29</v>
      </c>
      <c r="B54" s="86" t="s">
        <v>30</v>
      </c>
      <c r="C54" s="86" t="s">
        <v>36</v>
      </c>
      <c r="D54" s="86">
        <v>2016</v>
      </c>
      <c r="E54" s="86">
        <v>4</v>
      </c>
      <c r="F54" s="86">
        <v>4</v>
      </c>
      <c r="G54" s="86">
        <v>28</v>
      </c>
      <c r="H54" s="86">
        <v>53</v>
      </c>
      <c r="I54" s="86">
        <v>428</v>
      </c>
      <c r="J54" s="7">
        <v>1</v>
      </c>
      <c r="K54" s="20">
        <v>45900</v>
      </c>
      <c r="L54" s="67"/>
      <c r="M54" s="67"/>
      <c r="O54" s="119"/>
    </row>
    <row r="55" spans="1:15">
      <c r="A55" s="86" t="s">
        <v>29</v>
      </c>
      <c r="B55" s="86" t="s">
        <v>30</v>
      </c>
      <c r="C55" s="86" t="s">
        <v>33</v>
      </c>
      <c r="D55" s="86">
        <v>1998</v>
      </c>
      <c r="E55" s="86">
        <v>4</v>
      </c>
      <c r="F55" s="86">
        <v>3</v>
      </c>
      <c r="G55" s="86">
        <v>28</v>
      </c>
      <c r="H55" s="86">
        <v>54</v>
      </c>
      <c r="I55" s="86">
        <v>328</v>
      </c>
      <c r="J55" s="7">
        <v>1</v>
      </c>
      <c r="K55" s="20">
        <v>45900</v>
      </c>
      <c r="L55" s="67">
        <v>40</v>
      </c>
      <c r="M55" s="67">
        <v>0</v>
      </c>
      <c r="N55" s="30">
        <f t="shared" si="0"/>
        <v>0</v>
      </c>
      <c r="O55" s="119"/>
    </row>
    <row r="56" spans="1:15">
      <c r="A56" s="86" t="s">
        <v>29</v>
      </c>
      <c r="B56" s="86" t="s">
        <v>30</v>
      </c>
      <c r="C56" s="86" t="s">
        <v>37</v>
      </c>
      <c r="D56" s="86">
        <v>2018</v>
      </c>
      <c r="E56" s="86">
        <v>4</v>
      </c>
      <c r="F56" s="86">
        <v>2</v>
      </c>
      <c r="G56" s="86">
        <v>28</v>
      </c>
      <c r="H56" s="86">
        <v>55</v>
      </c>
      <c r="I56" s="86">
        <v>228</v>
      </c>
      <c r="J56" s="7">
        <v>1</v>
      </c>
      <c r="K56" s="20">
        <v>45900</v>
      </c>
      <c r="L56" s="67"/>
      <c r="M56" s="67"/>
      <c r="O56" s="119"/>
    </row>
    <row r="57" spans="1:15">
      <c r="A57" s="86" t="s">
        <v>29</v>
      </c>
      <c r="B57" s="86" t="s">
        <v>30</v>
      </c>
      <c r="C57" s="86" t="s">
        <v>31</v>
      </c>
      <c r="D57" s="86">
        <v>1983</v>
      </c>
      <c r="E57" s="86">
        <v>4</v>
      </c>
      <c r="F57" s="86">
        <v>1</v>
      </c>
      <c r="G57" s="86">
        <v>28</v>
      </c>
      <c r="H57" s="86">
        <v>56</v>
      </c>
      <c r="I57" s="86">
        <v>128</v>
      </c>
      <c r="J57" s="7">
        <v>1</v>
      </c>
      <c r="K57" s="20">
        <v>45900</v>
      </c>
      <c r="L57" s="67"/>
      <c r="M57" s="67"/>
      <c r="O57" s="119"/>
    </row>
    <row r="58" spans="1:15">
      <c r="A58" s="86" t="s">
        <v>39</v>
      </c>
      <c r="B58" s="86" t="s">
        <v>40</v>
      </c>
      <c r="C58" s="86" t="s">
        <v>43</v>
      </c>
      <c r="D58" s="86">
        <v>1999</v>
      </c>
      <c r="E58" s="86">
        <v>4</v>
      </c>
      <c r="F58" s="86">
        <v>1</v>
      </c>
      <c r="G58" s="86">
        <v>30</v>
      </c>
      <c r="H58" s="86">
        <v>57</v>
      </c>
      <c r="I58" s="86">
        <v>130</v>
      </c>
      <c r="J58" s="7">
        <v>1</v>
      </c>
      <c r="K58" s="20">
        <v>45900</v>
      </c>
      <c r="L58" s="67"/>
      <c r="M58" s="67"/>
      <c r="O58" s="119"/>
    </row>
    <row r="59" spans="1:15">
      <c r="A59" s="86" t="s">
        <v>39</v>
      </c>
      <c r="B59" s="86" t="s">
        <v>40</v>
      </c>
      <c r="C59" s="86" t="s">
        <v>48</v>
      </c>
      <c r="D59" s="86">
        <v>2020</v>
      </c>
      <c r="E59" s="86">
        <v>4</v>
      </c>
      <c r="F59" s="86">
        <v>2</v>
      </c>
      <c r="G59" s="86">
        <v>30</v>
      </c>
      <c r="H59" s="86">
        <v>58</v>
      </c>
      <c r="I59" s="86">
        <v>230</v>
      </c>
      <c r="J59" s="7">
        <v>1</v>
      </c>
      <c r="K59" s="20">
        <v>45900</v>
      </c>
      <c r="L59" s="67"/>
      <c r="M59" s="67"/>
      <c r="O59" s="119"/>
    </row>
    <row r="60" spans="1:15">
      <c r="A60" s="86" t="s">
        <v>39</v>
      </c>
      <c r="B60" s="86" t="s">
        <v>40</v>
      </c>
      <c r="C60" s="86" t="s">
        <v>44</v>
      </c>
      <c r="D60" s="86">
        <v>2001</v>
      </c>
      <c r="E60" s="86">
        <v>4</v>
      </c>
      <c r="F60" s="86">
        <v>3</v>
      </c>
      <c r="G60" s="86">
        <v>30</v>
      </c>
      <c r="H60" s="86">
        <v>59</v>
      </c>
      <c r="I60" s="86">
        <v>330</v>
      </c>
      <c r="J60" s="7">
        <v>1</v>
      </c>
      <c r="K60" s="20">
        <v>45900</v>
      </c>
      <c r="L60" s="67"/>
      <c r="M60" s="67"/>
      <c r="O60" s="119"/>
    </row>
    <row r="61" spans="1:15">
      <c r="A61" s="86" t="s">
        <v>39</v>
      </c>
      <c r="B61" s="86" t="s">
        <v>40</v>
      </c>
      <c r="C61" s="86" t="s">
        <v>45</v>
      </c>
      <c r="D61" s="86">
        <v>2004</v>
      </c>
      <c r="E61" s="86">
        <v>4</v>
      </c>
      <c r="F61" s="86">
        <v>4</v>
      </c>
      <c r="G61" s="86">
        <v>30</v>
      </c>
      <c r="H61" s="86">
        <v>60</v>
      </c>
      <c r="I61" s="86">
        <v>430</v>
      </c>
      <c r="J61" s="7">
        <v>1</v>
      </c>
      <c r="K61" s="20">
        <v>45900</v>
      </c>
      <c r="L61" s="67"/>
      <c r="M61" s="67"/>
      <c r="O61" s="119"/>
    </row>
    <row r="62" spans="1:15">
      <c r="A62" s="86" t="s">
        <v>39</v>
      </c>
      <c r="B62" s="86" t="s">
        <v>40</v>
      </c>
      <c r="C62" s="86" t="s">
        <v>42</v>
      </c>
      <c r="D62" s="86">
        <v>1989</v>
      </c>
      <c r="E62" s="86">
        <v>4</v>
      </c>
      <c r="F62" s="86">
        <v>4</v>
      </c>
      <c r="G62" s="86">
        <v>32</v>
      </c>
      <c r="H62" s="86">
        <v>61</v>
      </c>
      <c r="I62" s="86">
        <v>432</v>
      </c>
      <c r="J62" s="7">
        <v>1</v>
      </c>
      <c r="K62" s="20">
        <v>45900</v>
      </c>
      <c r="L62" s="67"/>
      <c r="M62" s="67"/>
      <c r="O62" s="119"/>
    </row>
    <row r="63" spans="1:15">
      <c r="A63" s="86" t="s">
        <v>39</v>
      </c>
      <c r="B63" s="86" t="s">
        <v>40</v>
      </c>
      <c r="C63" s="86" t="s">
        <v>47</v>
      </c>
      <c r="D63" s="86">
        <v>2016</v>
      </c>
      <c r="E63" s="86">
        <v>4</v>
      </c>
      <c r="F63" s="86">
        <v>3</v>
      </c>
      <c r="G63" s="86">
        <v>32</v>
      </c>
      <c r="H63" s="86">
        <v>62</v>
      </c>
      <c r="I63" s="86">
        <v>332</v>
      </c>
      <c r="J63" s="7">
        <v>1</v>
      </c>
      <c r="K63" s="20">
        <v>45900</v>
      </c>
      <c r="L63" s="67">
        <v>29</v>
      </c>
      <c r="M63" s="67">
        <v>0</v>
      </c>
      <c r="N63" s="30">
        <f t="shared" si="0"/>
        <v>0</v>
      </c>
      <c r="O63" s="119"/>
    </row>
    <row r="64" spans="1:15">
      <c r="A64" s="86" t="s">
        <v>39</v>
      </c>
      <c r="B64" s="86" t="s">
        <v>40</v>
      </c>
      <c r="C64" s="86" t="s">
        <v>41</v>
      </c>
      <c r="D64" s="86">
        <v>1984</v>
      </c>
      <c r="E64" s="86">
        <v>4</v>
      </c>
      <c r="F64" s="86">
        <v>2</v>
      </c>
      <c r="G64" s="86">
        <v>32</v>
      </c>
      <c r="H64" s="86">
        <v>63</v>
      </c>
      <c r="I64" s="86">
        <v>232</v>
      </c>
      <c r="J64" s="7">
        <v>1</v>
      </c>
      <c r="K64" s="20">
        <v>45900</v>
      </c>
      <c r="L64" s="67"/>
      <c r="M64" s="67"/>
      <c r="O64" s="119"/>
    </row>
    <row r="65" spans="1:15">
      <c r="A65" s="86" t="s">
        <v>39</v>
      </c>
      <c r="B65" s="86" t="s">
        <v>40</v>
      </c>
      <c r="C65" s="86" t="s">
        <v>46</v>
      </c>
      <c r="D65" s="86">
        <v>2008</v>
      </c>
      <c r="E65" s="86">
        <v>4</v>
      </c>
      <c r="F65" s="86">
        <v>1</v>
      </c>
      <c r="G65" s="86">
        <v>32</v>
      </c>
      <c r="H65" s="86">
        <v>64</v>
      </c>
      <c r="I65" s="86">
        <v>132</v>
      </c>
      <c r="J65" s="7">
        <v>1</v>
      </c>
      <c r="K65" s="20">
        <v>45900</v>
      </c>
      <c r="L65" s="67">
        <v>19</v>
      </c>
      <c r="M65" s="67">
        <v>0</v>
      </c>
      <c r="N65" s="30">
        <f t="shared" si="0"/>
        <v>0</v>
      </c>
      <c r="O65" s="119"/>
    </row>
    <row r="66" spans="1:15">
      <c r="A66" s="86" t="s">
        <v>29</v>
      </c>
      <c r="B66" s="86" t="s">
        <v>30</v>
      </c>
      <c r="C66" s="86" t="s">
        <v>37</v>
      </c>
      <c r="D66" s="86">
        <v>2018</v>
      </c>
      <c r="E66" s="86">
        <v>1</v>
      </c>
      <c r="F66" s="86">
        <v>1</v>
      </c>
      <c r="G66" s="86">
        <v>2</v>
      </c>
      <c r="H66" s="86">
        <v>1</v>
      </c>
      <c r="I66" s="86">
        <v>102</v>
      </c>
      <c r="J66" s="7">
        <v>2</v>
      </c>
      <c r="K66" s="20">
        <v>45904</v>
      </c>
      <c r="L66" s="67"/>
      <c r="M66" s="67"/>
      <c r="O66" s="119"/>
    </row>
    <row r="67" spans="1:15">
      <c r="A67" s="86" t="s">
        <v>29</v>
      </c>
      <c r="B67" s="86" t="s">
        <v>30</v>
      </c>
      <c r="C67" s="86" t="s">
        <v>32</v>
      </c>
      <c r="D67" s="86">
        <v>1985</v>
      </c>
      <c r="E67" s="86">
        <v>1</v>
      </c>
      <c r="F67" s="86">
        <v>2</v>
      </c>
      <c r="G67" s="86">
        <v>2</v>
      </c>
      <c r="H67" s="86">
        <v>2</v>
      </c>
      <c r="I67" s="86">
        <v>202</v>
      </c>
      <c r="J67" s="7">
        <v>2</v>
      </c>
      <c r="K67" s="20">
        <v>45904</v>
      </c>
      <c r="L67" s="67"/>
      <c r="M67" s="67">
        <v>0</v>
      </c>
      <c r="O67" s="119"/>
    </row>
    <row r="68" spans="1:15">
      <c r="A68" s="86" t="s">
        <v>29</v>
      </c>
      <c r="B68" s="86" t="s">
        <v>30</v>
      </c>
      <c r="C68" s="86" t="s">
        <v>31</v>
      </c>
      <c r="D68" s="86">
        <v>1983</v>
      </c>
      <c r="E68" s="86">
        <v>1</v>
      </c>
      <c r="F68" s="86">
        <v>3</v>
      </c>
      <c r="G68" s="86">
        <v>2</v>
      </c>
      <c r="H68" s="86">
        <v>3</v>
      </c>
      <c r="I68" s="86">
        <v>302</v>
      </c>
      <c r="J68" s="7">
        <v>2</v>
      </c>
      <c r="K68" s="20">
        <v>45904</v>
      </c>
      <c r="L68" s="67"/>
      <c r="M68" s="67">
        <v>0</v>
      </c>
      <c r="O68" s="119"/>
    </row>
    <row r="69" spans="1:15">
      <c r="A69" s="86" t="s">
        <v>29</v>
      </c>
      <c r="B69" s="86" t="s">
        <v>30</v>
      </c>
      <c r="C69" s="86" t="s">
        <v>34</v>
      </c>
      <c r="D69" s="86">
        <v>1999</v>
      </c>
      <c r="E69" s="86">
        <v>1</v>
      </c>
      <c r="F69" s="86">
        <v>4</v>
      </c>
      <c r="G69" s="86">
        <v>2</v>
      </c>
      <c r="H69" s="86">
        <v>4</v>
      </c>
      <c r="I69" s="86">
        <v>402</v>
      </c>
      <c r="J69" s="7">
        <v>2</v>
      </c>
      <c r="K69" s="20">
        <v>45904</v>
      </c>
      <c r="L69" s="67"/>
      <c r="M69" s="67"/>
      <c r="O69" s="119"/>
    </row>
    <row r="70" spans="1:15">
      <c r="A70" s="86" t="s">
        <v>29</v>
      </c>
      <c r="B70" s="86" t="s">
        <v>30</v>
      </c>
      <c r="C70" s="86" t="s">
        <v>35</v>
      </c>
      <c r="D70" s="86">
        <v>2002</v>
      </c>
      <c r="E70" s="86">
        <v>1</v>
      </c>
      <c r="F70" s="86">
        <v>4</v>
      </c>
      <c r="G70" s="86">
        <v>4</v>
      </c>
      <c r="H70" s="86">
        <v>5</v>
      </c>
      <c r="I70" s="86">
        <v>404</v>
      </c>
      <c r="J70" s="7">
        <v>2</v>
      </c>
      <c r="K70" s="20">
        <v>45904</v>
      </c>
      <c r="L70" s="67"/>
      <c r="M70" s="67"/>
      <c r="O70" s="119"/>
    </row>
    <row r="71" spans="1:15">
      <c r="A71" s="86" t="s">
        <v>29</v>
      </c>
      <c r="B71" s="86" t="s">
        <v>30</v>
      </c>
      <c r="C71" s="86" t="s">
        <v>38</v>
      </c>
      <c r="D71" s="86">
        <v>2023</v>
      </c>
      <c r="E71" s="86">
        <v>1</v>
      </c>
      <c r="F71" s="86">
        <v>3</v>
      </c>
      <c r="G71" s="86">
        <v>4</v>
      </c>
      <c r="H71" s="86">
        <v>6</v>
      </c>
      <c r="I71" s="86">
        <v>304</v>
      </c>
      <c r="J71" s="7">
        <v>2</v>
      </c>
      <c r="K71" s="20">
        <v>45904</v>
      </c>
      <c r="L71" s="67">
        <v>34</v>
      </c>
      <c r="M71" s="67">
        <v>2</v>
      </c>
      <c r="N71" s="30">
        <f t="shared" si="0"/>
        <v>5.882352941176471</v>
      </c>
      <c r="O71" s="119"/>
    </row>
    <row r="72" spans="1:15">
      <c r="A72" s="86" t="s">
        <v>29</v>
      </c>
      <c r="B72" s="86" t="s">
        <v>30</v>
      </c>
      <c r="C72" s="86" t="s">
        <v>33</v>
      </c>
      <c r="D72" s="86">
        <v>1998</v>
      </c>
      <c r="E72" s="86">
        <v>1</v>
      </c>
      <c r="F72" s="86">
        <v>2</v>
      </c>
      <c r="G72" s="86">
        <v>4</v>
      </c>
      <c r="H72" s="86">
        <v>7</v>
      </c>
      <c r="I72" s="86">
        <v>204</v>
      </c>
      <c r="J72" s="7">
        <v>2</v>
      </c>
      <c r="K72" s="20">
        <v>45904</v>
      </c>
      <c r="L72" s="67">
        <v>74</v>
      </c>
      <c r="M72" s="67">
        <v>0</v>
      </c>
      <c r="N72" s="30">
        <f t="shared" si="0"/>
        <v>0</v>
      </c>
      <c r="O72" s="119"/>
    </row>
    <row r="73" spans="1:15">
      <c r="A73" s="86" t="s">
        <v>29</v>
      </c>
      <c r="B73" s="86" t="s">
        <v>30</v>
      </c>
      <c r="C73" s="86" t="s">
        <v>36</v>
      </c>
      <c r="D73" s="86">
        <v>2016</v>
      </c>
      <c r="E73" s="86">
        <v>1</v>
      </c>
      <c r="F73" s="86">
        <v>1</v>
      </c>
      <c r="G73" s="86">
        <v>4</v>
      </c>
      <c r="H73" s="86">
        <v>8</v>
      </c>
      <c r="I73" s="86">
        <v>104</v>
      </c>
      <c r="J73" s="7">
        <v>2</v>
      </c>
      <c r="K73" s="20">
        <v>45904</v>
      </c>
      <c r="L73" s="67"/>
      <c r="M73" s="67"/>
      <c r="O73" s="119"/>
    </row>
    <row r="74" spans="1:15">
      <c r="A74" s="86" t="s">
        <v>39</v>
      </c>
      <c r="B74" s="86" t="s">
        <v>40</v>
      </c>
      <c r="C74" s="86" t="s">
        <v>41</v>
      </c>
      <c r="D74" s="86">
        <v>1984</v>
      </c>
      <c r="E74" s="86">
        <v>1</v>
      </c>
      <c r="F74" s="86">
        <v>1</v>
      </c>
      <c r="G74" s="86">
        <v>6</v>
      </c>
      <c r="H74" s="86">
        <v>9</v>
      </c>
      <c r="I74" s="86">
        <v>106</v>
      </c>
      <c r="J74" s="7">
        <v>2</v>
      </c>
      <c r="K74" s="20">
        <v>45904</v>
      </c>
      <c r="L74" s="67"/>
      <c r="M74" s="67"/>
      <c r="O74" s="119"/>
    </row>
    <row r="75" spans="1:15">
      <c r="A75" s="86" t="s">
        <v>39</v>
      </c>
      <c r="B75" s="86" t="s">
        <v>40</v>
      </c>
      <c r="C75" s="86" t="s">
        <v>42</v>
      </c>
      <c r="D75" s="86">
        <v>1989</v>
      </c>
      <c r="E75" s="86">
        <v>1</v>
      </c>
      <c r="F75" s="86">
        <v>2</v>
      </c>
      <c r="G75" s="86">
        <v>6</v>
      </c>
      <c r="H75" s="86">
        <v>10</v>
      </c>
      <c r="I75" s="86">
        <v>206</v>
      </c>
      <c r="J75" s="7">
        <v>2</v>
      </c>
      <c r="K75" s="20">
        <v>45904</v>
      </c>
      <c r="L75" s="67"/>
      <c r="M75" s="67"/>
      <c r="O75" s="119"/>
    </row>
    <row r="76" spans="1:15">
      <c r="A76" s="86" t="s">
        <v>39</v>
      </c>
      <c r="B76" s="86" t="s">
        <v>40</v>
      </c>
      <c r="C76" s="86" t="s">
        <v>45</v>
      </c>
      <c r="D76" s="86">
        <v>2004</v>
      </c>
      <c r="E76" s="86">
        <v>1</v>
      </c>
      <c r="F76" s="86">
        <v>3</v>
      </c>
      <c r="G76" s="86">
        <v>6</v>
      </c>
      <c r="H76" s="86">
        <v>11</v>
      </c>
      <c r="I76" s="86">
        <v>306</v>
      </c>
      <c r="J76" s="7">
        <v>2</v>
      </c>
      <c r="K76" s="20">
        <v>45904</v>
      </c>
      <c r="L76" s="67"/>
      <c r="M76" s="67"/>
      <c r="O76" s="119"/>
    </row>
    <row r="77" spans="1:15">
      <c r="A77" s="86" t="s">
        <v>39</v>
      </c>
      <c r="B77" s="86" t="s">
        <v>40</v>
      </c>
      <c r="C77" s="86" t="s">
        <v>43</v>
      </c>
      <c r="D77" s="86">
        <v>1999</v>
      </c>
      <c r="E77" s="86">
        <v>1</v>
      </c>
      <c r="F77" s="86">
        <v>4</v>
      </c>
      <c r="G77" s="86">
        <v>6</v>
      </c>
      <c r="H77" s="86">
        <v>12</v>
      </c>
      <c r="I77" s="86">
        <v>406</v>
      </c>
      <c r="J77" s="7">
        <v>2</v>
      </c>
      <c r="K77" s="20">
        <v>45904</v>
      </c>
      <c r="L77" s="67"/>
      <c r="M77" s="67"/>
      <c r="O77" s="119"/>
    </row>
    <row r="78" spans="1:15">
      <c r="A78" s="86" t="s">
        <v>39</v>
      </c>
      <c r="B78" s="86" t="s">
        <v>40</v>
      </c>
      <c r="C78" s="86" t="s">
        <v>46</v>
      </c>
      <c r="D78" s="86">
        <v>2008</v>
      </c>
      <c r="E78" s="86">
        <v>1</v>
      </c>
      <c r="F78" s="86">
        <v>4</v>
      </c>
      <c r="G78" s="86">
        <v>8</v>
      </c>
      <c r="H78" s="86">
        <v>13</v>
      </c>
      <c r="I78" s="86">
        <v>408</v>
      </c>
      <c r="J78" s="7">
        <v>2</v>
      </c>
      <c r="K78" s="20">
        <v>45904</v>
      </c>
      <c r="L78" s="67">
        <v>34</v>
      </c>
      <c r="M78" s="67">
        <v>0</v>
      </c>
      <c r="N78" s="30">
        <f t="shared" ref="N78:N136" si="1">M78*100/L78</f>
        <v>0</v>
      </c>
      <c r="O78" s="119"/>
    </row>
    <row r="79" spans="1:15">
      <c r="A79" s="86" t="s">
        <v>39</v>
      </c>
      <c r="B79" s="86" t="s">
        <v>40</v>
      </c>
      <c r="C79" s="86" t="s">
        <v>48</v>
      </c>
      <c r="D79" s="86">
        <v>2020</v>
      </c>
      <c r="E79" s="86">
        <v>1</v>
      </c>
      <c r="F79" s="86">
        <v>3</v>
      </c>
      <c r="G79" s="86">
        <v>8</v>
      </c>
      <c r="H79" s="86">
        <v>14</v>
      </c>
      <c r="I79" s="86">
        <v>308</v>
      </c>
      <c r="J79" s="7">
        <v>2</v>
      </c>
      <c r="K79" s="20">
        <v>45904</v>
      </c>
      <c r="L79" s="67"/>
      <c r="M79" s="67"/>
      <c r="O79" s="119"/>
    </row>
    <row r="80" spans="1:15">
      <c r="A80" s="86" t="s">
        <v>39</v>
      </c>
      <c r="B80" s="86" t="s">
        <v>40</v>
      </c>
      <c r="C80" s="86" t="s">
        <v>44</v>
      </c>
      <c r="D80" s="86">
        <v>2001</v>
      </c>
      <c r="E80" s="86">
        <v>1</v>
      </c>
      <c r="F80" s="86">
        <v>2</v>
      </c>
      <c r="G80" s="86">
        <v>8</v>
      </c>
      <c r="H80" s="86">
        <v>15</v>
      </c>
      <c r="I80" s="86">
        <v>208</v>
      </c>
      <c r="J80" s="7">
        <v>2</v>
      </c>
      <c r="K80" s="20">
        <v>45904</v>
      </c>
      <c r="L80" s="67"/>
      <c r="M80" s="67"/>
      <c r="O80" s="119"/>
    </row>
    <row r="81" spans="1:15">
      <c r="A81" s="86" t="s">
        <v>39</v>
      </c>
      <c r="B81" s="86" t="s">
        <v>40</v>
      </c>
      <c r="C81" s="86" t="s">
        <v>47</v>
      </c>
      <c r="D81" s="86">
        <v>2016</v>
      </c>
      <c r="E81" s="86">
        <v>1</v>
      </c>
      <c r="F81" s="86">
        <v>1</v>
      </c>
      <c r="G81" s="86">
        <v>8</v>
      </c>
      <c r="H81" s="86">
        <v>16</v>
      </c>
      <c r="I81" s="86">
        <v>108</v>
      </c>
      <c r="J81" s="7">
        <v>2</v>
      </c>
      <c r="K81" s="20">
        <v>45904</v>
      </c>
      <c r="L81" s="67">
        <v>28</v>
      </c>
      <c r="M81" s="67">
        <v>0</v>
      </c>
      <c r="N81" s="30">
        <f t="shared" si="1"/>
        <v>0</v>
      </c>
      <c r="O81" s="119"/>
    </row>
    <row r="82" spans="1:15">
      <c r="A82" s="86" t="s">
        <v>29</v>
      </c>
      <c r="B82" s="86" t="s">
        <v>30</v>
      </c>
      <c r="C82" s="86" t="s">
        <v>32</v>
      </c>
      <c r="D82" s="86">
        <v>1985</v>
      </c>
      <c r="E82" s="86">
        <v>2</v>
      </c>
      <c r="F82" s="86">
        <v>1</v>
      </c>
      <c r="G82" s="86">
        <v>10</v>
      </c>
      <c r="H82" s="86">
        <v>17</v>
      </c>
      <c r="I82" s="86">
        <v>110</v>
      </c>
      <c r="J82" s="7">
        <v>2</v>
      </c>
      <c r="K82" s="20">
        <v>45904</v>
      </c>
      <c r="L82" s="67"/>
      <c r="M82" s="67">
        <v>0</v>
      </c>
      <c r="O82" s="119"/>
    </row>
    <row r="83" spans="1:15">
      <c r="A83" s="86" t="s">
        <v>29</v>
      </c>
      <c r="B83" s="86" t="s">
        <v>30</v>
      </c>
      <c r="C83" s="86" t="s">
        <v>38</v>
      </c>
      <c r="D83" s="86">
        <v>2023</v>
      </c>
      <c r="E83" s="86">
        <v>2</v>
      </c>
      <c r="F83" s="86">
        <v>2</v>
      </c>
      <c r="G83" s="86">
        <v>10</v>
      </c>
      <c r="H83" s="86">
        <v>18</v>
      </c>
      <c r="I83" s="86">
        <v>210</v>
      </c>
      <c r="J83" s="7">
        <v>2</v>
      </c>
      <c r="K83" s="20">
        <v>45904</v>
      </c>
      <c r="L83" s="67">
        <v>40</v>
      </c>
      <c r="M83" s="67">
        <v>7</v>
      </c>
      <c r="N83" s="30">
        <f t="shared" si="1"/>
        <v>17.5</v>
      </c>
      <c r="O83" s="119"/>
    </row>
    <row r="84" spans="1:15">
      <c r="A84" s="86" t="s">
        <v>29</v>
      </c>
      <c r="B84" s="86" t="s">
        <v>30</v>
      </c>
      <c r="C84" s="86" t="s">
        <v>36</v>
      </c>
      <c r="D84" s="86">
        <v>2016</v>
      </c>
      <c r="E84" s="86">
        <v>2</v>
      </c>
      <c r="F84" s="86">
        <v>3</v>
      </c>
      <c r="G84" s="86">
        <v>10</v>
      </c>
      <c r="H84" s="86">
        <v>19</v>
      </c>
      <c r="I84" s="86">
        <v>310</v>
      </c>
      <c r="J84" s="7">
        <v>2</v>
      </c>
      <c r="K84" s="20">
        <v>45904</v>
      </c>
      <c r="L84" s="67"/>
      <c r="M84" s="67"/>
      <c r="O84" s="119"/>
    </row>
    <row r="85" spans="1:15">
      <c r="A85" s="86" t="s">
        <v>29</v>
      </c>
      <c r="B85" s="86" t="s">
        <v>30</v>
      </c>
      <c r="C85" s="86" t="s">
        <v>33</v>
      </c>
      <c r="D85" s="86">
        <v>1998</v>
      </c>
      <c r="E85" s="86">
        <v>2</v>
      </c>
      <c r="F85" s="86">
        <v>4</v>
      </c>
      <c r="G85" s="86">
        <v>10</v>
      </c>
      <c r="H85" s="86">
        <v>20</v>
      </c>
      <c r="I85" s="86">
        <v>410</v>
      </c>
      <c r="J85" s="7">
        <v>2</v>
      </c>
      <c r="K85" s="20">
        <v>45904</v>
      </c>
      <c r="L85" s="67">
        <v>40</v>
      </c>
      <c r="M85" s="67">
        <v>0</v>
      </c>
      <c r="N85" s="30">
        <f t="shared" si="1"/>
        <v>0</v>
      </c>
      <c r="O85" s="119"/>
    </row>
    <row r="86" spans="1:15">
      <c r="A86" s="86" t="s">
        <v>29</v>
      </c>
      <c r="B86" s="86" t="s">
        <v>30</v>
      </c>
      <c r="C86" s="86" t="s">
        <v>31</v>
      </c>
      <c r="D86" s="86">
        <v>1983</v>
      </c>
      <c r="E86" s="86">
        <v>2</v>
      </c>
      <c r="F86" s="86">
        <v>4</v>
      </c>
      <c r="G86" s="86">
        <v>12</v>
      </c>
      <c r="H86" s="86">
        <v>21</v>
      </c>
      <c r="I86" s="86">
        <v>412</v>
      </c>
      <c r="J86" s="7">
        <v>2</v>
      </c>
      <c r="K86" s="20">
        <v>45904</v>
      </c>
      <c r="L86" s="67"/>
      <c r="M86" s="67">
        <v>0</v>
      </c>
      <c r="O86" s="119"/>
    </row>
    <row r="87" spans="1:15">
      <c r="A87" s="86" t="s">
        <v>29</v>
      </c>
      <c r="B87" s="86" t="s">
        <v>30</v>
      </c>
      <c r="C87" s="86" t="s">
        <v>37</v>
      </c>
      <c r="D87" s="86">
        <v>2018</v>
      </c>
      <c r="E87" s="86">
        <v>2</v>
      </c>
      <c r="F87" s="86">
        <v>3</v>
      </c>
      <c r="G87" s="86">
        <v>12</v>
      </c>
      <c r="H87" s="86">
        <v>22</v>
      </c>
      <c r="I87" s="86">
        <v>312</v>
      </c>
      <c r="J87" s="7">
        <v>2</v>
      </c>
      <c r="K87" s="20">
        <v>45904</v>
      </c>
      <c r="L87" s="67"/>
      <c r="M87" s="67"/>
      <c r="O87" s="119"/>
    </row>
    <row r="88" spans="1:15">
      <c r="A88" s="86" t="s">
        <v>29</v>
      </c>
      <c r="B88" s="86" t="s">
        <v>30</v>
      </c>
      <c r="C88" s="86" t="s">
        <v>34</v>
      </c>
      <c r="D88" s="86">
        <v>1999</v>
      </c>
      <c r="E88" s="86">
        <v>2</v>
      </c>
      <c r="F88" s="86">
        <v>2</v>
      </c>
      <c r="G88" s="86">
        <v>12</v>
      </c>
      <c r="H88" s="86">
        <v>23</v>
      </c>
      <c r="I88" s="86">
        <v>212</v>
      </c>
      <c r="J88" s="7">
        <v>2</v>
      </c>
      <c r="K88" s="20">
        <v>45904</v>
      </c>
      <c r="L88" s="67"/>
      <c r="M88" s="67"/>
      <c r="O88" s="119"/>
    </row>
    <row r="89" spans="1:15">
      <c r="A89" s="86" t="s">
        <v>29</v>
      </c>
      <c r="B89" s="86" t="s">
        <v>30</v>
      </c>
      <c r="C89" s="86" t="s">
        <v>35</v>
      </c>
      <c r="D89" s="86">
        <v>2002</v>
      </c>
      <c r="E89" s="86">
        <v>2</v>
      </c>
      <c r="F89" s="86">
        <v>1</v>
      </c>
      <c r="G89" s="86">
        <v>12</v>
      </c>
      <c r="H89" s="86">
        <v>24</v>
      </c>
      <c r="I89" s="86">
        <v>112</v>
      </c>
      <c r="J89" s="7">
        <v>2</v>
      </c>
      <c r="K89" s="20">
        <v>45904</v>
      </c>
      <c r="L89" s="67"/>
      <c r="M89" s="67"/>
      <c r="O89" s="119"/>
    </row>
    <row r="90" spans="1:15">
      <c r="A90" s="86" t="s">
        <v>39</v>
      </c>
      <c r="B90" s="86" t="s">
        <v>40</v>
      </c>
      <c r="C90" s="86" t="s">
        <v>42</v>
      </c>
      <c r="D90" s="86">
        <v>1989</v>
      </c>
      <c r="E90" s="87">
        <v>2</v>
      </c>
      <c r="F90" s="87">
        <v>1</v>
      </c>
      <c r="G90" s="87">
        <v>14</v>
      </c>
      <c r="H90" s="86">
        <v>25</v>
      </c>
      <c r="I90" s="87">
        <v>114</v>
      </c>
      <c r="J90" s="7">
        <v>2</v>
      </c>
      <c r="K90" s="20">
        <v>45904</v>
      </c>
      <c r="L90" s="67"/>
      <c r="M90" s="67"/>
      <c r="O90" s="119"/>
    </row>
    <row r="91" spans="1:15">
      <c r="A91" s="86" t="s">
        <v>39</v>
      </c>
      <c r="B91" s="86" t="s">
        <v>40</v>
      </c>
      <c r="C91" s="86" t="s">
        <v>45</v>
      </c>
      <c r="D91" s="86">
        <v>2004</v>
      </c>
      <c r="E91" s="86">
        <v>2</v>
      </c>
      <c r="F91" s="86">
        <v>2</v>
      </c>
      <c r="G91" s="86">
        <v>14</v>
      </c>
      <c r="H91" s="86">
        <v>26</v>
      </c>
      <c r="I91" s="86">
        <v>214</v>
      </c>
      <c r="J91" s="7">
        <v>2</v>
      </c>
      <c r="K91" s="20">
        <v>45904</v>
      </c>
      <c r="L91" s="67"/>
      <c r="M91" s="67"/>
      <c r="O91" s="119"/>
    </row>
    <row r="92" spans="1:15">
      <c r="A92" s="86" t="s">
        <v>39</v>
      </c>
      <c r="B92" s="86" t="s">
        <v>40</v>
      </c>
      <c r="C92" s="86" t="s">
        <v>41</v>
      </c>
      <c r="D92" s="86">
        <v>1984</v>
      </c>
      <c r="E92" s="86">
        <v>2</v>
      </c>
      <c r="F92" s="86">
        <v>3</v>
      </c>
      <c r="G92" s="86">
        <v>14</v>
      </c>
      <c r="H92" s="86">
        <v>27</v>
      </c>
      <c r="I92" s="86">
        <v>314</v>
      </c>
      <c r="J92" s="7">
        <v>2</v>
      </c>
      <c r="K92" s="20">
        <v>45904</v>
      </c>
      <c r="L92" s="67"/>
      <c r="M92" s="67"/>
      <c r="O92" s="119"/>
    </row>
    <row r="93" spans="1:15">
      <c r="A93" s="86" t="s">
        <v>39</v>
      </c>
      <c r="B93" s="86" t="s">
        <v>40</v>
      </c>
      <c r="C93" s="86" t="s">
        <v>47</v>
      </c>
      <c r="D93" s="86">
        <v>2016</v>
      </c>
      <c r="E93" s="86">
        <v>2</v>
      </c>
      <c r="F93" s="86">
        <v>4</v>
      </c>
      <c r="G93" s="86">
        <v>14</v>
      </c>
      <c r="H93" s="86">
        <v>28</v>
      </c>
      <c r="I93" s="86">
        <v>414</v>
      </c>
      <c r="J93" s="7">
        <v>2</v>
      </c>
      <c r="K93" s="20">
        <v>45904</v>
      </c>
      <c r="L93" s="67">
        <v>43</v>
      </c>
      <c r="M93" s="67">
        <v>0</v>
      </c>
      <c r="N93" s="30">
        <f t="shared" si="1"/>
        <v>0</v>
      </c>
      <c r="O93" s="119"/>
    </row>
    <row r="94" spans="1:15">
      <c r="A94" s="86" t="s">
        <v>39</v>
      </c>
      <c r="B94" s="86" t="s">
        <v>40</v>
      </c>
      <c r="C94" s="86" t="s">
        <v>44</v>
      </c>
      <c r="D94" s="86">
        <v>2001</v>
      </c>
      <c r="E94" s="86">
        <v>2</v>
      </c>
      <c r="F94" s="86">
        <v>4</v>
      </c>
      <c r="G94" s="86">
        <v>16</v>
      </c>
      <c r="H94" s="86">
        <v>29</v>
      </c>
      <c r="I94" s="86">
        <v>416</v>
      </c>
      <c r="J94" s="7">
        <v>2</v>
      </c>
      <c r="K94" s="20">
        <v>45904</v>
      </c>
      <c r="L94" s="67"/>
      <c r="M94" s="67"/>
      <c r="O94" s="119"/>
    </row>
    <row r="95" spans="1:15">
      <c r="A95" s="86" t="s">
        <v>39</v>
      </c>
      <c r="B95" s="86" t="s">
        <v>40</v>
      </c>
      <c r="C95" s="86" t="s">
        <v>43</v>
      </c>
      <c r="D95" s="86">
        <v>1999</v>
      </c>
      <c r="E95" s="86">
        <v>2</v>
      </c>
      <c r="F95" s="86">
        <v>3</v>
      </c>
      <c r="G95" s="86">
        <v>16</v>
      </c>
      <c r="H95" s="86">
        <v>30</v>
      </c>
      <c r="I95" s="86">
        <v>316</v>
      </c>
      <c r="J95" s="7">
        <v>2</v>
      </c>
      <c r="K95" s="20">
        <v>45904</v>
      </c>
      <c r="L95" s="67"/>
      <c r="M95" s="67"/>
      <c r="O95" s="119"/>
    </row>
    <row r="96" spans="1:15">
      <c r="A96" s="86" t="s">
        <v>39</v>
      </c>
      <c r="B96" s="86" t="s">
        <v>40</v>
      </c>
      <c r="C96" s="86" t="s">
        <v>46</v>
      </c>
      <c r="D96" s="86">
        <v>2008</v>
      </c>
      <c r="E96" s="86">
        <v>2</v>
      </c>
      <c r="F96" s="86">
        <v>2</v>
      </c>
      <c r="G96" s="86">
        <v>16</v>
      </c>
      <c r="H96" s="86">
        <v>31</v>
      </c>
      <c r="I96" s="86">
        <v>216</v>
      </c>
      <c r="J96" s="7">
        <v>2</v>
      </c>
      <c r="K96" s="20">
        <v>45904</v>
      </c>
      <c r="L96" s="67">
        <v>39</v>
      </c>
      <c r="M96" s="67">
        <v>0</v>
      </c>
      <c r="N96" s="30">
        <f t="shared" si="1"/>
        <v>0</v>
      </c>
      <c r="O96" s="119"/>
    </row>
    <row r="97" spans="1:15">
      <c r="A97" s="86" t="s">
        <v>39</v>
      </c>
      <c r="B97" s="86" t="s">
        <v>40</v>
      </c>
      <c r="C97" s="86" t="s">
        <v>48</v>
      </c>
      <c r="D97" s="86">
        <v>2020</v>
      </c>
      <c r="E97" s="86">
        <v>2</v>
      </c>
      <c r="F97" s="86">
        <v>1</v>
      </c>
      <c r="G97" s="86">
        <v>16</v>
      </c>
      <c r="H97" s="86">
        <v>32</v>
      </c>
      <c r="I97" s="86">
        <v>116</v>
      </c>
      <c r="J97" s="7">
        <v>2</v>
      </c>
      <c r="K97" s="20">
        <v>45904</v>
      </c>
      <c r="L97" s="67"/>
      <c r="M97" s="67"/>
      <c r="O97" s="119"/>
    </row>
    <row r="98" spans="1:15">
      <c r="A98" s="86" t="s">
        <v>29</v>
      </c>
      <c r="B98" s="86" t="s">
        <v>30</v>
      </c>
      <c r="C98" s="86" t="s">
        <v>33</v>
      </c>
      <c r="D98" s="86">
        <v>1998</v>
      </c>
      <c r="E98" s="86">
        <v>3</v>
      </c>
      <c r="F98" s="86">
        <v>1</v>
      </c>
      <c r="G98" s="86">
        <v>18</v>
      </c>
      <c r="H98" s="86">
        <v>33</v>
      </c>
      <c r="I98" s="86">
        <v>118</v>
      </c>
      <c r="J98" s="7">
        <v>2</v>
      </c>
      <c r="K98" s="20">
        <v>45904</v>
      </c>
      <c r="L98" s="67">
        <v>41</v>
      </c>
      <c r="M98" s="67">
        <v>0</v>
      </c>
      <c r="N98" s="30">
        <f t="shared" si="1"/>
        <v>0</v>
      </c>
      <c r="O98" s="119"/>
    </row>
    <row r="99" spans="1:15">
      <c r="A99" s="86" t="s">
        <v>29</v>
      </c>
      <c r="B99" s="86" t="s">
        <v>30</v>
      </c>
      <c r="C99" s="86" t="s">
        <v>31</v>
      </c>
      <c r="D99" s="86">
        <v>1983</v>
      </c>
      <c r="E99" s="86">
        <v>3</v>
      </c>
      <c r="F99" s="86">
        <v>2</v>
      </c>
      <c r="G99" s="86">
        <v>18</v>
      </c>
      <c r="H99" s="86">
        <v>34</v>
      </c>
      <c r="I99" s="86">
        <v>218</v>
      </c>
      <c r="J99" s="7">
        <v>2</v>
      </c>
      <c r="K99" s="20">
        <v>45904</v>
      </c>
      <c r="L99" s="67"/>
      <c r="M99" s="67">
        <v>0</v>
      </c>
      <c r="O99" s="119"/>
    </row>
    <row r="100" spans="1:15">
      <c r="A100" s="86" t="s">
        <v>29</v>
      </c>
      <c r="B100" s="86" t="s">
        <v>30</v>
      </c>
      <c r="C100" s="86" t="s">
        <v>34</v>
      </c>
      <c r="D100" s="86">
        <v>1999</v>
      </c>
      <c r="E100" s="86">
        <v>3</v>
      </c>
      <c r="F100" s="86">
        <v>3</v>
      </c>
      <c r="G100" s="86">
        <v>18</v>
      </c>
      <c r="H100" s="86">
        <v>35</v>
      </c>
      <c r="I100" s="86">
        <v>318</v>
      </c>
      <c r="J100" s="7">
        <v>2</v>
      </c>
      <c r="K100" s="20">
        <v>45904</v>
      </c>
      <c r="L100" s="67"/>
      <c r="M100" s="67"/>
      <c r="O100" s="119"/>
    </row>
    <row r="101" spans="1:15">
      <c r="A101" s="86" t="s">
        <v>29</v>
      </c>
      <c r="B101" s="86" t="s">
        <v>30</v>
      </c>
      <c r="C101" s="86" t="s">
        <v>37</v>
      </c>
      <c r="D101" s="86">
        <v>2018</v>
      </c>
      <c r="E101" s="86">
        <v>3</v>
      </c>
      <c r="F101" s="86">
        <v>4</v>
      </c>
      <c r="G101" s="86">
        <v>18</v>
      </c>
      <c r="H101" s="86">
        <v>36</v>
      </c>
      <c r="I101" s="86">
        <v>418</v>
      </c>
      <c r="J101" s="7">
        <v>2</v>
      </c>
      <c r="K101" s="20">
        <v>45904</v>
      </c>
      <c r="L101" s="67"/>
      <c r="M101" s="67"/>
      <c r="O101" s="119"/>
    </row>
    <row r="102" spans="1:15">
      <c r="A102" s="86" t="s">
        <v>29</v>
      </c>
      <c r="B102" s="86" t="s">
        <v>30</v>
      </c>
      <c r="C102" s="86" t="s">
        <v>32</v>
      </c>
      <c r="D102" s="86">
        <v>1985</v>
      </c>
      <c r="E102" s="86">
        <v>3</v>
      </c>
      <c r="F102" s="86">
        <v>4</v>
      </c>
      <c r="G102" s="86">
        <v>20</v>
      </c>
      <c r="H102" s="86">
        <v>37</v>
      </c>
      <c r="I102" s="86">
        <v>420</v>
      </c>
      <c r="J102" s="7">
        <v>2</v>
      </c>
      <c r="K102" s="20">
        <v>45904</v>
      </c>
      <c r="L102" s="67"/>
      <c r="M102" s="67">
        <v>0</v>
      </c>
      <c r="O102" s="119"/>
    </row>
    <row r="103" spans="1:15">
      <c r="A103" s="86" t="s">
        <v>29</v>
      </c>
      <c r="B103" s="86" t="s">
        <v>30</v>
      </c>
      <c r="C103" s="86" t="s">
        <v>35</v>
      </c>
      <c r="D103" s="86">
        <v>2002</v>
      </c>
      <c r="E103" s="86">
        <v>3</v>
      </c>
      <c r="F103" s="86">
        <v>3</v>
      </c>
      <c r="G103" s="86">
        <v>20</v>
      </c>
      <c r="H103" s="86">
        <v>38</v>
      </c>
      <c r="I103" s="86">
        <v>320</v>
      </c>
      <c r="J103" s="7">
        <v>2</v>
      </c>
      <c r="K103" s="20">
        <v>45904</v>
      </c>
      <c r="L103" s="67"/>
      <c r="M103" s="67"/>
      <c r="O103" s="119"/>
    </row>
    <row r="104" spans="1:15">
      <c r="A104" s="86" t="s">
        <v>29</v>
      </c>
      <c r="B104" s="86" t="s">
        <v>30</v>
      </c>
      <c r="C104" s="86" t="s">
        <v>36</v>
      </c>
      <c r="D104" s="86">
        <v>2016</v>
      </c>
      <c r="E104" s="86">
        <v>3</v>
      </c>
      <c r="F104" s="86">
        <v>2</v>
      </c>
      <c r="G104" s="86">
        <v>20</v>
      </c>
      <c r="H104" s="86">
        <v>39</v>
      </c>
      <c r="I104" s="86">
        <v>220</v>
      </c>
      <c r="J104" s="7">
        <v>2</v>
      </c>
      <c r="K104" s="20">
        <v>45904</v>
      </c>
      <c r="L104" s="67"/>
      <c r="M104" s="67"/>
      <c r="O104" s="119"/>
    </row>
    <row r="105" spans="1:15">
      <c r="A105" s="86" t="s">
        <v>29</v>
      </c>
      <c r="B105" s="86" t="s">
        <v>30</v>
      </c>
      <c r="C105" s="86" t="s">
        <v>38</v>
      </c>
      <c r="D105" s="86">
        <v>2023</v>
      </c>
      <c r="E105" s="86">
        <v>3</v>
      </c>
      <c r="F105" s="86">
        <v>1</v>
      </c>
      <c r="G105" s="86">
        <v>20</v>
      </c>
      <c r="H105" s="86">
        <v>40</v>
      </c>
      <c r="I105" s="86">
        <v>120</v>
      </c>
      <c r="J105" s="7">
        <v>2</v>
      </c>
      <c r="K105" s="20">
        <v>45904</v>
      </c>
      <c r="L105" s="67">
        <v>31</v>
      </c>
      <c r="M105" s="67">
        <v>4</v>
      </c>
      <c r="N105" s="30">
        <f t="shared" si="1"/>
        <v>12.903225806451612</v>
      </c>
      <c r="O105" s="119"/>
    </row>
    <row r="106" spans="1:15">
      <c r="A106" s="86" t="s">
        <v>39</v>
      </c>
      <c r="B106" s="86" t="s">
        <v>40</v>
      </c>
      <c r="C106" s="86" t="s">
        <v>44</v>
      </c>
      <c r="D106" s="86">
        <v>2001</v>
      </c>
      <c r="E106" s="86">
        <v>3</v>
      </c>
      <c r="F106" s="86">
        <v>1</v>
      </c>
      <c r="G106" s="86">
        <v>22</v>
      </c>
      <c r="H106" s="86">
        <v>41</v>
      </c>
      <c r="I106" s="86">
        <v>122</v>
      </c>
      <c r="J106" s="7">
        <v>2</v>
      </c>
      <c r="K106" s="20">
        <v>45904</v>
      </c>
      <c r="L106" s="67"/>
      <c r="M106" s="67"/>
      <c r="O106" s="119"/>
    </row>
    <row r="107" spans="1:15">
      <c r="A107" s="86" t="s">
        <v>39</v>
      </c>
      <c r="B107" s="86" t="s">
        <v>40</v>
      </c>
      <c r="C107" s="86" t="s">
        <v>47</v>
      </c>
      <c r="D107" s="86">
        <v>2016</v>
      </c>
      <c r="E107" s="86">
        <v>3</v>
      </c>
      <c r="F107" s="86">
        <v>2</v>
      </c>
      <c r="G107" s="86">
        <v>22</v>
      </c>
      <c r="H107" s="86">
        <v>42</v>
      </c>
      <c r="I107" s="86">
        <v>222</v>
      </c>
      <c r="J107" s="7">
        <v>2</v>
      </c>
      <c r="K107" s="20">
        <v>45904</v>
      </c>
      <c r="L107" s="67">
        <v>39</v>
      </c>
      <c r="M107" s="67">
        <v>0</v>
      </c>
      <c r="N107" s="30">
        <f t="shared" si="1"/>
        <v>0</v>
      </c>
      <c r="O107" s="119"/>
    </row>
    <row r="108" spans="1:15">
      <c r="A108" s="86" t="s">
        <v>39</v>
      </c>
      <c r="B108" s="86" t="s">
        <v>40</v>
      </c>
      <c r="C108" s="86" t="s">
        <v>42</v>
      </c>
      <c r="D108" s="86">
        <v>1989</v>
      </c>
      <c r="E108" s="86">
        <v>3</v>
      </c>
      <c r="F108" s="86">
        <v>3</v>
      </c>
      <c r="G108" s="86">
        <v>22</v>
      </c>
      <c r="H108" s="86">
        <v>43</v>
      </c>
      <c r="I108" s="86">
        <v>322</v>
      </c>
      <c r="J108" s="7">
        <v>2</v>
      </c>
      <c r="K108" s="20">
        <v>45904</v>
      </c>
      <c r="L108" s="67"/>
      <c r="M108" s="67"/>
      <c r="O108" s="119"/>
    </row>
    <row r="109" spans="1:15">
      <c r="A109" s="86" t="s">
        <v>39</v>
      </c>
      <c r="B109" s="86" t="s">
        <v>40</v>
      </c>
      <c r="C109" s="86" t="s">
        <v>48</v>
      </c>
      <c r="D109" s="86">
        <v>2020</v>
      </c>
      <c r="E109" s="86">
        <v>3</v>
      </c>
      <c r="F109" s="86">
        <v>4</v>
      </c>
      <c r="G109" s="86">
        <v>22</v>
      </c>
      <c r="H109" s="86">
        <v>44</v>
      </c>
      <c r="I109" s="86">
        <v>422</v>
      </c>
      <c r="J109" s="7">
        <v>2</v>
      </c>
      <c r="K109" s="20">
        <v>45904</v>
      </c>
      <c r="L109" s="67"/>
      <c r="M109" s="67"/>
      <c r="O109" s="119"/>
    </row>
    <row r="110" spans="1:15">
      <c r="A110" s="86" t="s">
        <v>39</v>
      </c>
      <c r="B110" s="86" t="s">
        <v>40</v>
      </c>
      <c r="C110" s="86" t="s">
        <v>41</v>
      </c>
      <c r="D110" s="86">
        <v>1984</v>
      </c>
      <c r="E110" s="86">
        <v>3</v>
      </c>
      <c r="F110" s="86">
        <v>4</v>
      </c>
      <c r="G110" s="86">
        <v>24</v>
      </c>
      <c r="H110" s="86">
        <v>45</v>
      </c>
      <c r="I110" s="86">
        <v>424</v>
      </c>
      <c r="J110" s="7">
        <v>2</v>
      </c>
      <c r="K110" s="20">
        <v>45904</v>
      </c>
      <c r="L110" s="67"/>
      <c r="M110" s="67"/>
      <c r="O110" s="119"/>
    </row>
    <row r="111" spans="1:15">
      <c r="A111" s="86" t="s">
        <v>39</v>
      </c>
      <c r="B111" s="86" t="s">
        <v>40</v>
      </c>
      <c r="C111" s="86" t="s">
        <v>46</v>
      </c>
      <c r="D111" s="86">
        <v>2008</v>
      </c>
      <c r="E111" s="86">
        <v>3</v>
      </c>
      <c r="F111" s="86">
        <v>3</v>
      </c>
      <c r="G111" s="86">
        <v>24</v>
      </c>
      <c r="H111" s="86">
        <v>46</v>
      </c>
      <c r="I111" s="86">
        <v>324</v>
      </c>
      <c r="J111" s="7">
        <v>2</v>
      </c>
      <c r="K111" s="20">
        <v>45904</v>
      </c>
      <c r="L111" s="67">
        <v>32</v>
      </c>
      <c r="M111" s="67">
        <v>0</v>
      </c>
      <c r="N111" s="30">
        <f t="shared" si="1"/>
        <v>0</v>
      </c>
      <c r="O111" s="119"/>
    </row>
    <row r="112" spans="1:15">
      <c r="A112" s="86" t="s">
        <v>39</v>
      </c>
      <c r="B112" s="86" t="s">
        <v>40</v>
      </c>
      <c r="C112" s="86" t="s">
        <v>43</v>
      </c>
      <c r="D112" s="86">
        <v>1999</v>
      </c>
      <c r="E112" s="86">
        <v>3</v>
      </c>
      <c r="F112" s="86">
        <v>2</v>
      </c>
      <c r="G112" s="86">
        <v>24</v>
      </c>
      <c r="H112" s="86">
        <v>47</v>
      </c>
      <c r="I112" s="86">
        <v>224</v>
      </c>
      <c r="J112" s="7">
        <v>2</v>
      </c>
      <c r="K112" s="20">
        <v>45904</v>
      </c>
      <c r="L112" s="67"/>
      <c r="M112" s="67"/>
      <c r="O112" s="119"/>
    </row>
    <row r="113" spans="1:15">
      <c r="A113" s="86" t="s">
        <v>39</v>
      </c>
      <c r="B113" s="86" t="s">
        <v>40</v>
      </c>
      <c r="C113" s="86" t="s">
        <v>45</v>
      </c>
      <c r="D113" s="86">
        <v>2004</v>
      </c>
      <c r="E113" s="86">
        <v>3</v>
      </c>
      <c r="F113" s="86">
        <v>1</v>
      </c>
      <c r="G113" s="86">
        <v>24</v>
      </c>
      <c r="H113" s="86">
        <v>48</v>
      </c>
      <c r="I113" s="86">
        <v>124</v>
      </c>
      <c r="J113" s="7">
        <v>2</v>
      </c>
      <c r="K113" s="20">
        <v>45904</v>
      </c>
      <c r="L113" s="67"/>
      <c r="M113" s="67"/>
      <c r="O113" s="119"/>
    </row>
    <row r="114" spans="1:15">
      <c r="A114" s="86" t="s">
        <v>29</v>
      </c>
      <c r="B114" s="86" t="s">
        <v>30</v>
      </c>
      <c r="C114" s="86" t="s">
        <v>34</v>
      </c>
      <c r="D114" s="86">
        <v>1999</v>
      </c>
      <c r="E114" s="86">
        <v>4</v>
      </c>
      <c r="F114" s="86">
        <v>1</v>
      </c>
      <c r="G114" s="86">
        <v>26</v>
      </c>
      <c r="H114" s="86">
        <v>49</v>
      </c>
      <c r="I114" s="86">
        <v>126</v>
      </c>
      <c r="J114" s="7">
        <v>2</v>
      </c>
      <c r="K114" s="20">
        <v>45904</v>
      </c>
      <c r="L114" s="67"/>
      <c r="M114" s="67"/>
      <c r="O114" s="119"/>
    </row>
    <row r="115" spans="1:15">
      <c r="A115" s="86" t="s">
        <v>29</v>
      </c>
      <c r="B115" s="86" t="s">
        <v>30</v>
      </c>
      <c r="C115" s="86" t="s">
        <v>35</v>
      </c>
      <c r="D115" s="86">
        <v>2002</v>
      </c>
      <c r="E115" s="86">
        <v>4</v>
      </c>
      <c r="F115" s="86">
        <v>2</v>
      </c>
      <c r="G115" s="86">
        <v>26</v>
      </c>
      <c r="H115" s="86">
        <v>50</v>
      </c>
      <c r="I115" s="86">
        <v>226</v>
      </c>
      <c r="J115" s="7">
        <v>2</v>
      </c>
      <c r="K115" s="20">
        <v>45904</v>
      </c>
      <c r="L115" s="67"/>
      <c r="M115" s="67"/>
      <c r="O115" s="119"/>
    </row>
    <row r="116" spans="1:15">
      <c r="A116" s="86" t="s">
        <v>29</v>
      </c>
      <c r="B116" s="86" t="s">
        <v>30</v>
      </c>
      <c r="C116" s="86" t="s">
        <v>32</v>
      </c>
      <c r="D116" s="86">
        <v>1985</v>
      </c>
      <c r="E116" s="86">
        <v>4</v>
      </c>
      <c r="F116" s="86">
        <v>3</v>
      </c>
      <c r="G116" s="86">
        <v>26</v>
      </c>
      <c r="H116" s="86">
        <v>51</v>
      </c>
      <c r="I116" s="86">
        <v>326</v>
      </c>
      <c r="J116" s="7">
        <v>2</v>
      </c>
      <c r="K116" s="20">
        <v>45904</v>
      </c>
      <c r="L116" s="67"/>
      <c r="M116" s="67">
        <v>0</v>
      </c>
      <c r="O116" s="119"/>
    </row>
    <row r="117" spans="1:15">
      <c r="A117" s="86" t="s">
        <v>29</v>
      </c>
      <c r="B117" s="86" t="s">
        <v>30</v>
      </c>
      <c r="C117" s="86" t="s">
        <v>38</v>
      </c>
      <c r="D117" s="86">
        <v>2023</v>
      </c>
      <c r="E117" s="86">
        <v>4</v>
      </c>
      <c r="F117" s="86">
        <v>4</v>
      </c>
      <c r="G117" s="86">
        <v>26</v>
      </c>
      <c r="H117" s="86">
        <v>52</v>
      </c>
      <c r="I117" s="86">
        <v>426</v>
      </c>
      <c r="J117" s="7">
        <v>2</v>
      </c>
      <c r="K117" s="20">
        <v>45904</v>
      </c>
      <c r="L117" s="67">
        <v>37</v>
      </c>
      <c r="M117" s="67">
        <v>15</v>
      </c>
      <c r="N117" s="30">
        <f t="shared" si="1"/>
        <v>40.54054054054054</v>
      </c>
      <c r="O117" s="119"/>
    </row>
    <row r="118" spans="1:15">
      <c r="A118" s="86" t="s">
        <v>29</v>
      </c>
      <c r="B118" s="86" t="s">
        <v>30</v>
      </c>
      <c r="C118" s="86" t="s">
        <v>36</v>
      </c>
      <c r="D118" s="86">
        <v>2016</v>
      </c>
      <c r="E118" s="86">
        <v>4</v>
      </c>
      <c r="F118" s="86">
        <v>4</v>
      </c>
      <c r="G118" s="86">
        <v>28</v>
      </c>
      <c r="H118" s="86">
        <v>53</v>
      </c>
      <c r="I118" s="86">
        <v>428</v>
      </c>
      <c r="J118" s="7">
        <v>2</v>
      </c>
      <c r="K118" s="20">
        <v>45904</v>
      </c>
      <c r="L118" s="67"/>
      <c r="M118" s="67"/>
      <c r="O118" s="119"/>
    </row>
    <row r="119" spans="1:15">
      <c r="A119" s="86" t="s">
        <v>29</v>
      </c>
      <c r="B119" s="86" t="s">
        <v>30</v>
      </c>
      <c r="C119" s="86" t="s">
        <v>33</v>
      </c>
      <c r="D119" s="86">
        <v>1998</v>
      </c>
      <c r="E119" s="86">
        <v>4</v>
      </c>
      <c r="F119" s="86">
        <v>3</v>
      </c>
      <c r="G119" s="86">
        <v>28</v>
      </c>
      <c r="H119" s="86">
        <v>54</v>
      </c>
      <c r="I119" s="86">
        <v>328</v>
      </c>
      <c r="J119" s="7">
        <v>2</v>
      </c>
      <c r="K119" s="20">
        <v>45904</v>
      </c>
      <c r="L119" s="67">
        <v>40</v>
      </c>
      <c r="M119" s="67">
        <v>0</v>
      </c>
      <c r="N119" s="30">
        <f t="shared" si="1"/>
        <v>0</v>
      </c>
      <c r="O119" s="119"/>
    </row>
    <row r="120" spans="1:15">
      <c r="A120" s="86" t="s">
        <v>29</v>
      </c>
      <c r="B120" s="86" t="s">
        <v>30</v>
      </c>
      <c r="C120" s="86" t="s">
        <v>37</v>
      </c>
      <c r="D120" s="86">
        <v>2018</v>
      </c>
      <c r="E120" s="86">
        <v>4</v>
      </c>
      <c r="F120" s="86">
        <v>2</v>
      </c>
      <c r="G120" s="86">
        <v>28</v>
      </c>
      <c r="H120" s="86">
        <v>55</v>
      </c>
      <c r="I120" s="86">
        <v>228</v>
      </c>
      <c r="J120" s="7">
        <v>2</v>
      </c>
      <c r="K120" s="20">
        <v>45904</v>
      </c>
      <c r="L120" s="67"/>
      <c r="M120" s="67"/>
      <c r="O120" s="119"/>
    </row>
    <row r="121" spans="1:15">
      <c r="A121" s="86" t="s">
        <v>29</v>
      </c>
      <c r="B121" s="86" t="s">
        <v>30</v>
      </c>
      <c r="C121" s="86" t="s">
        <v>31</v>
      </c>
      <c r="D121" s="86">
        <v>1983</v>
      </c>
      <c r="E121" s="86">
        <v>4</v>
      </c>
      <c r="F121" s="86">
        <v>1</v>
      </c>
      <c r="G121" s="86">
        <v>28</v>
      </c>
      <c r="H121" s="86">
        <v>56</v>
      </c>
      <c r="I121" s="86">
        <v>128</v>
      </c>
      <c r="J121" s="7">
        <v>2</v>
      </c>
      <c r="K121" s="20">
        <v>45904</v>
      </c>
      <c r="L121" s="67"/>
      <c r="M121" s="67">
        <v>0</v>
      </c>
      <c r="O121" s="119"/>
    </row>
    <row r="122" spans="1:15">
      <c r="A122" s="86" t="s">
        <v>39</v>
      </c>
      <c r="B122" s="86" t="s">
        <v>40</v>
      </c>
      <c r="C122" s="86" t="s">
        <v>43</v>
      </c>
      <c r="D122" s="86">
        <v>1999</v>
      </c>
      <c r="E122" s="86">
        <v>4</v>
      </c>
      <c r="F122" s="86">
        <v>1</v>
      </c>
      <c r="G122" s="86">
        <v>30</v>
      </c>
      <c r="H122" s="86">
        <v>57</v>
      </c>
      <c r="I122" s="86">
        <v>130</v>
      </c>
      <c r="J122" s="7">
        <v>2</v>
      </c>
      <c r="K122" s="20">
        <v>45904</v>
      </c>
      <c r="L122" s="67"/>
      <c r="M122" s="67"/>
      <c r="O122" s="119"/>
    </row>
    <row r="123" spans="1:15">
      <c r="A123" s="86" t="s">
        <v>39</v>
      </c>
      <c r="B123" s="86" t="s">
        <v>40</v>
      </c>
      <c r="C123" s="86" t="s">
        <v>48</v>
      </c>
      <c r="D123" s="86">
        <v>2020</v>
      </c>
      <c r="E123" s="86">
        <v>4</v>
      </c>
      <c r="F123" s="86">
        <v>2</v>
      </c>
      <c r="G123" s="86">
        <v>30</v>
      </c>
      <c r="H123" s="86">
        <v>58</v>
      </c>
      <c r="I123" s="86">
        <v>230</v>
      </c>
      <c r="J123" s="7">
        <v>2</v>
      </c>
      <c r="K123" s="20">
        <v>45904</v>
      </c>
      <c r="L123" s="67"/>
      <c r="M123" s="67"/>
      <c r="O123" s="119"/>
    </row>
    <row r="124" spans="1:15">
      <c r="A124" s="86" t="s">
        <v>39</v>
      </c>
      <c r="B124" s="86" t="s">
        <v>40</v>
      </c>
      <c r="C124" s="86" t="s">
        <v>44</v>
      </c>
      <c r="D124" s="86">
        <v>2001</v>
      </c>
      <c r="E124" s="86">
        <v>4</v>
      </c>
      <c r="F124" s="86">
        <v>3</v>
      </c>
      <c r="G124" s="86">
        <v>30</v>
      </c>
      <c r="H124" s="86">
        <v>59</v>
      </c>
      <c r="I124" s="86">
        <v>330</v>
      </c>
      <c r="J124" s="7">
        <v>2</v>
      </c>
      <c r="K124" s="20">
        <v>45904</v>
      </c>
      <c r="L124" s="67"/>
      <c r="M124" s="67"/>
      <c r="O124" s="119"/>
    </row>
    <row r="125" spans="1:15">
      <c r="A125" s="86" t="s">
        <v>39</v>
      </c>
      <c r="B125" s="86" t="s">
        <v>40</v>
      </c>
      <c r="C125" s="86" t="s">
        <v>45</v>
      </c>
      <c r="D125" s="86">
        <v>2004</v>
      </c>
      <c r="E125" s="86">
        <v>4</v>
      </c>
      <c r="F125" s="86">
        <v>4</v>
      </c>
      <c r="G125" s="86">
        <v>30</v>
      </c>
      <c r="H125" s="86">
        <v>60</v>
      </c>
      <c r="I125" s="86">
        <v>430</v>
      </c>
      <c r="J125" s="7">
        <v>2</v>
      </c>
      <c r="K125" s="20">
        <v>45904</v>
      </c>
      <c r="L125" s="67"/>
      <c r="M125" s="67"/>
      <c r="O125" s="119"/>
    </row>
    <row r="126" spans="1:15">
      <c r="A126" s="86" t="s">
        <v>39</v>
      </c>
      <c r="B126" s="86" t="s">
        <v>40</v>
      </c>
      <c r="C126" s="86" t="s">
        <v>42</v>
      </c>
      <c r="D126" s="86">
        <v>1989</v>
      </c>
      <c r="E126" s="86">
        <v>4</v>
      </c>
      <c r="F126" s="86">
        <v>4</v>
      </c>
      <c r="G126" s="86">
        <v>32</v>
      </c>
      <c r="H126" s="86">
        <v>61</v>
      </c>
      <c r="I126" s="86">
        <v>432</v>
      </c>
      <c r="J126" s="7">
        <v>2</v>
      </c>
      <c r="K126" s="20">
        <v>45904</v>
      </c>
      <c r="L126" s="67"/>
      <c r="M126" s="67"/>
      <c r="O126" s="119"/>
    </row>
    <row r="127" spans="1:15">
      <c r="A127" s="86" t="s">
        <v>39</v>
      </c>
      <c r="B127" s="86" t="s">
        <v>40</v>
      </c>
      <c r="C127" s="86" t="s">
        <v>47</v>
      </c>
      <c r="D127" s="86">
        <v>2016</v>
      </c>
      <c r="E127" s="86">
        <v>4</v>
      </c>
      <c r="F127" s="86">
        <v>3</v>
      </c>
      <c r="G127" s="86">
        <v>32</v>
      </c>
      <c r="H127" s="86">
        <v>62</v>
      </c>
      <c r="I127" s="86">
        <v>332</v>
      </c>
      <c r="J127" s="7">
        <v>2</v>
      </c>
      <c r="K127" s="20">
        <v>45904</v>
      </c>
      <c r="L127" s="67">
        <v>29</v>
      </c>
      <c r="M127" s="67">
        <v>0</v>
      </c>
      <c r="N127" s="30">
        <f t="shared" si="1"/>
        <v>0</v>
      </c>
      <c r="O127" s="119"/>
    </row>
    <row r="128" spans="1:15">
      <c r="A128" s="86" t="s">
        <v>39</v>
      </c>
      <c r="B128" s="86" t="s">
        <v>40</v>
      </c>
      <c r="C128" s="86" t="s">
        <v>41</v>
      </c>
      <c r="D128" s="86">
        <v>1984</v>
      </c>
      <c r="E128" s="86">
        <v>4</v>
      </c>
      <c r="F128" s="86">
        <v>2</v>
      </c>
      <c r="G128" s="86">
        <v>32</v>
      </c>
      <c r="H128" s="86">
        <v>63</v>
      </c>
      <c r="I128" s="86">
        <v>232</v>
      </c>
      <c r="J128" s="7">
        <v>2</v>
      </c>
      <c r="K128" s="20">
        <v>45904</v>
      </c>
      <c r="L128" s="67"/>
      <c r="M128" s="67"/>
      <c r="O128" s="119"/>
    </row>
    <row r="129" spans="1:15">
      <c r="A129" s="86" t="s">
        <v>39</v>
      </c>
      <c r="B129" s="86" t="s">
        <v>40</v>
      </c>
      <c r="C129" s="86" t="s">
        <v>46</v>
      </c>
      <c r="D129" s="86">
        <v>2008</v>
      </c>
      <c r="E129" s="86">
        <v>4</v>
      </c>
      <c r="F129" s="86">
        <v>1</v>
      </c>
      <c r="G129" s="86">
        <v>32</v>
      </c>
      <c r="H129" s="86">
        <v>64</v>
      </c>
      <c r="I129" s="86">
        <v>132</v>
      </c>
      <c r="J129" s="7">
        <v>2</v>
      </c>
      <c r="K129" s="20">
        <v>45904</v>
      </c>
      <c r="L129" s="67">
        <v>19</v>
      </c>
      <c r="M129" s="67">
        <v>0</v>
      </c>
      <c r="N129" s="30">
        <f t="shared" si="1"/>
        <v>0</v>
      </c>
      <c r="O129" s="119"/>
    </row>
    <row r="130" spans="1:15">
      <c r="A130" s="86" t="s">
        <v>29</v>
      </c>
      <c r="B130" s="86" t="s">
        <v>30</v>
      </c>
      <c r="C130" s="86" t="s">
        <v>37</v>
      </c>
      <c r="D130" s="86">
        <v>2018</v>
      </c>
      <c r="E130" s="86">
        <v>1</v>
      </c>
      <c r="F130" s="86">
        <v>1</v>
      </c>
      <c r="G130" s="86">
        <v>2</v>
      </c>
      <c r="H130" s="86">
        <v>1</v>
      </c>
      <c r="I130" s="86">
        <v>102</v>
      </c>
      <c r="J130" s="7">
        <v>3</v>
      </c>
      <c r="K130" s="20">
        <v>45908</v>
      </c>
      <c r="L130" s="67"/>
      <c r="M130" s="67"/>
      <c r="O130" s="119"/>
    </row>
    <row r="131" spans="1:15">
      <c r="A131" s="86" t="s">
        <v>29</v>
      </c>
      <c r="B131" s="86" t="s">
        <v>30</v>
      </c>
      <c r="C131" s="86" t="s">
        <v>32</v>
      </c>
      <c r="D131" s="86">
        <v>1985</v>
      </c>
      <c r="E131" s="86">
        <v>1</v>
      </c>
      <c r="F131" s="86">
        <v>2</v>
      </c>
      <c r="G131" s="86">
        <v>2</v>
      </c>
      <c r="H131" s="86">
        <v>2</v>
      </c>
      <c r="I131" s="86">
        <v>202</v>
      </c>
      <c r="J131" s="7">
        <v>3</v>
      </c>
      <c r="K131" s="20">
        <v>45908</v>
      </c>
      <c r="L131" s="67">
        <v>59</v>
      </c>
      <c r="M131" s="67">
        <v>0</v>
      </c>
      <c r="N131" s="30">
        <f t="shared" si="1"/>
        <v>0</v>
      </c>
      <c r="O131" s="119"/>
    </row>
    <row r="132" spans="1:15">
      <c r="A132" s="86" t="s">
        <v>29</v>
      </c>
      <c r="B132" s="86" t="s">
        <v>30</v>
      </c>
      <c r="C132" s="86" t="s">
        <v>31</v>
      </c>
      <c r="D132" s="86">
        <v>1983</v>
      </c>
      <c r="E132" s="86">
        <v>1</v>
      </c>
      <c r="F132" s="86">
        <v>3</v>
      </c>
      <c r="G132" s="86">
        <v>2</v>
      </c>
      <c r="H132" s="86">
        <v>3</v>
      </c>
      <c r="I132" s="86">
        <v>302</v>
      </c>
      <c r="J132" s="7">
        <v>3</v>
      </c>
      <c r="K132" s="20">
        <v>45908</v>
      </c>
      <c r="L132" s="67">
        <v>48</v>
      </c>
      <c r="M132" s="67">
        <v>0</v>
      </c>
      <c r="N132" s="30">
        <f t="shared" si="1"/>
        <v>0</v>
      </c>
      <c r="O132" s="119"/>
    </row>
    <row r="133" spans="1:15">
      <c r="A133" s="86" t="s">
        <v>29</v>
      </c>
      <c r="B133" s="86" t="s">
        <v>30</v>
      </c>
      <c r="C133" s="86" t="s">
        <v>34</v>
      </c>
      <c r="D133" s="86">
        <v>1999</v>
      </c>
      <c r="E133" s="86">
        <v>1</v>
      </c>
      <c r="F133" s="86">
        <v>4</v>
      </c>
      <c r="G133" s="86">
        <v>2</v>
      </c>
      <c r="H133" s="86">
        <v>4</v>
      </c>
      <c r="I133" s="86">
        <v>402</v>
      </c>
      <c r="J133" s="7">
        <v>3</v>
      </c>
      <c r="K133" s="20">
        <v>45908</v>
      </c>
      <c r="L133" s="67"/>
      <c r="M133" s="67"/>
      <c r="O133" s="119"/>
    </row>
    <row r="134" spans="1:15">
      <c r="A134" s="86" t="s">
        <v>29</v>
      </c>
      <c r="B134" s="86" t="s">
        <v>30</v>
      </c>
      <c r="C134" s="86" t="s">
        <v>35</v>
      </c>
      <c r="D134" s="86">
        <v>2002</v>
      </c>
      <c r="E134" s="86">
        <v>1</v>
      </c>
      <c r="F134" s="86">
        <v>4</v>
      </c>
      <c r="G134" s="86">
        <v>4</v>
      </c>
      <c r="H134" s="86">
        <v>5</v>
      </c>
      <c r="I134" s="86">
        <v>404</v>
      </c>
      <c r="J134" s="7">
        <v>3</v>
      </c>
      <c r="K134" s="20">
        <v>45908</v>
      </c>
      <c r="L134" s="67"/>
      <c r="M134" s="67"/>
      <c r="O134" s="119"/>
    </row>
    <row r="135" spans="1:15">
      <c r="A135" s="86" t="s">
        <v>29</v>
      </c>
      <c r="B135" s="86" t="s">
        <v>30</v>
      </c>
      <c r="C135" s="86" t="s">
        <v>38</v>
      </c>
      <c r="D135" s="86">
        <v>2023</v>
      </c>
      <c r="E135" s="86">
        <v>1</v>
      </c>
      <c r="F135" s="86">
        <v>3</v>
      </c>
      <c r="G135" s="86">
        <v>4</v>
      </c>
      <c r="H135" s="86">
        <v>6</v>
      </c>
      <c r="I135" s="86">
        <v>304</v>
      </c>
      <c r="J135" s="7">
        <v>3</v>
      </c>
      <c r="K135" s="20">
        <v>45908</v>
      </c>
      <c r="L135" s="67">
        <v>34</v>
      </c>
      <c r="M135" s="67">
        <v>11</v>
      </c>
      <c r="N135" s="30">
        <f t="shared" si="1"/>
        <v>32.352941176470587</v>
      </c>
      <c r="O135" s="119"/>
    </row>
    <row r="136" spans="1:15">
      <c r="A136" s="86" t="s">
        <v>29</v>
      </c>
      <c r="B136" s="86" t="s">
        <v>30</v>
      </c>
      <c r="C136" s="86" t="s">
        <v>33</v>
      </c>
      <c r="D136" s="86">
        <v>1998</v>
      </c>
      <c r="E136" s="86">
        <v>1</v>
      </c>
      <c r="F136" s="86">
        <v>2</v>
      </c>
      <c r="G136" s="86">
        <v>4</v>
      </c>
      <c r="H136" s="86">
        <v>7</v>
      </c>
      <c r="I136" s="86">
        <v>204</v>
      </c>
      <c r="J136" s="7">
        <v>3</v>
      </c>
      <c r="K136" s="20">
        <v>45908</v>
      </c>
      <c r="L136" s="67">
        <v>74</v>
      </c>
      <c r="M136" s="67">
        <v>11</v>
      </c>
      <c r="N136" s="30">
        <f t="shared" si="1"/>
        <v>14.864864864864865</v>
      </c>
      <c r="O136" s="119"/>
    </row>
    <row r="137" spans="1:15">
      <c r="A137" s="86" t="s">
        <v>29</v>
      </c>
      <c r="B137" s="86" t="s">
        <v>30</v>
      </c>
      <c r="C137" s="86" t="s">
        <v>36</v>
      </c>
      <c r="D137" s="86">
        <v>2016</v>
      </c>
      <c r="E137" s="86">
        <v>1</v>
      </c>
      <c r="F137" s="86">
        <v>1</v>
      </c>
      <c r="G137" s="86">
        <v>4</v>
      </c>
      <c r="H137" s="86">
        <v>8</v>
      </c>
      <c r="I137" s="86">
        <v>104</v>
      </c>
      <c r="J137" s="7">
        <v>3</v>
      </c>
      <c r="K137" s="20">
        <v>45908</v>
      </c>
      <c r="L137" s="67"/>
      <c r="M137" s="67"/>
      <c r="O137" s="119"/>
    </row>
    <row r="138" spans="1:15">
      <c r="A138" s="86" t="s">
        <v>39</v>
      </c>
      <c r="B138" s="86" t="s">
        <v>40</v>
      </c>
      <c r="C138" s="86" t="s">
        <v>41</v>
      </c>
      <c r="D138" s="86">
        <v>1984</v>
      </c>
      <c r="E138" s="86">
        <v>1</v>
      </c>
      <c r="F138" s="86">
        <v>1</v>
      </c>
      <c r="G138" s="86">
        <v>6</v>
      </c>
      <c r="H138" s="86">
        <v>9</v>
      </c>
      <c r="I138" s="86">
        <v>106</v>
      </c>
      <c r="J138" s="7">
        <v>3</v>
      </c>
      <c r="K138" s="20">
        <v>45908</v>
      </c>
      <c r="L138" s="67"/>
      <c r="M138" s="67"/>
      <c r="O138" s="119"/>
    </row>
    <row r="139" spans="1:15">
      <c r="A139" s="86" t="s">
        <v>39</v>
      </c>
      <c r="B139" s="86" t="s">
        <v>40</v>
      </c>
      <c r="C139" s="86" t="s">
        <v>42</v>
      </c>
      <c r="D139" s="86">
        <v>1989</v>
      </c>
      <c r="E139" s="86">
        <v>1</v>
      </c>
      <c r="F139" s="86">
        <v>2</v>
      </c>
      <c r="G139" s="86">
        <v>6</v>
      </c>
      <c r="H139" s="86">
        <v>10</v>
      </c>
      <c r="I139" s="86">
        <v>206</v>
      </c>
      <c r="J139" s="7">
        <v>3</v>
      </c>
      <c r="K139" s="20">
        <v>45908</v>
      </c>
      <c r="L139" s="67"/>
      <c r="M139" s="67"/>
      <c r="O139" s="119"/>
    </row>
    <row r="140" spans="1:15">
      <c r="A140" s="86" t="s">
        <v>39</v>
      </c>
      <c r="B140" s="86" t="s">
        <v>40</v>
      </c>
      <c r="C140" s="86" t="s">
        <v>45</v>
      </c>
      <c r="D140" s="86">
        <v>2004</v>
      </c>
      <c r="E140" s="86">
        <v>1</v>
      </c>
      <c r="F140" s="86">
        <v>3</v>
      </c>
      <c r="G140" s="86">
        <v>6</v>
      </c>
      <c r="H140" s="86">
        <v>11</v>
      </c>
      <c r="I140" s="86">
        <v>306</v>
      </c>
      <c r="J140" s="7">
        <v>3</v>
      </c>
      <c r="K140" s="20">
        <v>45908</v>
      </c>
      <c r="L140" s="67"/>
      <c r="M140" s="67"/>
      <c r="O140" s="119"/>
    </row>
    <row r="141" spans="1:15">
      <c r="A141" s="86" t="s">
        <v>39</v>
      </c>
      <c r="B141" s="86" t="s">
        <v>40</v>
      </c>
      <c r="C141" s="86" t="s">
        <v>43</v>
      </c>
      <c r="D141" s="86">
        <v>1999</v>
      </c>
      <c r="E141" s="86">
        <v>1</v>
      </c>
      <c r="F141" s="86">
        <v>4</v>
      </c>
      <c r="G141" s="86">
        <v>6</v>
      </c>
      <c r="H141" s="86">
        <v>12</v>
      </c>
      <c r="I141" s="86">
        <v>406</v>
      </c>
      <c r="J141" s="7">
        <v>3</v>
      </c>
      <c r="K141" s="20">
        <v>45908</v>
      </c>
      <c r="L141" s="67"/>
      <c r="M141" s="67"/>
      <c r="O141" s="119"/>
    </row>
    <row r="142" spans="1:15">
      <c r="A142" s="86" t="s">
        <v>39</v>
      </c>
      <c r="B142" s="86" t="s">
        <v>40</v>
      </c>
      <c r="C142" s="86" t="s">
        <v>46</v>
      </c>
      <c r="D142" s="86">
        <v>2008</v>
      </c>
      <c r="E142" s="86">
        <v>1</v>
      </c>
      <c r="F142" s="86">
        <v>4</v>
      </c>
      <c r="G142" s="86">
        <v>8</v>
      </c>
      <c r="H142" s="86">
        <v>13</v>
      </c>
      <c r="I142" s="86">
        <v>408</v>
      </c>
      <c r="J142" s="7">
        <v>3</v>
      </c>
      <c r="K142" s="20">
        <v>45908</v>
      </c>
      <c r="L142" s="67">
        <v>34</v>
      </c>
      <c r="M142" s="67">
        <v>1</v>
      </c>
      <c r="N142" s="30">
        <f t="shared" ref="N142:N200" si="2">M142*100/L142</f>
        <v>2.9411764705882355</v>
      </c>
      <c r="O142" s="119"/>
    </row>
    <row r="143" spans="1:15">
      <c r="A143" s="86" t="s">
        <v>39</v>
      </c>
      <c r="B143" s="86" t="s">
        <v>40</v>
      </c>
      <c r="C143" s="86" t="s">
        <v>48</v>
      </c>
      <c r="D143" s="86">
        <v>2020</v>
      </c>
      <c r="E143" s="86">
        <v>1</v>
      </c>
      <c r="F143" s="86">
        <v>3</v>
      </c>
      <c r="G143" s="86">
        <v>8</v>
      </c>
      <c r="H143" s="86">
        <v>14</v>
      </c>
      <c r="I143" s="86">
        <v>308</v>
      </c>
      <c r="J143" s="7">
        <v>3</v>
      </c>
      <c r="K143" s="20">
        <v>45908</v>
      </c>
      <c r="L143" s="67"/>
      <c r="M143" s="67"/>
      <c r="O143" s="119"/>
    </row>
    <row r="144" spans="1:15">
      <c r="A144" s="86" t="s">
        <v>39</v>
      </c>
      <c r="B144" s="86" t="s">
        <v>40</v>
      </c>
      <c r="C144" s="86" t="s">
        <v>44</v>
      </c>
      <c r="D144" s="86">
        <v>2001</v>
      </c>
      <c r="E144" s="86">
        <v>1</v>
      </c>
      <c r="F144" s="86">
        <v>2</v>
      </c>
      <c r="G144" s="86">
        <v>8</v>
      </c>
      <c r="H144" s="86">
        <v>15</v>
      </c>
      <c r="I144" s="86">
        <v>208</v>
      </c>
      <c r="J144" s="7">
        <v>3</v>
      </c>
      <c r="K144" s="20">
        <v>45908</v>
      </c>
      <c r="L144" s="67"/>
      <c r="M144" s="67"/>
      <c r="O144" s="119"/>
    </row>
    <row r="145" spans="1:15">
      <c r="A145" s="86" t="s">
        <v>39</v>
      </c>
      <c r="B145" s="86" t="s">
        <v>40</v>
      </c>
      <c r="C145" s="86" t="s">
        <v>47</v>
      </c>
      <c r="D145" s="86">
        <v>2016</v>
      </c>
      <c r="E145" s="86">
        <v>1</v>
      </c>
      <c r="F145" s="86">
        <v>1</v>
      </c>
      <c r="G145" s="86">
        <v>8</v>
      </c>
      <c r="H145" s="86">
        <v>16</v>
      </c>
      <c r="I145" s="86">
        <v>108</v>
      </c>
      <c r="J145" s="7">
        <v>3</v>
      </c>
      <c r="K145" s="20">
        <v>45908</v>
      </c>
      <c r="L145" s="67">
        <v>28</v>
      </c>
      <c r="M145" s="67">
        <v>0</v>
      </c>
      <c r="N145" s="30">
        <f t="shared" si="2"/>
        <v>0</v>
      </c>
      <c r="O145" s="119"/>
    </row>
    <row r="146" spans="1:15">
      <c r="A146" s="86" t="s">
        <v>29</v>
      </c>
      <c r="B146" s="86" t="s">
        <v>30</v>
      </c>
      <c r="C146" s="86" t="s">
        <v>32</v>
      </c>
      <c r="D146" s="86">
        <v>1985</v>
      </c>
      <c r="E146" s="86">
        <v>2</v>
      </c>
      <c r="F146" s="86">
        <v>1</v>
      </c>
      <c r="G146" s="86">
        <v>10</v>
      </c>
      <c r="H146" s="86">
        <v>17</v>
      </c>
      <c r="I146" s="86">
        <v>110</v>
      </c>
      <c r="J146" s="7">
        <v>3</v>
      </c>
      <c r="K146" s="20">
        <v>45908</v>
      </c>
      <c r="L146" s="67">
        <v>31</v>
      </c>
      <c r="M146" s="67">
        <v>4</v>
      </c>
      <c r="N146" s="30">
        <f t="shared" si="2"/>
        <v>12.903225806451612</v>
      </c>
      <c r="O146" s="119"/>
    </row>
    <row r="147" spans="1:15">
      <c r="A147" s="86" t="s">
        <v>29</v>
      </c>
      <c r="B147" s="86" t="s">
        <v>30</v>
      </c>
      <c r="C147" s="86" t="s">
        <v>38</v>
      </c>
      <c r="D147" s="86">
        <v>2023</v>
      </c>
      <c r="E147" s="86">
        <v>2</v>
      </c>
      <c r="F147" s="86">
        <v>2</v>
      </c>
      <c r="G147" s="86">
        <v>10</v>
      </c>
      <c r="H147" s="86">
        <v>18</v>
      </c>
      <c r="I147" s="86">
        <v>210</v>
      </c>
      <c r="J147" s="7">
        <v>3</v>
      </c>
      <c r="K147" s="20">
        <v>45908</v>
      </c>
      <c r="L147" s="67">
        <v>40</v>
      </c>
      <c r="M147" s="67">
        <v>18</v>
      </c>
      <c r="N147" s="30">
        <f t="shared" si="2"/>
        <v>45</v>
      </c>
      <c r="O147" s="119"/>
    </row>
    <row r="148" spans="1:15">
      <c r="A148" s="86" t="s">
        <v>29</v>
      </c>
      <c r="B148" s="86" t="s">
        <v>30</v>
      </c>
      <c r="C148" s="86" t="s">
        <v>36</v>
      </c>
      <c r="D148" s="86">
        <v>2016</v>
      </c>
      <c r="E148" s="86">
        <v>2</v>
      </c>
      <c r="F148" s="86">
        <v>3</v>
      </c>
      <c r="G148" s="86">
        <v>10</v>
      </c>
      <c r="H148" s="86">
        <v>19</v>
      </c>
      <c r="I148" s="86">
        <v>310</v>
      </c>
      <c r="J148" s="7">
        <v>3</v>
      </c>
      <c r="K148" s="20">
        <v>45908</v>
      </c>
      <c r="L148" s="67"/>
      <c r="M148" s="67"/>
      <c r="O148" s="119"/>
    </row>
    <row r="149" spans="1:15">
      <c r="A149" s="86" t="s">
        <v>29</v>
      </c>
      <c r="B149" s="86" t="s">
        <v>30</v>
      </c>
      <c r="C149" s="86" t="s">
        <v>33</v>
      </c>
      <c r="D149" s="86">
        <v>1998</v>
      </c>
      <c r="E149" s="86">
        <v>2</v>
      </c>
      <c r="F149" s="86">
        <v>4</v>
      </c>
      <c r="G149" s="86">
        <v>10</v>
      </c>
      <c r="H149" s="86">
        <v>20</v>
      </c>
      <c r="I149" s="86">
        <v>410</v>
      </c>
      <c r="J149" s="7">
        <v>3</v>
      </c>
      <c r="K149" s="20">
        <v>45908</v>
      </c>
      <c r="L149" s="67">
        <v>40</v>
      </c>
      <c r="M149" s="67">
        <v>3</v>
      </c>
      <c r="N149" s="30">
        <f t="shared" si="2"/>
        <v>7.5</v>
      </c>
      <c r="O149" s="119"/>
    </row>
    <row r="150" spans="1:15">
      <c r="A150" s="86" t="s">
        <v>29</v>
      </c>
      <c r="B150" s="86" t="s">
        <v>30</v>
      </c>
      <c r="C150" s="86" t="s">
        <v>31</v>
      </c>
      <c r="D150" s="86">
        <v>1983</v>
      </c>
      <c r="E150" s="86">
        <v>2</v>
      </c>
      <c r="F150" s="86">
        <v>4</v>
      </c>
      <c r="G150" s="86">
        <v>12</v>
      </c>
      <c r="H150" s="86">
        <v>21</v>
      </c>
      <c r="I150" s="86">
        <v>412</v>
      </c>
      <c r="J150" s="7">
        <v>3</v>
      </c>
      <c r="K150" s="20">
        <v>45908</v>
      </c>
      <c r="L150" s="67">
        <v>37</v>
      </c>
      <c r="M150" s="67">
        <v>3</v>
      </c>
      <c r="N150" s="30">
        <f t="shared" si="2"/>
        <v>8.1081081081081088</v>
      </c>
      <c r="O150" s="119"/>
    </row>
    <row r="151" spans="1:15">
      <c r="A151" s="86" t="s">
        <v>29</v>
      </c>
      <c r="B151" s="86" t="s">
        <v>30</v>
      </c>
      <c r="C151" s="86" t="s">
        <v>37</v>
      </c>
      <c r="D151" s="86">
        <v>2018</v>
      </c>
      <c r="E151" s="86">
        <v>2</v>
      </c>
      <c r="F151" s="86">
        <v>3</v>
      </c>
      <c r="G151" s="86">
        <v>12</v>
      </c>
      <c r="H151" s="86">
        <v>22</v>
      </c>
      <c r="I151" s="86">
        <v>312</v>
      </c>
      <c r="J151" s="7">
        <v>3</v>
      </c>
      <c r="K151" s="20">
        <v>45908</v>
      </c>
      <c r="L151" s="67"/>
      <c r="M151" s="67"/>
      <c r="O151" s="119"/>
    </row>
    <row r="152" spans="1:15">
      <c r="A152" s="86" t="s">
        <v>29</v>
      </c>
      <c r="B152" s="86" t="s">
        <v>30</v>
      </c>
      <c r="C152" s="86" t="s">
        <v>34</v>
      </c>
      <c r="D152" s="86">
        <v>1999</v>
      </c>
      <c r="E152" s="86">
        <v>2</v>
      </c>
      <c r="F152" s="86">
        <v>2</v>
      </c>
      <c r="G152" s="86">
        <v>12</v>
      </c>
      <c r="H152" s="86">
        <v>23</v>
      </c>
      <c r="I152" s="86">
        <v>212</v>
      </c>
      <c r="J152" s="7">
        <v>3</v>
      </c>
      <c r="K152" s="20">
        <v>45908</v>
      </c>
      <c r="L152" s="67"/>
      <c r="M152" s="67"/>
      <c r="O152" s="119"/>
    </row>
    <row r="153" spans="1:15">
      <c r="A153" s="86" t="s">
        <v>29</v>
      </c>
      <c r="B153" s="86" t="s">
        <v>30</v>
      </c>
      <c r="C153" s="86" t="s">
        <v>35</v>
      </c>
      <c r="D153" s="86">
        <v>2002</v>
      </c>
      <c r="E153" s="86">
        <v>2</v>
      </c>
      <c r="F153" s="86">
        <v>1</v>
      </c>
      <c r="G153" s="86">
        <v>12</v>
      </c>
      <c r="H153" s="86">
        <v>24</v>
      </c>
      <c r="I153" s="86">
        <v>112</v>
      </c>
      <c r="J153" s="7">
        <v>3</v>
      </c>
      <c r="K153" s="20">
        <v>45908</v>
      </c>
      <c r="L153" s="67"/>
      <c r="M153" s="67"/>
      <c r="O153" s="119"/>
    </row>
    <row r="154" spans="1:15">
      <c r="A154" s="86" t="s">
        <v>39</v>
      </c>
      <c r="B154" s="86" t="s">
        <v>40</v>
      </c>
      <c r="C154" s="86" t="s">
        <v>42</v>
      </c>
      <c r="D154" s="86">
        <v>1989</v>
      </c>
      <c r="E154" s="87">
        <v>2</v>
      </c>
      <c r="F154" s="87">
        <v>1</v>
      </c>
      <c r="G154" s="87">
        <v>14</v>
      </c>
      <c r="H154" s="86">
        <v>25</v>
      </c>
      <c r="I154" s="87">
        <v>114</v>
      </c>
      <c r="J154" s="7">
        <v>3</v>
      </c>
      <c r="K154" s="20">
        <v>45908</v>
      </c>
      <c r="L154" s="67"/>
      <c r="M154" s="67"/>
      <c r="O154" s="119"/>
    </row>
    <row r="155" spans="1:15">
      <c r="A155" s="86" t="s">
        <v>39</v>
      </c>
      <c r="B155" s="86" t="s">
        <v>40</v>
      </c>
      <c r="C155" s="86" t="s">
        <v>45</v>
      </c>
      <c r="D155" s="86">
        <v>2004</v>
      </c>
      <c r="E155" s="86">
        <v>2</v>
      </c>
      <c r="F155" s="86">
        <v>2</v>
      </c>
      <c r="G155" s="86">
        <v>14</v>
      </c>
      <c r="H155" s="86">
        <v>26</v>
      </c>
      <c r="I155" s="86">
        <v>214</v>
      </c>
      <c r="J155" s="7">
        <v>3</v>
      </c>
      <c r="K155" s="20">
        <v>45908</v>
      </c>
      <c r="L155" s="67"/>
      <c r="M155" s="67"/>
      <c r="O155" s="119"/>
    </row>
    <row r="156" spans="1:15">
      <c r="A156" s="86" t="s">
        <v>39</v>
      </c>
      <c r="B156" s="86" t="s">
        <v>40</v>
      </c>
      <c r="C156" s="86" t="s">
        <v>41</v>
      </c>
      <c r="D156" s="86">
        <v>1984</v>
      </c>
      <c r="E156" s="86">
        <v>2</v>
      </c>
      <c r="F156" s="86">
        <v>3</v>
      </c>
      <c r="G156" s="86">
        <v>14</v>
      </c>
      <c r="H156" s="86">
        <v>27</v>
      </c>
      <c r="I156" s="86">
        <v>314</v>
      </c>
      <c r="J156" s="7">
        <v>3</v>
      </c>
      <c r="K156" s="20">
        <v>45908</v>
      </c>
      <c r="L156" s="67"/>
      <c r="M156" s="67"/>
      <c r="O156" s="119"/>
    </row>
    <row r="157" spans="1:15">
      <c r="A157" s="86" t="s">
        <v>39</v>
      </c>
      <c r="B157" s="86" t="s">
        <v>40</v>
      </c>
      <c r="C157" s="86" t="s">
        <v>47</v>
      </c>
      <c r="D157" s="86">
        <v>2016</v>
      </c>
      <c r="E157" s="86">
        <v>2</v>
      </c>
      <c r="F157" s="86">
        <v>4</v>
      </c>
      <c r="G157" s="86">
        <v>14</v>
      </c>
      <c r="H157" s="86">
        <v>28</v>
      </c>
      <c r="I157" s="86">
        <v>414</v>
      </c>
      <c r="J157" s="7">
        <v>3</v>
      </c>
      <c r="K157" s="20">
        <v>45908</v>
      </c>
      <c r="L157" s="67">
        <v>43</v>
      </c>
      <c r="M157" s="67">
        <v>0</v>
      </c>
      <c r="N157" s="30">
        <f t="shared" si="2"/>
        <v>0</v>
      </c>
      <c r="O157" s="119"/>
    </row>
    <row r="158" spans="1:15">
      <c r="A158" s="86" t="s">
        <v>39</v>
      </c>
      <c r="B158" s="86" t="s">
        <v>40</v>
      </c>
      <c r="C158" s="86" t="s">
        <v>44</v>
      </c>
      <c r="D158" s="86">
        <v>2001</v>
      </c>
      <c r="E158" s="86">
        <v>2</v>
      </c>
      <c r="F158" s="86">
        <v>4</v>
      </c>
      <c r="G158" s="86">
        <v>16</v>
      </c>
      <c r="H158" s="86">
        <v>29</v>
      </c>
      <c r="I158" s="86">
        <v>416</v>
      </c>
      <c r="J158" s="7">
        <v>3</v>
      </c>
      <c r="K158" s="20">
        <v>45908</v>
      </c>
      <c r="L158" s="67"/>
      <c r="M158" s="67"/>
      <c r="O158" s="119"/>
    </row>
    <row r="159" spans="1:15">
      <c r="A159" s="86" t="s">
        <v>39</v>
      </c>
      <c r="B159" s="86" t="s">
        <v>40</v>
      </c>
      <c r="C159" s="86" t="s">
        <v>43</v>
      </c>
      <c r="D159" s="86">
        <v>1999</v>
      </c>
      <c r="E159" s="86">
        <v>2</v>
      </c>
      <c r="F159" s="86">
        <v>3</v>
      </c>
      <c r="G159" s="86">
        <v>16</v>
      </c>
      <c r="H159" s="86">
        <v>30</v>
      </c>
      <c r="I159" s="86">
        <v>316</v>
      </c>
      <c r="J159" s="7">
        <v>3</v>
      </c>
      <c r="K159" s="20">
        <v>45908</v>
      </c>
      <c r="L159" s="67"/>
      <c r="M159" s="67"/>
      <c r="O159" s="119"/>
    </row>
    <row r="160" spans="1:15">
      <c r="A160" s="86" t="s">
        <v>39</v>
      </c>
      <c r="B160" s="86" t="s">
        <v>40</v>
      </c>
      <c r="C160" s="86" t="s">
        <v>46</v>
      </c>
      <c r="D160" s="86">
        <v>2008</v>
      </c>
      <c r="E160" s="86">
        <v>2</v>
      </c>
      <c r="F160" s="86">
        <v>2</v>
      </c>
      <c r="G160" s="86">
        <v>16</v>
      </c>
      <c r="H160" s="86">
        <v>31</v>
      </c>
      <c r="I160" s="86">
        <v>216</v>
      </c>
      <c r="J160" s="7">
        <v>3</v>
      </c>
      <c r="K160" s="20">
        <v>45908</v>
      </c>
      <c r="L160" s="67">
        <v>39</v>
      </c>
      <c r="M160" s="67">
        <v>0</v>
      </c>
      <c r="N160" s="30">
        <f t="shared" si="2"/>
        <v>0</v>
      </c>
      <c r="O160" s="119"/>
    </row>
    <row r="161" spans="1:15">
      <c r="A161" s="86" t="s">
        <v>39</v>
      </c>
      <c r="B161" s="86" t="s">
        <v>40</v>
      </c>
      <c r="C161" s="86" t="s">
        <v>48</v>
      </c>
      <c r="D161" s="86">
        <v>2020</v>
      </c>
      <c r="E161" s="86">
        <v>2</v>
      </c>
      <c r="F161" s="86">
        <v>1</v>
      </c>
      <c r="G161" s="86">
        <v>16</v>
      </c>
      <c r="H161" s="86">
        <v>32</v>
      </c>
      <c r="I161" s="86">
        <v>116</v>
      </c>
      <c r="J161" s="7">
        <v>3</v>
      </c>
      <c r="K161" s="20">
        <v>45908</v>
      </c>
      <c r="L161" s="67"/>
      <c r="M161" s="67"/>
      <c r="O161" s="119"/>
    </row>
    <row r="162" spans="1:15">
      <c r="A162" s="86" t="s">
        <v>29</v>
      </c>
      <c r="B162" s="86" t="s">
        <v>30</v>
      </c>
      <c r="C162" s="86" t="s">
        <v>33</v>
      </c>
      <c r="D162" s="86">
        <v>1998</v>
      </c>
      <c r="E162" s="86">
        <v>3</v>
      </c>
      <c r="F162" s="86">
        <v>1</v>
      </c>
      <c r="G162" s="86">
        <v>18</v>
      </c>
      <c r="H162" s="86">
        <v>33</v>
      </c>
      <c r="I162" s="86">
        <v>118</v>
      </c>
      <c r="J162" s="7">
        <v>3</v>
      </c>
      <c r="K162" s="20">
        <v>45908</v>
      </c>
      <c r="L162" s="67">
        <v>41</v>
      </c>
      <c r="M162" s="67">
        <v>1</v>
      </c>
      <c r="N162" s="30">
        <f t="shared" si="2"/>
        <v>2.4390243902439024</v>
      </c>
      <c r="O162" s="119"/>
    </row>
    <row r="163" spans="1:15">
      <c r="A163" s="86" t="s">
        <v>29</v>
      </c>
      <c r="B163" s="86" t="s">
        <v>30</v>
      </c>
      <c r="C163" s="86" t="s">
        <v>31</v>
      </c>
      <c r="D163" s="86">
        <v>1983</v>
      </c>
      <c r="E163" s="86">
        <v>3</v>
      </c>
      <c r="F163" s="86">
        <v>2</v>
      </c>
      <c r="G163" s="86">
        <v>18</v>
      </c>
      <c r="H163" s="86">
        <v>34</v>
      </c>
      <c r="I163" s="86">
        <v>218</v>
      </c>
      <c r="J163" s="7">
        <v>3</v>
      </c>
      <c r="K163" s="20">
        <v>45908</v>
      </c>
      <c r="L163" s="67">
        <v>28</v>
      </c>
      <c r="M163" s="67">
        <v>0</v>
      </c>
      <c r="N163" s="30">
        <f t="shared" si="2"/>
        <v>0</v>
      </c>
      <c r="O163" s="119"/>
    </row>
    <row r="164" spans="1:15">
      <c r="A164" s="86" t="s">
        <v>29</v>
      </c>
      <c r="B164" s="86" t="s">
        <v>30</v>
      </c>
      <c r="C164" s="86" t="s">
        <v>34</v>
      </c>
      <c r="D164" s="86">
        <v>1999</v>
      </c>
      <c r="E164" s="86">
        <v>3</v>
      </c>
      <c r="F164" s="86">
        <v>3</v>
      </c>
      <c r="G164" s="86">
        <v>18</v>
      </c>
      <c r="H164" s="86">
        <v>35</v>
      </c>
      <c r="I164" s="86">
        <v>318</v>
      </c>
      <c r="J164" s="7">
        <v>3</v>
      </c>
      <c r="K164" s="20">
        <v>45908</v>
      </c>
      <c r="L164" s="67"/>
      <c r="M164" s="67"/>
      <c r="O164" s="119"/>
    </row>
    <row r="165" spans="1:15">
      <c r="A165" s="86" t="s">
        <v>29</v>
      </c>
      <c r="B165" s="86" t="s">
        <v>30</v>
      </c>
      <c r="C165" s="86" t="s">
        <v>37</v>
      </c>
      <c r="D165" s="86">
        <v>2018</v>
      </c>
      <c r="E165" s="86">
        <v>3</v>
      </c>
      <c r="F165" s="86">
        <v>4</v>
      </c>
      <c r="G165" s="86">
        <v>18</v>
      </c>
      <c r="H165" s="86">
        <v>36</v>
      </c>
      <c r="I165" s="86">
        <v>418</v>
      </c>
      <c r="J165" s="7">
        <v>3</v>
      </c>
      <c r="K165" s="20">
        <v>45908</v>
      </c>
      <c r="L165" s="67"/>
      <c r="M165" s="67"/>
      <c r="O165" s="119"/>
    </row>
    <row r="166" spans="1:15">
      <c r="A166" s="86" t="s">
        <v>29</v>
      </c>
      <c r="B166" s="86" t="s">
        <v>30</v>
      </c>
      <c r="C166" s="86" t="s">
        <v>32</v>
      </c>
      <c r="D166" s="86">
        <v>1985</v>
      </c>
      <c r="E166" s="86">
        <v>3</v>
      </c>
      <c r="F166" s="86">
        <v>4</v>
      </c>
      <c r="G166" s="86">
        <v>20</v>
      </c>
      <c r="H166" s="86">
        <v>37</v>
      </c>
      <c r="I166" s="86">
        <v>420</v>
      </c>
      <c r="J166" s="7">
        <v>3</v>
      </c>
      <c r="K166" s="20">
        <v>45908</v>
      </c>
      <c r="L166" s="67">
        <v>43</v>
      </c>
      <c r="M166" s="67">
        <v>0</v>
      </c>
      <c r="N166" s="30">
        <f t="shared" si="2"/>
        <v>0</v>
      </c>
      <c r="O166" s="119"/>
    </row>
    <row r="167" spans="1:15">
      <c r="A167" s="86" t="s">
        <v>29</v>
      </c>
      <c r="B167" s="86" t="s">
        <v>30</v>
      </c>
      <c r="C167" s="86" t="s">
        <v>35</v>
      </c>
      <c r="D167" s="86">
        <v>2002</v>
      </c>
      <c r="E167" s="86">
        <v>3</v>
      </c>
      <c r="F167" s="86">
        <v>3</v>
      </c>
      <c r="G167" s="86">
        <v>20</v>
      </c>
      <c r="H167" s="86">
        <v>38</v>
      </c>
      <c r="I167" s="86">
        <v>320</v>
      </c>
      <c r="J167" s="7">
        <v>3</v>
      </c>
      <c r="K167" s="20">
        <v>45908</v>
      </c>
      <c r="L167" s="67"/>
      <c r="M167" s="67"/>
      <c r="O167" s="119"/>
    </row>
    <row r="168" spans="1:15">
      <c r="A168" s="86" t="s">
        <v>29</v>
      </c>
      <c r="B168" s="86" t="s">
        <v>30</v>
      </c>
      <c r="C168" s="86" t="s">
        <v>36</v>
      </c>
      <c r="D168" s="86">
        <v>2016</v>
      </c>
      <c r="E168" s="86">
        <v>3</v>
      </c>
      <c r="F168" s="86">
        <v>2</v>
      </c>
      <c r="G168" s="86">
        <v>20</v>
      </c>
      <c r="H168" s="86">
        <v>39</v>
      </c>
      <c r="I168" s="86">
        <v>220</v>
      </c>
      <c r="J168" s="7">
        <v>3</v>
      </c>
      <c r="K168" s="20">
        <v>45908</v>
      </c>
      <c r="L168" s="67"/>
      <c r="M168" s="67"/>
      <c r="O168" s="119"/>
    </row>
    <row r="169" spans="1:15">
      <c r="A169" s="86" t="s">
        <v>29</v>
      </c>
      <c r="B169" s="86" t="s">
        <v>30</v>
      </c>
      <c r="C169" s="86" t="s">
        <v>38</v>
      </c>
      <c r="D169" s="86">
        <v>2023</v>
      </c>
      <c r="E169" s="86">
        <v>3</v>
      </c>
      <c r="F169" s="86">
        <v>1</v>
      </c>
      <c r="G169" s="86">
        <v>20</v>
      </c>
      <c r="H169" s="86">
        <v>40</v>
      </c>
      <c r="I169" s="86">
        <v>120</v>
      </c>
      <c r="J169" s="7">
        <v>3</v>
      </c>
      <c r="K169" s="20">
        <v>45908</v>
      </c>
      <c r="L169" s="67">
        <v>31</v>
      </c>
      <c r="M169" s="67">
        <v>19</v>
      </c>
      <c r="N169" s="30">
        <f t="shared" si="2"/>
        <v>61.29032258064516</v>
      </c>
      <c r="O169" s="119"/>
    </row>
    <row r="170" spans="1:15">
      <c r="A170" s="86" t="s">
        <v>39</v>
      </c>
      <c r="B170" s="86" t="s">
        <v>40</v>
      </c>
      <c r="C170" s="86" t="s">
        <v>44</v>
      </c>
      <c r="D170" s="86">
        <v>2001</v>
      </c>
      <c r="E170" s="86">
        <v>3</v>
      </c>
      <c r="F170" s="86">
        <v>1</v>
      </c>
      <c r="G170" s="86">
        <v>22</v>
      </c>
      <c r="H170" s="86">
        <v>41</v>
      </c>
      <c r="I170" s="86">
        <v>122</v>
      </c>
      <c r="J170" s="7">
        <v>3</v>
      </c>
      <c r="K170" s="20">
        <v>45908</v>
      </c>
      <c r="L170" s="67"/>
      <c r="M170" s="67"/>
      <c r="O170" s="119"/>
    </row>
    <row r="171" spans="1:15">
      <c r="A171" s="86" t="s">
        <v>39</v>
      </c>
      <c r="B171" s="86" t="s">
        <v>40</v>
      </c>
      <c r="C171" s="86" t="s">
        <v>47</v>
      </c>
      <c r="D171" s="86">
        <v>2016</v>
      </c>
      <c r="E171" s="86">
        <v>3</v>
      </c>
      <c r="F171" s="86">
        <v>2</v>
      </c>
      <c r="G171" s="86">
        <v>22</v>
      </c>
      <c r="H171" s="86">
        <v>42</v>
      </c>
      <c r="I171" s="86">
        <v>222</v>
      </c>
      <c r="J171" s="7">
        <v>3</v>
      </c>
      <c r="K171" s="20">
        <v>45908</v>
      </c>
      <c r="L171" s="67">
        <v>39</v>
      </c>
      <c r="M171" s="67">
        <v>0</v>
      </c>
      <c r="N171" s="30">
        <f t="shared" si="2"/>
        <v>0</v>
      </c>
      <c r="O171" s="119"/>
    </row>
    <row r="172" spans="1:15">
      <c r="A172" s="86" t="s">
        <v>39</v>
      </c>
      <c r="B172" s="86" t="s">
        <v>40</v>
      </c>
      <c r="C172" s="86" t="s">
        <v>42</v>
      </c>
      <c r="D172" s="86">
        <v>1989</v>
      </c>
      <c r="E172" s="86">
        <v>3</v>
      </c>
      <c r="F172" s="86">
        <v>3</v>
      </c>
      <c r="G172" s="86">
        <v>22</v>
      </c>
      <c r="H172" s="86">
        <v>43</v>
      </c>
      <c r="I172" s="86">
        <v>322</v>
      </c>
      <c r="J172" s="7">
        <v>3</v>
      </c>
      <c r="K172" s="20">
        <v>45908</v>
      </c>
      <c r="L172" s="67"/>
      <c r="M172" s="67"/>
      <c r="O172" s="119"/>
    </row>
    <row r="173" spans="1:15">
      <c r="A173" s="86" t="s">
        <v>39</v>
      </c>
      <c r="B173" s="86" t="s">
        <v>40</v>
      </c>
      <c r="C173" s="86" t="s">
        <v>48</v>
      </c>
      <c r="D173" s="86">
        <v>2020</v>
      </c>
      <c r="E173" s="86">
        <v>3</v>
      </c>
      <c r="F173" s="86">
        <v>4</v>
      </c>
      <c r="G173" s="86">
        <v>22</v>
      </c>
      <c r="H173" s="86">
        <v>44</v>
      </c>
      <c r="I173" s="86">
        <v>422</v>
      </c>
      <c r="J173" s="7">
        <v>3</v>
      </c>
      <c r="K173" s="20">
        <v>45908</v>
      </c>
      <c r="L173" s="67"/>
      <c r="M173" s="67"/>
      <c r="O173" s="119"/>
    </row>
    <row r="174" spans="1:15">
      <c r="A174" s="86" t="s">
        <v>39</v>
      </c>
      <c r="B174" s="86" t="s">
        <v>40</v>
      </c>
      <c r="C174" s="86" t="s">
        <v>41</v>
      </c>
      <c r="D174" s="86">
        <v>1984</v>
      </c>
      <c r="E174" s="86">
        <v>3</v>
      </c>
      <c r="F174" s="86">
        <v>4</v>
      </c>
      <c r="G174" s="86">
        <v>24</v>
      </c>
      <c r="H174" s="86">
        <v>45</v>
      </c>
      <c r="I174" s="86">
        <v>424</v>
      </c>
      <c r="J174" s="7">
        <v>3</v>
      </c>
      <c r="K174" s="20">
        <v>45908</v>
      </c>
      <c r="L174" s="67"/>
      <c r="M174" s="67"/>
      <c r="O174" s="119"/>
    </row>
    <row r="175" spans="1:15">
      <c r="A175" s="86" t="s">
        <v>39</v>
      </c>
      <c r="B175" s="86" t="s">
        <v>40</v>
      </c>
      <c r="C175" s="86" t="s">
        <v>46</v>
      </c>
      <c r="D175" s="86">
        <v>2008</v>
      </c>
      <c r="E175" s="86">
        <v>3</v>
      </c>
      <c r="F175" s="86">
        <v>3</v>
      </c>
      <c r="G175" s="86">
        <v>24</v>
      </c>
      <c r="H175" s="86">
        <v>46</v>
      </c>
      <c r="I175" s="86">
        <v>324</v>
      </c>
      <c r="J175" s="7">
        <v>3</v>
      </c>
      <c r="K175" s="20">
        <v>45908</v>
      </c>
      <c r="L175" s="67">
        <v>32</v>
      </c>
      <c r="M175" s="67">
        <v>0</v>
      </c>
      <c r="N175" s="30">
        <f t="shared" si="2"/>
        <v>0</v>
      </c>
      <c r="O175" s="119"/>
    </row>
    <row r="176" spans="1:15">
      <c r="A176" s="86" t="s">
        <v>39</v>
      </c>
      <c r="B176" s="86" t="s">
        <v>40</v>
      </c>
      <c r="C176" s="86" t="s">
        <v>43</v>
      </c>
      <c r="D176" s="86">
        <v>1999</v>
      </c>
      <c r="E176" s="86">
        <v>3</v>
      </c>
      <c r="F176" s="86">
        <v>2</v>
      </c>
      <c r="G176" s="86">
        <v>24</v>
      </c>
      <c r="H176" s="86">
        <v>47</v>
      </c>
      <c r="I176" s="86">
        <v>224</v>
      </c>
      <c r="J176" s="7">
        <v>3</v>
      </c>
      <c r="K176" s="20">
        <v>45908</v>
      </c>
      <c r="L176" s="67"/>
      <c r="M176" s="67"/>
      <c r="O176" s="119"/>
    </row>
    <row r="177" spans="1:15">
      <c r="A177" s="86" t="s">
        <v>39</v>
      </c>
      <c r="B177" s="86" t="s">
        <v>40</v>
      </c>
      <c r="C177" s="86" t="s">
        <v>45</v>
      </c>
      <c r="D177" s="86">
        <v>2004</v>
      </c>
      <c r="E177" s="86">
        <v>3</v>
      </c>
      <c r="F177" s="86">
        <v>1</v>
      </c>
      <c r="G177" s="86">
        <v>24</v>
      </c>
      <c r="H177" s="86">
        <v>48</v>
      </c>
      <c r="I177" s="86">
        <v>124</v>
      </c>
      <c r="J177" s="7">
        <v>3</v>
      </c>
      <c r="K177" s="20">
        <v>45908</v>
      </c>
      <c r="L177" s="67"/>
      <c r="M177" s="67"/>
      <c r="O177" s="119"/>
    </row>
    <row r="178" spans="1:15">
      <c r="A178" s="86" t="s">
        <v>29</v>
      </c>
      <c r="B178" s="86" t="s">
        <v>30</v>
      </c>
      <c r="C178" s="86" t="s">
        <v>34</v>
      </c>
      <c r="D178" s="86">
        <v>1999</v>
      </c>
      <c r="E178" s="86">
        <v>4</v>
      </c>
      <c r="F178" s="86">
        <v>1</v>
      </c>
      <c r="G178" s="86">
        <v>26</v>
      </c>
      <c r="H178" s="86">
        <v>49</v>
      </c>
      <c r="I178" s="86">
        <v>126</v>
      </c>
      <c r="J178" s="7">
        <v>3</v>
      </c>
      <c r="K178" s="20">
        <v>45908</v>
      </c>
      <c r="L178" s="67"/>
      <c r="M178" s="67"/>
      <c r="O178" s="119"/>
    </row>
    <row r="179" spans="1:15">
      <c r="A179" s="86" t="s">
        <v>29</v>
      </c>
      <c r="B179" s="86" t="s">
        <v>30</v>
      </c>
      <c r="C179" s="86" t="s">
        <v>35</v>
      </c>
      <c r="D179" s="86">
        <v>2002</v>
      </c>
      <c r="E179" s="86">
        <v>4</v>
      </c>
      <c r="F179" s="86">
        <v>2</v>
      </c>
      <c r="G179" s="86">
        <v>26</v>
      </c>
      <c r="H179" s="86">
        <v>50</v>
      </c>
      <c r="I179" s="86">
        <v>226</v>
      </c>
      <c r="J179" s="7">
        <v>3</v>
      </c>
      <c r="K179" s="20">
        <v>45908</v>
      </c>
      <c r="L179" s="67"/>
      <c r="M179" s="67"/>
      <c r="O179" s="119"/>
    </row>
    <row r="180" spans="1:15">
      <c r="A180" s="86" t="s">
        <v>29</v>
      </c>
      <c r="B180" s="86" t="s">
        <v>30</v>
      </c>
      <c r="C180" s="86" t="s">
        <v>32</v>
      </c>
      <c r="D180" s="86">
        <v>1985</v>
      </c>
      <c r="E180" s="86">
        <v>4</v>
      </c>
      <c r="F180" s="86">
        <v>3</v>
      </c>
      <c r="G180" s="86">
        <v>26</v>
      </c>
      <c r="H180" s="86">
        <v>51</v>
      </c>
      <c r="I180" s="86">
        <v>326</v>
      </c>
      <c r="J180" s="7">
        <v>3</v>
      </c>
      <c r="K180" s="20">
        <v>45908</v>
      </c>
      <c r="L180" s="67">
        <v>28</v>
      </c>
      <c r="M180" s="67">
        <v>0</v>
      </c>
      <c r="N180" s="30">
        <f t="shared" si="2"/>
        <v>0</v>
      </c>
      <c r="O180" s="119"/>
    </row>
    <row r="181" spans="1:15">
      <c r="A181" s="86" t="s">
        <v>29</v>
      </c>
      <c r="B181" s="86" t="s">
        <v>30</v>
      </c>
      <c r="C181" s="86" t="s">
        <v>38</v>
      </c>
      <c r="D181" s="86">
        <v>2023</v>
      </c>
      <c r="E181" s="86">
        <v>4</v>
      </c>
      <c r="F181" s="86">
        <v>4</v>
      </c>
      <c r="G181" s="86">
        <v>26</v>
      </c>
      <c r="H181" s="86">
        <v>52</v>
      </c>
      <c r="I181" s="86">
        <v>426</v>
      </c>
      <c r="J181" s="7">
        <v>3</v>
      </c>
      <c r="K181" s="20">
        <v>45908</v>
      </c>
      <c r="L181" s="67">
        <v>37</v>
      </c>
      <c r="M181" s="67">
        <v>29</v>
      </c>
      <c r="N181" s="30">
        <f t="shared" si="2"/>
        <v>78.378378378378372</v>
      </c>
      <c r="O181" s="119"/>
    </row>
    <row r="182" spans="1:15">
      <c r="A182" s="86" t="s">
        <v>29</v>
      </c>
      <c r="B182" s="86" t="s">
        <v>30</v>
      </c>
      <c r="C182" s="86" t="s">
        <v>36</v>
      </c>
      <c r="D182" s="86">
        <v>2016</v>
      </c>
      <c r="E182" s="86">
        <v>4</v>
      </c>
      <c r="F182" s="86">
        <v>4</v>
      </c>
      <c r="G182" s="86">
        <v>28</v>
      </c>
      <c r="H182" s="86">
        <v>53</v>
      </c>
      <c r="I182" s="86">
        <v>428</v>
      </c>
      <c r="J182" s="7">
        <v>3</v>
      </c>
      <c r="K182" s="20">
        <v>45908</v>
      </c>
      <c r="L182" s="67"/>
      <c r="M182" s="67"/>
      <c r="O182" s="119"/>
    </row>
    <row r="183" spans="1:15">
      <c r="A183" s="86" t="s">
        <v>29</v>
      </c>
      <c r="B183" s="86" t="s">
        <v>30</v>
      </c>
      <c r="C183" s="86" t="s">
        <v>33</v>
      </c>
      <c r="D183" s="86">
        <v>1998</v>
      </c>
      <c r="E183" s="86">
        <v>4</v>
      </c>
      <c r="F183" s="86">
        <v>3</v>
      </c>
      <c r="G183" s="86">
        <v>28</v>
      </c>
      <c r="H183" s="86">
        <v>54</v>
      </c>
      <c r="I183" s="86">
        <v>328</v>
      </c>
      <c r="J183" s="7">
        <v>3</v>
      </c>
      <c r="K183" s="20">
        <v>45908</v>
      </c>
      <c r="L183" s="67">
        <v>40</v>
      </c>
      <c r="M183" s="67">
        <v>0</v>
      </c>
      <c r="N183" s="30">
        <f t="shared" si="2"/>
        <v>0</v>
      </c>
      <c r="O183" s="119"/>
    </row>
    <row r="184" spans="1:15">
      <c r="A184" s="86" t="s">
        <v>29</v>
      </c>
      <c r="B184" s="86" t="s">
        <v>30</v>
      </c>
      <c r="C184" s="86" t="s">
        <v>37</v>
      </c>
      <c r="D184" s="86">
        <v>2018</v>
      </c>
      <c r="E184" s="86">
        <v>4</v>
      </c>
      <c r="F184" s="86">
        <v>2</v>
      </c>
      <c r="G184" s="86">
        <v>28</v>
      </c>
      <c r="H184" s="86">
        <v>55</v>
      </c>
      <c r="I184" s="86">
        <v>228</v>
      </c>
      <c r="J184" s="7">
        <v>3</v>
      </c>
      <c r="K184" s="20">
        <v>45908</v>
      </c>
      <c r="L184" s="67"/>
      <c r="M184" s="67"/>
      <c r="O184" s="119"/>
    </row>
    <row r="185" spans="1:15">
      <c r="A185" s="86" t="s">
        <v>29</v>
      </c>
      <c r="B185" s="86" t="s">
        <v>30</v>
      </c>
      <c r="C185" s="86" t="s">
        <v>31</v>
      </c>
      <c r="D185" s="86">
        <v>1983</v>
      </c>
      <c r="E185" s="86">
        <v>4</v>
      </c>
      <c r="F185" s="86">
        <v>1</v>
      </c>
      <c r="G185" s="86">
        <v>28</v>
      </c>
      <c r="H185" s="86">
        <v>56</v>
      </c>
      <c r="I185" s="86">
        <v>128</v>
      </c>
      <c r="J185" s="7">
        <v>3</v>
      </c>
      <c r="K185" s="20">
        <v>45908</v>
      </c>
      <c r="L185" s="67"/>
      <c r="M185" s="67">
        <v>0</v>
      </c>
      <c r="O185" s="119"/>
    </row>
    <row r="186" spans="1:15">
      <c r="A186" s="86" t="s">
        <v>39</v>
      </c>
      <c r="B186" s="86" t="s">
        <v>40</v>
      </c>
      <c r="C186" s="86" t="s">
        <v>43</v>
      </c>
      <c r="D186" s="86">
        <v>1999</v>
      </c>
      <c r="E186" s="86">
        <v>4</v>
      </c>
      <c r="F186" s="86">
        <v>1</v>
      </c>
      <c r="G186" s="86">
        <v>30</v>
      </c>
      <c r="H186" s="86">
        <v>57</v>
      </c>
      <c r="I186" s="86">
        <v>130</v>
      </c>
      <c r="J186" s="7">
        <v>3</v>
      </c>
      <c r="K186" s="20">
        <v>45908</v>
      </c>
      <c r="L186" s="67"/>
      <c r="M186" s="67"/>
      <c r="O186" s="119"/>
    </row>
    <row r="187" spans="1:15">
      <c r="A187" s="86" t="s">
        <v>39</v>
      </c>
      <c r="B187" s="86" t="s">
        <v>40</v>
      </c>
      <c r="C187" s="86" t="s">
        <v>48</v>
      </c>
      <c r="D187" s="86">
        <v>2020</v>
      </c>
      <c r="E187" s="86">
        <v>4</v>
      </c>
      <c r="F187" s="86">
        <v>2</v>
      </c>
      <c r="G187" s="86">
        <v>30</v>
      </c>
      <c r="H187" s="86">
        <v>58</v>
      </c>
      <c r="I187" s="86">
        <v>230</v>
      </c>
      <c r="J187" s="7">
        <v>3</v>
      </c>
      <c r="K187" s="20">
        <v>45908</v>
      </c>
      <c r="L187" s="67"/>
      <c r="M187" s="67"/>
      <c r="O187" s="119"/>
    </row>
    <row r="188" spans="1:15">
      <c r="A188" s="86" t="s">
        <v>39</v>
      </c>
      <c r="B188" s="86" t="s">
        <v>40</v>
      </c>
      <c r="C188" s="86" t="s">
        <v>44</v>
      </c>
      <c r="D188" s="86">
        <v>2001</v>
      </c>
      <c r="E188" s="86">
        <v>4</v>
      </c>
      <c r="F188" s="86">
        <v>3</v>
      </c>
      <c r="G188" s="86">
        <v>30</v>
      </c>
      <c r="H188" s="86">
        <v>59</v>
      </c>
      <c r="I188" s="86">
        <v>330</v>
      </c>
      <c r="J188" s="7">
        <v>3</v>
      </c>
      <c r="K188" s="20">
        <v>45908</v>
      </c>
      <c r="L188" s="67"/>
      <c r="M188" s="67"/>
      <c r="O188" s="119"/>
    </row>
    <row r="189" spans="1:15">
      <c r="A189" s="86" t="s">
        <v>39</v>
      </c>
      <c r="B189" s="86" t="s">
        <v>40</v>
      </c>
      <c r="C189" s="86" t="s">
        <v>45</v>
      </c>
      <c r="D189" s="86">
        <v>2004</v>
      </c>
      <c r="E189" s="86">
        <v>4</v>
      </c>
      <c r="F189" s="86">
        <v>4</v>
      </c>
      <c r="G189" s="86">
        <v>30</v>
      </c>
      <c r="H189" s="86">
        <v>60</v>
      </c>
      <c r="I189" s="86">
        <v>430</v>
      </c>
      <c r="J189" s="7">
        <v>3</v>
      </c>
      <c r="K189" s="20">
        <v>45908</v>
      </c>
      <c r="L189" s="67"/>
      <c r="M189" s="67"/>
      <c r="O189" s="119"/>
    </row>
    <row r="190" spans="1:15">
      <c r="A190" s="86" t="s">
        <v>39</v>
      </c>
      <c r="B190" s="86" t="s">
        <v>40</v>
      </c>
      <c r="C190" s="86" t="s">
        <v>42</v>
      </c>
      <c r="D190" s="86">
        <v>1989</v>
      </c>
      <c r="E190" s="86">
        <v>4</v>
      </c>
      <c r="F190" s="86">
        <v>4</v>
      </c>
      <c r="G190" s="86">
        <v>32</v>
      </c>
      <c r="H190" s="86">
        <v>61</v>
      </c>
      <c r="I190" s="86">
        <v>432</v>
      </c>
      <c r="J190" s="7">
        <v>3</v>
      </c>
      <c r="K190" s="20">
        <v>45908</v>
      </c>
      <c r="L190" s="67"/>
      <c r="M190" s="67"/>
      <c r="O190" s="119"/>
    </row>
    <row r="191" spans="1:15">
      <c r="A191" s="86" t="s">
        <v>39</v>
      </c>
      <c r="B191" s="86" t="s">
        <v>40</v>
      </c>
      <c r="C191" s="86" t="s">
        <v>47</v>
      </c>
      <c r="D191" s="86">
        <v>2016</v>
      </c>
      <c r="E191" s="86">
        <v>4</v>
      </c>
      <c r="F191" s="86">
        <v>3</v>
      </c>
      <c r="G191" s="86">
        <v>32</v>
      </c>
      <c r="H191" s="86">
        <v>62</v>
      </c>
      <c r="I191" s="86">
        <v>332</v>
      </c>
      <c r="J191" s="7">
        <v>3</v>
      </c>
      <c r="K191" s="20">
        <v>45908</v>
      </c>
      <c r="L191" s="67">
        <v>29</v>
      </c>
      <c r="M191" s="67">
        <v>0</v>
      </c>
      <c r="N191" s="30">
        <f t="shared" si="2"/>
        <v>0</v>
      </c>
      <c r="O191" s="119"/>
    </row>
    <row r="192" spans="1:15">
      <c r="A192" s="86" t="s">
        <v>39</v>
      </c>
      <c r="B192" s="86" t="s">
        <v>40</v>
      </c>
      <c r="C192" s="86" t="s">
        <v>41</v>
      </c>
      <c r="D192" s="86">
        <v>1984</v>
      </c>
      <c r="E192" s="86">
        <v>4</v>
      </c>
      <c r="F192" s="86">
        <v>2</v>
      </c>
      <c r="G192" s="86">
        <v>32</v>
      </c>
      <c r="H192" s="86">
        <v>63</v>
      </c>
      <c r="I192" s="86">
        <v>232</v>
      </c>
      <c r="J192" s="7">
        <v>3</v>
      </c>
      <c r="K192" s="20">
        <v>45908</v>
      </c>
      <c r="L192" s="67"/>
      <c r="M192" s="67"/>
      <c r="O192" s="119"/>
    </row>
    <row r="193" spans="1:15">
      <c r="A193" s="86" t="s">
        <v>39</v>
      </c>
      <c r="B193" s="86" t="s">
        <v>40</v>
      </c>
      <c r="C193" s="86" t="s">
        <v>46</v>
      </c>
      <c r="D193" s="86">
        <v>2008</v>
      </c>
      <c r="E193" s="86">
        <v>4</v>
      </c>
      <c r="F193" s="86">
        <v>1</v>
      </c>
      <c r="G193" s="86">
        <v>32</v>
      </c>
      <c r="H193" s="86">
        <v>64</v>
      </c>
      <c r="I193" s="86">
        <v>132</v>
      </c>
      <c r="J193" s="7">
        <v>3</v>
      </c>
      <c r="K193" s="20">
        <v>45908</v>
      </c>
      <c r="L193" s="67">
        <v>19</v>
      </c>
      <c r="M193" s="67">
        <v>0</v>
      </c>
      <c r="N193" s="30">
        <f t="shared" si="2"/>
        <v>0</v>
      </c>
      <c r="O193" s="119"/>
    </row>
    <row r="194" spans="1:15">
      <c r="A194" s="86" t="s">
        <v>29</v>
      </c>
      <c r="B194" s="86" t="s">
        <v>30</v>
      </c>
      <c r="C194" s="86" t="s">
        <v>37</v>
      </c>
      <c r="D194" s="86">
        <v>2018</v>
      </c>
      <c r="E194" s="86">
        <v>1</v>
      </c>
      <c r="F194" s="86">
        <v>1</v>
      </c>
      <c r="G194" s="86">
        <v>2</v>
      </c>
      <c r="H194" s="86">
        <v>1</v>
      </c>
      <c r="I194" s="86">
        <v>102</v>
      </c>
      <c r="J194" s="7">
        <v>4</v>
      </c>
      <c r="K194" s="20">
        <v>45909</v>
      </c>
      <c r="L194" s="67"/>
      <c r="M194" s="67"/>
      <c r="O194" s="119"/>
    </row>
    <row r="195" spans="1:15">
      <c r="A195" s="86" t="s">
        <v>29</v>
      </c>
      <c r="B195" s="86" t="s">
        <v>30</v>
      </c>
      <c r="C195" s="86" t="s">
        <v>32</v>
      </c>
      <c r="D195" s="86">
        <v>1985</v>
      </c>
      <c r="E195" s="86">
        <v>1</v>
      </c>
      <c r="F195" s="86">
        <v>2</v>
      </c>
      <c r="G195" s="86">
        <v>2</v>
      </c>
      <c r="H195" s="86">
        <v>2</v>
      </c>
      <c r="I195" s="86">
        <v>202</v>
      </c>
      <c r="J195" s="7">
        <v>4</v>
      </c>
      <c r="K195" s="20">
        <v>45909</v>
      </c>
      <c r="L195" s="67">
        <v>59</v>
      </c>
      <c r="M195" s="67">
        <v>5</v>
      </c>
      <c r="N195" s="30">
        <f t="shared" si="2"/>
        <v>8.4745762711864412</v>
      </c>
      <c r="O195" s="119"/>
    </row>
    <row r="196" spans="1:15">
      <c r="A196" s="86" t="s">
        <v>29</v>
      </c>
      <c r="B196" s="86" t="s">
        <v>30</v>
      </c>
      <c r="C196" s="86" t="s">
        <v>31</v>
      </c>
      <c r="D196" s="86">
        <v>1983</v>
      </c>
      <c r="E196" s="86">
        <v>1</v>
      </c>
      <c r="F196" s="86">
        <v>3</v>
      </c>
      <c r="G196" s="86">
        <v>2</v>
      </c>
      <c r="H196" s="86">
        <v>3</v>
      </c>
      <c r="I196" s="86">
        <v>302</v>
      </c>
      <c r="J196" s="7">
        <v>4</v>
      </c>
      <c r="K196" s="20">
        <v>45909</v>
      </c>
      <c r="L196" s="67">
        <v>48</v>
      </c>
      <c r="M196" s="67">
        <v>1</v>
      </c>
      <c r="N196" s="30">
        <f t="shared" si="2"/>
        <v>2.0833333333333335</v>
      </c>
      <c r="O196" s="119"/>
    </row>
    <row r="197" spans="1:15">
      <c r="A197" s="86" t="s">
        <v>29</v>
      </c>
      <c r="B197" s="86" t="s">
        <v>30</v>
      </c>
      <c r="C197" s="86" t="s">
        <v>34</v>
      </c>
      <c r="D197" s="86">
        <v>1999</v>
      </c>
      <c r="E197" s="86">
        <v>1</v>
      </c>
      <c r="F197" s="86">
        <v>4</v>
      </c>
      <c r="G197" s="86">
        <v>2</v>
      </c>
      <c r="H197" s="86">
        <v>4</v>
      </c>
      <c r="I197" s="86">
        <v>402</v>
      </c>
      <c r="J197" s="7">
        <v>4</v>
      </c>
      <c r="K197" s="20">
        <v>45909</v>
      </c>
      <c r="L197" s="67"/>
      <c r="M197" s="67"/>
      <c r="O197" s="119"/>
    </row>
    <row r="198" spans="1:15">
      <c r="A198" s="86" t="s">
        <v>29</v>
      </c>
      <c r="B198" s="86" t="s">
        <v>30</v>
      </c>
      <c r="C198" s="86" t="s">
        <v>35</v>
      </c>
      <c r="D198" s="86">
        <v>2002</v>
      </c>
      <c r="E198" s="86">
        <v>1</v>
      </c>
      <c r="F198" s="86">
        <v>4</v>
      </c>
      <c r="G198" s="86">
        <v>4</v>
      </c>
      <c r="H198" s="86">
        <v>5</v>
      </c>
      <c r="I198" s="86">
        <v>404</v>
      </c>
      <c r="J198" s="7">
        <v>4</v>
      </c>
      <c r="K198" s="20">
        <v>45909</v>
      </c>
      <c r="L198" s="67"/>
      <c r="M198" s="67"/>
      <c r="O198" s="119"/>
    </row>
    <row r="199" spans="1:15">
      <c r="A199" s="86" t="s">
        <v>29</v>
      </c>
      <c r="B199" s="86" t="s">
        <v>30</v>
      </c>
      <c r="C199" s="86" t="s">
        <v>38</v>
      </c>
      <c r="D199" s="86">
        <v>2023</v>
      </c>
      <c r="E199" s="86">
        <v>1</v>
      </c>
      <c r="F199" s="86">
        <v>3</v>
      </c>
      <c r="G199" s="86">
        <v>4</v>
      </c>
      <c r="H199" s="86">
        <v>6</v>
      </c>
      <c r="I199" s="86">
        <v>304</v>
      </c>
      <c r="J199" s="7">
        <v>4</v>
      </c>
      <c r="K199" s="20">
        <v>45909</v>
      </c>
      <c r="L199" s="67">
        <v>34</v>
      </c>
      <c r="M199" s="67"/>
      <c r="N199" s="30">
        <f t="shared" si="2"/>
        <v>0</v>
      </c>
      <c r="O199" s="119"/>
    </row>
    <row r="200" spans="1:15">
      <c r="A200" s="86" t="s">
        <v>29</v>
      </c>
      <c r="B200" s="86" t="s">
        <v>30</v>
      </c>
      <c r="C200" s="86" t="s">
        <v>33</v>
      </c>
      <c r="D200" s="86">
        <v>1998</v>
      </c>
      <c r="E200" s="86">
        <v>1</v>
      </c>
      <c r="F200" s="86">
        <v>2</v>
      </c>
      <c r="G200" s="86">
        <v>4</v>
      </c>
      <c r="H200" s="86">
        <v>7</v>
      </c>
      <c r="I200" s="86">
        <v>204</v>
      </c>
      <c r="J200" s="7">
        <v>4</v>
      </c>
      <c r="K200" s="20">
        <v>45909</v>
      </c>
      <c r="L200" s="67">
        <v>74</v>
      </c>
      <c r="M200" s="67">
        <v>30</v>
      </c>
      <c r="N200" s="30">
        <f t="shared" si="2"/>
        <v>40.54054054054054</v>
      </c>
      <c r="O200" s="119"/>
    </row>
    <row r="201" spans="1:15">
      <c r="A201" s="86" t="s">
        <v>29</v>
      </c>
      <c r="B201" s="86" t="s">
        <v>30</v>
      </c>
      <c r="C201" s="86" t="s">
        <v>36</v>
      </c>
      <c r="D201" s="86">
        <v>2016</v>
      </c>
      <c r="E201" s="86">
        <v>1</v>
      </c>
      <c r="F201" s="86">
        <v>1</v>
      </c>
      <c r="G201" s="86">
        <v>4</v>
      </c>
      <c r="H201" s="86">
        <v>8</v>
      </c>
      <c r="I201" s="86">
        <v>104</v>
      </c>
      <c r="J201" s="7">
        <v>4</v>
      </c>
      <c r="K201" s="20">
        <v>45909</v>
      </c>
      <c r="L201" s="67"/>
      <c r="M201" s="67"/>
      <c r="O201" s="119"/>
    </row>
    <row r="202" spans="1:15">
      <c r="A202" s="86" t="s">
        <v>39</v>
      </c>
      <c r="B202" s="86" t="s">
        <v>40</v>
      </c>
      <c r="C202" s="86" t="s">
        <v>41</v>
      </c>
      <c r="D202" s="86">
        <v>1984</v>
      </c>
      <c r="E202" s="86">
        <v>1</v>
      </c>
      <c r="F202" s="86">
        <v>1</v>
      </c>
      <c r="G202" s="86">
        <v>6</v>
      </c>
      <c r="H202" s="86">
        <v>9</v>
      </c>
      <c r="I202" s="86">
        <v>106</v>
      </c>
      <c r="J202" s="7">
        <v>4</v>
      </c>
      <c r="K202" s="20">
        <v>45909</v>
      </c>
      <c r="L202" s="67"/>
      <c r="M202" s="67"/>
      <c r="O202" s="119"/>
    </row>
    <row r="203" spans="1:15">
      <c r="A203" s="86" t="s">
        <v>39</v>
      </c>
      <c r="B203" s="86" t="s">
        <v>40</v>
      </c>
      <c r="C203" s="86" t="s">
        <v>42</v>
      </c>
      <c r="D203" s="86">
        <v>1989</v>
      </c>
      <c r="E203" s="86">
        <v>1</v>
      </c>
      <c r="F203" s="86">
        <v>2</v>
      </c>
      <c r="G203" s="86">
        <v>6</v>
      </c>
      <c r="H203" s="86">
        <v>10</v>
      </c>
      <c r="I203" s="86">
        <v>206</v>
      </c>
      <c r="J203" s="7">
        <v>4</v>
      </c>
      <c r="K203" s="20">
        <v>45909</v>
      </c>
      <c r="L203" s="67"/>
      <c r="M203" s="67"/>
      <c r="O203" s="119"/>
    </row>
    <row r="204" spans="1:15">
      <c r="A204" s="86" t="s">
        <v>39</v>
      </c>
      <c r="B204" s="86" t="s">
        <v>40</v>
      </c>
      <c r="C204" s="86" t="s">
        <v>45</v>
      </c>
      <c r="D204" s="86">
        <v>2004</v>
      </c>
      <c r="E204" s="86">
        <v>1</v>
      </c>
      <c r="F204" s="86">
        <v>3</v>
      </c>
      <c r="G204" s="86">
        <v>6</v>
      </c>
      <c r="H204" s="86">
        <v>11</v>
      </c>
      <c r="I204" s="86">
        <v>306</v>
      </c>
      <c r="J204" s="7">
        <v>4</v>
      </c>
      <c r="K204" s="20">
        <v>45909</v>
      </c>
      <c r="L204" s="67"/>
      <c r="M204" s="67"/>
      <c r="O204" s="119"/>
    </row>
    <row r="205" spans="1:15">
      <c r="A205" s="86" t="s">
        <v>39</v>
      </c>
      <c r="B205" s="86" t="s">
        <v>40</v>
      </c>
      <c r="C205" s="86" t="s">
        <v>43</v>
      </c>
      <c r="D205" s="86">
        <v>1999</v>
      </c>
      <c r="E205" s="86">
        <v>1</v>
      </c>
      <c r="F205" s="86">
        <v>4</v>
      </c>
      <c r="G205" s="86">
        <v>6</v>
      </c>
      <c r="H205" s="86">
        <v>12</v>
      </c>
      <c r="I205" s="86">
        <v>406</v>
      </c>
      <c r="J205" s="7">
        <v>4</v>
      </c>
      <c r="K205" s="20">
        <v>45909</v>
      </c>
      <c r="L205" s="67"/>
      <c r="M205" s="67"/>
      <c r="O205" s="119"/>
    </row>
    <row r="206" spans="1:15">
      <c r="A206" s="86" t="s">
        <v>39</v>
      </c>
      <c r="B206" s="86" t="s">
        <v>40</v>
      </c>
      <c r="C206" s="86" t="s">
        <v>46</v>
      </c>
      <c r="D206" s="86">
        <v>2008</v>
      </c>
      <c r="E206" s="86">
        <v>1</v>
      </c>
      <c r="F206" s="86">
        <v>4</v>
      </c>
      <c r="G206" s="86">
        <v>8</v>
      </c>
      <c r="H206" s="86">
        <v>13</v>
      </c>
      <c r="I206" s="86">
        <v>408</v>
      </c>
      <c r="J206" s="7">
        <v>4</v>
      </c>
      <c r="K206" s="20">
        <v>45909</v>
      </c>
      <c r="L206" s="67">
        <v>34</v>
      </c>
      <c r="M206" s="67">
        <v>3</v>
      </c>
      <c r="N206" s="30">
        <f t="shared" ref="N206:N264" si="3">M206*100/L206</f>
        <v>8.8235294117647065</v>
      </c>
      <c r="O206" s="119"/>
    </row>
    <row r="207" spans="1:15">
      <c r="A207" s="86" t="s">
        <v>39</v>
      </c>
      <c r="B207" s="86" t="s">
        <v>40</v>
      </c>
      <c r="C207" s="86" t="s">
        <v>48</v>
      </c>
      <c r="D207" s="86">
        <v>2020</v>
      </c>
      <c r="E207" s="86">
        <v>1</v>
      </c>
      <c r="F207" s="86">
        <v>3</v>
      </c>
      <c r="G207" s="86">
        <v>8</v>
      </c>
      <c r="H207" s="86">
        <v>14</v>
      </c>
      <c r="I207" s="86">
        <v>308</v>
      </c>
      <c r="J207" s="7">
        <v>4</v>
      </c>
      <c r="K207" s="20">
        <v>45909</v>
      </c>
      <c r="L207" s="67"/>
      <c r="M207" s="67"/>
      <c r="O207" s="119"/>
    </row>
    <row r="208" spans="1:15">
      <c r="A208" s="86" t="s">
        <v>39</v>
      </c>
      <c r="B208" s="86" t="s">
        <v>40</v>
      </c>
      <c r="C208" s="86" t="s">
        <v>44</v>
      </c>
      <c r="D208" s="86">
        <v>2001</v>
      </c>
      <c r="E208" s="86">
        <v>1</v>
      </c>
      <c r="F208" s="86">
        <v>2</v>
      </c>
      <c r="G208" s="86">
        <v>8</v>
      </c>
      <c r="H208" s="86">
        <v>15</v>
      </c>
      <c r="I208" s="86">
        <v>208</v>
      </c>
      <c r="J208" s="7">
        <v>4</v>
      </c>
      <c r="K208" s="20">
        <v>45909</v>
      </c>
      <c r="L208" s="67"/>
      <c r="M208" s="67"/>
      <c r="O208" s="119"/>
    </row>
    <row r="209" spans="1:15">
      <c r="A209" s="86" t="s">
        <v>39</v>
      </c>
      <c r="B209" s="86" t="s">
        <v>40</v>
      </c>
      <c r="C209" s="86" t="s">
        <v>47</v>
      </c>
      <c r="D209" s="86">
        <v>2016</v>
      </c>
      <c r="E209" s="86">
        <v>1</v>
      </c>
      <c r="F209" s="86">
        <v>1</v>
      </c>
      <c r="G209" s="86">
        <v>8</v>
      </c>
      <c r="H209" s="86">
        <v>16</v>
      </c>
      <c r="I209" s="86">
        <v>108</v>
      </c>
      <c r="J209" s="7">
        <v>4</v>
      </c>
      <c r="K209" s="20">
        <v>45909</v>
      </c>
      <c r="L209" s="67">
        <v>28</v>
      </c>
      <c r="M209" s="67">
        <v>0</v>
      </c>
      <c r="N209" s="30">
        <f t="shared" si="3"/>
        <v>0</v>
      </c>
      <c r="O209" s="119"/>
    </row>
    <row r="210" spans="1:15">
      <c r="A210" s="86" t="s">
        <v>29</v>
      </c>
      <c r="B210" s="86" t="s">
        <v>30</v>
      </c>
      <c r="C210" s="86" t="s">
        <v>32</v>
      </c>
      <c r="D210" s="86">
        <v>1985</v>
      </c>
      <c r="E210" s="86">
        <v>2</v>
      </c>
      <c r="F210" s="86">
        <v>1</v>
      </c>
      <c r="G210" s="86">
        <v>10</v>
      </c>
      <c r="H210" s="86">
        <v>17</v>
      </c>
      <c r="I210" s="86">
        <v>110</v>
      </c>
      <c r="J210" s="7">
        <v>4</v>
      </c>
      <c r="K210" s="20">
        <v>45909</v>
      </c>
      <c r="L210" s="67">
        <v>31</v>
      </c>
      <c r="M210" s="67">
        <v>10</v>
      </c>
      <c r="N210" s="30">
        <f t="shared" si="3"/>
        <v>32.258064516129032</v>
      </c>
      <c r="O210" s="119"/>
    </row>
    <row r="211" spans="1:15">
      <c r="A211" s="86" t="s">
        <v>29</v>
      </c>
      <c r="B211" s="86" t="s">
        <v>30</v>
      </c>
      <c r="C211" s="86" t="s">
        <v>38</v>
      </c>
      <c r="D211" s="86">
        <v>2023</v>
      </c>
      <c r="E211" s="86">
        <v>2</v>
      </c>
      <c r="F211" s="86">
        <v>2</v>
      </c>
      <c r="G211" s="86">
        <v>10</v>
      </c>
      <c r="H211" s="86">
        <v>18</v>
      </c>
      <c r="I211" s="86">
        <v>210</v>
      </c>
      <c r="J211" s="7">
        <v>4</v>
      </c>
      <c r="K211" s="20">
        <v>45909</v>
      </c>
      <c r="L211" s="67">
        <v>40</v>
      </c>
      <c r="M211" s="67"/>
      <c r="N211" s="30">
        <f t="shared" si="3"/>
        <v>0</v>
      </c>
      <c r="O211" s="119"/>
    </row>
    <row r="212" spans="1:15">
      <c r="A212" s="86" t="s">
        <v>29</v>
      </c>
      <c r="B212" s="86" t="s">
        <v>30</v>
      </c>
      <c r="C212" s="86" t="s">
        <v>36</v>
      </c>
      <c r="D212" s="86">
        <v>2016</v>
      </c>
      <c r="E212" s="86">
        <v>2</v>
      </c>
      <c r="F212" s="86">
        <v>3</v>
      </c>
      <c r="G212" s="86">
        <v>10</v>
      </c>
      <c r="H212" s="86">
        <v>19</v>
      </c>
      <c r="I212" s="86">
        <v>310</v>
      </c>
      <c r="J212" s="7">
        <v>4</v>
      </c>
      <c r="K212" s="20">
        <v>45909</v>
      </c>
      <c r="L212" s="67"/>
      <c r="M212" s="67"/>
      <c r="O212" s="119"/>
    </row>
    <row r="213" spans="1:15">
      <c r="A213" s="86" t="s">
        <v>29</v>
      </c>
      <c r="B213" s="86" t="s">
        <v>30</v>
      </c>
      <c r="C213" s="86" t="s">
        <v>33</v>
      </c>
      <c r="D213" s="86">
        <v>1998</v>
      </c>
      <c r="E213" s="86">
        <v>2</v>
      </c>
      <c r="F213" s="86">
        <v>4</v>
      </c>
      <c r="G213" s="86">
        <v>10</v>
      </c>
      <c r="H213" s="86">
        <v>20</v>
      </c>
      <c r="I213" s="86">
        <v>410</v>
      </c>
      <c r="J213" s="7">
        <v>4</v>
      </c>
      <c r="K213" s="20">
        <v>45909</v>
      </c>
      <c r="L213" s="67">
        <v>40</v>
      </c>
      <c r="M213" s="67">
        <v>15</v>
      </c>
      <c r="N213" s="30">
        <f t="shared" si="3"/>
        <v>37.5</v>
      </c>
      <c r="O213" s="119"/>
    </row>
    <row r="214" spans="1:15">
      <c r="A214" s="86" t="s">
        <v>29</v>
      </c>
      <c r="B214" s="86" t="s">
        <v>30</v>
      </c>
      <c r="C214" s="86" t="s">
        <v>31</v>
      </c>
      <c r="D214" s="86">
        <v>1983</v>
      </c>
      <c r="E214" s="86">
        <v>2</v>
      </c>
      <c r="F214" s="86">
        <v>4</v>
      </c>
      <c r="G214" s="86">
        <v>12</v>
      </c>
      <c r="H214" s="86">
        <v>21</v>
      </c>
      <c r="I214" s="86">
        <v>412</v>
      </c>
      <c r="J214" s="7">
        <v>4</v>
      </c>
      <c r="K214" s="20">
        <v>45909</v>
      </c>
      <c r="L214" s="67">
        <v>37</v>
      </c>
      <c r="M214" s="67">
        <v>3</v>
      </c>
      <c r="N214" s="30">
        <f t="shared" si="3"/>
        <v>8.1081081081081088</v>
      </c>
      <c r="O214" s="119"/>
    </row>
    <row r="215" spans="1:15">
      <c r="A215" s="86" t="s">
        <v>29</v>
      </c>
      <c r="B215" s="86" t="s">
        <v>30</v>
      </c>
      <c r="C215" s="86" t="s">
        <v>37</v>
      </c>
      <c r="D215" s="86">
        <v>2018</v>
      </c>
      <c r="E215" s="86">
        <v>2</v>
      </c>
      <c r="F215" s="86">
        <v>3</v>
      </c>
      <c r="G215" s="86">
        <v>12</v>
      </c>
      <c r="H215" s="86">
        <v>22</v>
      </c>
      <c r="I215" s="86">
        <v>312</v>
      </c>
      <c r="J215" s="7">
        <v>4</v>
      </c>
      <c r="K215" s="20">
        <v>45909</v>
      </c>
      <c r="L215" s="67"/>
      <c r="M215" s="67"/>
      <c r="O215" s="119"/>
    </row>
    <row r="216" spans="1:15">
      <c r="A216" s="86" t="s">
        <v>29</v>
      </c>
      <c r="B216" s="86" t="s">
        <v>30</v>
      </c>
      <c r="C216" s="86" t="s">
        <v>34</v>
      </c>
      <c r="D216" s="86">
        <v>1999</v>
      </c>
      <c r="E216" s="86">
        <v>2</v>
      </c>
      <c r="F216" s="86">
        <v>2</v>
      </c>
      <c r="G216" s="86">
        <v>12</v>
      </c>
      <c r="H216" s="86">
        <v>23</v>
      </c>
      <c r="I216" s="86">
        <v>212</v>
      </c>
      <c r="J216" s="7">
        <v>4</v>
      </c>
      <c r="K216" s="20">
        <v>45909</v>
      </c>
      <c r="L216" s="67"/>
      <c r="M216" s="67"/>
      <c r="O216" s="119"/>
    </row>
    <row r="217" spans="1:15">
      <c r="A217" s="86" t="s">
        <v>29</v>
      </c>
      <c r="B217" s="86" t="s">
        <v>30</v>
      </c>
      <c r="C217" s="86" t="s">
        <v>35</v>
      </c>
      <c r="D217" s="86">
        <v>2002</v>
      </c>
      <c r="E217" s="86">
        <v>2</v>
      </c>
      <c r="F217" s="86">
        <v>1</v>
      </c>
      <c r="G217" s="86">
        <v>12</v>
      </c>
      <c r="H217" s="86">
        <v>24</v>
      </c>
      <c r="I217" s="86">
        <v>112</v>
      </c>
      <c r="J217" s="7">
        <v>4</v>
      </c>
      <c r="K217" s="20">
        <v>45909</v>
      </c>
      <c r="L217" s="67"/>
      <c r="M217" s="67"/>
      <c r="O217" s="119"/>
    </row>
    <row r="218" spans="1:15">
      <c r="A218" s="86" t="s">
        <v>39</v>
      </c>
      <c r="B218" s="86" t="s">
        <v>40</v>
      </c>
      <c r="C218" s="86" t="s">
        <v>42</v>
      </c>
      <c r="D218" s="86">
        <v>1989</v>
      </c>
      <c r="E218" s="87">
        <v>2</v>
      </c>
      <c r="F218" s="87">
        <v>1</v>
      </c>
      <c r="G218" s="87">
        <v>14</v>
      </c>
      <c r="H218" s="86">
        <v>25</v>
      </c>
      <c r="I218" s="87">
        <v>114</v>
      </c>
      <c r="J218" s="7">
        <v>4</v>
      </c>
      <c r="K218" s="20">
        <v>45909</v>
      </c>
      <c r="L218" s="67"/>
      <c r="M218" s="67"/>
      <c r="O218" s="119"/>
    </row>
    <row r="219" spans="1:15">
      <c r="A219" s="86" t="s">
        <v>39</v>
      </c>
      <c r="B219" s="86" t="s">
        <v>40</v>
      </c>
      <c r="C219" s="86" t="s">
        <v>45</v>
      </c>
      <c r="D219" s="86">
        <v>2004</v>
      </c>
      <c r="E219" s="86">
        <v>2</v>
      </c>
      <c r="F219" s="86">
        <v>2</v>
      </c>
      <c r="G219" s="86">
        <v>14</v>
      </c>
      <c r="H219" s="86">
        <v>26</v>
      </c>
      <c r="I219" s="86">
        <v>214</v>
      </c>
      <c r="J219" s="7">
        <v>4</v>
      </c>
      <c r="K219" s="20">
        <v>45909</v>
      </c>
      <c r="L219" s="67"/>
      <c r="M219" s="67"/>
      <c r="O219" s="119"/>
    </row>
    <row r="220" spans="1:15">
      <c r="A220" s="86" t="s">
        <v>39</v>
      </c>
      <c r="B220" s="86" t="s">
        <v>40</v>
      </c>
      <c r="C220" s="86" t="s">
        <v>41</v>
      </c>
      <c r="D220" s="86">
        <v>1984</v>
      </c>
      <c r="E220" s="86">
        <v>2</v>
      </c>
      <c r="F220" s="86">
        <v>3</v>
      </c>
      <c r="G220" s="86">
        <v>14</v>
      </c>
      <c r="H220" s="86">
        <v>27</v>
      </c>
      <c r="I220" s="86">
        <v>314</v>
      </c>
      <c r="J220" s="7">
        <v>4</v>
      </c>
      <c r="K220" s="20">
        <v>45909</v>
      </c>
      <c r="L220" s="67"/>
      <c r="M220" s="67"/>
      <c r="O220" s="119"/>
    </row>
    <row r="221" spans="1:15">
      <c r="A221" s="86" t="s">
        <v>39</v>
      </c>
      <c r="B221" s="86" t="s">
        <v>40</v>
      </c>
      <c r="C221" s="86" t="s">
        <v>47</v>
      </c>
      <c r="D221" s="86">
        <v>2016</v>
      </c>
      <c r="E221" s="86">
        <v>2</v>
      </c>
      <c r="F221" s="86">
        <v>4</v>
      </c>
      <c r="G221" s="86">
        <v>14</v>
      </c>
      <c r="H221" s="86">
        <v>28</v>
      </c>
      <c r="I221" s="86">
        <v>414</v>
      </c>
      <c r="J221" s="7">
        <v>4</v>
      </c>
      <c r="K221" s="20">
        <v>45909</v>
      </c>
      <c r="L221" s="67">
        <v>43</v>
      </c>
      <c r="M221" s="67">
        <v>0</v>
      </c>
      <c r="N221" s="30">
        <f t="shared" si="3"/>
        <v>0</v>
      </c>
      <c r="O221" s="119"/>
    </row>
    <row r="222" spans="1:15">
      <c r="A222" s="86" t="s">
        <v>39</v>
      </c>
      <c r="B222" s="86" t="s">
        <v>40</v>
      </c>
      <c r="C222" s="86" t="s">
        <v>44</v>
      </c>
      <c r="D222" s="86">
        <v>2001</v>
      </c>
      <c r="E222" s="86">
        <v>2</v>
      </c>
      <c r="F222" s="86">
        <v>4</v>
      </c>
      <c r="G222" s="86">
        <v>16</v>
      </c>
      <c r="H222" s="86">
        <v>29</v>
      </c>
      <c r="I222" s="86">
        <v>416</v>
      </c>
      <c r="J222" s="7">
        <v>4</v>
      </c>
      <c r="K222" s="20">
        <v>45909</v>
      </c>
      <c r="L222" s="67"/>
      <c r="M222" s="67"/>
      <c r="O222" s="119"/>
    </row>
    <row r="223" spans="1:15">
      <c r="A223" s="86" t="s">
        <v>39</v>
      </c>
      <c r="B223" s="86" t="s">
        <v>40</v>
      </c>
      <c r="C223" s="86" t="s">
        <v>43</v>
      </c>
      <c r="D223" s="86">
        <v>1999</v>
      </c>
      <c r="E223" s="86">
        <v>2</v>
      </c>
      <c r="F223" s="86">
        <v>3</v>
      </c>
      <c r="G223" s="86">
        <v>16</v>
      </c>
      <c r="H223" s="86">
        <v>30</v>
      </c>
      <c r="I223" s="86">
        <v>316</v>
      </c>
      <c r="J223" s="7">
        <v>4</v>
      </c>
      <c r="K223" s="20">
        <v>45909</v>
      </c>
      <c r="L223" s="67"/>
      <c r="M223" s="67"/>
      <c r="O223" s="119"/>
    </row>
    <row r="224" spans="1:15">
      <c r="A224" s="86" t="s">
        <v>39</v>
      </c>
      <c r="B224" s="86" t="s">
        <v>40</v>
      </c>
      <c r="C224" s="86" t="s">
        <v>46</v>
      </c>
      <c r="D224" s="86">
        <v>2008</v>
      </c>
      <c r="E224" s="86">
        <v>2</v>
      </c>
      <c r="F224" s="86">
        <v>2</v>
      </c>
      <c r="G224" s="86">
        <v>16</v>
      </c>
      <c r="H224" s="86">
        <v>31</v>
      </c>
      <c r="I224" s="86">
        <v>216</v>
      </c>
      <c r="J224" s="7">
        <v>4</v>
      </c>
      <c r="K224" s="20">
        <v>45909</v>
      </c>
      <c r="L224" s="67">
        <v>39</v>
      </c>
      <c r="M224" s="67">
        <v>0</v>
      </c>
      <c r="N224" s="30">
        <f t="shared" si="3"/>
        <v>0</v>
      </c>
      <c r="O224" s="119"/>
    </row>
    <row r="225" spans="1:15">
      <c r="A225" s="86" t="s">
        <v>39</v>
      </c>
      <c r="B225" s="86" t="s">
        <v>40</v>
      </c>
      <c r="C225" s="86" t="s">
        <v>48</v>
      </c>
      <c r="D225" s="86">
        <v>2020</v>
      </c>
      <c r="E225" s="86">
        <v>2</v>
      </c>
      <c r="F225" s="86">
        <v>1</v>
      </c>
      <c r="G225" s="86">
        <v>16</v>
      </c>
      <c r="H225" s="86">
        <v>32</v>
      </c>
      <c r="I225" s="86">
        <v>116</v>
      </c>
      <c r="J225" s="7">
        <v>4</v>
      </c>
      <c r="K225" s="20">
        <v>45909</v>
      </c>
      <c r="L225" s="67"/>
      <c r="M225" s="67"/>
      <c r="O225" s="119"/>
    </row>
    <row r="226" spans="1:15">
      <c r="A226" s="86" t="s">
        <v>29</v>
      </c>
      <c r="B226" s="86" t="s">
        <v>30</v>
      </c>
      <c r="C226" s="86" t="s">
        <v>33</v>
      </c>
      <c r="D226" s="86">
        <v>1998</v>
      </c>
      <c r="E226" s="86">
        <v>3</v>
      </c>
      <c r="F226" s="86">
        <v>1</v>
      </c>
      <c r="G226" s="86">
        <v>18</v>
      </c>
      <c r="H226" s="86">
        <v>33</v>
      </c>
      <c r="I226" s="86">
        <v>118</v>
      </c>
      <c r="J226" s="7">
        <v>4</v>
      </c>
      <c r="K226" s="20">
        <v>45909</v>
      </c>
      <c r="L226" s="67">
        <v>41</v>
      </c>
      <c r="M226" s="67">
        <v>12</v>
      </c>
      <c r="N226" s="30">
        <f t="shared" si="3"/>
        <v>29.26829268292683</v>
      </c>
      <c r="O226" s="119"/>
    </row>
    <row r="227" spans="1:15">
      <c r="A227" s="86" t="s">
        <v>29</v>
      </c>
      <c r="B227" s="86" t="s">
        <v>30</v>
      </c>
      <c r="C227" s="86" t="s">
        <v>31</v>
      </c>
      <c r="D227" s="86">
        <v>1983</v>
      </c>
      <c r="E227" s="86">
        <v>3</v>
      </c>
      <c r="F227" s="86">
        <v>2</v>
      </c>
      <c r="G227" s="86">
        <v>18</v>
      </c>
      <c r="H227" s="86">
        <v>34</v>
      </c>
      <c r="I227" s="86">
        <v>218</v>
      </c>
      <c r="J227" s="7">
        <v>4</v>
      </c>
      <c r="K227" s="20">
        <v>45909</v>
      </c>
      <c r="L227" s="67">
        <v>28</v>
      </c>
      <c r="M227" s="67">
        <v>3</v>
      </c>
      <c r="N227" s="30">
        <f t="shared" si="3"/>
        <v>10.714285714285714</v>
      </c>
      <c r="O227" s="119"/>
    </row>
    <row r="228" spans="1:15">
      <c r="A228" s="86" t="s">
        <v>29</v>
      </c>
      <c r="B228" s="86" t="s">
        <v>30</v>
      </c>
      <c r="C228" s="86" t="s">
        <v>34</v>
      </c>
      <c r="D228" s="86">
        <v>1999</v>
      </c>
      <c r="E228" s="86">
        <v>3</v>
      </c>
      <c r="F228" s="86">
        <v>3</v>
      </c>
      <c r="G228" s="86">
        <v>18</v>
      </c>
      <c r="H228" s="86">
        <v>35</v>
      </c>
      <c r="I228" s="86">
        <v>318</v>
      </c>
      <c r="J228" s="7">
        <v>4</v>
      </c>
      <c r="K228" s="20">
        <v>45909</v>
      </c>
      <c r="L228" s="67"/>
      <c r="M228" s="67"/>
      <c r="O228" s="119"/>
    </row>
    <row r="229" spans="1:15">
      <c r="A229" s="86" t="s">
        <v>29</v>
      </c>
      <c r="B229" s="86" t="s">
        <v>30</v>
      </c>
      <c r="C229" s="86" t="s">
        <v>37</v>
      </c>
      <c r="D229" s="86">
        <v>2018</v>
      </c>
      <c r="E229" s="86">
        <v>3</v>
      </c>
      <c r="F229" s="86">
        <v>4</v>
      </c>
      <c r="G229" s="86">
        <v>18</v>
      </c>
      <c r="H229" s="86">
        <v>36</v>
      </c>
      <c r="I229" s="86">
        <v>418</v>
      </c>
      <c r="J229" s="7">
        <v>4</v>
      </c>
      <c r="K229" s="20">
        <v>45909</v>
      </c>
      <c r="L229" s="67"/>
      <c r="M229" s="67"/>
      <c r="O229" s="119"/>
    </row>
    <row r="230" spans="1:15">
      <c r="A230" s="86" t="s">
        <v>29</v>
      </c>
      <c r="B230" s="86" t="s">
        <v>30</v>
      </c>
      <c r="C230" s="86" t="s">
        <v>32</v>
      </c>
      <c r="D230" s="86">
        <v>1985</v>
      </c>
      <c r="E230" s="86">
        <v>3</v>
      </c>
      <c r="F230" s="86">
        <v>4</v>
      </c>
      <c r="G230" s="86">
        <v>20</v>
      </c>
      <c r="H230" s="86">
        <v>37</v>
      </c>
      <c r="I230" s="86">
        <v>420</v>
      </c>
      <c r="J230" s="7">
        <v>4</v>
      </c>
      <c r="K230" s="20">
        <v>45909</v>
      </c>
      <c r="L230" s="67">
        <v>43</v>
      </c>
      <c r="M230" s="67">
        <v>4</v>
      </c>
      <c r="N230" s="30">
        <f t="shared" si="3"/>
        <v>9.3023255813953494</v>
      </c>
      <c r="O230" s="119"/>
    </row>
    <row r="231" spans="1:15">
      <c r="A231" s="86" t="s">
        <v>29</v>
      </c>
      <c r="B231" s="86" t="s">
        <v>30</v>
      </c>
      <c r="C231" s="86" t="s">
        <v>35</v>
      </c>
      <c r="D231" s="86">
        <v>2002</v>
      </c>
      <c r="E231" s="86">
        <v>3</v>
      </c>
      <c r="F231" s="86">
        <v>3</v>
      </c>
      <c r="G231" s="86">
        <v>20</v>
      </c>
      <c r="H231" s="86">
        <v>38</v>
      </c>
      <c r="I231" s="86">
        <v>320</v>
      </c>
      <c r="J231" s="7">
        <v>4</v>
      </c>
      <c r="K231" s="20">
        <v>45909</v>
      </c>
      <c r="L231" s="67"/>
      <c r="M231" s="67"/>
      <c r="O231" s="119"/>
    </row>
    <row r="232" spans="1:15">
      <c r="A232" s="86" t="s">
        <v>29</v>
      </c>
      <c r="B232" s="86" t="s">
        <v>30</v>
      </c>
      <c r="C232" s="86" t="s">
        <v>36</v>
      </c>
      <c r="D232" s="86">
        <v>2016</v>
      </c>
      <c r="E232" s="86">
        <v>3</v>
      </c>
      <c r="F232" s="86">
        <v>2</v>
      </c>
      <c r="G232" s="86">
        <v>20</v>
      </c>
      <c r="H232" s="86">
        <v>39</v>
      </c>
      <c r="I232" s="86">
        <v>220</v>
      </c>
      <c r="J232" s="7">
        <v>4</v>
      </c>
      <c r="K232" s="20">
        <v>45909</v>
      </c>
      <c r="L232" s="67"/>
      <c r="M232" s="67"/>
      <c r="O232" s="119"/>
    </row>
    <row r="233" spans="1:15">
      <c r="A233" s="86" t="s">
        <v>29</v>
      </c>
      <c r="B233" s="86" t="s">
        <v>30</v>
      </c>
      <c r="C233" s="86" t="s">
        <v>38</v>
      </c>
      <c r="D233" s="86">
        <v>2023</v>
      </c>
      <c r="E233" s="86">
        <v>3</v>
      </c>
      <c r="F233" s="86">
        <v>1</v>
      </c>
      <c r="G233" s="86">
        <v>20</v>
      </c>
      <c r="H233" s="86">
        <v>40</v>
      </c>
      <c r="I233" s="86">
        <v>120</v>
      </c>
      <c r="J233" s="7">
        <v>4</v>
      </c>
      <c r="K233" s="20">
        <v>45909</v>
      </c>
      <c r="L233" s="67">
        <v>31</v>
      </c>
      <c r="M233" s="67"/>
      <c r="N233" s="30">
        <f t="shared" si="3"/>
        <v>0</v>
      </c>
      <c r="O233" s="119"/>
    </row>
    <row r="234" spans="1:15">
      <c r="A234" s="86" t="s">
        <v>39</v>
      </c>
      <c r="B234" s="86" t="s">
        <v>40</v>
      </c>
      <c r="C234" s="86" t="s">
        <v>44</v>
      </c>
      <c r="D234" s="86">
        <v>2001</v>
      </c>
      <c r="E234" s="86">
        <v>3</v>
      </c>
      <c r="F234" s="86">
        <v>1</v>
      </c>
      <c r="G234" s="86">
        <v>22</v>
      </c>
      <c r="H234" s="86">
        <v>41</v>
      </c>
      <c r="I234" s="86">
        <v>122</v>
      </c>
      <c r="J234" s="7">
        <v>4</v>
      </c>
      <c r="K234" s="20">
        <v>45909</v>
      </c>
      <c r="L234" s="67"/>
      <c r="M234" s="67"/>
      <c r="O234" s="119"/>
    </row>
    <row r="235" spans="1:15">
      <c r="A235" s="86" t="s">
        <v>39</v>
      </c>
      <c r="B235" s="86" t="s">
        <v>40</v>
      </c>
      <c r="C235" s="86" t="s">
        <v>47</v>
      </c>
      <c r="D235" s="86">
        <v>2016</v>
      </c>
      <c r="E235" s="86">
        <v>3</v>
      </c>
      <c r="F235" s="86">
        <v>2</v>
      </c>
      <c r="G235" s="86">
        <v>22</v>
      </c>
      <c r="H235" s="86">
        <v>42</v>
      </c>
      <c r="I235" s="86">
        <v>222</v>
      </c>
      <c r="J235" s="7">
        <v>4</v>
      </c>
      <c r="K235" s="20">
        <v>45909</v>
      </c>
      <c r="L235" s="67">
        <v>39</v>
      </c>
      <c r="M235" s="67">
        <v>0</v>
      </c>
      <c r="N235" s="30">
        <f t="shared" si="3"/>
        <v>0</v>
      </c>
      <c r="O235" s="119"/>
    </row>
    <row r="236" spans="1:15">
      <c r="A236" s="86" t="s">
        <v>39</v>
      </c>
      <c r="B236" s="86" t="s">
        <v>40</v>
      </c>
      <c r="C236" s="86" t="s">
        <v>42</v>
      </c>
      <c r="D236" s="86">
        <v>1989</v>
      </c>
      <c r="E236" s="86">
        <v>3</v>
      </c>
      <c r="F236" s="86">
        <v>3</v>
      </c>
      <c r="G236" s="86">
        <v>22</v>
      </c>
      <c r="H236" s="86">
        <v>43</v>
      </c>
      <c r="I236" s="86">
        <v>322</v>
      </c>
      <c r="J236" s="7">
        <v>4</v>
      </c>
      <c r="K236" s="20">
        <v>45909</v>
      </c>
      <c r="L236" s="67"/>
      <c r="M236" s="67"/>
      <c r="O236" s="119"/>
    </row>
    <row r="237" spans="1:15">
      <c r="A237" s="86" t="s">
        <v>39</v>
      </c>
      <c r="B237" s="86" t="s">
        <v>40</v>
      </c>
      <c r="C237" s="86" t="s">
        <v>48</v>
      </c>
      <c r="D237" s="86">
        <v>2020</v>
      </c>
      <c r="E237" s="86">
        <v>3</v>
      </c>
      <c r="F237" s="86">
        <v>4</v>
      </c>
      <c r="G237" s="86">
        <v>22</v>
      </c>
      <c r="H237" s="86">
        <v>44</v>
      </c>
      <c r="I237" s="86">
        <v>422</v>
      </c>
      <c r="J237" s="7">
        <v>4</v>
      </c>
      <c r="K237" s="20">
        <v>45909</v>
      </c>
      <c r="L237" s="67"/>
      <c r="M237" s="67"/>
      <c r="O237" s="119"/>
    </row>
    <row r="238" spans="1:15">
      <c r="A238" s="86" t="s">
        <v>39</v>
      </c>
      <c r="B238" s="86" t="s">
        <v>40</v>
      </c>
      <c r="C238" s="86" t="s">
        <v>41</v>
      </c>
      <c r="D238" s="86">
        <v>1984</v>
      </c>
      <c r="E238" s="86">
        <v>3</v>
      </c>
      <c r="F238" s="86">
        <v>4</v>
      </c>
      <c r="G238" s="86">
        <v>24</v>
      </c>
      <c r="H238" s="86">
        <v>45</v>
      </c>
      <c r="I238" s="86">
        <v>424</v>
      </c>
      <c r="J238" s="7">
        <v>4</v>
      </c>
      <c r="K238" s="20">
        <v>45909</v>
      </c>
      <c r="L238" s="67"/>
      <c r="M238" s="67"/>
      <c r="O238" s="119"/>
    </row>
    <row r="239" spans="1:15">
      <c r="A239" s="86" t="s">
        <v>39</v>
      </c>
      <c r="B239" s="86" t="s">
        <v>40</v>
      </c>
      <c r="C239" s="86" t="s">
        <v>46</v>
      </c>
      <c r="D239" s="86">
        <v>2008</v>
      </c>
      <c r="E239" s="86">
        <v>3</v>
      </c>
      <c r="F239" s="86">
        <v>3</v>
      </c>
      <c r="G239" s="86">
        <v>24</v>
      </c>
      <c r="H239" s="86">
        <v>46</v>
      </c>
      <c r="I239" s="86">
        <v>324</v>
      </c>
      <c r="J239" s="7">
        <v>4</v>
      </c>
      <c r="K239" s="20">
        <v>45909</v>
      </c>
      <c r="L239" s="67">
        <v>32</v>
      </c>
      <c r="M239" s="67">
        <v>0</v>
      </c>
      <c r="N239" s="30">
        <f t="shared" si="3"/>
        <v>0</v>
      </c>
      <c r="O239" s="119"/>
    </row>
    <row r="240" spans="1:15">
      <c r="A240" s="86" t="s">
        <v>39</v>
      </c>
      <c r="B240" s="86" t="s">
        <v>40</v>
      </c>
      <c r="C240" s="86" t="s">
        <v>43</v>
      </c>
      <c r="D240" s="86">
        <v>1999</v>
      </c>
      <c r="E240" s="86">
        <v>3</v>
      </c>
      <c r="F240" s="86">
        <v>2</v>
      </c>
      <c r="G240" s="86">
        <v>24</v>
      </c>
      <c r="H240" s="86">
        <v>47</v>
      </c>
      <c r="I240" s="86">
        <v>224</v>
      </c>
      <c r="J240" s="7">
        <v>4</v>
      </c>
      <c r="K240" s="20">
        <v>45909</v>
      </c>
      <c r="L240" s="67"/>
      <c r="M240" s="67"/>
      <c r="O240" s="119"/>
    </row>
    <row r="241" spans="1:15">
      <c r="A241" s="86" t="s">
        <v>39</v>
      </c>
      <c r="B241" s="86" t="s">
        <v>40</v>
      </c>
      <c r="C241" s="86" t="s">
        <v>45</v>
      </c>
      <c r="D241" s="86">
        <v>2004</v>
      </c>
      <c r="E241" s="86">
        <v>3</v>
      </c>
      <c r="F241" s="86">
        <v>1</v>
      </c>
      <c r="G241" s="86">
        <v>24</v>
      </c>
      <c r="H241" s="86">
        <v>48</v>
      </c>
      <c r="I241" s="86">
        <v>124</v>
      </c>
      <c r="J241" s="7">
        <v>4</v>
      </c>
      <c r="K241" s="20">
        <v>45909</v>
      </c>
      <c r="L241" s="67"/>
      <c r="M241" s="67"/>
      <c r="O241" s="119"/>
    </row>
    <row r="242" spans="1:15">
      <c r="A242" s="86" t="s">
        <v>29</v>
      </c>
      <c r="B242" s="86" t="s">
        <v>30</v>
      </c>
      <c r="C242" s="86" t="s">
        <v>34</v>
      </c>
      <c r="D242" s="86">
        <v>1999</v>
      </c>
      <c r="E242" s="86">
        <v>4</v>
      </c>
      <c r="F242" s="86">
        <v>1</v>
      </c>
      <c r="G242" s="86">
        <v>26</v>
      </c>
      <c r="H242" s="86">
        <v>49</v>
      </c>
      <c r="I242" s="86">
        <v>126</v>
      </c>
      <c r="J242" s="7">
        <v>4</v>
      </c>
      <c r="K242" s="20">
        <v>45909</v>
      </c>
      <c r="L242" s="67"/>
      <c r="M242" s="67"/>
      <c r="O242" s="119"/>
    </row>
    <row r="243" spans="1:15">
      <c r="A243" s="86" t="s">
        <v>29</v>
      </c>
      <c r="B243" s="86" t="s">
        <v>30</v>
      </c>
      <c r="C243" s="86" t="s">
        <v>35</v>
      </c>
      <c r="D243" s="86">
        <v>2002</v>
      </c>
      <c r="E243" s="86">
        <v>4</v>
      </c>
      <c r="F243" s="86">
        <v>2</v>
      </c>
      <c r="G243" s="86">
        <v>26</v>
      </c>
      <c r="H243" s="86">
        <v>50</v>
      </c>
      <c r="I243" s="86">
        <v>226</v>
      </c>
      <c r="J243" s="7">
        <v>4</v>
      </c>
      <c r="K243" s="20">
        <v>45909</v>
      </c>
      <c r="L243" s="67"/>
      <c r="M243" s="67"/>
      <c r="O243" s="119"/>
    </row>
    <row r="244" spans="1:15">
      <c r="A244" s="86" t="s">
        <v>29</v>
      </c>
      <c r="B244" s="86" t="s">
        <v>30</v>
      </c>
      <c r="C244" s="86" t="s">
        <v>32</v>
      </c>
      <c r="D244" s="86">
        <v>1985</v>
      </c>
      <c r="E244" s="86">
        <v>4</v>
      </c>
      <c r="F244" s="86">
        <v>3</v>
      </c>
      <c r="G244" s="86">
        <v>26</v>
      </c>
      <c r="H244" s="86">
        <v>51</v>
      </c>
      <c r="I244" s="86">
        <v>326</v>
      </c>
      <c r="J244" s="7">
        <v>4</v>
      </c>
      <c r="K244" s="20">
        <v>45909</v>
      </c>
      <c r="L244" s="67">
        <v>28</v>
      </c>
      <c r="M244" s="67">
        <v>0</v>
      </c>
      <c r="N244" s="30">
        <f t="shared" si="3"/>
        <v>0</v>
      </c>
      <c r="O244" s="119"/>
    </row>
    <row r="245" spans="1:15">
      <c r="A245" s="86" t="s">
        <v>29</v>
      </c>
      <c r="B245" s="86" t="s">
        <v>30</v>
      </c>
      <c r="C245" s="86" t="s">
        <v>38</v>
      </c>
      <c r="D245" s="86">
        <v>2023</v>
      </c>
      <c r="E245" s="86">
        <v>4</v>
      </c>
      <c r="F245" s="86">
        <v>4</v>
      </c>
      <c r="G245" s="86">
        <v>26</v>
      </c>
      <c r="H245" s="86">
        <v>52</v>
      </c>
      <c r="I245" s="86">
        <v>426</v>
      </c>
      <c r="J245" s="7">
        <v>4</v>
      </c>
      <c r="K245" s="20">
        <v>45909</v>
      </c>
      <c r="L245" s="67">
        <v>37</v>
      </c>
      <c r="M245" s="67"/>
      <c r="N245" s="30">
        <f t="shared" si="3"/>
        <v>0</v>
      </c>
      <c r="O245" s="119"/>
    </row>
    <row r="246" spans="1:15">
      <c r="A246" s="86" t="s">
        <v>29</v>
      </c>
      <c r="B246" s="86" t="s">
        <v>30</v>
      </c>
      <c r="C246" s="86" t="s">
        <v>36</v>
      </c>
      <c r="D246" s="86">
        <v>2016</v>
      </c>
      <c r="E246" s="86">
        <v>4</v>
      </c>
      <c r="F246" s="86">
        <v>4</v>
      </c>
      <c r="G246" s="86">
        <v>28</v>
      </c>
      <c r="H246" s="86">
        <v>53</v>
      </c>
      <c r="I246" s="86">
        <v>428</v>
      </c>
      <c r="J246" s="7">
        <v>4</v>
      </c>
      <c r="K246" s="20">
        <v>45909</v>
      </c>
      <c r="L246" s="67"/>
      <c r="M246" s="67"/>
      <c r="O246" s="119"/>
    </row>
    <row r="247" spans="1:15">
      <c r="A247" s="86" t="s">
        <v>29</v>
      </c>
      <c r="B247" s="86" t="s">
        <v>30</v>
      </c>
      <c r="C247" s="86" t="s">
        <v>33</v>
      </c>
      <c r="D247" s="86">
        <v>1998</v>
      </c>
      <c r="E247" s="86">
        <v>4</v>
      </c>
      <c r="F247" s="86">
        <v>3</v>
      </c>
      <c r="G247" s="86">
        <v>28</v>
      </c>
      <c r="H247" s="86">
        <v>54</v>
      </c>
      <c r="I247" s="86">
        <v>328</v>
      </c>
      <c r="J247" s="7">
        <v>4</v>
      </c>
      <c r="K247" s="20">
        <v>45909</v>
      </c>
      <c r="L247" s="67">
        <v>40</v>
      </c>
      <c r="M247" s="67">
        <v>0</v>
      </c>
      <c r="N247" s="30">
        <f t="shared" si="3"/>
        <v>0</v>
      </c>
      <c r="O247" s="119"/>
    </row>
    <row r="248" spans="1:15">
      <c r="A248" s="86" t="s">
        <v>29</v>
      </c>
      <c r="B248" s="86" t="s">
        <v>30</v>
      </c>
      <c r="C248" s="86" t="s">
        <v>37</v>
      </c>
      <c r="D248" s="86">
        <v>2018</v>
      </c>
      <c r="E248" s="86">
        <v>4</v>
      </c>
      <c r="F248" s="86">
        <v>2</v>
      </c>
      <c r="G248" s="86">
        <v>28</v>
      </c>
      <c r="H248" s="86">
        <v>55</v>
      </c>
      <c r="I248" s="86">
        <v>228</v>
      </c>
      <c r="J248" s="7">
        <v>4</v>
      </c>
      <c r="K248" s="20">
        <v>45909</v>
      </c>
      <c r="L248" s="67"/>
      <c r="M248" s="67"/>
      <c r="O248" s="119"/>
    </row>
    <row r="249" spans="1:15">
      <c r="A249" s="86" t="s">
        <v>29</v>
      </c>
      <c r="B249" s="86" t="s">
        <v>30</v>
      </c>
      <c r="C249" s="86" t="s">
        <v>31</v>
      </c>
      <c r="D249" s="86">
        <v>1983</v>
      </c>
      <c r="E249" s="86">
        <v>4</v>
      </c>
      <c r="F249" s="86">
        <v>1</v>
      </c>
      <c r="G249" s="86">
        <v>28</v>
      </c>
      <c r="H249" s="86">
        <v>56</v>
      </c>
      <c r="I249" s="86">
        <v>128</v>
      </c>
      <c r="J249" s="7">
        <v>4</v>
      </c>
      <c r="K249" s="20">
        <v>45909</v>
      </c>
      <c r="L249" s="67"/>
      <c r="M249" s="67">
        <v>2</v>
      </c>
      <c r="O249" s="119"/>
    </row>
    <row r="250" spans="1:15">
      <c r="A250" s="86" t="s">
        <v>39</v>
      </c>
      <c r="B250" s="86" t="s">
        <v>40</v>
      </c>
      <c r="C250" s="86" t="s">
        <v>43</v>
      </c>
      <c r="D250" s="86">
        <v>1999</v>
      </c>
      <c r="E250" s="86">
        <v>4</v>
      </c>
      <c r="F250" s="86">
        <v>1</v>
      </c>
      <c r="G250" s="86">
        <v>30</v>
      </c>
      <c r="H250" s="86">
        <v>57</v>
      </c>
      <c r="I250" s="86">
        <v>130</v>
      </c>
      <c r="J250" s="7">
        <v>4</v>
      </c>
      <c r="K250" s="20">
        <v>45909</v>
      </c>
      <c r="L250" s="67"/>
      <c r="M250" s="67"/>
      <c r="O250" s="119"/>
    </row>
    <row r="251" spans="1:15">
      <c r="A251" s="86" t="s">
        <v>39</v>
      </c>
      <c r="B251" s="86" t="s">
        <v>40</v>
      </c>
      <c r="C251" s="86" t="s">
        <v>48</v>
      </c>
      <c r="D251" s="86">
        <v>2020</v>
      </c>
      <c r="E251" s="86">
        <v>4</v>
      </c>
      <c r="F251" s="86">
        <v>2</v>
      </c>
      <c r="G251" s="86">
        <v>30</v>
      </c>
      <c r="H251" s="86">
        <v>58</v>
      </c>
      <c r="I251" s="86">
        <v>230</v>
      </c>
      <c r="J251" s="7">
        <v>4</v>
      </c>
      <c r="K251" s="20">
        <v>45909</v>
      </c>
      <c r="L251" s="67"/>
      <c r="M251" s="67"/>
      <c r="O251" s="119"/>
    </row>
    <row r="252" spans="1:15">
      <c r="A252" s="86" t="s">
        <v>39</v>
      </c>
      <c r="B252" s="86" t="s">
        <v>40</v>
      </c>
      <c r="C252" s="86" t="s">
        <v>44</v>
      </c>
      <c r="D252" s="86">
        <v>2001</v>
      </c>
      <c r="E252" s="86">
        <v>4</v>
      </c>
      <c r="F252" s="86">
        <v>3</v>
      </c>
      <c r="G252" s="86">
        <v>30</v>
      </c>
      <c r="H252" s="86">
        <v>59</v>
      </c>
      <c r="I252" s="86">
        <v>330</v>
      </c>
      <c r="J252" s="7">
        <v>4</v>
      </c>
      <c r="K252" s="20">
        <v>45909</v>
      </c>
      <c r="L252" s="67"/>
      <c r="M252" s="67"/>
      <c r="O252" s="119"/>
    </row>
    <row r="253" spans="1:15">
      <c r="A253" s="86" t="s">
        <v>39</v>
      </c>
      <c r="B253" s="86" t="s">
        <v>40</v>
      </c>
      <c r="C253" s="86" t="s">
        <v>45</v>
      </c>
      <c r="D253" s="86">
        <v>2004</v>
      </c>
      <c r="E253" s="86">
        <v>4</v>
      </c>
      <c r="F253" s="86">
        <v>4</v>
      </c>
      <c r="G253" s="86">
        <v>30</v>
      </c>
      <c r="H253" s="86">
        <v>60</v>
      </c>
      <c r="I253" s="86">
        <v>430</v>
      </c>
      <c r="J253" s="7">
        <v>4</v>
      </c>
      <c r="K253" s="20">
        <v>45909</v>
      </c>
      <c r="L253" s="67"/>
      <c r="M253" s="67"/>
      <c r="O253" s="119"/>
    </row>
    <row r="254" spans="1:15">
      <c r="A254" s="86" t="s">
        <v>39</v>
      </c>
      <c r="B254" s="86" t="s">
        <v>40</v>
      </c>
      <c r="C254" s="86" t="s">
        <v>42</v>
      </c>
      <c r="D254" s="86">
        <v>1989</v>
      </c>
      <c r="E254" s="86">
        <v>4</v>
      </c>
      <c r="F254" s="86">
        <v>4</v>
      </c>
      <c r="G254" s="86">
        <v>32</v>
      </c>
      <c r="H254" s="86">
        <v>61</v>
      </c>
      <c r="I254" s="86">
        <v>432</v>
      </c>
      <c r="J254" s="7">
        <v>4</v>
      </c>
      <c r="K254" s="20">
        <v>45909</v>
      </c>
      <c r="L254" s="67"/>
      <c r="M254" s="67"/>
      <c r="O254" s="119"/>
    </row>
    <row r="255" spans="1:15">
      <c r="A255" s="86" t="s">
        <v>39</v>
      </c>
      <c r="B255" s="86" t="s">
        <v>40</v>
      </c>
      <c r="C255" s="86" t="s">
        <v>47</v>
      </c>
      <c r="D255" s="86">
        <v>2016</v>
      </c>
      <c r="E255" s="86">
        <v>4</v>
      </c>
      <c r="F255" s="86">
        <v>3</v>
      </c>
      <c r="G255" s="86">
        <v>32</v>
      </c>
      <c r="H255" s="86">
        <v>62</v>
      </c>
      <c r="I255" s="86">
        <v>332</v>
      </c>
      <c r="J255" s="7">
        <v>4</v>
      </c>
      <c r="K255" s="20">
        <v>45909</v>
      </c>
      <c r="L255" s="67">
        <v>29</v>
      </c>
      <c r="M255" s="67">
        <v>0</v>
      </c>
      <c r="N255" s="30">
        <f t="shared" si="3"/>
        <v>0</v>
      </c>
      <c r="O255" s="119"/>
    </row>
    <row r="256" spans="1:15">
      <c r="A256" s="86" t="s">
        <v>39</v>
      </c>
      <c r="B256" s="86" t="s">
        <v>40</v>
      </c>
      <c r="C256" s="86" t="s">
        <v>41</v>
      </c>
      <c r="D256" s="86">
        <v>1984</v>
      </c>
      <c r="E256" s="86">
        <v>4</v>
      </c>
      <c r="F256" s="86">
        <v>2</v>
      </c>
      <c r="G256" s="86">
        <v>32</v>
      </c>
      <c r="H256" s="86">
        <v>63</v>
      </c>
      <c r="I256" s="86">
        <v>232</v>
      </c>
      <c r="J256" s="7">
        <v>4</v>
      </c>
      <c r="K256" s="20">
        <v>45909</v>
      </c>
      <c r="L256" s="67"/>
      <c r="M256" s="67"/>
      <c r="O256" s="119"/>
    </row>
    <row r="257" spans="1:15">
      <c r="A257" s="86" t="s">
        <v>39</v>
      </c>
      <c r="B257" s="86" t="s">
        <v>40</v>
      </c>
      <c r="C257" s="86" t="s">
        <v>46</v>
      </c>
      <c r="D257" s="86">
        <v>2008</v>
      </c>
      <c r="E257" s="86">
        <v>4</v>
      </c>
      <c r="F257" s="86">
        <v>1</v>
      </c>
      <c r="G257" s="86">
        <v>32</v>
      </c>
      <c r="H257" s="86">
        <v>64</v>
      </c>
      <c r="I257" s="86">
        <v>132</v>
      </c>
      <c r="J257" s="7">
        <v>4</v>
      </c>
      <c r="K257" s="20">
        <v>45909</v>
      </c>
      <c r="L257" s="67">
        <v>19</v>
      </c>
      <c r="M257" s="67">
        <v>0</v>
      </c>
      <c r="N257" s="30">
        <f t="shared" si="3"/>
        <v>0</v>
      </c>
      <c r="O257" s="119"/>
    </row>
    <row r="258" spans="1:15">
      <c r="A258" s="86" t="s">
        <v>29</v>
      </c>
      <c r="B258" s="86" t="s">
        <v>30</v>
      </c>
      <c r="C258" s="86" t="s">
        <v>37</v>
      </c>
      <c r="D258" s="86">
        <v>2018</v>
      </c>
      <c r="E258" s="86">
        <v>1</v>
      </c>
      <c r="F258" s="86">
        <v>1</v>
      </c>
      <c r="G258" s="86">
        <v>2</v>
      </c>
      <c r="H258" s="86">
        <v>1</v>
      </c>
      <c r="I258" s="86">
        <v>102</v>
      </c>
      <c r="J258" s="7">
        <v>5</v>
      </c>
      <c r="K258" s="20">
        <v>45910</v>
      </c>
      <c r="L258" s="67">
        <v>30</v>
      </c>
      <c r="M258" s="67">
        <v>10</v>
      </c>
      <c r="N258" s="30">
        <f t="shared" si="3"/>
        <v>33.333333333333336</v>
      </c>
      <c r="O258" s="119"/>
    </row>
    <row r="259" spans="1:15">
      <c r="A259" s="86" t="s">
        <v>29</v>
      </c>
      <c r="B259" s="86" t="s">
        <v>30</v>
      </c>
      <c r="C259" s="86" t="s">
        <v>32</v>
      </c>
      <c r="D259" s="86">
        <v>1985</v>
      </c>
      <c r="E259" s="86">
        <v>1</v>
      </c>
      <c r="F259" s="86">
        <v>2</v>
      </c>
      <c r="G259" s="86">
        <v>2</v>
      </c>
      <c r="H259" s="86">
        <v>2</v>
      </c>
      <c r="I259" s="86">
        <v>202</v>
      </c>
      <c r="J259" s="7">
        <v>5</v>
      </c>
      <c r="K259" s="20">
        <v>45910</v>
      </c>
      <c r="L259" s="67">
        <v>59</v>
      </c>
      <c r="M259" s="67">
        <v>7</v>
      </c>
      <c r="N259" s="30">
        <f t="shared" si="3"/>
        <v>11.864406779661017</v>
      </c>
      <c r="O259" s="119"/>
    </row>
    <row r="260" spans="1:15">
      <c r="A260" s="86" t="s">
        <v>29</v>
      </c>
      <c r="B260" s="86" t="s">
        <v>30</v>
      </c>
      <c r="C260" s="86" t="s">
        <v>31</v>
      </c>
      <c r="D260" s="86">
        <v>1983</v>
      </c>
      <c r="E260" s="86">
        <v>1</v>
      </c>
      <c r="F260" s="86">
        <v>3</v>
      </c>
      <c r="G260" s="86">
        <v>2</v>
      </c>
      <c r="H260" s="86">
        <v>3</v>
      </c>
      <c r="I260" s="86">
        <v>302</v>
      </c>
      <c r="J260" s="7">
        <v>5</v>
      </c>
      <c r="K260" s="20">
        <v>45910</v>
      </c>
      <c r="L260" s="67">
        <v>48</v>
      </c>
      <c r="M260" s="67">
        <v>0</v>
      </c>
      <c r="N260" s="30">
        <f t="shared" si="3"/>
        <v>0</v>
      </c>
      <c r="O260" s="119"/>
    </row>
    <row r="261" spans="1:15">
      <c r="A261" s="86" t="s">
        <v>29</v>
      </c>
      <c r="B261" s="86" t="s">
        <v>30</v>
      </c>
      <c r="C261" s="86" t="s">
        <v>34</v>
      </c>
      <c r="D261" s="86">
        <v>1999</v>
      </c>
      <c r="E261" s="86">
        <v>1</v>
      </c>
      <c r="F261" s="86">
        <v>4</v>
      </c>
      <c r="G261" s="86">
        <v>2</v>
      </c>
      <c r="H261" s="86">
        <v>4</v>
      </c>
      <c r="I261" s="86">
        <v>402</v>
      </c>
      <c r="J261" s="7">
        <v>5</v>
      </c>
      <c r="K261" s="20">
        <v>45910</v>
      </c>
      <c r="L261" s="67"/>
      <c r="M261" s="67">
        <v>0</v>
      </c>
      <c r="O261" s="119"/>
    </row>
    <row r="262" spans="1:15">
      <c r="A262" s="86" t="s">
        <v>29</v>
      </c>
      <c r="B262" s="86" t="s">
        <v>30</v>
      </c>
      <c r="C262" s="86" t="s">
        <v>35</v>
      </c>
      <c r="D262" s="86">
        <v>2002</v>
      </c>
      <c r="E262" s="86">
        <v>1</v>
      </c>
      <c r="F262" s="86">
        <v>4</v>
      </c>
      <c r="G262" s="86">
        <v>4</v>
      </c>
      <c r="H262" s="86">
        <v>5</v>
      </c>
      <c r="I262" s="86">
        <v>404</v>
      </c>
      <c r="J262" s="7">
        <v>5</v>
      </c>
      <c r="K262" s="20">
        <v>45910</v>
      </c>
      <c r="L262" s="67"/>
      <c r="M262" s="67">
        <v>0</v>
      </c>
      <c r="O262" s="119"/>
    </row>
    <row r="263" spans="1:15">
      <c r="A263" s="86" t="s">
        <v>29</v>
      </c>
      <c r="B263" s="86" t="s">
        <v>30</v>
      </c>
      <c r="C263" s="86" t="s">
        <v>38</v>
      </c>
      <c r="D263" s="86">
        <v>2023</v>
      </c>
      <c r="E263" s="86">
        <v>1</v>
      </c>
      <c r="F263" s="86">
        <v>3</v>
      </c>
      <c r="G263" s="86">
        <v>4</v>
      </c>
      <c r="H263" s="86">
        <v>6</v>
      </c>
      <c r="I263" s="86">
        <v>304</v>
      </c>
      <c r="J263" s="7">
        <v>5</v>
      </c>
      <c r="K263" s="20">
        <v>45910</v>
      </c>
      <c r="L263" s="67">
        <v>34</v>
      </c>
      <c r="M263" s="67"/>
      <c r="N263" s="30">
        <f t="shared" si="3"/>
        <v>0</v>
      </c>
      <c r="O263" s="119"/>
    </row>
    <row r="264" spans="1:15">
      <c r="A264" s="86" t="s">
        <v>29</v>
      </c>
      <c r="B264" s="86" t="s">
        <v>30</v>
      </c>
      <c r="C264" s="86" t="s">
        <v>33</v>
      </c>
      <c r="D264" s="86">
        <v>1998</v>
      </c>
      <c r="E264" s="86">
        <v>1</v>
      </c>
      <c r="F264" s="86">
        <v>2</v>
      </c>
      <c r="G264" s="86">
        <v>4</v>
      </c>
      <c r="H264" s="86">
        <v>7</v>
      </c>
      <c r="I264" s="86">
        <v>204</v>
      </c>
      <c r="J264" s="7">
        <v>5</v>
      </c>
      <c r="K264" s="20">
        <v>45910</v>
      </c>
      <c r="L264" s="67">
        <v>74</v>
      </c>
      <c r="M264" s="67">
        <v>40</v>
      </c>
      <c r="N264" s="30">
        <f t="shared" si="3"/>
        <v>54.054054054054056</v>
      </c>
      <c r="O264" s="119"/>
    </row>
    <row r="265" spans="1:15">
      <c r="A265" s="86" t="s">
        <v>29</v>
      </c>
      <c r="B265" s="86" t="s">
        <v>30</v>
      </c>
      <c r="C265" s="86" t="s">
        <v>36</v>
      </c>
      <c r="D265" s="86">
        <v>2016</v>
      </c>
      <c r="E265" s="86">
        <v>1</v>
      </c>
      <c r="F265" s="86">
        <v>1</v>
      </c>
      <c r="G265" s="86">
        <v>4</v>
      </c>
      <c r="H265" s="86">
        <v>8</v>
      </c>
      <c r="I265" s="86">
        <v>104</v>
      </c>
      <c r="J265" s="7">
        <v>5</v>
      </c>
      <c r="K265" s="20">
        <v>45910</v>
      </c>
      <c r="L265" s="67"/>
      <c r="M265" s="67"/>
      <c r="O265" s="119"/>
    </row>
    <row r="266" spans="1:15">
      <c r="A266" s="86" t="s">
        <v>39</v>
      </c>
      <c r="B266" s="86" t="s">
        <v>40</v>
      </c>
      <c r="C266" s="86" t="s">
        <v>41</v>
      </c>
      <c r="D266" s="86">
        <v>1984</v>
      </c>
      <c r="E266" s="86">
        <v>1</v>
      </c>
      <c r="F266" s="86">
        <v>1</v>
      </c>
      <c r="G266" s="86">
        <v>6</v>
      </c>
      <c r="H266" s="86">
        <v>9</v>
      </c>
      <c r="I266" s="86">
        <v>106</v>
      </c>
      <c r="J266" s="7">
        <v>5</v>
      </c>
      <c r="K266" s="20">
        <v>45910</v>
      </c>
      <c r="L266" s="67"/>
      <c r="M266" s="67"/>
      <c r="O266" s="119"/>
    </row>
    <row r="267" spans="1:15">
      <c r="A267" s="86" t="s">
        <v>39</v>
      </c>
      <c r="B267" s="86" t="s">
        <v>40</v>
      </c>
      <c r="C267" s="86" t="s">
        <v>42</v>
      </c>
      <c r="D267" s="86">
        <v>1989</v>
      </c>
      <c r="E267" s="86">
        <v>1</v>
      </c>
      <c r="F267" s="86">
        <v>2</v>
      </c>
      <c r="G267" s="86">
        <v>6</v>
      </c>
      <c r="H267" s="86">
        <v>10</v>
      </c>
      <c r="I267" s="86">
        <v>206</v>
      </c>
      <c r="J267" s="7">
        <v>5</v>
      </c>
      <c r="K267" s="20">
        <v>45910</v>
      </c>
      <c r="L267" s="67"/>
      <c r="M267" s="67"/>
      <c r="O267" s="119"/>
    </row>
    <row r="268" spans="1:15">
      <c r="A268" s="86" t="s">
        <v>39</v>
      </c>
      <c r="B268" s="86" t="s">
        <v>40</v>
      </c>
      <c r="C268" s="86" t="s">
        <v>45</v>
      </c>
      <c r="D268" s="86">
        <v>2004</v>
      </c>
      <c r="E268" s="86">
        <v>1</v>
      </c>
      <c r="F268" s="86">
        <v>3</v>
      </c>
      <c r="G268" s="86">
        <v>6</v>
      </c>
      <c r="H268" s="86">
        <v>11</v>
      </c>
      <c r="I268" s="86">
        <v>306</v>
      </c>
      <c r="J268" s="7">
        <v>5</v>
      </c>
      <c r="K268" s="20">
        <v>45910</v>
      </c>
      <c r="L268" s="67"/>
      <c r="M268" s="67"/>
      <c r="O268" s="119"/>
    </row>
    <row r="269" spans="1:15">
      <c r="A269" s="86" t="s">
        <v>39</v>
      </c>
      <c r="B269" s="86" t="s">
        <v>40</v>
      </c>
      <c r="C269" s="86" t="s">
        <v>43</v>
      </c>
      <c r="D269" s="86">
        <v>1999</v>
      </c>
      <c r="E269" s="86">
        <v>1</v>
      </c>
      <c r="F269" s="86">
        <v>4</v>
      </c>
      <c r="G269" s="86">
        <v>6</v>
      </c>
      <c r="H269" s="86">
        <v>12</v>
      </c>
      <c r="I269" s="86">
        <v>406</v>
      </c>
      <c r="J269" s="7">
        <v>5</v>
      </c>
      <c r="K269" s="20">
        <v>45910</v>
      </c>
      <c r="L269" s="67"/>
      <c r="M269" s="67"/>
      <c r="O269" s="119"/>
    </row>
    <row r="270" spans="1:15">
      <c r="A270" s="86" t="s">
        <v>39</v>
      </c>
      <c r="B270" s="86" t="s">
        <v>40</v>
      </c>
      <c r="C270" s="86" t="s">
        <v>46</v>
      </c>
      <c r="D270" s="86">
        <v>2008</v>
      </c>
      <c r="E270" s="86">
        <v>1</v>
      </c>
      <c r="F270" s="86">
        <v>4</v>
      </c>
      <c r="G270" s="86">
        <v>8</v>
      </c>
      <c r="H270" s="86">
        <v>13</v>
      </c>
      <c r="I270" s="86">
        <v>408</v>
      </c>
      <c r="J270" s="7">
        <v>5</v>
      </c>
      <c r="K270" s="20">
        <v>45910</v>
      </c>
      <c r="L270" s="67">
        <v>34</v>
      </c>
      <c r="M270" s="67">
        <v>5</v>
      </c>
      <c r="N270" s="30">
        <f t="shared" ref="N270:N328" si="4">M270*100/L270</f>
        <v>14.705882352941176</v>
      </c>
      <c r="O270" s="119"/>
    </row>
    <row r="271" spans="1:15">
      <c r="A271" s="86" t="s">
        <v>39</v>
      </c>
      <c r="B271" s="86" t="s">
        <v>40</v>
      </c>
      <c r="C271" s="86" t="s">
        <v>48</v>
      </c>
      <c r="D271" s="86">
        <v>2020</v>
      </c>
      <c r="E271" s="86">
        <v>1</v>
      </c>
      <c r="F271" s="86">
        <v>3</v>
      </c>
      <c r="G271" s="86">
        <v>8</v>
      </c>
      <c r="H271" s="86">
        <v>14</v>
      </c>
      <c r="I271" s="86">
        <v>308</v>
      </c>
      <c r="J271" s="7">
        <v>5</v>
      </c>
      <c r="K271" s="20">
        <v>45910</v>
      </c>
      <c r="L271" s="67"/>
      <c r="M271" s="67"/>
      <c r="O271" s="119"/>
    </row>
    <row r="272" spans="1:15">
      <c r="A272" s="86" t="s">
        <v>39</v>
      </c>
      <c r="B272" s="86" t="s">
        <v>40</v>
      </c>
      <c r="C272" s="86" t="s">
        <v>44</v>
      </c>
      <c r="D272" s="86">
        <v>2001</v>
      </c>
      <c r="E272" s="86">
        <v>1</v>
      </c>
      <c r="F272" s="86">
        <v>2</v>
      </c>
      <c r="G272" s="86">
        <v>8</v>
      </c>
      <c r="H272" s="86">
        <v>15</v>
      </c>
      <c r="I272" s="86">
        <v>208</v>
      </c>
      <c r="J272" s="7">
        <v>5</v>
      </c>
      <c r="K272" s="20">
        <v>45910</v>
      </c>
      <c r="L272" s="67"/>
      <c r="M272" s="67"/>
      <c r="O272" s="119"/>
    </row>
    <row r="273" spans="1:15">
      <c r="A273" s="86" t="s">
        <v>39</v>
      </c>
      <c r="B273" s="86" t="s">
        <v>40</v>
      </c>
      <c r="C273" s="86" t="s">
        <v>47</v>
      </c>
      <c r="D273" s="86">
        <v>2016</v>
      </c>
      <c r="E273" s="86">
        <v>1</v>
      </c>
      <c r="F273" s="86">
        <v>1</v>
      </c>
      <c r="G273" s="86">
        <v>8</v>
      </c>
      <c r="H273" s="86">
        <v>16</v>
      </c>
      <c r="I273" s="86">
        <v>108</v>
      </c>
      <c r="J273" s="7">
        <v>5</v>
      </c>
      <c r="K273" s="20">
        <v>45910</v>
      </c>
      <c r="L273" s="67">
        <v>28</v>
      </c>
      <c r="M273" s="67"/>
      <c r="N273" s="30">
        <f t="shared" si="4"/>
        <v>0</v>
      </c>
      <c r="O273" s="119"/>
    </row>
    <row r="274" spans="1:15">
      <c r="A274" s="86" t="s">
        <v>29</v>
      </c>
      <c r="B274" s="86" t="s">
        <v>30</v>
      </c>
      <c r="C274" s="86" t="s">
        <v>32</v>
      </c>
      <c r="D274" s="86">
        <v>1985</v>
      </c>
      <c r="E274" s="86">
        <v>2</v>
      </c>
      <c r="F274" s="86">
        <v>1</v>
      </c>
      <c r="G274" s="86">
        <v>10</v>
      </c>
      <c r="H274" s="86">
        <v>17</v>
      </c>
      <c r="I274" s="86">
        <v>110</v>
      </c>
      <c r="J274" s="7">
        <v>5</v>
      </c>
      <c r="K274" s="20">
        <v>45910</v>
      </c>
      <c r="L274" s="67">
        <v>31</v>
      </c>
      <c r="M274" s="67">
        <v>15</v>
      </c>
      <c r="N274" s="30">
        <f t="shared" si="4"/>
        <v>48.387096774193552</v>
      </c>
      <c r="O274" s="119"/>
    </row>
    <row r="275" spans="1:15">
      <c r="A275" s="86" t="s">
        <v>29</v>
      </c>
      <c r="B275" s="86" t="s">
        <v>30</v>
      </c>
      <c r="C275" s="86" t="s">
        <v>38</v>
      </c>
      <c r="D275" s="86">
        <v>2023</v>
      </c>
      <c r="E275" s="86">
        <v>2</v>
      </c>
      <c r="F275" s="86">
        <v>2</v>
      </c>
      <c r="G275" s="86">
        <v>10</v>
      </c>
      <c r="H275" s="86">
        <v>18</v>
      </c>
      <c r="I275" s="86">
        <v>210</v>
      </c>
      <c r="J275" s="7">
        <v>5</v>
      </c>
      <c r="K275" s="20">
        <v>45910</v>
      </c>
      <c r="L275" s="67">
        <v>40</v>
      </c>
      <c r="M275" s="67"/>
      <c r="O275" s="119"/>
    </row>
    <row r="276" spans="1:15">
      <c r="A276" s="86" t="s">
        <v>29</v>
      </c>
      <c r="B276" s="86" t="s">
        <v>30</v>
      </c>
      <c r="C276" s="86" t="s">
        <v>36</v>
      </c>
      <c r="D276" s="86">
        <v>2016</v>
      </c>
      <c r="E276" s="86">
        <v>2</v>
      </c>
      <c r="F276" s="86">
        <v>3</v>
      </c>
      <c r="G276" s="86">
        <v>10</v>
      </c>
      <c r="H276" s="86">
        <v>19</v>
      </c>
      <c r="I276" s="86">
        <v>310</v>
      </c>
      <c r="J276" s="7">
        <v>5</v>
      </c>
      <c r="K276" s="20">
        <v>45910</v>
      </c>
      <c r="L276" s="67"/>
      <c r="M276" s="67"/>
      <c r="O276" s="119"/>
    </row>
    <row r="277" spans="1:15">
      <c r="A277" s="86" t="s">
        <v>29</v>
      </c>
      <c r="B277" s="86" t="s">
        <v>30</v>
      </c>
      <c r="C277" s="86" t="s">
        <v>33</v>
      </c>
      <c r="D277" s="86">
        <v>1998</v>
      </c>
      <c r="E277" s="86">
        <v>2</v>
      </c>
      <c r="F277" s="86">
        <v>4</v>
      </c>
      <c r="G277" s="86">
        <v>10</v>
      </c>
      <c r="H277" s="86">
        <v>20</v>
      </c>
      <c r="I277" s="86">
        <v>410</v>
      </c>
      <c r="J277" s="7">
        <v>5</v>
      </c>
      <c r="K277" s="20">
        <v>45910</v>
      </c>
      <c r="L277" s="67">
        <v>40</v>
      </c>
      <c r="M277" s="67">
        <v>24</v>
      </c>
      <c r="N277" s="30">
        <f t="shared" si="4"/>
        <v>60</v>
      </c>
      <c r="O277" s="119"/>
    </row>
    <row r="278" spans="1:15">
      <c r="A278" s="86" t="s">
        <v>29</v>
      </c>
      <c r="B278" s="86" t="s">
        <v>30</v>
      </c>
      <c r="C278" s="86" t="s">
        <v>31</v>
      </c>
      <c r="D278" s="86">
        <v>1983</v>
      </c>
      <c r="E278" s="86">
        <v>2</v>
      </c>
      <c r="F278" s="86">
        <v>4</v>
      </c>
      <c r="G278" s="86">
        <v>12</v>
      </c>
      <c r="H278" s="86">
        <v>21</v>
      </c>
      <c r="I278" s="86">
        <v>412</v>
      </c>
      <c r="J278" s="7">
        <v>5</v>
      </c>
      <c r="K278" s="20">
        <v>45910</v>
      </c>
      <c r="L278" s="67">
        <v>37</v>
      </c>
      <c r="M278" s="67">
        <v>5</v>
      </c>
      <c r="N278" s="30">
        <f t="shared" si="4"/>
        <v>13.513513513513514</v>
      </c>
      <c r="O278" s="119"/>
    </row>
    <row r="279" spans="1:15">
      <c r="A279" s="86" t="s">
        <v>29</v>
      </c>
      <c r="B279" s="86" t="s">
        <v>30</v>
      </c>
      <c r="C279" s="86" t="s">
        <v>37</v>
      </c>
      <c r="D279" s="86">
        <v>2018</v>
      </c>
      <c r="E279" s="86">
        <v>2</v>
      </c>
      <c r="F279" s="86">
        <v>3</v>
      </c>
      <c r="G279" s="86">
        <v>12</v>
      </c>
      <c r="H279" s="86">
        <v>22</v>
      </c>
      <c r="I279" s="86">
        <v>312</v>
      </c>
      <c r="J279" s="7">
        <v>5</v>
      </c>
      <c r="K279" s="20">
        <v>45910</v>
      </c>
      <c r="L279" s="67"/>
      <c r="M279" s="67"/>
      <c r="O279" s="119"/>
    </row>
    <row r="280" spans="1:15">
      <c r="A280" s="86" t="s">
        <v>29</v>
      </c>
      <c r="B280" s="86" t="s">
        <v>30</v>
      </c>
      <c r="C280" s="86" t="s">
        <v>34</v>
      </c>
      <c r="D280" s="86">
        <v>1999</v>
      </c>
      <c r="E280" s="86">
        <v>2</v>
      </c>
      <c r="F280" s="86">
        <v>2</v>
      </c>
      <c r="G280" s="86">
        <v>12</v>
      </c>
      <c r="H280" s="86">
        <v>23</v>
      </c>
      <c r="I280" s="86">
        <v>212</v>
      </c>
      <c r="J280" s="7">
        <v>5</v>
      </c>
      <c r="K280" s="20">
        <v>45910</v>
      </c>
      <c r="L280" s="67"/>
      <c r="M280" s="67"/>
      <c r="O280" s="119"/>
    </row>
    <row r="281" spans="1:15">
      <c r="A281" s="86" t="s">
        <v>29</v>
      </c>
      <c r="B281" s="86" t="s">
        <v>30</v>
      </c>
      <c r="C281" s="86" t="s">
        <v>35</v>
      </c>
      <c r="D281" s="86">
        <v>2002</v>
      </c>
      <c r="E281" s="86">
        <v>2</v>
      </c>
      <c r="F281" s="86">
        <v>1</v>
      </c>
      <c r="G281" s="86">
        <v>12</v>
      </c>
      <c r="H281" s="86">
        <v>24</v>
      </c>
      <c r="I281" s="86">
        <v>112</v>
      </c>
      <c r="J281" s="7">
        <v>5</v>
      </c>
      <c r="K281" s="20">
        <v>45910</v>
      </c>
      <c r="L281" s="67"/>
      <c r="M281" s="67"/>
      <c r="O281" s="119"/>
    </row>
    <row r="282" spans="1:15">
      <c r="A282" s="86" t="s">
        <v>39</v>
      </c>
      <c r="B282" s="86" t="s">
        <v>40</v>
      </c>
      <c r="C282" s="86" t="s">
        <v>42</v>
      </c>
      <c r="D282" s="86">
        <v>1989</v>
      </c>
      <c r="E282" s="87">
        <v>2</v>
      </c>
      <c r="F282" s="87">
        <v>1</v>
      </c>
      <c r="G282" s="87">
        <v>14</v>
      </c>
      <c r="H282" s="86">
        <v>25</v>
      </c>
      <c r="I282" s="87">
        <v>114</v>
      </c>
      <c r="J282" s="7">
        <v>5</v>
      </c>
      <c r="K282" s="20">
        <v>45910</v>
      </c>
      <c r="L282" s="67"/>
      <c r="M282" s="67"/>
      <c r="O282" s="119"/>
    </row>
    <row r="283" spans="1:15">
      <c r="A283" s="86" t="s">
        <v>39</v>
      </c>
      <c r="B283" s="86" t="s">
        <v>40</v>
      </c>
      <c r="C283" s="86" t="s">
        <v>45</v>
      </c>
      <c r="D283" s="86">
        <v>2004</v>
      </c>
      <c r="E283" s="86">
        <v>2</v>
      </c>
      <c r="F283" s="86">
        <v>2</v>
      </c>
      <c r="G283" s="86">
        <v>14</v>
      </c>
      <c r="H283" s="86">
        <v>26</v>
      </c>
      <c r="I283" s="86">
        <v>214</v>
      </c>
      <c r="J283" s="7">
        <v>5</v>
      </c>
      <c r="K283" s="20">
        <v>45910</v>
      </c>
      <c r="L283" s="67"/>
      <c r="M283" s="67"/>
      <c r="O283" s="119"/>
    </row>
    <row r="284" spans="1:15">
      <c r="A284" s="86" t="s">
        <v>39</v>
      </c>
      <c r="B284" s="86" t="s">
        <v>40</v>
      </c>
      <c r="C284" s="86" t="s">
        <v>41</v>
      </c>
      <c r="D284" s="86">
        <v>1984</v>
      </c>
      <c r="E284" s="86">
        <v>2</v>
      </c>
      <c r="F284" s="86">
        <v>3</v>
      </c>
      <c r="G284" s="86">
        <v>14</v>
      </c>
      <c r="H284" s="86">
        <v>27</v>
      </c>
      <c r="I284" s="86">
        <v>314</v>
      </c>
      <c r="J284" s="7">
        <v>5</v>
      </c>
      <c r="K284" s="20">
        <v>45910</v>
      </c>
      <c r="L284" s="67"/>
      <c r="M284" s="67"/>
      <c r="O284" s="119"/>
    </row>
    <row r="285" spans="1:15">
      <c r="A285" s="86" t="s">
        <v>39</v>
      </c>
      <c r="B285" s="86" t="s">
        <v>40</v>
      </c>
      <c r="C285" s="86" t="s">
        <v>47</v>
      </c>
      <c r="D285" s="86">
        <v>2016</v>
      </c>
      <c r="E285" s="86">
        <v>2</v>
      </c>
      <c r="F285" s="86">
        <v>4</v>
      </c>
      <c r="G285" s="86">
        <v>14</v>
      </c>
      <c r="H285" s="86">
        <v>28</v>
      </c>
      <c r="I285" s="86">
        <v>414</v>
      </c>
      <c r="J285" s="7">
        <v>5</v>
      </c>
      <c r="K285" s="20">
        <v>45910</v>
      </c>
      <c r="L285" s="67">
        <v>43</v>
      </c>
      <c r="M285" s="67"/>
      <c r="N285" s="30">
        <f t="shared" si="4"/>
        <v>0</v>
      </c>
      <c r="O285" s="119"/>
    </row>
    <row r="286" spans="1:15">
      <c r="A286" s="86" t="s">
        <v>39</v>
      </c>
      <c r="B286" s="86" t="s">
        <v>40</v>
      </c>
      <c r="C286" s="86" t="s">
        <v>44</v>
      </c>
      <c r="D286" s="86">
        <v>2001</v>
      </c>
      <c r="E286" s="86">
        <v>2</v>
      </c>
      <c r="F286" s="86">
        <v>4</v>
      </c>
      <c r="G286" s="86">
        <v>16</v>
      </c>
      <c r="H286" s="86">
        <v>29</v>
      </c>
      <c r="I286" s="86">
        <v>416</v>
      </c>
      <c r="J286" s="7">
        <v>5</v>
      </c>
      <c r="K286" s="20">
        <v>45910</v>
      </c>
      <c r="L286" s="67"/>
      <c r="M286" s="67"/>
      <c r="O286" s="119"/>
    </row>
    <row r="287" spans="1:15">
      <c r="A287" s="86" t="s">
        <v>39</v>
      </c>
      <c r="B287" s="86" t="s">
        <v>40</v>
      </c>
      <c r="C287" s="86" t="s">
        <v>43</v>
      </c>
      <c r="D287" s="86">
        <v>1999</v>
      </c>
      <c r="E287" s="86">
        <v>2</v>
      </c>
      <c r="F287" s="86">
        <v>3</v>
      </c>
      <c r="G287" s="86">
        <v>16</v>
      </c>
      <c r="H287" s="86">
        <v>30</v>
      </c>
      <c r="I287" s="86">
        <v>316</v>
      </c>
      <c r="J287" s="7">
        <v>5</v>
      </c>
      <c r="K287" s="20">
        <v>45910</v>
      </c>
      <c r="L287" s="67"/>
      <c r="M287" s="67"/>
      <c r="O287" s="119"/>
    </row>
    <row r="288" spans="1:15">
      <c r="A288" s="86" t="s">
        <v>39</v>
      </c>
      <c r="B288" s="86" t="s">
        <v>40</v>
      </c>
      <c r="C288" s="86" t="s">
        <v>46</v>
      </c>
      <c r="D288" s="86">
        <v>2008</v>
      </c>
      <c r="E288" s="86">
        <v>2</v>
      </c>
      <c r="F288" s="86">
        <v>2</v>
      </c>
      <c r="G288" s="86">
        <v>16</v>
      </c>
      <c r="H288" s="86">
        <v>31</v>
      </c>
      <c r="I288" s="86">
        <v>216</v>
      </c>
      <c r="J288" s="7">
        <v>5</v>
      </c>
      <c r="K288" s="20">
        <v>45910</v>
      </c>
      <c r="L288" s="67">
        <v>39</v>
      </c>
      <c r="M288" s="67"/>
      <c r="N288" s="30">
        <f t="shared" si="4"/>
        <v>0</v>
      </c>
      <c r="O288" s="119"/>
    </row>
    <row r="289" spans="1:15">
      <c r="A289" s="86" t="s">
        <v>39</v>
      </c>
      <c r="B289" s="86" t="s">
        <v>40</v>
      </c>
      <c r="C289" s="86" t="s">
        <v>48</v>
      </c>
      <c r="D289" s="86">
        <v>2020</v>
      </c>
      <c r="E289" s="86">
        <v>2</v>
      </c>
      <c r="F289" s="86">
        <v>1</v>
      </c>
      <c r="G289" s="86">
        <v>16</v>
      </c>
      <c r="H289" s="86">
        <v>32</v>
      </c>
      <c r="I289" s="86">
        <v>116</v>
      </c>
      <c r="J289" s="7">
        <v>5</v>
      </c>
      <c r="K289" s="20">
        <v>45910</v>
      </c>
      <c r="L289" s="67"/>
      <c r="M289" s="67"/>
      <c r="O289" s="119"/>
    </row>
    <row r="290" spans="1:15">
      <c r="A290" s="86" t="s">
        <v>29</v>
      </c>
      <c r="B290" s="86" t="s">
        <v>30</v>
      </c>
      <c r="C290" s="86" t="s">
        <v>33</v>
      </c>
      <c r="D290" s="86">
        <v>1998</v>
      </c>
      <c r="E290" s="86">
        <v>3</v>
      </c>
      <c r="F290" s="86">
        <v>1</v>
      </c>
      <c r="G290" s="86">
        <v>18</v>
      </c>
      <c r="H290" s="86">
        <v>33</v>
      </c>
      <c r="I290" s="86">
        <v>118</v>
      </c>
      <c r="J290" s="7">
        <v>5</v>
      </c>
      <c r="K290" s="20">
        <v>45910</v>
      </c>
      <c r="L290" s="67">
        <v>41</v>
      </c>
      <c r="M290" s="67">
        <v>18</v>
      </c>
      <c r="N290" s="30">
        <f t="shared" si="4"/>
        <v>43.902439024390247</v>
      </c>
      <c r="O290" s="119"/>
    </row>
    <row r="291" spans="1:15">
      <c r="A291" s="86" t="s">
        <v>29</v>
      </c>
      <c r="B291" s="86" t="s">
        <v>30</v>
      </c>
      <c r="C291" s="86" t="s">
        <v>31</v>
      </c>
      <c r="D291" s="86">
        <v>1983</v>
      </c>
      <c r="E291" s="86">
        <v>3</v>
      </c>
      <c r="F291" s="86">
        <v>2</v>
      </c>
      <c r="G291" s="86">
        <v>18</v>
      </c>
      <c r="H291" s="86">
        <v>34</v>
      </c>
      <c r="I291" s="86">
        <v>218</v>
      </c>
      <c r="J291" s="7">
        <v>5</v>
      </c>
      <c r="K291" s="20">
        <v>45910</v>
      </c>
      <c r="L291" s="67">
        <v>28</v>
      </c>
      <c r="M291" s="67"/>
      <c r="N291" s="30">
        <f t="shared" si="4"/>
        <v>0</v>
      </c>
      <c r="O291" s="119"/>
    </row>
    <row r="292" spans="1:15">
      <c r="A292" s="86" t="s">
        <v>29</v>
      </c>
      <c r="B292" s="86" t="s">
        <v>30</v>
      </c>
      <c r="C292" s="86" t="s">
        <v>34</v>
      </c>
      <c r="D292" s="86">
        <v>1999</v>
      </c>
      <c r="E292" s="86">
        <v>3</v>
      </c>
      <c r="F292" s="86">
        <v>3</v>
      </c>
      <c r="G292" s="86">
        <v>18</v>
      </c>
      <c r="H292" s="86">
        <v>35</v>
      </c>
      <c r="I292" s="86">
        <v>318</v>
      </c>
      <c r="J292" s="7">
        <v>5</v>
      </c>
      <c r="K292" s="20">
        <v>45910</v>
      </c>
      <c r="L292" s="67"/>
      <c r="M292" s="67"/>
      <c r="O292" s="119"/>
    </row>
    <row r="293" spans="1:15">
      <c r="A293" s="86" t="s">
        <v>29</v>
      </c>
      <c r="B293" s="86" t="s">
        <v>30</v>
      </c>
      <c r="C293" s="86" t="s">
        <v>37</v>
      </c>
      <c r="D293" s="86">
        <v>2018</v>
      </c>
      <c r="E293" s="86">
        <v>3</v>
      </c>
      <c r="F293" s="86">
        <v>4</v>
      </c>
      <c r="G293" s="86">
        <v>18</v>
      </c>
      <c r="H293" s="86">
        <v>36</v>
      </c>
      <c r="I293" s="86">
        <v>418</v>
      </c>
      <c r="J293" s="7">
        <v>5</v>
      </c>
      <c r="K293" s="20">
        <v>45910</v>
      </c>
      <c r="L293" s="67"/>
      <c r="M293" s="67"/>
      <c r="O293" s="119"/>
    </row>
    <row r="294" spans="1:15">
      <c r="A294" s="86" t="s">
        <v>29</v>
      </c>
      <c r="B294" s="86" t="s">
        <v>30</v>
      </c>
      <c r="C294" s="86" t="s">
        <v>32</v>
      </c>
      <c r="D294" s="86">
        <v>1985</v>
      </c>
      <c r="E294" s="86">
        <v>3</v>
      </c>
      <c r="F294" s="86">
        <v>4</v>
      </c>
      <c r="G294" s="86">
        <v>20</v>
      </c>
      <c r="H294" s="86">
        <v>37</v>
      </c>
      <c r="I294" s="86">
        <v>420</v>
      </c>
      <c r="J294" s="7">
        <v>5</v>
      </c>
      <c r="K294" s="20">
        <v>45910</v>
      </c>
      <c r="L294" s="67">
        <v>43</v>
      </c>
      <c r="M294" s="67"/>
      <c r="N294" s="30">
        <f t="shared" si="4"/>
        <v>0</v>
      </c>
      <c r="O294" s="119"/>
    </row>
    <row r="295" spans="1:15">
      <c r="A295" s="86" t="s">
        <v>29</v>
      </c>
      <c r="B295" s="86" t="s">
        <v>30</v>
      </c>
      <c r="C295" s="86" t="s">
        <v>35</v>
      </c>
      <c r="D295" s="86">
        <v>2002</v>
      </c>
      <c r="E295" s="86">
        <v>3</v>
      </c>
      <c r="F295" s="86">
        <v>3</v>
      </c>
      <c r="G295" s="86">
        <v>20</v>
      </c>
      <c r="H295" s="86">
        <v>38</v>
      </c>
      <c r="I295" s="86">
        <v>320</v>
      </c>
      <c r="J295" s="7">
        <v>5</v>
      </c>
      <c r="K295" s="20">
        <v>45910</v>
      </c>
      <c r="L295" s="67"/>
      <c r="M295" s="67"/>
      <c r="O295" s="119"/>
    </row>
    <row r="296" spans="1:15">
      <c r="A296" s="86" t="s">
        <v>29</v>
      </c>
      <c r="B296" s="86" t="s">
        <v>30</v>
      </c>
      <c r="C296" s="86" t="s">
        <v>36</v>
      </c>
      <c r="D296" s="86">
        <v>2016</v>
      </c>
      <c r="E296" s="86">
        <v>3</v>
      </c>
      <c r="F296" s="86">
        <v>2</v>
      </c>
      <c r="G296" s="86">
        <v>20</v>
      </c>
      <c r="H296" s="86">
        <v>39</v>
      </c>
      <c r="I296" s="86">
        <v>220</v>
      </c>
      <c r="J296" s="7">
        <v>5</v>
      </c>
      <c r="K296" s="20">
        <v>45910</v>
      </c>
      <c r="L296" s="67"/>
      <c r="M296" s="67"/>
      <c r="O296" s="119"/>
    </row>
    <row r="297" spans="1:15">
      <c r="A297" s="86" t="s">
        <v>29</v>
      </c>
      <c r="B297" s="86" t="s">
        <v>30</v>
      </c>
      <c r="C297" s="86" t="s">
        <v>38</v>
      </c>
      <c r="D297" s="86">
        <v>2023</v>
      </c>
      <c r="E297" s="86">
        <v>3</v>
      </c>
      <c r="F297" s="86">
        <v>1</v>
      </c>
      <c r="G297" s="86">
        <v>20</v>
      </c>
      <c r="H297" s="86">
        <v>40</v>
      </c>
      <c r="I297" s="86">
        <v>120</v>
      </c>
      <c r="J297" s="7">
        <v>5</v>
      </c>
      <c r="K297" s="20">
        <v>45910</v>
      </c>
      <c r="L297" s="67">
        <v>31</v>
      </c>
      <c r="M297" s="67"/>
      <c r="N297" s="30">
        <f t="shared" si="4"/>
        <v>0</v>
      </c>
      <c r="O297" s="119"/>
    </row>
    <row r="298" spans="1:15">
      <c r="A298" s="86" t="s">
        <v>39</v>
      </c>
      <c r="B298" s="86" t="s">
        <v>40</v>
      </c>
      <c r="C298" s="86" t="s">
        <v>44</v>
      </c>
      <c r="D298" s="86">
        <v>2001</v>
      </c>
      <c r="E298" s="86">
        <v>3</v>
      </c>
      <c r="F298" s="86">
        <v>1</v>
      </c>
      <c r="G298" s="86">
        <v>22</v>
      </c>
      <c r="H298" s="86">
        <v>41</v>
      </c>
      <c r="I298" s="86">
        <v>122</v>
      </c>
      <c r="J298" s="7">
        <v>5</v>
      </c>
      <c r="K298" s="20">
        <v>45910</v>
      </c>
      <c r="L298" s="67"/>
      <c r="M298" s="67"/>
      <c r="O298" s="119"/>
    </row>
    <row r="299" spans="1:15">
      <c r="A299" s="86" t="s">
        <v>39</v>
      </c>
      <c r="B299" s="86" t="s">
        <v>40</v>
      </c>
      <c r="C299" s="86" t="s">
        <v>47</v>
      </c>
      <c r="D299" s="86">
        <v>2016</v>
      </c>
      <c r="E299" s="86">
        <v>3</v>
      </c>
      <c r="F299" s="86">
        <v>2</v>
      </c>
      <c r="G299" s="86">
        <v>22</v>
      </c>
      <c r="H299" s="86">
        <v>42</v>
      </c>
      <c r="I299" s="86">
        <v>222</v>
      </c>
      <c r="J299" s="7">
        <v>5</v>
      </c>
      <c r="K299" s="20">
        <v>45910</v>
      </c>
      <c r="L299" s="67">
        <v>39</v>
      </c>
      <c r="M299" s="67"/>
      <c r="N299" s="30">
        <f t="shared" si="4"/>
        <v>0</v>
      </c>
      <c r="O299" s="119"/>
    </row>
    <row r="300" spans="1:15">
      <c r="A300" s="86" t="s">
        <v>39</v>
      </c>
      <c r="B300" s="86" t="s">
        <v>40</v>
      </c>
      <c r="C300" s="86" t="s">
        <v>42</v>
      </c>
      <c r="D300" s="86">
        <v>1989</v>
      </c>
      <c r="E300" s="86">
        <v>3</v>
      </c>
      <c r="F300" s="86">
        <v>3</v>
      </c>
      <c r="G300" s="86">
        <v>22</v>
      </c>
      <c r="H300" s="86">
        <v>43</v>
      </c>
      <c r="I300" s="86">
        <v>322</v>
      </c>
      <c r="J300" s="7">
        <v>5</v>
      </c>
      <c r="K300" s="20">
        <v>45910</v>
      </c>
      <c r="L300" s="67"/>
      <c r="M300" s="67"/>
      <c r="O300" s="119"/>
    </row>
    <row r="301" spans="1:15">
      <c r="A301" s="86" t="s">
        <v>39</v>
      </c>
      <c r="B301" s="86" t="s">
        <v>40</v>
      </c>
      <c r="C301" s="86" t="s">
        <v>48</v>
      </c>
      <c r="D301" s="86">
        <v>2020</v>
      </c>
      <c r="E301" s="86">
        <v>3</v>
      </c>
      <c r="F301" s="86">
        <v>4</v>
      </c>
      <c r="G301" s="86">
        <v>22</v>
      </c>
      <c r="H301" s="86">
        <v>44</v>
      </c>
      <c r="I301" s="86">
        <v>422</v>
      </c>
      <c r="J301" s="7">
        <v>5</v>
      </c>
      <c r="K301" s="20">
        <v>45910</v>
      </c>
      <c r="L301" s="67"/>
      <c r="M301" s="67"/>
      <c r="O301" s="119"/>
    </row>
    <row r="302" spans="1:15">
      <c r="A302" s="86" t="s">
        <v>39</v>
      </c>
      <c r="B302" s="86" t="s">
        <v>40</v>
      </c>
      <c r="C302" s="86" t="s">
        <v>41</v>
      </c>
      <c r="D302" s="86">
        <v>1984</v>
      </c>
      <c r="E302" s="86">
        <v>3</v>
      </c>
      <c r="F302" s="86">
        <v>4</v>
      </c>
      <c r="G302" s="86">
        <v>24</v>
      </c>
      <c r="H302" s="86">
        <v>45</v>
      </c>
      <c r="I302" s="86">
        <v>424</v>
      </c>
      <c r="J302" s="7">
        <v>5</v>
      </c>
      <c r="K302" s="20">
        <v>45910</v>
      </c>
      <c r="L302" s="67"/>
      <c r="M302" s="67"/>
      <c r="O302" s="119"/>
    </row>
    <row r="303" spans="1:15">
      <c r="A303" s="86" t="s">
        <v>39</v>
      </c>
      <c r="B303" s="86" t="s">
        <v>40</v>
      </c>
      <c r="C303" s="86" t="s">
        <v>46</v>
      </c>
      <c r="D303" s="86">
        <v>2008</v>
      </c>
      <c r="E303" s="86">
        <v>3</v>
      </c>
      <c r="F303" s="86">
        <v>3</v>
      </c>
      <c r="G303" s="86">
        <v>24</v>
      </c>
      <c r="H303" s="86">
        <v>46</v>
      </c>
      <c r="I303" s="86">
        <v>324</v>
      </c>
      <c r="J303" s="7">
        <v>5</v>
      </c>
      <c r="K303" s="20">
        <v>45910</v>
      </c>
      <c r="L303" s="67">
        <v>32</v>
      </c>
      <c r="M303" s="67"/>
      <c r="N303" s="30">
        <f t="shared" si="4"/>
        <v>0</v>
      </c>
      <c r="O303" s="119"/>
    </row>
    <row r="304" spans="1:15">
      <c r="A304" s="86" t="s">
        <v>39</v>
      </c>
      <c r="B304" s="86" t="s">
        <v>40</v>
      </c>
      <c r="C304" s="86" t="s">
        <v>43</v>
      </c>
      <c r="D304" s="86">
        <v>1999</v>
      </c>
      <c r="E304" s="86">
        <v>3</v>
      </c>
      <c r="F304" s="86">
        <v>2</v>
      </c>
      <c r="G304" s="86">
        <v>24</v>
      </c>
      <c r="H304" s="86">
        <v>47</v>
      </c>
      <c r="I304" s="86">
        <v>224</v>
      </c>
      <c r="J304" s="7">
        <v>5</v>
      </c>
      <c r="K304" s="20">
        <v>45910</v>
      </c>
      <c r="L304" s="67"/>
      <c r="M304" s="67"/>
      <c r="O304" s="119"/>
    </row>
    <row r="305" spans="1:15">
      <c r="A305" s="86" t="s">
        <v>39</v>
      </c>
      <c r="B305" s="86" t="s">
        <v>40</v>
      </c>
      <c r="C305" s="86" t="s">
        <v>45</v>
      </c>
      <c r="D305" s="86">
        <v>2004</v>
      </c>
      <c r="E305" s="86">
        <v>3</v>
      </c>
      <c r="F305" s="86">
        <v>1</v>
      </c>
      <c r="G305" s="86">
        <v>24</v>
      </c>
      <c r="H305" s="86">
        <v>48</v>
      </c>
      <c r="I305" s="86">
        <v>124</v>
      </c>
      <c r="J305" s="7">
        <v>5</v>
      </c>
      <c r="K305" s="20">
        <v>45910</v>
      </c>
      <c r="L305" s="67"/>
      <c r="M305" s="67"/>
      <c r="O305" s="119"/>
    </row>
    <row r="306" spans="1:15">
      <c r="A306" s="86" t="s">
        <v>29</v>
      </c>
      <c r="B306" s="86" t="s">
        <v>30</v>
      </c>
      <c r="C306" s="86" t="s">
        <v>34</v>
      </c>
      <c r="D306" s="86">
        <v>1999</v>
      </c>
      <c r="E306" s="86">
        <v>4</v>
      </c>
      <c r="F306" s="86">
        <v>1</v>
      </c>
      <c r="G306" s="86">
        <v>26</v>
      </c>
      <c r="H306" s="86">
        <v>49</v>
      </c>
      <c r="I306" s="86">
        <v>126</v>
      </c>
      <c r="J306" s="7">
        <v>5</v>
      </c>
      <c r="K306" s="20">
        <v>45910</v>
      </c>
      <c r="L306" s="67"/>
      <c r="M306" s="67"/>
      <c r="O306" s="119"/>
    </row>
    <row r="307" spans="1:15">
      <c r="A307" s="86" t="s">
        <v>29</v>
      </c>
      <c r="B307" s="86" t="s">
        <v>30</v>
      </c>
      <c r="C307" s="86" t="s">
        <v>35</v>
      </c>
      <c r="D307" s="86">
        <v>2002</v>
      </c>
      <c r="E307" s="86">
        <v>4</v>
      </c>
      <c r="F307" s="86">
        <v>2</v>
      </c>
      <c r="G307" s="86">
        <v>26</v>
      </c>
      <c r="H307" s="86">
        <v>50</v>
      </c>
      <c r="I307" s="86">
        <v>226</v>
      </c>
      <c r="J307" s="7">
        <v>5</v>
      </c>
      <c r="K307" s="20">
        <v>45910</v>
      </c>
      <c r="L307" s="67"/>
      <c r="M307" s="67"/>
      <c r="O307" s="119"/>
    </row>
    <row r="308" spans="1:15">
      <c r="A308" s="86" t="s">
        <v>29</v>
      </c>
      <c r="B308" s="86" t="s">
        <v>30</v>
      </c>
      <c r="C308" s="86" t="s">
        <v>32</v>
      </c>
      <c r="D308" s="86">
        <v>1985</v>
      </c>
      <c r="E308" s="86">
        <v>4</v>
      </c>
      <c r="F308" s="86">
        <v>3</v>
      </c>
      <c r="G308" s="86">
        <v>26</v>
      </c>
      <c r="H308" s="86">
        <v>51</v>
      </c>
      <c r="I308" s="86">
        <v>326</v>
      </c>
      <c r="J308" s="7">
        <v>5</v>
      </c>
      <c r="K308" s="20">
        <v>45910</v>
      </c>
      <c r="L308" s="67">
        <v>28</v>
      </c>
      <c r="M308" s="67"/>
      <c r="N308" s="30">
        <f t="shared" si="4"/>
        <v>0</v>
      </c>
      <c r="O308" s="119"/>
    </row>
    <row r="309" spans="1:15">
      <c r="A309" s="86" t="s">
        <v>29</v>
      </c>
      <c r="B309" s="86" t="s">
        <v>30</v>
      </c>
      <c r="C309" s="86" t="s">
        <v>38</v>
      </c>
      <c r="D309" s="86">
        <v>2023</v>
      </c>
      <c r="E309" s="86">
        <v>4</v>
      </c>
      <c r="F309" s="86">
        <v>4</v>
      </c>
      <c r="G309" s="86">
        <v>26</v>
      </c>
      <c r="H309" s="86">
        <v>52</v>
      </c>
      <c r="I309" s="86">
        <v>426</v>
      </c>
      <c r="J309" s="7">
        <v>5</v>
      </c>
      <c r="K309" s="20">
        <v>45910</v>
      </c>
      <c r="L309" s="67">
        <v>37</v>
      </c>
      <c r="M309" s="67"/>
      <c r="N309" s="30">
        <f t="shared" si="4"/>
        <v>0</v>
      </c>
      <c r="O309" s="119"/>
    </row>
    <row r="310" spans="1:15">
      <c r="A310" s="86" t="s">
        <v>29</v>
      </c>
      <c r="B310" s="86" t="s">
        <v>30</v>
      </c>
      <c r="C310" s="86" t="s">
        <v>36</v>
      </c>
      <c r="D310" s="86">
        <v>2016</v>
      </c>
      <c r="E310" s="86">
        <v>4</v>
      </c>
      <c r="F310" s="86">
        <v>4</v>
      </c>
      <c r="G310" s="86">
        <v>28</v>
      </c>
      <c r="H310" s="86">
        <v>53</v>
      </c>
      <c r="I310" s="86">
        <v>428</v>
      </c>
      <c r="J310" s="7">
        <v>5</v>
      </c>
      <c r="K310" s="20">
        <v>45910</v>
      </c>
      <c r="L310" s="67"/>
      <c r="M310" s="67"/>
      <c r="O310" s="119"/>
    </row>
    <row r="311" spans="1:15">
      <c r="A311" s="86" t="s">
        <v>29</v>
      </c>
      <c r="B311" s="86" t="s">
        <v>30</v>
      </c>
      <c r="C311" s="86" t="s">
        <v>33</v>
      </c>
      <c r="D311" s="86">
        <v>1998</v>
      </c>
      <c r="E311" s="86">
        <v>4</v>
      </c>
      <c r="F311" s="86">
        <v>3</v>
      </c>
      <c r="G311" s="86">
        <v>28</v>
      </c>
      <c r="H311" s="86">
        <v>54</v>
      </c>
      <c r="I311" s="86">
        <v>328</v>
      </c>
      <c r="J311" s="7">
        <v>5</v>
      </c>
      <c r="K311" s="20">
        <v>45910</v>
      </c>
      <c r="L311" s="67">
        <v>40</v>
      </c>
      <c r="M311" s="67">
        <v>24</v>
      </c>
      <c r="N311" s="30">
        <f t="shared" si="4"/>
        <v>60</v>
      </c>
      <c r="O311" s="119"/>
    </row>
    <row r="312" spans="1:15">
      <c r="A312" s="86" t="s">
        <v>29</v>
      </c>
      <c r="B312" s="86" t="s">
        <v>30</v>
      </c>
      <c r="C312" s="86" t="s">
        <v>37</v>
      </c>
      <c r="D312" s="86">
        <v>2018</v>
      </c>
      <c r="E312" s="86">
        <v>4</v>
      </c>
      <c r="F312" s="86">
        <v>2</v>
      </c>
      <c r="G312" s="86">
        <v>28</v>
      </c>
      <c r="H312" s="86">
        <v>55</v>
      </c>
      <c r="I312" s="86">
        <v>228</v>
      </c>
      <c r="J312" s="7">
        <v>5</v>
      </c>
      <c r="K312" s="20">
        <v>45910</v>
      </c>
      <c r="L312" s="67"/>
      <c r="M312" s="67"/>
      <c r="O312" s="119"/>
    </row>
    <row r="313" spans="1:15">
      <c r="A313" s="86" t="s">
        <v>29</v>
      </c>
      <c r="B313" s="86" t="s">
        <v>30</v>
      </c>
      <c r="C313" s="86" t="s">
        <v>31</v>
      </c>
      <c r="D313" s="86">
        <v>1983</v>
      </c>
      <c r="E313" s="86">
        <v>4</v>
      </c>
      <c r="F313" s="86">
        <v>1</v>
      </c>
      <c r="G313" s="86">
        <v>28</v>
      </c>
      <c r="H313" s="86">
        <v>56</v>
      </c>
      <c r="I313" s="86">
        <v>128</v>
      </c>
      <c r="J313" s="7">
        <v>5</v>
      </c>
      <c r="K313" s="20">
        <v>45910</v>
      </c>
      <c r="L313" s="67"/>
      <c r="M313" s="67"/>
      <c r="O313" s="119"/>
    </row>
    <row r="314" spans="1:15">
      <c r="A314" s="86" t="s">
        <v>39</v>
      </c>
      <c r="B314" s="86" t="s">
        <v>40</v>
      </c>
      <c r="C314" s="86" t="s">
        <v>43</v>
      </c>
      <c r="D314" s="86">
        <v>1999</v>
      </c>
      <c r="E314" s="86">
        <v>4</v>
      </c>
      <c r="F314" s="86">
        <v>1</v>
      </c>
      <c r="G314" s="86">
        <v>30</v>
      </c>
      <c r="H314" s="86">
        <v>57</v>
      </c>
      <c r="I314" s="86">
        <v>130</v>
      </c>
      <c r="J314" s="7">
        <v>5</v>
      </c>
      <c r="K314" s="20">
        <v>45910</v>
      </c>
      <c r="L314" s="67"/>
      <c r="M314" s="67"/>
      <c r="O314" s="119"/>
    </row>
    <row r="315" spans="1:15">
      <c r="A315" s="86" t="s">
        <v>39</v>
      </c>
      <c r="B315" s="86" t="s">
        <v>40</v>
      </c>
      <c r="C315" s="86" t="s">
        <v>48</v>
      </c>
      <c r="D315" s="86">
        <v>2020</v>
      </c>
      <c r="E315" s="86">
        <v>4</v>
      </c>
      <c r="F315" s="86">
        <v>2</v>
      </c>
      <c r="G315" s="86">
        <v>30</v>
      </c>
      <c r="H315" s="86">
        <v>58</v>
      </c>
      <c r="I315" s="86">
        <v>230</v>
      </c>
      <c r="J315" s="7">
        <v>5</v>
      </c>
      <c r="K315" s="20">
        <v>45910</v>
      </c>
      <c r="L315" s="67"/>
      <c r="M315" s="67"/>
      <c r="O315" s="119"/>
    </row>
    <row r="316" spans="1:15">
      <c r="A316" s="86" t="s">
        <v>39</v>
      </c>
      <c r="B316" s="86" t="s">
        <v>40</v>
      </c>
      <c r="C316" s="86" t="s">
        <v>44</v>
      </c>
      <c r="D316" s="86">
        <v>2001</v>
      </c>
      <c r="E316" s="86">
        <v>4</v>
      </c>
      <c r="F316" s="86">
        <v>3</v>
      </c>
      <c r="G316" s="86">
        <v>30</v>
      </c>
      <c r="H316" s="86">
        <v>59</v>
      </c>
      <c r="I316" s="86">
        <v>330</v>
      </c>
      <c r="J316" s="7">
        <v>5</v>
      </c>
      <c r="K316" s="20">
        <v>45910</v>
      </c>
      <c r="L316" s="67"/>
      <c r="M316" s="67"/>
      <c r="O316" s="119"/>
    </row>
    <row r="317" spans="1:15">
      <c r="A317" s="86" t="s">
        <v>39</v>
      </c>
      <c r="B317" s="86" t="s">
        <v>40</v>
      </c>
      <c r="C317" s="86" t="s">
        <v>45</v>
      </c>
      <c r="D317" s="86">
        <v>2004</v>
      </c>
      <c r="E317" s="86">
        <v>4</v>
      </c>
      <c r="F317" s="86">
        <v>4</v>
      </c>
      <c r="G317" s="86">
        <v>30</v>
      </c>
      <c r="H317" s="86">
        <v>60</v>
      </c>
      <c r="I317" s="86">
        <v>430</v>
      </c>
      <c r="J317" s="7">
        <v>5</v>
      </c>
      <c r="K317" s="20">
        <v>45910</v>
      </c>
      <c r="L317" s="67"/>
      <c r="M317" s="67"/>
      <c r="O317" s="119"/>
    </row>
    <row r="318" spans="1:15">
      <c r="A318" s="86" t="s">
        <v>39</v>
      </c>
      <c r="B318" s="86" t="s">
        <v>40</v>
      </c>
      <c r="C318" s="86" t="s">
        <v>42</v>
      </c>
      <c r="D318" s="86">
        <v>1989</v>
      </c>
      <c r="E318" s="86">
        <v>4</v>
      </c>
      <c r="F318" s="86">
        <v>4</v>
      </c>
      <c r="G318" s="86">
        <v>32</v>
      </c>
      <c r="H318" s="86">
        <v>61</v>
      </c>
      <c r="I318" s="86">
        <v>432</v>
      </c>
      <c r="J318" s="7">
        <v>5</v>
      </c>
      <c r="K318" s="20">
        <v>45910</v>
      </c>
      <c r="L318" s="67"/>
      <c r="M318" s="67"/>
      <c r="O318" s="119"/>
    </row>
    <row r="319" spans="1:15">
      <c r="A319" s="86" t="s">
        <v>39</v>
      </c>
      <c r="B319" s="86" t="s">
        <v>40</v>
      </c>
      <c r="C319" s="86" t="s">
        <v>47</v>
      </c>
      <c r="D319" s="86">
        <v>2016</v>
      </c>
      <c r="E319" s="86">
        <v>4</v>
      </c>
      <c r="F319" s="86">
        <v>3</v>
      </c>
      <c r="G319" s="86">
        <v>32</v>
      </c>
      <c r="H319" s="86">
        <v>62</v>
      </c>
      <c r="I319" s="86">
        <v>332</v>
      </c>
      <c r="J319" s="7">
        <v>5</v>
      </c>
      <c r="K319" s="20">
        <v>45910</v>
      </c>
      <c r="L319" s="67">
        <v>29</v>
      </c>
      <c r="M319" s="67"/>
      <c r="N319" s="30">
        <f t="shared" si="4"/>
        <v>0</v>
      </c>
      <c r="O319" s="119"/>
    </row>
    <row r="320" spans="1:15">
      <c r="A320" s="86" t="s">
        <v>39</v>
      </c>
      <c r="B320" s="86" t="s">
        <v>40</v>
      </c>
      <c r="C320" s="86" t="s">
        <v>41</v>
      </c>
      <c r="D320" s="86">
        <v>1984</v>
      </c>
      <c r="E320" s="86">
        <v>4</v>
      </c>
      <c r="F320" s="86">
        <v>2</v>
      </c>
      <c r="G320" s="86">
        <v>32</v>
      </c>
      <c r="H320" s="86">
        <v>63</v>
      </c>
      <c r="I320" s="86">
        <v>232</v>
      </c>
      <c r="J320" s="7">
        <v>5</v>
      </c>
      <c r="K320" s="20">
        <v>45910</v>
      </c>
      <c r="L320" s="67"/>
      <c r="M320" s="67"/>
      <c r="O320" s="119"/>
    </row>
    <row r="321" spans="1:15">
      <c r="A321" s="86" t="s">
        <v>39</v>
      </c>
      <c r="B321" s="86" t="s">
        <v>40</v>
      </c>
      <c r="C321" s="86" t="s">
        <v>46</v>
      </c>
      <c r="D321" s="86">
        <v>2008</v>
      </c>
      <c r="E321" s="86">
        <v>4</v>
      </c>
      <c r="F321" s="86">
        <v>1</v>
      </c>
      <c r="G321" s="86">
        <v>32</v>
      </c>
      <c r="H321" s="86">
        <v>64</v>
      </c>
      <c r="I321" s="86">
        <v>132</v>
      </c>
      <c r="J321" s="7">
        <v>5</v>
      </c>
      <c r="K321" s="20">
        <v>45910</v>
      </c>
      <c r="L321" s="67">
        <v>19</v>
      </c>
      <c r="M321" s="67"/>
      <c r="N321" s="30">
        <f t="shared" si="4"/>
        <v>0</v>
      </c>
      <c r="O321" s="119"/>
    </row>
    <row r="322" spans="1:15">
      <c r="A322" s="86" t="s">
        <v>29</v>
      </c>
      <c r="B322" s="86" t="s">
        <v>30</v>
      </c>
      <c r="C322" s="86" t="s">
        <v>37</v>
      </c>
      <c r="D322" s="86">
        <v>2018</v>
      </c>
      <c r="E322" s="86">
        <v>1</v>
      </c>
      <c r="F322" s="86">
        <v>1</v>
      </c>
      <c r="G322" s="86">
        <v>2</v>
      </c>
      <c r="H322" s="86">
        <v>1</v>
      </c>
      <c r="I322" s="86">
        <v>102</v>
      </c>
      <c r="J322" s="7">
        <v>6</v>
      </c>
      <c r="K322" s="20">
        <v>45912</v>
      </c>
      <c r="L322" s="67">
        <v>30</v>
      </c>
      <c r="M322" s="67">
        <v>16</v>
      </c>
      <c r="N322" s="30">
        <f t="shared" si="4"/>
        <v>53.333333333333336</v>
      </c>
      <c r="O322" s="119"/>
    </row>
    <row r="323" spans="1:15">
      <c r="A323" s="86" t="s">
        <v>29</v>
      </c>
      <c r="B323" s="86" t="s">
        <v>30</v>
      </c>
      <c r="C323" s="86" t="s">
        <v>32</v>
      </c>
      <c r="D323" s="86">
        <v>1985</v>
      </c>
      <c r="E323" s="86">
        <v>1</v>
      </c>
      <c r="F323" s="86">
        <v>2</v>
      </c>
      <c r="G323" s="86">
        <v>2</v>
      </c>
      <c r="H323" s="86">
        <v>2</v>
      </c>
      <c r="I323" s="86">
        <v>202</v>
      </c>
      <c r="J323" s="7">
        <v>6</v>
      </c>
      <c r="K323" s="20">
        <v>45912</v>
      </c>
      <c r="L323" s="67">
        <v>59</v>
      </c>
      <c r="M323" s="67">
        <v>17</v>
      </c>
      <c r="N323" s="30">
        <f t="shared" si="4"/>
        <v>28.8135593220339</v>
      </c>
      <c r="O323" s="119"/>
    </row>
    <row r="324" spans="1:15">
      <c r="A324" s="86" t="s">
        <v>29</v>
      </c>
      <c r="B324" s="86" t="s">
        <v>30</v>
      </c>
      <c r="C324" s="86" t="s">
        <v>31</v>
      </c>
      <c r="D324" s="86">
        <v>1983</v>
      </c>
      <c r="E324" s="86">
        <v>1</v>
      </c>
      <c r="F324" s="86">
        <v>3</v>
      </c>
      <c r="G324" s="86">
        <v>2</v>
      </c>
      <c r="H324" s="86">
        <v>3</v>
      </c>
      <c r="I324" s="86">
        <v>302</v>
      </c>
      <c r="J324" s="7">
        <v>6</v>
      </c>
      <c r="K324" s="20">
        <v>45912</v>
      </c>
      <c r="L324" s="67">
        <v>48</v>
      </c>
      <c r="M324" s="67">
        <v>5</v>
      </c>
      <c r="N324" s="30">
        <f t="shared" si="4"/>
        <v>10.416666666666666</v>
      </c>
      <c r="O324" s="119"/>
    </row>
    <row r="325" spans="1:15">
      <c r="A325" s="86" t="s">
        <v>29</v>
      </c>
      <c r="B325" s="86" t="s">
        <v>30</v>
      </c>
      <c r="C325" s="86" t="s">
        <v>34</v>
      </c>
      <c r="D325" s="86">
        <v>1999</v>
      </c>
      <c r="E325" s="86">
        <v>1</v>
      </c>
      <c r="F325" s="86">
        <v>4</v>
      </c>
      <c r="G325" s="86">
        <v>2</v>
      </c>
      <c r="H325" s="86">
        <v>4</v>
      </c>
      <c r="I325" s="86">
        <v>402</v>
      </c>
      <c r="J325" s="7">
        <v>6</v>
      </c>
      <c r="K325" s="20">
        <v>45912</v>
      </c>
      <c r="L325" s="67"/>
      <c r="M325" s="67"/>
      <c r="O325" s="119"/>
    </row>
    <row r="326" spans="1:15">
      <c r="A326" s="86" t="s">
        <v>29</v>
      </c>
      <c r="B326" s="86" t="s">
        <v>30</v>
      </c>
      <c r="C326" s="86" t="s">
        <v>35</v>
      </c>
      <c r="D326" s="86">
        <v>2002</v>
      </c>
      <c r="E326" s="86">
        <v>1</v>
      </c>
      <c r="F326" s="86">
        <v>4</v>
      </c>
      <c r="G326" s="86">
        <v>4</v>
      </c>
      <c r="H326" s="86">
        <v>5</v>
      </c>
      <c r="I326" s="86">
        <v>404</v>
      </c>
      <c r="J326" s="7">
        <v>6</v>
      </c>
      <c r="K326" s="20">
        <v>45912</v>
      </c>
      <c r="L326" s="67"/>
      <c r="M326" s="67"/>
      <c r="O326" s="119"/>
    </row>
    <row r="327" spans="1:15">
      <c r="A327" s="86" t="s">
        <v>29</v>
      </c>
      <c r="B327" s="86" t="s">
        <v>30</v>
      </c>
      <c r="C327" s="86" t="s">
        <v>38</v>
      </c>
      <c r="D327" s="86">
        <v>2023</v>
      </c>
      <c r="E327" s="86">
        <v>1</v>
      </c>
      <c r="F327" s="86">
        <v>3</v>
      </c>
      <c r="G327" s="86">
        <v>4</v>
      </c>
      <c r="H327" s="86">
        <v>6</v>
      </c>
      <c r="I327" s="86">
        <v>304</v>
      </c>
      <c r="J327" s="7">
        <v>6</v>
      </c>
      <c r="K327" s="20">
        <v>45912</v>
      </c>
      <c r="L327" s="67">
        <v>34</v>
      </c>
      <c r="M327" s="67"/>
      <c r="N327" s="30">
        <f t="shared" si="4"/>
        <v>0</v>
      </c>
      <c r="O327" s="119"/>
    </row>
    <row r="328" spans="1:15">
      <c r="A328" s="86" t="s">
        <v>29</v>
      </c>
      <c r="B328" s="86" t="s">
        <v>30</v>
      </c>
      <c r="C328" s="86" t="s">
        <v>33</v>
      </c>
      <c r="D328" s="86">
        <v>1998</v>
      </c>
      <c r="E328" s="86">
        <v>1</v>
      </c>
      <c r="F328" s="86">
        <v>2</v>
      </c>
      <c r="G328" s="86">
        <v>4</v>
      </c>
      <c r="H328" s="86">
        <v>7</v>
      </c>
      <c r="I328" s="86">
        <v>204</v>
      </c>
      <c r="J328" s="7">
        <v>6</v>
      </c>
      <c r="K328" s="20">
        <v>45912</v>
      </c>
      <c r="L328" s="67">
        <v>74</v>
      </c>
      <c r="M328" s="67"/>
      <c r="N328" s="30">
        <f t="shared" si="4"/>
        <v>0</v>
      </c>
      <c r="O328" s="119"/>
    </row>
    <row r="329" spans="1:15">
      <c r="A329" s="86" t="s">
        <v>29</v>
      </c>
      <c r="B329" s="86" t="s">
        <v>30</v>
      </c>
      <c r="C329" s="86" t="s">
        <v>36</v>
      </c>
      <c r="D329" s="86">
        <v>2016</v>
      </c>
      <c r="E329" s="86">
        <v>1</v>
      </c>
      <c r="F329" s="86">
        <v>1</v>
      </c>
      <c r="G329" s="86">
        <v>4</v>
      </c>
      <c r="H329" s="86">
        <v>8</v>
      </c>
      <c r="I329" s="86">
        <v>104</v>
      </c>
      <c r="J329" s="7">
        <v>6</v>
      </c>
      <c r="K329" s="20">
        <v>45912</v>
      </c>
      <c r="L329" s="67"/>
      <c r="M329" s="67"/>
      <c r="O329" s="119"/>
    </row>
    <row r="330" spans="1:15">
      <c r="A330" s="86" t="s">
        <v>39</v>
      </c>
      <c r="B330" s="86" t="s">
        <v>40</v>
      </c>
      <c r="C330" s="86" t="s">
        <v>41</v>
      </c>
      <c r="D330" s="86">
        <v>1984</v>
      </c>
      <c r="E330" s="86">
        <v>1</v>
      </c>
      <c r="F330" s="86">
        <v>1</v>
      </c>
      <c r="G330" s="86">
        <v>6</v>
      </c>
      <c r="H330" s="86">
        <v>9</v>
      </c>
      <c r="I330" s="86">
        <v>106</v>
      </c>
      <c r="J330" s="7">
        <v>6</v>
      </c>
      <c r="K330" s="20">
        <v>45912</v>
      </c>
      <c r="L330" s="67"/>
      <c r="M330" s="67"/>
      <c r="O330" s="119"/>
    </row>
    <row r="331" spans="1:15">
      <c r="A331" s="86" t="s">
        <v>39</v>
      </c>
      <c r="B331" s="86" t="s">
        <v>40</v>
      </c>
      <c r="C331" s="86" t="s">
        <v>42</v>
      </c>
      <c r="D331" s="86">
        <v>1989</v>
      </c>
      <c r="E331" s="86">
        <v>1</v>
      </c>
      <c r="F331" s="86">
        <v>2</v>
      </c>
      <c r="G331" s="86">
        <v>6</v>
      </c>
      <c r="H331" s="86">
        <v>10</v>
      </c>
      <c r="I331" s="86">
        <v>206</v>
      </c>
      <c r="J331" s="7">
        <v>6</v>
      </c>
      <c r="K331" s="20">
        <v>45912</v>
      </c>
      <c r="L331" s="67"/>
      <c r="M331" s="67"/>
      <c r="O331" s="119"/>
    </row>
    <row r="332" spans="1:15">
      <c r="A332" s="86" t="s">
        <v>39</v>
      </c>
      <c r="B332" s="86" t="s">
        <v>40</v>
      </c>
      <c r="C332" s="86" t="s">
        <v>45</v>
      </c>
      <c r="D332" s="86">
        <v>2004</v>
      </c>
      <c r="E332" s="86">
        <v>1</v>
      </c>
      <c r="F332" s="86">
        <v>3</v>
      </c>
      <c r="G332" s="86">
        <v>6</v>
      </c>
      <c r="H332" s="86">
        <v>11</v>
      </c>
      <c r="I332" s="86">
        <v>306</v>
      </c>
      <c r="J332" s="7">
        <v>6</v>
      </c>
      <c r="K332" s="20">
        <v>45912</v>
      </c>
      <c r="L332" s="67"/>
      <c r="M332" s="67"/>
      <c r="O332" s="119"/>
    </row>
    <row r="333" spans="1:15">
      <c r="A333" s="86" t="s">
        <v>39</v>
      </c>
      <c r="B333" s="86" t="s">
        <v>40</v>
      </c>
      <c r="C333" s="86" t="s">
        <v>43</v>
      </c>
      <c r="D333" s="86">
        <v>1999</v>
      </c>
      <c r="E333" s="86">
        <v>1</v>
      </c>
      <c r="F333" s="86">
        <v>4</v>
      </c>
      <c r="G333" s="86">
        <v>6</v>
      </c>
      <c r="H333" s="86">
        <v>12</v>
      </c>
      <c r="I333" s="86">
        <v>406</v>
      </c>
      <c r="J333" s="7">
        <v>6</v>
      </c>
      <c r="K333" s="20">
        <v>45912</v>
      </c>
      <c r="L333" s="67"/>
      <c r="M333" s="67"/>
      <c r="O333" s="119"/>
    </row>
    <row r="334" spans="1:15">
      <c r="A334" s="86" t="s">
        <v>39</v>
      </c>
      <c r="B334" s="86" t="s">
        <v>40</v>
      </c>
      <c r="C334" s="86" t="s">
        <v>46</v>
      </c>
      <c r="D334" s="86">
        <v>2008</v>
      </c>
      <c r="E334" s="86">
        <v>1</v>
      </c>
      <c r="F334" s="86">
        <v>4</v>
      </c>
      <c r="G334" s="86">
        <v>8</v>
      </c>
      <c r="H334" s="86">
        <v>13</v>
      </c>
      <c r="I334" s="86">
        <v>408</v>
      </c>
      <c r="J334" s="7">
        <v>6</v>
      </c>
      <c r="K334" s="20">
        <v>45912</v>
      </c>
      <c r="L334" s="67">
        <v>34</v>
      </c>
      <c r="M334" s="67">
        <v>12</v>
      </c>
      <c r="N334" s="30">
        <f t="shared" ref="N334:N392" si="5">M334*100/L334</f>
        <v>35.294117647058826</v>
      </c>
      <c r="O334" s="119"/>
    </row>
    <row r="335" spans="1:15">
      <c r="A335" s="86" t="s">
        <v>39</v>
      </c>
      <c r="B335" s="86" t="s">
        <v>40</v>
      </c>
      <c r="C335" s="86" t="s">
        <v>48</v>
      </c>
      <c r="D335" s="86">
        <v>2020</v>
      </c>
      <c r="E335" s="86">
        <v>1</v>
      </c>
      <c r="F335" s="86">
        <v>3</v>
      </c>
      <c r="G335" s="86">
        <v>8</v>
      </c>
      <c r="H335" s="86">
        <v>14</v>
      </c>
      <c r="I335" s="86">
        <v>308</v>
      </c>
      <c r="J335" s="7">
        <v>6</v>
      </c>
      <c r="K335" s="20">
        <v>45912</v>
      </c>
      <c r="L335" s="67"/>
      <c r="M335" s="67"/>
      <c r="O335" s="119"/>
    </row>
    <row r="336" spans="1:15">
      <c r="A336" s="86" t="s">
        <v>39</v>
      </c>
      <c r="B336" s="86" t="s">
        <v>40</v>
      </c>
      <c r="C336" s="86" t="s">
        <v>44</v>
      </c>
      <c r="D336" s="86">
        <v>2001</v>
      </c>
      <c r="E336" s="86">
        <v>1</v>
      </c>
      <c r="F336" s="86">
        <v>2</v>
      </c>
      <c r="G336" s="86">
        <v>8</v>
      </c>
      <c r="H336" s="86">
        <v>15</v>
      </c>
      <c r="I336" s="86">
        <v>208</v>
      </c>
      <c r="J336" s="7">
        <v>6</v>
      </c>
      <c r="K336" s="20">
        <v>45912</v>
      </c>
      <c r="L336" s="67"/>
      <c r="M336" s="67"/>
      <c r="O336" s="119"/>
    </row>
    <row r="337" spans="1:15">
      <c r="A337" s="86" t="s">
        <v>39</v>
      </c>
      <c r="B337" s="86" t="s">
        <v>40</v>
      </c>
      <c r="C337" s="86" t="s">
        <v>47</v>
      </c>
      <c r="D337" s="86">
        <v>2016</v>
      </c>
      <c r="E337" s="86">
        <v>1</v>
      </c>
      <c r="F337" s="86">
        <v>1</v>
      </c>
      <c r="G337" s="86">
        <v>8</v>
      </c>
      <c r="H337" s="86">
        <v>16</v>
      </c>
      <c r="I337" s="86">
        <v>108</v>
      </c>
      <c r="J337" s="7">
        <v>6</v>
      </c>
      <c r="K337" s="20">
        <v>45912</v>
      </c>
      <c r="L337" s="67">
        <v>28</v>
      </c>
      <c r="M337" s="67">
        <v>3</v>
      </c>
      <c r="N337" s="30">
        <f t="shared" si="5"/>
        <v>10.714285714285714</v>
      </c>
      <c r="O337" s="119"/>
    </row>
    <row r="338" spans="1:15">
      <c r="A338" s="86" t="s">
        <v>29</v>
      </c>
      <c r="B338" s="86" t="s">
        <v>30</v>
      </c>
      <c r="C338" s="86" t="s">
        <v>32</v>
      </c>
      <c r="D338" s="86">
        <v>1985</v>
      </c>
      <c r="E338" s="86">
        <v>2</v>
      </c>
      <c r="F338" s="86">
        <v>1</v>
      </c>
      <c r="G338" s="86">
        <v>10</v>
      </c>
      <c r="H338" s="86">
        <v>17</v>
      </c>
      <c r="I338" s="86">
        <v>110</v>
      </c>
      <c r="J338" s="7">
        <v>6</v>
      </c>
      <c r="K338" s="20">
        <v>45912</v>
      </c>
      <c r="L338" s="67">
        <v>31</v>
      </c>
      <c r="M338" s="67">
        <v>16</v>
      </c>
      <c r="N338" s="30">
        <f t="shared" si="5"/>
        <v>51.612903225806448</v>
      </c>
      <c r="O338" s="119"/>
    </row>
    <row r="339" spans="1:15">
      <c r="A339" s="86" t="s">
        <v>29</v>
      </c>
      <c r="B339" s="86" t="s">
        <v>30</v>
      </c>
      <c r="C339" s="86" t="s">
        <v>38</v>
      </c>
      <c r="D339" s="86">
        <v>2023</v>
      </c>
      <c r="E339" s="86">
        <v>2</v>
      </c>
      <c r="F339" s="86">
        <v>2</v>
      </c>
      <c r="G339" s="86">
        <v>10</v>
      </c>
      <c r="H339" s="86">
        <v>18</v>
      </c>
      <c r="I339" s="86">
        <v>210</v>
      </c>
      <c r="J339" s="7">
        <v>6</v>
      </c>
      <c r="K339" s="20">
        <v>45912</v>
      </c>
      <c r="L339" s="67">
        <v>40</v>
      </c>
      <c r="M339" s="67"/>
      <c r="N339" s="30">
        <f t="shared" si="5"/>
        <v>0</v>
      </c>
      <c r="O339" s="119"/>
    </row>
    <row r="340" spans="1:15">
      <c r="A340" s="86" t="s">
        <v>29</v>
      </c>
      <c r="B340" s="86" t="s">
        <v>30</v>
      </c>
      <c r="C340" s="86" t="s">
        <v>36</v>
      </c>
      <c r="D340" s="86">
        <v>2016</v>
      </c>
      <c r="E340" s="86">
        <v>2</v>
      </c>
      <c r="F340" s="86">
        <v>3</v>
      </c>
      <c r="G340" s="86">
        <v>10</v>
      </c>
      <c r="H340" s="86">
        <v>19</v>
      </c>
      <c r="I340" s="86">
        <v>310</v>
      </c>
      <c r="J340" s="7">
        <v>6</v>
      </c>
      <c r="K340" s="20">
        <v>45912</v>
      </c>
      <c r="L340" s="67"/>
      <c r="M340" s="67"/>
      <c r="O340" s="119"/>
    </row>
    <row r="341" spans="1:15">
      <c r="A341" s="86" t="s">
        <v>29</v>
      </c>
      <c r="B341" s="86" t="s">
        <v>30</v>
      </c>
      <c r="C341" s="86" t="s">
        <v>33</v>
      </c>
      <c r="D341" s="86">
        <v>1998</v>
      </c>
      <c r="E341" s="86">
        <v>2</v>
      </c>
      <c r="F341" s="86">
        <v>4</v>
      </c>
      <c r="G341" s="86">
        <v>10</v>
      </c>
      <c r="H341" s="86">
        <v>20</v>
      </c>
      <c r="I341" s="86">
        <v>410</v>
      </c>
      <c r="J341" s="7">
        <v>6</v>
      </c>
      <c r="K341" s="20">
        <v>45912</v>
      </c>
      <c r="L341" s="67">
        <v>40</v>
      </c>
      <c r="M341" s="67"/>
      <c r="N341" s="30">
        <f t="shared" si="5"/>
        <v>0</v>
      </c>
      <c r="O341" s="119"/>
    </row>
    <row r="342" spans="1:15">
      <c r="A342" s="86" t="s">
        <v>29</v>
      </c>
      <c r="B342" s="86" t="s">
        <v>30</v>
      </c>
      <c r="C342" s="86" t="s">
        <v>31</v>
      </c>
      <c r="D342" s="86">
        <v>1983</v>
      </c>
      <c r="E342" s="86">
        <v>2</v>
      </c>
      <c r="F342" s="86">
        <v>4</v>
      </c>
      <c r="G342" s="86">
        <v>12</v>
      </c>
      <c r="H342" s="86">
        <v>21</v>
      </c>
      <c r="I342" s="86">
        <v>412</v>
      </c>
      <c r="J342" s="7">
        <v>6</v>
      </c>
      <c r="K342" s="20">
        <v>45912</v>
      </c>
      <c r="L342" s="67">
        <v>37</v>
      </c>
      <c r="M342" s="67">
        <v>9</v>
      </c>
      <c r="N342" s="30">
        <f t="shared" si="5"/>
        <v>24.324324324324323</v>
      </c>
      <c r="O342" s="119"/>
    </row>
    <row r="343" spans="1:15">
      <c r="A343" s="86" t="s">
        <v>29</v>
      </c>
      <c r="B343" s="86" t="s">
        <v>30</v>
      </c>
      <c r="C343" s="86" t="s">
        <v>37</v>
      </c>
      <c r="D343" s="86">
        <v>2018</v>
      </c>
      <c r="E343" s="86">
        <v>2</v>
      </c>
      <c r="F343" s="86">
        <v>3</v>
      </c>
      <c r="G343" s="86">
        <v>12</v>
      </c>
      <c r="H343" s="86">
        <v>22</v>
      </c>
      <c r="I343" s="86">
        <v>312</v>
      </c>
      <c r="J343" s="7">
        <v>6</v>
      </c>
      <c r="K343" s="20">
        <v>45912</v>
      </c>
      <c r="L343" s="67">
        <v>36</v>
      </c>
      <c r="M343" s="67">
        <v>17</v>
      </c>
      <c r="N343" s="30">
        <f t="shared" si="5"/>
        <v>47.222222222222221</v>
      </c>
      <c r="O343" s="119"/>
    </row>
    <row r="344" spans="1:15">
      <c r="A344" s="86" t="s">
        <v>29</v>
      </c>
      <c r="B344" s="86" t="s">
        <v>30</v>
      </c>
      <c r="C344" s="86" t="s">
        <v>34</v>
      </c>
      <c r="D344" s="86">
        <v>1999</v>
      </c>
      <c r="E344" s="86">
        <v>2</v>
      </c>
      <c r="F344" s="86">
        <v>2</v>
      </c>
      <c r="G344" s="86">
        <v>12</v>
      </c>
      <c r="H344" s="86">
        <v>23</v>
      </c>
      <c r="I344" s="86">
        <v>212</v>
      </c>
      <c r="J344" s="7">
        <v>6</v>
      </c>
      <c r="K344" s="20">
        <v>45912</v>
      </c>
      <c r="L344" s="67"/>
      <c r="M344" s="67"/>
      <c r="O344" s="119"/>
    </row>
    <row r="345" spans="1:15">
      <c r="A345" s="86" t="s">
        <v>29</v>
      </c>
      <c r="B345" s="86" t="s">
        <v>30</v>
      </c>
      <c r="C345" s="86" t="s">
        <v>35</v>
      </c>
      <c r="D345" s="86">
        <v>2002</v>
      </c>
      <c r="E345" s="86">
        <v>2</v>
      </c>
      <c r="F345" s="86">
        <v>1</v>
      </c>
      <c r="G345" s="86">
        <v>12</v>
      </c>
      <c r="H345" s="86">
        <v>24</v>
      </c>
      <c r="I345" s="86">
        <v>112</v>
      </c>
      <c r="J345" s="7">
        <v>6</v>
      </c>
      <c r="K345" s="20">
        <v>45912</v>
      </c>
      <c r="L345" s="67"/>
      <c r="M345" s="67"/>
      <c r="O345" s="119"/>
    </row>
    <row r="346" spans="1:15">
      <c r="A346" s="86" t="s">
        <v>39</v>
      </c>
      <c r="B346" s="86" t="s">
        <v>40</v>
      </c>
      <c r="C346" s="86" t="s">
        <v>42</v>
      </c>
      <c r="D346" s="86">
        <v>1989</v>
      </c>
      <c r="E346" s="87">
        <v>2</v>
      </c>
      <c r="F346" s="87">
        <v>1</v>
      </c>
      <c r="G346" s="87">
        <v>14</v>
      </c>
      <c r="H346" s="86">
        <v>25</v>
      </c>
      <c r="I346" s="87">
        <v>114</v>
      </c>
      <c r="J346" s="7">
        <v>6</v>
      </c>
      <c r="K346" s="20">
        <v>45912</v>
      </c>
      <c r="L346" s="67"/>
      <c r="M346" s="67"/>
      <c r="O346" s="119"/>
    </row>
    <row r="347" spans="1:15">
      <c r="A347" s="86" t="s">
        <v>39</v>
      </c>
      <c r="B347" s="86" t="s">
        <v>40</v>
      </c>
      <c r="C347" s="86" t="s">
        <v>45</v>
      </c>
      <c r="D347" s="86">
        <v>2004</v>
      </c>
      <c r="E347" s="86">
        <v>2</v>
      </c>
      <c r="F347" s="86">
        <v>2</v>
      </c>
      <c r="G347" s="86">
        <v>14</v>
      </c>
      <c r="H347" s="86">
        <v>26</v>
      </c>
      <c r="I347" s="86">
        <v>214</v>
      </c>
      <c r="J347" s="7">
        <v>6</v>
      </c>
      <c r="K347" s="20">
        <v>45912</v>
      </c>
      <c r="L347" s="67"/>
      <c r="M347" s="67"/>
      <c r="O347" s="119"/>
    </row>
    <row r="348" spans="1:15">
      <c r="A348" s="86" t="s">
        <v>39</v>
      </c>
      <c r="B348" s="86" t="s">
        <v>40</v>
      </c>
      <c r="C348" s="86" t="s">
        <v>41</v>
      </c>
      <c r="D348" s="86">
        <v>1984</v>
      </c>
      <c r="E348" s="86">
        <v>2</v>
      </c>
      <c r="F348" s="86">
        <v>3</v>
      </c>
      <c r="G348" s="86">
        <v>14</v>
      </c>
      <c r="H348" s="86">
        <v>27</v>
      </c>
      <c r="I348" s="86">
        <v>314</v>
      </c>
      <c r="J348" s="7">
        <v>6</v>
      </c>
      <c r="K348" s="20">
        <v>45912</v>
      </c>
      <c r="L348" s="67"/>
      <c r="M348" s="67"/>
      <c r="O348" s="119"/>
    </row>
    <row r="349" spans="1:15">
      <c r="A349" s="86" t="s">
        <v>39</v>
      </c>
      <c r="B349" s="86" t="s">
        <v>40</v>
      </c>
      <c r="C349" s="86" t="s">
        <v>47</v>
      </c>
      <c r="D349" s="86">
        <v>2016</v>
      </c>
      <c r="E349" s="86">
        <v>2</v>
      </c>
      <c r="F349" s="86">
        <v>4</v>
      </c>
      <c r="G349" s="86">
        <v>14</v>
      </c>
      <c r="H349" s="86">
        <v>28</v>
      </c>
      <c r="I349" s="86">
        <v>414</v>
      </c>
      <c r="J349" s="7">
        <v>6</v>
      </c>
      <c r="K349" s="20">
        <v>45912</v>
      </c>
      <c r="L349" s="67">
        <v>43</v>
      </c>
      <c r="M349" s="67">
        <v>0</v>
      </c>
      <c r="N349" s="30">
        <f t="shared" si="5"/>
        <v>0</v>
      </c>
      <c r="O349" s="119"/>
    </row>
    <row r="350" spans="1:15">
      <c r="A350" s="86" t="s">
        <v>39</v>
      </c>
      <c r="B350" s="86" t="s">
        <v>40</v>
      </c>
      <c r="C350" s="86" t="s">
        <v>44</v>
      </c>
      <c r="D350" s="86">
        <v>2001</v>
      </c>
      <c r="E350" s="86">
        <v>2</v>
      </c>
      <c r="F350" s="86">
        <v>4</v>
      </c>
      <c r="G350" s="86">
        <v>16</v>
      </c>
      <c r="H350" s="86">
        <v>29</v>
      </c>
      <c r="I350" s="86">
        <v>416</v>
      </c>
      <c r="J350" s="7">
        <v>6</v>
      </c>
      <c r="K350" s="20">
        <v>45912</v>
      </c>
      <c r="L350" s="67"/>
      <c r="M350" s="67"/>
      <c r="O350" s="119"/>
    </row>
    <row r="351" spans="1:15">
      <c r="A351" s="86" t="s">
        <v>39</v>
      </c>
      <c r="B351" s="86" t="s">
        <v>40</v>
      </c>
      <c r="C351" s="86" t="s">
        <v>43</v>
      </c>
      <c r="D351" s="86">
        <v>1999</v>
      </c>
      <c r="E351" s="86">
        <v>2</v>
      </c>
      <c r="F351" s="86">
        <v>3</v>
      </c>
      <c r="G351" s="86">
        <v>16</v>
      </c>
      <c r="H351" s="86">
        <v>30</v>
      </c>
      <c r="I351" s="86">
        <v>316</v>
      </c>
      <c r="J351" s="7">
        <v>6</v>
      </c>
      <c r="K351" s="20">
        <v>45912</v>
      </c>
      <c r="L351" s="67"/>
      <c r="M351" s="67"/>
      <c r="O351" s="119"/>
    </row>
    <row r="352" spans="1:15">
      <c r="A352" s="86" t="s">
        <v>39</v>
      </c>
      <c r="B352" s="86" t="s">
        <v>40</v>
      </c>
      <c r="C352" s="86" t="s">
        <v>46</v>
      </c>
      <c r="D352" s="86">
        <v>2008</v>
      </c>
      <c r="E352" s="86">
        <v>2</v>
      </c>
      <c r="F352" s="86">
        <v>2</v>
      </c>
      <c r="G352" s="86">
        <v>16</v>
      </c>
      <c r="H352" s="86">
        <v>31</v>
      </c>
      <c r="I352" s="86">
        <v>216</v>
      </c>
      <c r="J352" s="7">
        <v>6</v>
      </c>
      <c r="K352" s="20">
        <v>45912</v>
      </c>
      <c r="L352" s="67">
        <v>39</v>
      </c>
      <c r="M352" s="67">
        <v>6</v>
      </c>
      <c r="N352" s="30">
        <f t="shared" si="5"/>
        <v>15.384615384615385</v>
      </c>
      <c r="O352" s="119"/>
    </row>
    <row r="353" spans="1:15">
      <c r="A353" s="86" t="s">
        <v>39</v>
      </c>
      <c r="B353" s="86" t="s">
        <v>40</v>
      </c>
      <c r="C353" s="86" t="s">
        <v>48</v>
      </c>
      <c r="D353" s="86">
        <v>2020</v>
      </c>
      <c r="E353" s="86">
        <v>2</v>
      </c>
      <c r="F353" s="86">
        <v>1</v>
      </c>
      <c r="G353" s="86">
        <v>16</v>
      </c>
      <c r="H353" s="86">
        <v>32</v>
      </c>
      <c r="I353" s="86">
        <v>116</v>
      </c>
      <c r="J353" s="7">
        <v>6</v>
      </c>
      <c r="K353" s="20">
        <v>45912</v>
      </c>
      <c r="L353" s="67"/>
      <c r="M353" s="67"/>
      <c r="O353" s="119"/>
    </row>
    <row r="354" spans="1:15">
      <c r="A354" s="86" t="s">
        <v>29</v>
      </c>
      <c r="B354" s="86" t="s">
        <v>30</v>
      </c>
      <c r="C354" s="86" t="s">
        <v>33</v>
      </c>
      <c r="D354" s="86">
        <v>1998</v>
      </c>
      <c r="E354" s="86">
        <v>3</v>
      </c>
      <c r="F354" s="86">
        <v>1</v>
      </c>
      <c r="G354" s="86">
        <v>18</v>
      </c>
      <c r="H354" s="86">
        <v>33</v>
      </c>
      <c r="I354" s="86">
        <v>118</v>
      </c>
      <c r="J354" s="7">
        <v>6</v>
      </c>
      <c r="K354" s="20">
        <v>45912</v>
      </c>
      <c r="L354" s="67">
        <v>41</v>
      </c>
      <c r="M354" s="67">
        <v>30</v>
      </c>
      <c r="N354" s="30">
        <f t="shared" si="5"/>
        <v>73.170731707317074</v>
      </c>
      <c r="O354" s="119"/>
    </row>
    <row r="355" spans="1:15">
      <c r="A355" s="86" t="s">
        <v>29</v>
      </c>
      <c r="B355" s="86" t="s">
        <v>30</v>
      </c>
      <c r="C355" s="86" t="s">
        <v>31</v>
      </c>
      <c r="D355" s="86">
        <v>1983</v>
      </c>
      <c r="E355" s="86">
        <v>3</v>
      </c>
      <c r="F355" s="86">
        <v>2</v>
      </c>
      <c r="G355" s="86">
        <v>18</v>
      </c>
      <c r="H355" s="86">
        <v>34</v>
      </c>
      <c r="I355" s="86">
        <v>218</v>
      </c>
      <c r="J355" s="7">
        <v>6</v>
      </c>
      <c r="K355" s="20">
        <v>45912</v>
      </c>
      <c r="L355" s="67">
        <v>28</v>
      </c>
      <c r="M355" s="67">
        <v>7</v>
      </c>
      <c r="N355" s="30">
        <f t="shared" si="5"/>
        <v>25</v>
      </c>
      <c r="O355" s="119"/>
    </row>
    <row r="356" spans="1:15">
      <c r="A356" s="86" t="s">
        <v>29</v>
      </c>
      <c r="B356" s="86" t="s">
        <v>30</v>
      </c>
      <c r="C356" s="86" t="s">
        <v>34</v>
      </c>
      <c r="D356" s="86">
        <v>1999</v>
      </c>
      <c r="E356" s="86">
        <v>3</v>
      </c>
      <c r="F356" s="86">
        <v>3</v>
      </c>
      <c r="G356" s="86">
        <v>18</v>
      </c>
      <c r="H356" s="86">
        <v>35</v>
      </c>
      <c r="I356" s="86">
        <v>318</v>
      </c>
      <c r="J356" s="7">
        <v>6</v>
      </c>
      <c r="K356" s="20">
        <v>45912</v>
      </c>
      <c r="L356" s="67"/>
      <c r="M356" s="67"/>
      <c r="O356" s="119"/>
    </row>
    <row r="357" spans="1:15">
      <c r="A357" s="86" t="s">
        <v>29</v>
      </c>
      <c r="B357" s="86" t="s">
        <v>30</v>
      </c>
      <c r="C357" s="86" t="s">
        <v>37</v>
      </c>
      <c r="D357" s="86">
        <v>2018</v>
      </c>
      <c r="E357" s="86">
        <v>3</v>
      </c>
      <c r="F357" s="86">
        <v>4</v>
      </c>
      <c r="G357" s="86">
        <v>18</v>
      </c>
      <c r="H357" s="86">
        <v>36</v>
      </c>
      <c r="I357" s="86">
        <v>418</v>
      </c>
      <c r="J357" s="7">
        <v>6</v>
      </c>
      <c r="K357" s="20">
        <v>45912</v>
      </c>
      <c r="L357" s="67">
        <v>24</v>
      </c>
      <c r="M357" s="67">
        <v>5</v>
      </c>
      <c r="N357" s="30">
        <f t="shared" si="5"/>
        <v>20.833333333333332</v>
      </c>
      <c r="O357" s="119"/>
    </row>
    <row r="358" spans="1:15">
      <c r="A358" s="86" t="s">
        <v>29</v>
      </c>
      <c r="B358" s="86" t="s">
        <v>30</v>
      </c>
      <c r="C358" s="86" t="s">
        <v>32</v>
      </c>
      <c r="D358" s="86">
        <v>1985</v>
      </c>
      <c r="E358" s="86">
        <v>3</v>
      </c>
      <c r="F358" s="86">
        <v>4</v>
      </c>
      <c r="G358" s="86">
        <v>20</v>
      </c>
      <c r="H358" s="86">
        <v>37</v>
      </c>
      <c r="I358" s="86">
        <v>420</v>
      </c>
      <c r="J358" s="7">
        <v>6</v>
      </c>
      <c r="K358" s="20">
        <v>45912</v>
      </c>
      <c r="L358" s="67">
        <v>43</v>
      </c>
      <c r="M358" s="67">
        <v>19</v>
      </c>
      <c r="N358" s="30">
        <f t="shared" si="5"/>
        <v>44.186046511627907</v>
      </c>
      <c r="O358" s="119"/>
    </row>
    <row r="359" spans="1:15">
      <c r="A359" s="86" t="s">
        <v>29</v>
      </c>
      <c r="B359" s="86" t="s">
        <v>30</v>
      </c>
      <c r="C359" s="86" t="s">
        <v>35</v>
      </c>
      <c r="D359" s="86">
        <v>2002</v>
      </c>
      <c r="E359" s="86">
        <v>3</v>
      </c>
      <c r="F359" s="86">
        <v>3</v>
      </c>
      <c r="G359" s="86">
        <v>20</v>
      </c>
      <c r="H359" s="86">
        <v>38</v>
      </c>
      <c r="I359" s="86">
        <v>320</v>
      </c>
      <c r="J359" s="7">
        <v>6</v>
      </c>
      <c r="K359" s="20">
        <v>45912</v>
      </c>
      <c r="L359" s="67"/>
      <c r="M359" s="67"/>
      <c r="O359" s="119"/>
    </row>
    <row r="360" spans="1:15">
      <c r="A360" s="86" t="s">
        <v>29</v>
      </c>
      <c r="B360" s="86" t="s">
        <v>30</v>
      </c>
      <c r="C360" s="86" t="s">
        <v>36</v>
      </c>
      <c r="D360" s="86">
        <v>2016</v>
      </c>
      <c r="E360" s="86">
        <v>3</v>
      </c>
      <c r="F360" s="86">
        <v>2</v>
      </c>
      <c r="G360" s="86">
        <v>20</v>
      </c>
      <c r="H360" s="86">
        <v>39</v>
      </c>
      <c r="I360" s="86">
        <v>220</v>
      </c>
      <c r="J360" s="7">
        <v>6</v>
      </c>
      <c r="K360" s="20">
        <v>45912</v>
      </c>
      <c r="L360" s="67"/>
      <c r="M360" s="67"/>
      <c r="O360" s="119"/>
    </row>
    <row r="361" spans="1:15">
      <c r="A361" s="86" t="s">
        <v>29</v>
      </c>
      <c r="B361" s="86" t="s">
        <v>30</v>
      </c>
      <c r="C361" s="86" t="s">
        <v>38</v>
      </c>
      <c r="D361" s="86">
        <v>2023</v>
      </c>
      <c r="E361" s="86">
        <v>3</v>
      </c>
      <c r="F361" s="86">
        <v>1</v>
      </c>
      <c r="G361" s="86">
        <v>20</v>
      </c>
      <c r="H361" s="86">
        <v>40</v>
      </c>
      <c r="I361" s="86">
        <v>120</v>
      </c>
      <c r="J361" s="7">
        <v>6</v>
      </c>
      <c r="K361" s="20">
        <v>45912</v>
      </c>
      <c r="L361" s="67">
        <v>31</v>
      </c>
      <c r="M361" s="67"/>
      <c r="N361" s="30">
        <f t="shared" si="5"/>
        <v>0</v>
      </c>
      <c r="O361" s="119"/>
    </row>
    <row r="362" spans="1:15">
      <c r="A362" s="86" t="s">
        <v>39</v>
      </c>
      <c r="B362" s="86" t="s">
        <v>40</v>
      </c>
      <c r="C362" s="86" t="s">
        <v>44</v>
      </c>
      <c r="D362" s="86">
        <v>2001</v>
      </c>
      <c r="E362" s="86">
        <v>3</v>
      </c>
      <c r="F362" s="86">
        <v>1</v>
      </c>
      <c r="G362" s="86">
        <v>22</v>
      </c>
      <c r="H362" s="86">
        <v>41</v>
      </c>
      <c r="I362" s="86">
        <v>122</v>
      </c>
      <c r="J362" s="7">
        <v>6</v>
      </c>
      <c r="K362" s="20">
        <v>45912</v>
      </c>
      <c r="L362" s="67"/>
      <c r="M362" s="67"/>
      <c r="O362" s="119"/>
    </row>
    <row r="363" spans="1:15">
      <c r="A363" s="86" t="s">
        <v>39</v>
      </c>
      <c r="B363" s="86" t="s">
        <v>40</v>
      </c>
      <c r="C363" s="86" t="s">
        <v>47</v>
      </c>
      <c r="D363" s="86">
        <v>2016</v>
      </c>
      <c r="E363" s="86">
        <v>3</v>
      </c>
      <c r="F363" s="86">
        <v>2</v>
      </c>
      <c r="G363" s="86">
        <v>22</v>
      </c>
      <c r="H363" s="86">
        <v>42</v>
      </c>
      <c r="I363" s="86">
        <v>222</v>
      </c>
      <c r="J363" s="7">
        <v>6</v>
      </c>
      <c r="K363" s="20">
        <v>45912</v>
      </c>
      <c r="L363" s="67">
        <v>39</v>
      </c>
      <c r="M363" s="67">
        <v>0</v>
      </c>
      <c r="N363" s="30">
        <f t="shared" si="5"/>
        <v>0</v>
      </c>
      <c r="O363" s="119"/>
    </row>
    <row r="364" spans="1:15">
      <c r="A364" s="86" t="s">
        <v>39</v>
      </c>
      <c r="B364" s="86" t="s">
        <v>40</v>
      </c>
      <c r="C364" s="86" t="s">
        <v>42</v>
      </c>
      <c r="D364" s="86">
        <v>1989</v>
      </c>
      <c r="E364" s="86">
        <v>3</v>
      </c>
      <c r="F364" s="86">
        <v>3</v>
      </c>
      <c r="G364" s="86">
        <v>22</v>
      </c>
      <c r="H364" s="86">
        <v>43</v>
      </c>
      <c r="I364" s="86">
        <v>322</v>
      </c>
      <c r="J364" s="7">
        <v>6</v>
      </c>
      <c r="K364" s="20">
        <v>45912</v>
      </c>
      <c r="L364" s="67"/>
      <c r="M364" s="67"/>
      <c r="O364" s="119"/>
    </row>
    <row r="365" spans="1:15">
      <c r="A365" s="86" t="s">
        <v>39</v>
      </c>
      <c r="B365" s="86" t="s">
        <v>40</v>
      </c>
      <c r="C365" s="86" t="s">
        <v>48</v>
      </c>
      <c r="D365" s="86">
        <v>2020</v>
      </c>
      <c r="E365" s="86">
        <v>3</v>
      </c>
      <c r="F365" s="86">
        <v>4</v>
      </c>
      <c r="G365" s="86">
        <v>22</v>
      </c>
      <c r="H365" s="86">
        <v>44</v>
      </c>
      <c r="I365" s="86">
        <v>422</v>
      </c>
      <c r="J365" s="7">
        <v>6</v>
      </c>
      <c r="K365" s="20">
        <v>45912</v>
      </c>
      <c r="L365" s="67"/>
      <c r="M365" s="67"/>
      <c r="O365" s="119"/>
    </row>
    <row r="366" spans="1:15">
      <c r="A366" s="86" t="s">
        <v>39</v>
      </c>
      <c r="B366" s="86" t="s">
        <v>40</v>
      </c>
      <c r="C366" s="86" t="s">
        <v>41</v>
      </c>
      <c r="D366" s="86">
        <v>1984</v>
      </c>
      <c r="E366" s="86">
        <v>3</v>
      </c>
      <c r="F366" s="86">
        <v>4</v>
      </c>
      <c r="G366" s="86">
        <v>24</v>
      </c>
      <c r="H366" s="86">
        <v>45</v>
      </c>
      <c r="I366" s="86">
        <v>424</v>
      </c>
      <c r="J366" s="7">
        <v>6</v>
      </c>
      <c r="K366" s="20">
        <v>45912</v>
      </c>
      <c r="L366" s="67"/>
      <c r="M366" s="67"/>
      <c r="O366" s="119"/>
    </row>
    <row r="367" spans="1:15">
      <c r="A367" s="86" t="s">
        <v>39</v>
      </c>
      <c r="B367" s="86" t="s">
        <v>40</v>
      </c>
      <c r="C367" s="86" t="s">
        <v>46</v>
      </c>
      <c r="D367" s="86">
        <v>2008</v>
      </c>
      <c r="E367" s="86">
        <v>3</v>
      </c>
      <c r="F367" s="86">
        <v>3</v>
      </c>
      <c r="G367" s="86">
        <v>24</v>
      </c>
      <c r="H367" s="86">
        <v>46</v>
      </c>
      <c r="I367" s="86">
        <v>324</v>
      </c>
      <c r="J367" s="7">
        <v>6</v>
      </c>
      <c r="K367" s="20">
        <v>45912</v>
      </c>
      <c r="L367" s="67">
        <v>32</v>
      </c>
      <c r="M367" s="67">
        <v>5</v>
      </c>
      <c r="N367" s="30">
        <f t="shared" si="5"/>
        <v>15.625</v>
      </c>
      <c r="O367" s="119"/>
    </row>
    <row r="368" spans="1:15">
      <c r="A368" s="86" t="s">
        <v>39</v>
      </c>
      <c r="B368" s="86" t="s">
        <v>40</v>
      </c>
      <c r="C368" s="86" t="s">
        <v>43</v>
      </c>
      <c r="D368" s="86">
        <v>1999</v>
      </c>
      <c r="E368" s="86">
        <v>3</v>
      </c>
      <c r="F368" s="86">
        <v>2</v>
      </c>
      <c r="G368" s="86">
        <v>24</v>
      </c>
      <c r="H368" s="86">
        <v>47</v>
      </c>
      <c r="I368" s="86">
        <v>224</v>
      </c>
      <c r="J368" s="7">
        <v>6</v>
      </c>
      <c r="K368" s="20">
        <v>45912</v>
      </c>
      <c r="L368" s="67"/>
      <c r="M368" s="67"/>
      <c r="O368" s="119"/>
    </row>
    <row r="369" spans="1:15">
      <c r="A369" s="86" t="s">
        <v>39</v>
      </c>
      <c r="B369" s="86" t="s">
        <v>40</v>
      </c>
      <c r="C369" s="86" t="s">
        <v>45</v>
      </c>
      <c r="D369" s="86">
        <v>2004</v>
      </c>
      <c r="E369" s="86">
        <v>3</v>
      </c>
      <c r="F369" s="86">
        <v>1</v>
      </c>
      <c r="G369" s="86">
        <v>24</v>
      </c>
      <c r="H369" s="86">
        <v>48</v>
      </c>
      <c r="I369" s="86">
        <v>124</v>
      </c>
      <c r="J369" s="7">
        <v>6</v>
      </c>
      <c r="K369" s="20">
        <v>45912</v>
      </c>
      <c r="L369" s="67"/>
      <c r="M369" s="67"/>
      <c r="O369" s="119"/>
    </row>
    <row r="370" spans="1:15">
      <c r="A370" s="86" t="s">
        <v>29</v>
      </c>
      <c r="B370" s="86" t="s">
        <v>30</v>
      </c>
      <c r="C370" s="86" t="s">
        <v>34</v>
      </c>
      <c r="D370" s="86">
        <v>1999</v>
      </c>
      <c r="E370" s="86">
        <v>4</v>
      </c>
      <c r="F370" s="86">
        <v>1</v>
      </c>
      <c r="G370" s="86">
        <v>26</v>
      </c>
      <c r="H370" s="86">
        <v>49</v>
      </c>
      <c r="I370" s="86">
        <v>126</v>
      </c>
      <c r="J370" s="7">
        <v>6</v>
      </c>
      <c r="K370" s="20">
        <v>45912</v>
      </c>
      <c r="L370" s="67"/>
      <c r="M370" s="67"/>
      <c r="O370" s="119"/>
    </row>
    <row r="371" spans="1:15">
      <c r="A371" s="86" t="s">
        <v>29</v>
      </c>
      <c r="B371" s="86" t="s">
        <v>30</v>
      </c>
      <c r="C371" s="86" t="s">
        <v>35</v>
      </c>
      <c r="D371" s="86">
        <v>2002</v>
      </c>
      <c r="E371" s="86">
        <v>4</v>
      </c>
      <c r="F371" s="86">
        <v>2</v>
      </c>
      <c r="G371" s="86">
        <v>26</v>
      </c>
      <c r="H371" s="86">
        <v>50</v>
      </c>
      <c r="I371" s="86">
        <v>226</v>
      </c>
      <c r="J371" s="7">
        <v>6</v>
      </c>
      <c r="K371" s="20">
        <v>45912</v>
      </c>
      <c r="L371" s="67"/>
      <c r="M371" s="67"/>
      <c r="O371" s="119"/>
    </row>
    <row r="372" spans="1:15">
      <c r="A372" s="86" t="s">
        <v>29</v>
      </c>
      <c r="B372" s="86" t="s">
        <v>30</v>
      </c>
      <c r="C372" s="86" t="s">
        <v>32</v>
      </c>
      <c r="D372" s="86">
        <v>1985</v>
      </c>
      <c r="E372" s="86">
        <v>4</v>
      </c>
      <c r="F372" s="86">
        <v>3</v>
      </c>
      <c r="G372" s="86">
        <v>26</v>
      </c>
      <c r="H372" s="86">
        <v>51</v>
      </c>
      <c r="I372" s="86">
        <v>326</v>
      </c>
      <c r="J372" s="7">
        <v>6</v>
      </c>
      <c r="K372" s="20">
        <v>45912</v>
      </c>
      <c r="L372" s="67">
        <v>28</v>
      </c>
      <c r="M372" s="67">
        <v>3</v>
      </c>
      <c r="N372" s="30">
        <f t="shared" si="5"/>
        <v>10.714285714285714</v>
      </c>
      <c r="O372" s="119"/>
    </row>
    <row r="373" spans="1:15">
      <c r="A373" s="86" t="s">
        <v>29</v>
      </c>
      <c r="B373" s="86" t="s">
        <v>30</v>
      </c>
      <c r="C373" s="86" t="s">
        <v>38</v>
      </c>
      <c r="D373" s="86">
        <v>2023</v>
      </c>
      <c r="E373" s="86">
        <v>4</v>
      </c>
      <c r="F373" s="86">
        <v>4</v>
      </c>
      <c r="G373" s="86">
        <v>26</v>
      </c>
      <c r="H373" s="86">
        <v>52</v>
      </c>
      <c r="I373" s="86">
        <v>426</v>
      </c>
      <c r="J373" s="7">
        <v>6</v>
      </c>
      <c r="K373" s="20">
        <v>45912</v>
      </c>
      <c r="L373" s="67">
        <v>37</v>
      </c>
      <c r="M373" s="67"/>
      <c r="N373" s="30">
        <f t="shared" si="5"/>
        <v>0</v>
      </c>
      <c r="O373" s="119"/>
    </row>
    <row r="374" spans="1:15">
      <c r="A374" s="86" t="s">
        <v>29</v>
      </c>
      <c r="B374" s="86" t="s">
        <v>30</v>
      </c>
      <c r="C374" s="86" t="s">
        <v>36</v>
      </c>
      <c r="D374" s="86">
        <v>2016</v>
      </c>
      <c r="E374" s="86">
        <v>4</v>
      </c>
      <c r="F374" s="86">
        <v>4</v>
      </c>
      <c r="G374" s="86">
        <v>28</v>
      </c>
      <c r="H374" s="86">
        <v>53</v>
      </c>
      <c r="I374" s="86">
        <v>428</v>
      </c>
      <c r="J374" s="7">
        <v>6</v>
      </c>
      <c r="K374" s="20">
        <v>45912</v>
      </c>
      <c r="L374" s="67"/>
      <c r="M374" s="67"/>
      <c r="O374" s="119"/>
    </row>
    <row r="375" spans="1:15">
      <c r="A375" s="86" t="s">
        <v>29</v>
      </c>
      <c r="B375" s="86" t="s">
        <v>30</v>
      </c>
      <c r="C375" s="86" t="s">
        <v>33</v>
      </c>
      <c r="D375" s="86">
        <v>1998</v>
      </c>
      <c r="E375" s="86">
        <v>4</v>
      </c>
      <c r="F375" s="86">
        <v>3</v>
      </c>
      <c r="G375" s="86">
        <v>28</v>
      </c>
      <c r="H375" s="86">
        <v>54</v>
      </c>
      <c r="I375" s="86">
        <v>328</v>
      </c>
      <c r="J375" s="7">
        <v>6</v>
      </c>
      <c r="K375" s="20">
        <v>45912</v>
      </c>
      <c r="L375" s="67">
        <v>40</v>
      </c>
      <c r="M375" s="67"/>
      <c r="N375" s="30">
        <f t="shared" si="5"/>
        <v>0</v>
      </c>
      <c r="O375" s="119"/>
    </row>
    <row r="376" spans="1:15">
      <c r="A376" s="86" t="s">
        <v>29</v>
      </c>
      <c r="B376" s="86" t="s">
        <v>30</v>
      </c>
      <c r="C376" s="86" t="s">
        <v>37</v>
      </c>
      <c r="D376" s="86">
        <v>2018</v>
      </c>
      <c r="E376" s="86">
        <v>4</v>
      </c>
      <c r="F376" s="86">
        <v>2</v>
      </c>
      <c r="G376" s="86">
        <v>28</v>
      </c>
      <c r="H376" s="86">
        <v>55</v>
      </c>
      <c r="I376" s="86">
        <v>228</v>
      </c>
      <c r="J376" s="7">
        <v>6</v>
      </c>
      <c r="K376" s="20">
        <v>45912</v>
      </c>
      <c r="L376" s="67">
        <v>27</v>
      </c>
      <c r="M376" s="67">
        <v>4</v>
      </c>
      <c r="N376" s="30">
        <f t="shared" si="5"/>
        <v>14.814814814814815</v>
      </c>
      <c r="O376" s="119"/>
    </row>
    <row r="377" spans="1:15">
      <c r="A377" s="86" t="s">
        <v>29</v>
      </c>
      <c r="B377" s="86" t="s">
        <v>30</v>
      </c>
      <c r="C377" s="86" t="s">
        <v>31</v>
      </c>
      <c r="D377" s="86">
        <v>1983</v>
      </c>
      <c r="E377" s="86">
        <v>4</v>
      </c>
      <c r="F377" s="86">
        <v>1</v>
      </c>
      <c r="G377" s="86">
        <v>28</v>
      </c>
      <c r="H377" s="86">
        <v>56</v>
      </c>
      <c r="I377" s="86">
        <v>128</v>
      </c>
      <c r="J377" s="7">
        <v>6</v>
      </c>
      <c r="K377" s="20">
        <v>45912</v>
      </c>
      <c r="L377" s="67">
        <v>58</v>
      </c>
      <c r="M377" s="67">
        <v>41</v>
      </c>
      <c r="N377" s="30">
        <f t="shared" si="5"/>
        <v>70.689655172413794</v>
      </c>
      <c r="O377" s="119"/>
    </row>
    <row r="378" spans="1:15">
      <c r="A378" s="86" t="s">
        <v>39</v>
      </c>
      <c r="B378" s="86" t="s">
        <v>40</v>
      </c>
      <c r="C378" s="86" t="s">
        <v>43</v>
      </c>
      <c r="D378" s="86">
        <v>1999</v>
      </c>
      <c r="E378" s="86">
        <v>4</v>
      </c>
      <c r="F378" s="86">
        <v>1</v>
      </c>
      <c r="G378" s="86">
        <v>30</v>
      </c>
      <c r="H378" s="86">
        <v>57</v>
      </c>
      <c r="I378" s="86">
        <v>130</v>
      </c>
      <c r="J378" s="7">
        <v>6</v>
      </c>
      <c r="K378" s="20">
        <v>45912</v>
      </c>
      <c r="L378" s="67"/>
      <c r="M378" s="67"/>
      <c r="O378" s="119"/>
    </row>
    <row r="379" spans="1:15">
      <c r="A379" s="86" t="s">
        <v>39</v>
      </c>
      <c r="B379" s="86" t="s">
        <v>40</v>
      </c>
      <c r="C379" s="86" t="s">
        <v>48</v>
      </c>
      <c r="D379" s="86">
        <v>2020</v>
      </c>
      <c r="E379" s="86">
        <v>4</v>
      </c>
      <c r="F379" s="86">
        <v>2</v>
      </c>
      <c r="G379" s="86">
        <v>30</v>
      </c>
      <c r="H379" s="86">
        <v>58</v>
      </c>
      <c r="I379" s="86">
        <v>230</v>
      </c>
      <c r="J379" s="7">
        <v>6</v>
      </c>
      <c r="K379" s="20">
        <v>45912</v>
      </c>
      <c r="L379" s="67"/>
      <c r="M379" s="67"/>
      <c r="O379" s="119"/>
    </row>
    <row r="380" spans="1:15">
      <c r="A380" s="86" t="s">
        <v>39</v>
      </c>
      <c r="B380" s="86" t="s">
        <v>40</v>
      </c>
      <c r="C380" s="86" t="s">
        <v>44</v>
      </c>
      <c r="D380" s="86">
        <v>2001</v>
      </c>
      <c r="E380" s="86">
        <v>4</v>
      </c>
      <c r="F380" s="86">
        <v>3</v>
      </c>
      <c r="G380" s="86">
        <v>30</v>
      </c>
      <c r="H380" s="86">
        <v>59</v>
      </c>
      <c r="I380" s="86">
        <v>330</v>
      </c>
      <c r="J380" s="7">
        <v>6</v>
      </c>
      <c r="K380" s="20">
        <v>45912</v>
      </c>
      <c r="L380" s="67"/>
      <c r="M380" s="67"/>
      <c r="O380" s="119"/>
    </row>
    <row r="381" spans="1:15">
      <c r="A381" s="86" t="s">
        <v>39</v>
      </c>
      <c r="B381" s="86" t="s">
        <v>40</v>
      </c>
      <c r="C381" s="86" t="s">
        <v>45</v>
      </c>
      <c r="D381" s="86">
        <v>2004</v>
      </c>
      <c r="E381" s="86">
        <v>4</v>
      </c>
      <c r="F381" s="86">
        <v>4</v>
      </c>
      <c r="G381" s="86">
        <v>30</v>
      </c>
      <c r="H381" s="86">
        <v>60</v>
      </c>
      <c r="I381" s="86">
        <v>430</v>
      </c>
      <c r="J381" s="7">
        <v>6</v>
      </c>
      <c r="K381" s="20">
        <v>45912</v>
      </c>
      <c r="L381" s="67"/>
      <c r="M381" s="67"/>
      <c r="O381" s="119"/>
    </row>
    <row r="382" spans="1:15">
      <c r="A382" s="86" t="s">
        <v>39</v>
      </c>
      <c r="B382" s="86" t="s">
        <v>40</v>
      </c>
      <c r="C382" s="86" t="s">
        <v>42</v>
      </c>
      <c r="D382" s="86">
        <v>1989</v>
      </c>
      <c r="E382" s="86">
        <v>4</v>
      </c>
      <c r="F382" s="86">
        <v>4</v>
      </c>
      <c r="G382" s="86">
        <v>32</v>
      </c>
      <c r="H382" s="86">
        <v>61</v>
      </c>
      <c r="I382" s="86">
        <v>432</v>
      </c>
      <c r="J382" s="7">
        <v>6</v>
      </c>
      <c r="K382" s="20">
        <v>45912</v>
      </c>
      <c r="L382" s="67"/>
      <c r="M382" s="67"/>
      <c r="O382" s="119"/>
    </row>
    <row r="383" spans="1:15">
      <c r="A383" s="86" t="s">
        <v>39</v>
      </c>
      <c r="B383" s="86" t="s">
        <v>40</v>
      </c>
      <c r="C383" s="86" t="s">
        <v>47</v>
      </c>
      <c r="D383" s="86">
        <v>2016</v>
      </c>
      <c r="E383" s="86">
        <v>4</v>
      </c>
      <c r="F383" s="86">
        <v>3</v>
      </c>
      <c r="G383" s="86">
        <v>32</v>
      </c>
      <c r="H383" s="86">
        <v>62</v>
      </c>
      <c r="I383" s="86">
        <v>332</v>
      </c>
      <c r="J383" s="7">
        <v>6</v>
      </c>
      <c r="K383" s="20">
        <v>45912</v>
      </c>
      <c r="L383" s="67">
        <v>29</v>
      </c>
      <c r="M383" s="67">
        <v>3</v>
      </c>
      <c r="N383" s="30">
        <f t="shared" si="5"/>
        <v>10.344827586206897</v>
      </c>
      <c r="O383" s="119"/>
    </row>
    <row r="384" spans="1:15">
      <c r="A384" s="86" t="s">
        <v>39</v>
      </c>
      <c r="B384" s="86" t="s">
        <v>40</v>
      </c>
      <c r="C384" s="86" t="s">
        <v>41</v>
      </c>
      <c r="D384" s="86">
        <v>1984</v>
      </c>
      <c r="E384" s="86">
        <v>4</v>
      </c>
      <c r="F384" s="86">
        <v>2</v>
      </c>
      <c r="G384" s="86">
        <v>32</v>
      </c>
      <c r="H384" s="86">
        <v>63</v>
      </c>
      <c r="I384" s="86">
        <v>232</v>
      </c>
      <c r="J384" s="7">
        <v>6</v>
      </c>
      <c r="K384" s="20">
        <v>45912</v>
      </c>
      <c r="L384" s="67"/>
      <c r="M384" s="67"/>
      <c r="O384" s="119"/>
    </row>
    <row r="385" spans="1:15">
      <c r="A385" s="86" t="s">
        <v>39</v>
      </c>
      <c r="B385" s="86" t="s">
        <v>40</v>
      </c>
      <c r="C385" s="86" t="s">
        <v>46</v>
      </c>
      <c r="D385" s="86">
        <v>2008</v>
      </c>
      <c r="E385" s="86">
        <v>4</v>
      </c>
      <c r="F385" s="86">
        <v>1</v>
      </c>
      <c r="G385" s="86">
        <v>32</v>
      </c>
      <c r="H385" s="86">
        <v>64</v>
      </c>
      <c r="I385" s="86">
        <v>132</v>
      </c>
      <c r="J385" s="7">
        <v>6</v>
      </c>
      <c r="K385" s="20">
        <v>45912</v>
      </c>
      <c r="L385" s="67">
        <v>19</v>
      </c>
      <c r="M385" s="67">
        <v>7</v>
      </c>
      <c r="N385" s="30">
        <f t="shared" si="5"/>
        <v>36.842105263157897</v>
      </c>
      <c r="O385" s="119"/>
    </row>
    <row r="386" spans="1:15">
      <c r="A386" s="86" t="s">
        <v>29</v>
      </c>
      <c r="B386" s="86" t="s">
        <v>30</v>
      </c>
      <c r="C386" s="86" t="s">
        <v>37</v>
      </c>
      <c r="D386" s="86">
        <v>2018</v>
      </c>
      <c r="E386" s="86">
        <v>1</v>
      </c>
      <c r="F386" s="86">
        <v>1</v>
      </c>
      <c r="G386" s="86">
        <v>2</v>
      </c>
      <c r="H386" s="86">
        <v>1</v>
      </c>
      <c r="I386" s="86">
        <v>102</v>
      </c>
      <c r="J386" s="7">
        <v>7</v>
      </c>
      <c r="K386" s="20">
        <v>45915</v>
      </c>
      <c r="L386" s="67">
        <v>30</v>
      </c>
      <c r="M386" s="67">
        <v>24</v>
      </c>
      <c r="N386" s="30">
        <f t="shared" si="5"/>
        <v>80</v>
      </c>
      <c r="O386" s="119"/>
    </row>
    <row r="387" spans="1:15">
      <c r="A387" s="86" t="s">
        <v>29</v>
      </c>
      <c r="B387" s="86" t="s">
        <v>30</v>
      </c>
      <c r="C387" s="86" t="s">
        <v>32</v>
      </c>
      <c r="D387" s="86">
        <v>1985</v>
      </c>
      <c r="E387" s="86">
        <v>1</v>
      </c>
      <c r="F387" s="86">
        <v>2</v>
      </c>
      <c r="G387" s="86">
        <v>2</v>
      </c>
      <c r="H387" s="86">
        <v>2</v>
      </c>
      <c r="I387" s="86">
        <v>202</v>
      </c>
      <c r="J387" s="7">
        <v>7</v>
      </c>
      <c r="K387" s="20">
        <v>45915</v>
      </c>
      <c r="L387" s="67">
        <v>59</v>
      </c>
      <c r="M387" s="67">
        <v>40</v>
      </c>
      <c r="N387" s="30">
        <f t="shared" si="5"/>
        <v>67.79661016949153</v>
      </c>
      <c r="O387" s="119"/>
    </row>
    <row r="388" spans="1:15">
      <c r="A388" s="86" t="s">
        <v>29</v>
      </c>
      <c r="B388" s="86" t="s">
        <v>30</v>
      </c>
      <c r="C388" s="86" t="s">
        <v>31</v>
      </c>
      <c r="D388" s="86">
        <v>1983</v>
      </c>
      <c r="E388" s="86">
        <v>1</v>
      </c>
      <c r="F388" s="86">
        <v>3</v>
      </c>
      <c r="G388" s="86">
        <v>2</v>
      </c>
      <c r="H388" s="86">
        <v>3</v>
      </c>
      <c r="I388" s="86">
        <v>302</v>
      </c>
      <c r="J388" s="7">
        <v>7</v>
      </c>
      <c r="K388" s="20">
        <v>45915</v>
      </c>
      <c r="L388" s="67">
        <v>48</v>
      </c>
      <c r="M388" s="67">
        <v>26</v>
      </c>
      <c r="N388" s="30">
        <f t="shared" si="5"/>
        <v>54.166666666666664</v>
      </c>
      <c r="O388" s="119"/>
    </row>
    <row r="389" spans="1:15">
      <c r="A389" s="86" t="s">
        <v>29</v>
      </c>
      <c r="B389" s="86" t="s">
        <v>30</v>
      </c>
      <c r="C389" s="86" t="s">
        <v>34</v>
      </c>
      <c r="D389" s="86">
        <v>1999</v>
      </c>
      <c r="E389" s="86">
        <v>1</v>
      </c>
      <c r="F389" s="86">
        <v>4</v>
      </c>
      <c r="G389" s="86">
        <v>2</v>
      </c>
      <c r="H389" s="86">
        <v>4</v>
      </c>
      <c r="I389" s="86">
        <v>402</v>
      </c>
      <c r="J389" s="7">
        <v>7</v>
      </c>
      <c r="K389" s="20">
        <v>45915</v>
      </c>
      <c r="L389" s="67"/>
      <c r="M389" s="67"/>
      <c r="O389" s="119"/>
    </row>
    <row r="390" spans="1:15">
      <c r="A390" s="86" t="s">
        <v>29</v>
      </c>
      <c r="B390" s="86" t="s">
        <v>30</v>
      </c>
      <c r="C390" s="86" t="s">
        <v>35</v>
      </c>
      <c r="D390" s="86">
        <v>2002</v>
      </c>
      <c r="E390" s="86">
        <v>1</v>
      </c>
      <c r="F390" s="86">
        <v>4</v>
      </c>
      <c r="G390" s="86">
        <v>4</v>
      </c>
      <c r="H390" s="86">
        <v>5</v>
      </c>
      <c r="I390" s="86">
        <v>404</v>
      </c>
      <c r="J390" s="7">
        <v>7</v>
      </c>
      <c r="K390" s="20">
        <v>45915</v>
      </c>
      <c r="L390" s="67">
        <v>33</v>
      </c>
      <c r="M390" s="67">
        <v>15</v>
      </c>
      <c r="N390" s="30">
        <f t="shared" si="5"/>
        <v>45.454545454545453</v>
      </c>
      <c r="O390" s="119"/>
    </row>
    <row r="391" spans="1:15">
      <c r="A391" s="86" t="s">
        <v>29</v>
      </c>
      <c r="B391" s="86" t="s">
        <v>30</v>
      </c>
      <c r="C391" s="86" t="s">
        <v>38</v>
      </c>
      <c r="D391" s="86">
        <v>2023</v>
      </c>
      <c r="E391" s="86">
        <v>1</v>
      </c>
      <c r="F391" s="86">
        <v>3</v>
      </c>
      <c r="G391" s="86">
        <v>4</v>
      </c>
      <c r="H391" s="86">
        <v>6</v>
      </c>
      <c r="I391" s="86">
        <v>304</v>
      </c>
      <c r="J391" s="7">
        <v>7</v>
      </c>
      <c r="K391" s="20">
        <v>45915</v>
      </c>
      <c r="L391" s="67">
        <v>34</v>
      </c>
      <c r="M391" s="67"/>
      <c r="N391" s="30">
        <f t="shared" si="5"/>
        <v>0</v>
      </c>
      <c r="O391" s="119"/>
    </row>
    <row r="392" spans="1:15">
      <c r="A392" s="86" t="s">
        <v>29</v>
      </c>
      <c r="B392" s="86" t="s">
        <v>30</v>
      </c>
      <c r="C392" s="86" t="s">
        <v>33</v>
      </c>
      <c r="D392" s="86">
        <v>1998</v>
      </c>
      <c r="E392" s="86">
        <v>1</v>
      </c>
      <c r="F392" s="86">
        <v>2</v>
      </c>
      <c r="G392" s="86">
        <v>4</v>
      </c>
      <c r="H392" s="86">
        <v>7</v>
      </c>
      <c r="I392" s="86">
        <v>204</v>
      </c>
      <c r="J392" s="7">
        <v>7</v>
      </c>
      <c r="K392" s="20">
        <v>45915</v>
      </c>
      <c r="L392" s="67">
        <v>74</v>
      </c>
      <c r="M392" s="67"/>
      <c r="N392" s="30">
        <f t="shared" si="5"/>
        <v>0</v>
      </c>
      <c r="O392" s="119"/>
    </row>
    <row r="393" spans="1:15">
      <c r="A393" s="86" t="s">
        <v>29</v>
      </c>
      <c r="B393" s="86" t="s">
        <v>30</v>
      </c>
      <c r="C393" s="86" t="s">
        <v>36</v>
      </c>
      <c r="D393" s="86">
        <v>2016</v>
      </c>
      <c r="E393" s="86">
        <v>1</v>
      </c>
      <c r="F393" s="86">
        <v>1</v>
      </c>
      <c r="G393" s="86">
        <v>4</v>
      </c>
      <c r="H393" s="86">
        <v>8</v>
      </c>
      <c r="I393" s="86">
        <v>104</v>
      </c>
      <c r="J393" s="7">
        <v>7</v>
      </c>
      <c r="K393" s="20">
        <v>45915</v>
      </c>
      <c r="L393" s="67"/>
      <c r="M393" s="67"/>
      <c r="O393" s="119"/>
    </row>
    <row r="394" spans="1:15">
      <c r="A394" s="86" t="s">
        <v>39</v>
      </c>
      <c r="B394" s="86" t="s">
        <v>40</v>
      </c>
      <c r="C394" s="86" t="s">
        <v>41</v>
      </c>
      <c r="D394" s="86">
        <v>1984</v>
      </c>
      <c r="E394" s="86">
        <v>1</v>
      </c>
      <c r="F394" s="86">
        <v>1</v>
      </c>
      <c r="G394" s="86">
        <v>6</v>
      </c>
      <c r="H394" s="86">
        <v>9</v>
      </c>
      <c r="I394" s="86">
        <v>106</v>
      </c>
      <c r="J394" s="7">
        <v>7</v>
      </c>
      <c r="K394" s="20">
        <v>45915</v>
      </c>
      <c r="L394" s="67"/>
      <c r="M394" s="67"/>
      <c r="O394" s="119"/>
    </row>
    <row r="395" spans="1:15">
      <c r="A395" s="86" t="s">
        <v>39</v>
      </c>
      <c r="B395" s="86" t="s">
        <v>40</v>
      </c>
      <c r="C395" s="86" t="s">
        <v>42</v>
      </c>
      <c r="D395" s="86">
        <v>1989</v>
      </c>
      <c r="E395" s="86">
        <v>1</v>
      </c>
      <c r="F395" s="86">
        <v>2</v>
      </c>
      <c r="G395" s="86">
        <v>6</v>
      </c>
      <c r="H395" s="86">
        <v>10</v>
      </c>
      <c r="I395" s="86">
        <v>206</v>
      </c>
      <c r="J395" s="7">
        <v>7</v>
      </c>
      <c r="K395" s="20">
        <v>45915</v>
      </c>
      <c r="L395" s="67">
        <v>38</v>
      </c>
      <c r="M395" s="67">
        <v>3</v>
      </c>
      <c r="N395" s="30">
        <f t="shared" ref="N395:N454" si="6">M395*100/L395</f>
        <v>7.8947368421052628</v>
      </c>
      <c r="O395" s="119"/>
    </row>
    <row r="396" spans="1:15">
      <c r="A396" s="86" t="s">
        <v>39</v>
      </c>
      <c r="B396" s="86" t="s">
        <v>40</v>
      </c>
      <c r="C396" s="86" t="s">
        <v>45</v>
      </c>
      <c r="D396" s="86">
        <v>2004</v>
      </c>
      <c r="E396" s="86">
        <v>1</v>
      </c>
      <c r="F396" s="86">
        <v>3</v>
      </c>
      <c r="G396" s="86">
        <v>6</v>
      </c>
      <c r="H396" s="86">
        <v>11</v>
      </c>
      <c r="I396" s="86">
        <v>306</v>
      </c>
      <c r="J396" s="7">
        <v>7</v>
      </c>
      <c r="K396" s="20">
        <v>45915</v>
      </c>
      <c r="L396" s="67"/>
      <c r="M396" s="67"/>
      <c r="O396" s="119"/>
    </row>
    <row r="397" spans="1:15">
      <c r="A397" s="86" t="s">
        <v>39</v>
      </c>
      <c r="B397" s="86" t="s">
        <v>40</v>
      </c>
      <c r="C397" s="86" t="s">
        <v>43</v>
      </c>
      <c r="D397" s="86">
        <v>1999</v>
      </c>
      <c r="E397" s="86">
        <v>1</v>
      </c>
      <c r="F397" s="86">
        <v>4</v>
      </c>
      <c r="G397" s="86">
        <v>6</v>
      </c>
      <c r="H397" s="86">
        <v>12</v>
      </c>
      <c r="I397" s="86">
        <v>406</v>
      </c>
      <c r="J397" s="7">
        <v>7</v>
      </c>
      <c r="K397" s="20">
        <v>45915</v>
      </c>
      <c r="L397" s="67"/>
      <c r="M397" s="67"/>
      <c r="O397" s="119"/>
    </row>
    <row r="398" spans="1:15">
      <c r="A398" s="86" t="s">
        <v>39</v>
      </c>
      <c r="B398" s="86" t="s">
        <v>40</v>
      </c>
      <c r="C398" s="86" t="s">
        <v>46</v>
      </c>
      <c r="D398" s="86">
        <v>2008</v>
      </c>
      <c r="E398" s="86">
        <v>1</v>
      </c>
      <c r="F398" s="86">
        <v>4</v>
      </c>
      <c r="G398" s="86">
        <v>8</v>
      </c>
      <c r="H398" s="86">
        <v>13</v>
      </c>
      <c r="I398" s="86">
        <v>408</v>
      </c>
      <c r="J398" s="7">
        <v>7</v>
      </c>
      <c r="K398" s="20">
        <v>45915</v>
      </c>
      <c r="L398" s="67">
        <v>34</v>
      </c>
      <c r="M398" s="67">
        <v>21</v>
      </c>
      <c r="N398" s="30">
        <f t="shared" si="6"/>
        <v>61.764705882352942</v>
      </c>
      <c r="O398" s="119"/>
    </row>
    <row r="399" spans="1:15">
      <c r="A399" s="86" t="s">
        <v>39</v>
      </c>
      <c r="B399" s="86" t="s">
        <v>40</v>
      </c>
      <c r="C399" s="86" t="s">
        <v>48</v>
      </c>
      <c r="D399" s="86">
        <v>2020</v>
      </c>
      <c r="E399" s="86">
        <v>1</v>
      </c>
      <c r="F399" s="86">
        <v>3</v>
      </c>
      <c r="G399" s="86">
        <v>8</v>
      </c>
      <c r="H399" s="86">
        <v>14</v>
      </c>
      <c r="I399" s="86">
        <v>308</v>
      </c>
      <c r="J399" s="7">
        <v>7</v>
      </c>
      <c r="K399" s="20">
        <v>45915</v>
      </c>
      <c r="L399" s="67"/>
      <c r="M399" s="67"/>
      <c r="O399" s="119"/>
    </row>
    <row r="400" spans="1:15">
      <c r="A400" s="86" t="s">
        <v>39</v>
      </c>
      <c r="B400" s="86" t="s">
        <v>40</v>
      </c>
      <c r="C400" s="86" t="s">
        <v>44</v>
      </c>
      <c r="D400" s="86">
        <v>2001</v>
      </c>
      <c r="E400" s="86">
        <v>1</v>
      </c>
      <c r="F400" s="86">
        <v>2</v>
      </c>
      <c r="G400" s="86">
        <v>8</v>
      </c>
      <c r="H400" s="86">
        <v>15</v>
      </c>
      <c r="I400" s="86">
        <v>208</v>
      </c>
      <c r="J400" s="7">
        <v>7</v>
      </c>
      <c r="K400" s="20">
        <v>45915</v>
      </c>
      <c r="L400" s="67"/>
      <c r="M400" s="67"/>
      <c r="O400" s="119"/>
    </row>
    <row r="401" spans="1:15">
      <c r="A401" s="86" t="s">
        <v>39</v>
      </c>
      <c r="B401" s="86" t="s">
        <v>40</v>
      </c>
      <c r="C401" s="86" t="s">
        <v>47</v>
      </c>
      <c r="D401" s="86">
        <v>2016</v>
      </c>
      <c r="E401" s="86">
        <v>1</v>
      </c>
      <c r="F401" s="86">
        <v>1</v>
      </c>
      <c r="G401" s="86">
        <v>8</v>
      </c>
      <c r="H401" s="86">
        <v>16</v>
      </c>
      <c r="I401" s="86">
        <v>108</v>
      </c>
      <c r="J401" s="7">
        <v>7</v>
      </c>
      <c r="K401" s="20">
        <v>45915</v>
      </c>
      <c r="L401" s="67">
        <v>28</v>
      </c>
      <c r="M401" s="67">
        <v>12</v>
      </c>
      <c r="N401" s="30">
        <f t="shared" si="6"/>
        <v>42.857142857142854</v>
      </c>
      <c r="O401" s="119"/>
    </row>
    <row r="402" spans="1:15">
      <c r="A402" s="86" t="s">
        <v>29</v>
      </c>
      <c r="B402" s="86" t="s">
        <v>30</v>
      </c>
      <c r="C402" s="86" t="s">
        <v>32</v>
      </c>
      <c r="D402" s="86">
        <v>1985</v>
      </c>
      <c r="E402" s="86">
        <v>2</v>
      </c>
      <c r="F402" s="86">
        <v>1</v>
      </c>
      <c r="G402" s="86">
        <v>10</v>
      </c>
      <c r="H402" s="86">
        <v>17</v>
      </c>
      <c r="I402" s="86">
        <v>110</v>
      </c>
      <c r="J402" s="7">
        <v>7</v>
      </c>
      <c r="K402" s="20">
        <v>45915</v>
      </c>
      <c r="L402" s="67">
        <v>31</v>
      </c>
      <c r="M402" s="67">
        <v>29</v>
      </c>
      <c r="N402" s="30">
        <f t="shared" si="6"/>
        <v>93.548387096774192</v>
      </c>
      <c r="O402" s="119"/>
    </row>
    <row r="403" spans="1:15">
      <c r="A403" s="86" t="s">
        <v>29</v>
      </c>
      <c r="B403" s="86" t="s">
        <v>30</v>
      </c>
      <c r="C403" s="86" t="s">
        <v>38</v>
      </c>
      <c r="D403" s="86">
        <v>2023</v>
      </c>
      <c r="E403" s="86">
        <v>2</v>
      </c>
      <c r="F403" s="86">
        <v>2</v>
      </c>
      <c r="G403" s="86">
        <v>10</v>
      </c>
      <c r="H403" s="86">
        <v>18</v>
      </c>
      <c r="I403" s="86">
        <v>210</v>
      </c>
      <c r="J403" s="7">
        <v>7</v>
      </c>
      <c r="K403" s="20">
        <v>45915</v>
      </c>
      <c r="L403" s="67">
        <v>40</v>
      </c>
      <c r="M403" s="67"/>
      <c r="N403" s="30">
        <f t="shared" si="6"/>
        <v>0</v>
      </c>
      <c r="O403" s="119"/>
    </row>
    <row r="404" spans="1:15">
      <c r="A404" s="86" t="s">
        <v>29</v>
      </c>
      <c r="B404" s="86" t="s">
        <v>30</v>
      </c>
      <c r="C404" s="86" t="s">
        <v>36</v>
      </c>
      <c r="D404" s="86">
        <v>2016</v>
      </c>
      <c r="E404" s="86">
        <v>2</v>
      </c>
      <c r="F404" s="86">
        <v>3</v>
      </c>
      <c r="G404" s="86">
        <v>10</v>
      </c>
      <c r="H404" s="86">
        <v>19</v>
      </c>
      <c r="I404" s="86">
        <v>310</v>
      </c>
      <c r="J404" s="7">
        <v>7</v>
      </c>
      <c r="K404" s="20">
        <v>45915</v>
      </c>
      <c r="L404" s="67"/>
      <c r="M404" s="67"/>
      <c r="O404" s="119"/>
    </row>
    <row r="405" spans="1:15">
      <c r="A405" s="86" t="s">
        <v>29</v>
      </c>
      <c r="B405" s="86" t="s">
        <v>30</v>
      </c>
      <c r="C405" s="86" t="s">
        <v>33</v>
      </c>
      <c r="D405" s="86">
        <v>1998</v>
      </c>
      <c r="E405" s="86">
        <v>2</v>
      </c>
      <c r="F405" s="86">
        <v>4</v>
      </c>
      <c r="G405" s="86">
        <v>10</v>
      </c>
      <c r="H405" s="86">
        <v>20</v>
      </c>
      <c r="I405" s="86">
        <v>410</v>
      </c>
      <c r="J405" s="7">
        <v>7</v>
      </c>
      <c r="K405" s="20">
        <v>45915</v>
      </c>
      <c r="L405" s="67">
        <v>40</v>
      </c>
      <c r="M405" s="67"/>
      <c r="N405" s="30">
        <f t="shared" si="6"/>
        <v>0</v>
      </c>
      <c r="O405" s="119"/>
    </row>
    <row r="406" spans="1:15">
      <c r="A406" s="86" t="s">
        <v>29</v>
      </c>
      <c r="B406" s="86" t="s">
        <v>30</v>
      </c>
      <c r="C406" s="86" t="s">
        <v>31</v>
      </c>
      <c r="D406" s="86">
        <v>1983</v>
      </c>
      <c r="E406" s="86">
        <v>2</v>
      </c>
      <c r="F406" s="86">
        <v>4</v>
      </c>
      <c r="G406" s="86">
        <v>12</v>
      </c>
      <c r="H406" s="86">
        <v>21</v>
      </c>
      <c r="I406" s="86">
        <v>412</v>
      </c>
      <c r="J406" s="7">
        <v>7</v>
      </c>
      <c r="K406" s="20">
        <v>45915</v>
      </c>
      <c r="L406" s="67">
        <v>37</v>
      </c>
      <c r="M406" s="67">
        <v>24</v>
      </c>
      <c r="N406" s="30">
        <f t="shared" si="6"/>
        <v>64.86486486486487</v>
      </c>
      <c r="O406" s="119"/>
    </row>
    <row r="407" spans="1:15">
      <c r="A407" s="86" t="s">
        <v>29</v>
      </c>
      <c r="B407" s="86" t="s">
        <v>30</v>
      </c>
      <c r="C407" s="86" t="s">
        <v>37</v>
      </c>
      <c r="D407" s="86">
        <v>2018</v>
      </c>
      <c r="E407" s="86">
        <v>2</v>
      </c>
      <c r="F407" s="86">
        <v>3</v>
      </c>
      <c r="G407" s="86">
        <v>12</v>
      </c>
      <c r="H407" s="86">
        <v>22</v>
      </c>
      <c r="I407" s="86">
        <v>312</v>
      </c>
      <c r="J407" s="7">
        <v>7</v>
      </c>
      <c r="K407" s="20">
        <v>45915</v>
      </c>
      <c r="L407" s="67">
        <v>36</v>
      </c>
      <c r="M407" s="67">
        <v>32</v>
      </c>
      <c r="N407" s="30">
        <f t="shared" si="6"/>
        <v>88.888888888888886</v>
      </c>
      <c r="O407" s="119"/>
    </row>
    <row r="408" spans="1:15">
      <c r="A408" s="86" t="s">
        <v>29</v>
      </c>
      <c r="B408" s="86" t="s">
        <v>30</v>
      </c>
      <c r="C408" s="86" t="s">
        <v>34</v>
      </c>
      <c r="D408" s="86">
        <v>1999</v>
      </c>
      <c r="E408" s="86">
        <v>2</v>
      </c>
      <c r="F408" s="86">
        <v>2</v>
      </c>
      <c r="G408" s="86">
        <v>12</v>
      </c>
      <c r="H408" s="86">
        <v>23</v>
      </c>
      <c r="I408" s="86">
        <v>212</v>
      </c>
      <c r="J408" s="7">
        <v>7</v>
      </c>
      <c r="K408" s="20">
        <v>45915</v>
      </c>
      <c r="L408" s="67"/>
      <c r="M408" s="67"/>
      <c r="O408" s="119"/>
    </row>
    <row r="409" spans="1:15">
      <c r="A409" s="86" t="s">
        <v>29</v>
      </c>
      <c r="B409" s="86" t="s">
        <v>30</v>
      </c>
      <c r="C409" s="86" t="s">
        <v>35</v>
      </c>
      <c r="D409" s="86">
        <v>2002</v>
      </c>
      <c r="E409" s="86">
        <v>2</v>
      </c>
      <c r="F409" s="86">
        <v>1</v>
      </c>
      <c r="G409" s="86">
        <v>12</v>
      </c>
      <c r="H409" s="86">
        <v>24</v>
      </c>
      <c r="I409" s="86">
        <v>112</v>
      </c>
      <c r="J409" s="7">
        <v>7</v>
      </c>
      <c r="K409" s="20">
        <v>45915</v>
      </c>
      <c r="L409" s="67">
        <v>29</v>
      </c>
      <c r="M409" s="67">
        <v>9</v>
      </c>
      <c r="N409" s="30">
        <f t="shared" si="6"/>
        <v>31.03448275862069</v>
      </c>
      <c r="O409" s="119"/>
    </row>
    <row r="410" spans="1:15">
      <c r="A410" s="86" t="s">
        <v>39</v>
      </c>
      <c r="B410" s="86" t="s">
        <v>40</v>
      </c>
      <c r="C410" s="86" t="s">
        <v>42</v>
      </c>
      <c r="D410" s="86">
        <v>1989</v>
      </c>
      <c r="E410" s="87">
        <v>2</v>
      </c>
      <c r="F410" s="87">
        <v>1</v>
      </c>
      <c r="G410" s="87">
        <v>14</v>
      </c>
      <c r="H410" s="86">
        <v>25</v>
      </c>
      <c r="I410" s="87">
        <v>114</v>
      </c>
      <c r="J410" s="7">
        <v>7</v>
      </c>
      <c r="K410" s="20">
        <v>45915</v>
      </c>
      <c r="L410" s="67">
        <v>49</v>
      </c>
      <c r="M410" s="67">
        <v>18</v>
      </c>
      <c r="N410" s="30">
        <f t="shared" si="6"/>
        <v>36.734693877551024</v>
      </c>
      <c r="O410" s="119"/>
    </row>
    <row r="411" spans="1:15">
      <c r="A411" s="86" t="s">
        <v>39</v>
      </c>
      <c r="B411" s="86" t="s">
        <v>40</v>
      </c>
      <c r="C411" s="86" t="s">
        <v>45</v>
      </c>
      <c r="D411" s="86">
        <v>2004</v>
      </c>
      <c r="E411" s="86">
        <v>2</v>
      </c>
      <c r="F411" s="86">
        <v>2</v>
      </c>
      <c r="G411" s="86">
        <v>14</v>
      </c>
      <c r="H411" s="86">
        <v>26</v>
      </c>
      <c r="I411" s="86">
        <v>214</v>
      </c>
      <c r="J411" s="7">
        <v>7</v>
      </c>
      <c r="K411" s="20">
        <v>45915</v>
      </c>
      <c r="L411" s="67"/>
      <c r="M411" s="67"/>
      <c r="O411" s="119"/>
    </row>
    <row r="412" spans="1:15">
      <c r="A412" s="86" t="s">
        <v>39</v>
      </c>
      <c r="B412" s="86" t="s">
        <v>40</v>
      </c>
      <c r="C412" s="86" t="s">
        <v>41</v>
      </c>
      <c r="D412" s="86">
        <v>1984</v>
      </c>
      <c r="E412" s="86">
        <v>2</v>
      </c>
      <c r="F412" s="86">
        <v>3</v>
      </c>
      <c r="G412" s="86">
        <v>14</v>
      </c>
      <c r="H412" s="86">
        <v>27</v>
      </c>
      <c r="I412" s="86">
        <v>314</v>
      </c>
      <c r="J412" s="7">
        <v>7</v>
      </c>
      <c r="K412" s="20">
        <v>45915</v>
      </c>
      <c r="L412" s="67"/>
      <c r="M412" s="67"/>
      <c r="O412" s="119"/>
    </row>
    <row r="413" spans="1:15">
      <c r="A413" s="86" t="s">
        <v>39</v>
      </c>
      <c r="B413" s="86" t="s">
        <v>40</v>
      </c>
      <c r="C413" s="86" t="s">
        <v>47</v>
      </c>
      <c r="D413" s="86">
        <v>2016</v>
      </c>
      <c r="E413" s="86">
        <v>2</v>
      </c>
      <c r="F413" s="86">
        <v>4</v>
      </c>
      <c r="G413" s="86">
        <v>14</v>
      </c>
      <c r="H413" s="86">
        <v>28</v>
      </c>
      <c r="I413" s="86">
        <v>414</v>
      </c>
      <c r="J413" s="7">
        <v>7</v>
      </c>
      <c r="K413" s="20">
        <v>45915</v>
      </c>
      <c r="L413" s="67">
        <v>43</v>
      </c>
      <c r="M413" s="67">
        <v>3</v>
      </c>
      <c r="N413" s="30">
        <f t="shared" si="6"/>
        <v>6.9767441860465116</v>
      </c>
      <c r="O413" s="119"/>
    </row>
    <row r="414" spans="1:15">
      <c r="A414" s="86" t="s">
        <v>39</v>
      </c>
      <c r="B414" s="86" t="s">
        <v>40</v>
      </c>
      <c r="C414" s="86" t="s">
        <v>44</v>
      </c>
      <c r="D414" s="86">
        <v>2001</v>
      </c>
      <c r="E414" s="86">
        <v>2</v>
      </c>
      <c r="F414" s="86">
        <v>4</v>
      </c>
      <c r="G414" s="86">
        <v>16</v>
      </c>
      <c r="H414" s="86">
        <v>29</v>
      </c>
      <c r="I414" s="86">
        <v>416</v>
      </c>
      <c r="J414" s="7">
        <v>7</v>
      </c>
      <c r="K414" s="20">
        <v>45915</v>
      </c>
      <c r="L414" s="67"/>
      <c r="M414" s="67"/>
      <c r="O414" s="119"/>
    </row>
    <row r="415" spans="1:15">
      <c r="A415" s="86" t="s">
        <v>39</v>
      </c>
      <c r="B415" s="86" t="s">
        <v>40</v>
      </c>
      <c r="C415" s="86" t="s">
        <v>43</v>
      </c>
      <c r="D415" s="86">
        <v>1999</v>
      </c>
      <c r="E415" s="86">
        <v>2</v>
      </c>
      <c r="F415" s="86">
        <v>3</v>
      </c>
      <c r="G415" s="86">
        <v>16</v>
      </c>
      <c r="H415" s="86">
        <v>30</v>
      </c>
      <c r="I415" s="86">
        <v>316</v>
      </c>
      <c r="J415" s="7">
        <v>7</v>
      </c>
      <c r="K415" s="20">
        <v>45915</v>
      </c>
      <c r="L415" s="67"/>
      <c r="M415" s="67"/>
      <c r="O415" s="119"/>
    </row>
    <row r="416" spans="1:15">
      <c r="A416" s="86" t="s">
        <v>39</v>
      </c>
      <c r="B416" s="86" t="s">
        <v>40</v>
      </c>
      <c r="C416" s="86" t="s">
        <v>46</v>
      </c>
      <c r="D416" s="86">
        <v>2008</v>
      </c>
      <c r="E416" s="86">
        <v>2</v>
      </c>
      <c r="F416" s="86">
        <v>2</v>
      </c>
      <c r="G416" s="86">
        <v>16</v>
      </c>
      <c r="H416" s="86">
        <v>31</v>
      </c>
      <c r="I416" s="86">
        <v>216</v>
      </c>
      <c r="J416" s="7">
        <v>7</v>
      </c>
      <c r="K416" s="20">
        <v>45915</v>
      </c>
      <c r="L416" s="67">
        <v>39</v>
      </c>
      <c r="M416" s="67">
        <v>24</v>
      </c>
      <c r="N416" s="30">
        <f t="shared" si="6"/>
        <v>61.53846153846154</v>
      </c>
      <c r="O416" s="119"/>
    </row>
    <row r="417" spans="1:15">
      <c r="A417" s="86" t="s">
        <v>39</v>
      </c>
      <c r="B417" s="86" t="s">
        <v>40</v>
      </c>
      <c r="C417" s="86" t="s">
        <v>48</v>
      </c>
      <c r="D417" s="86">
        <v>2020</v>
      </c>
      <c r="E417" s="86">
        <v>2</v>
      </c>
      <c r="F417" s="86">
        <v>1</v>
      </c>
      <c r="G417" s="86">
        <v>16</v>
      </c>
      <c r="H417" s="86">
        <v>32</v>
      </c>
      <c r="I417" s="86">
        <v>116</v>
      </c>
      <c r="J417" s="7">
        <v>7</v>
      </c>
      <c r="K417" s="20">
        <v>45915</v>
      </c>
      <c r="L417" s="67"/>
      <c r="M417" s="67"/>
      <c r="O417" s="119"/>
    </row>
    <row r="418" spans="1:15">
      <c r="A418" s="86" t="s">
        <v>29</v>
      </c>
      <c r="B418" s="86" t="s">
        <v>30</v>
      </c>
      <c r="C418" s="86" t="s">
        <v>33</v>
      </c>
      <c r="D418" s="86">
        <v>1998</v>
      </c>
      <c r="E418" s="86">
        <v>3</v>
      </c>
      <c r="F418" s="86">
        <v>1</v>
      </c>
      <c r="G418" s="86">
        <v>18</v>
      </c>
      <c r="H418" s="86">
        <v>33</v>
      </c>
      <c r="I418" s="86">
        <v>118</v>
      </c>
      <c r="J418" s="7">
        <v>7</v>
      </c>
      <c r="K418" s="20">
        <v>45915</v>
      </c>
      <c r="L418" s="67">
        <v>41</v>
      </c>
      <c r="M418" s="67"/>
      <c r="N418" s="30">
        <f t="shared" si="6"/>
        <v>0</v>
      </c>
      <c r="O418" s="119"/>
    </row>
    <row r="419" spans="1:15">
      <c r="A419" s="86" t="s">
        <v>29</v>
      </c>
      <c r="B419" s="86" t="s">
        <v>30</v>
      </c>
      <c r="C419" s="86" t="s">
        <v>31</v>
      </c>
      <c r="D419" s="86">
        <v>1983</v>
      </c>
      <c r="E419" s="86">
        <v>3</v>
      </c>
      <c r="F419" s="86">
        <v>2</v>
      </c>
      <c r="G419" s="86">
        <v>18</v>
      </c>
      <c r="H419" s="86">
        <v>34</v>
      </c>
      <c r="I419" s="86">
        <v>218</v>
      </c>
      <c r="J419" s="7">
        <v>7</v>
      </c>
      <c r="K419" s="20">
        <v>45915</v>
      </c>
      <c r="L419" s="67">
        <v>28</v>
      </c>
      <c r="M419" s="67">
        <v>19</v>
      </c>
      <c r="N419" s="30">
        <f t="shared" si="6"/>
        <v>67.857142857142861</v>
      </c>
      <c r="O419" s="119"/>
    </row>
    <row r="420" spans="1:15">
      <c r="A420" s="86" t="s">
        <v>29</v>
      </c>
      <c r="B420" s="86" t="s">
        <v>30</v>
      </c>
      <c r="C420" s="86" t="s">
        <v>34</v>
      </c>
      <c r="D420" s="86">
        <v>1999</v>
      </c>
      <c r="E420" s="86">
        <v>3</v>
      </c>
      <c r="F420" s="86">
        <v>3</v>
      </c>
      <c r="G420" s="86">
        <v>18</v>
      </c>
      <c r="H420" s="86">
        <v>35</v>
      </c>
      <c r="I420" s="86">
        <v>318</v>
      </c>
      <c r="J420" s="7">
        <v>7</v>
      </c>
      <c r="K420" s="20">
        <v>45915</v>
      </c>
      <c r="L420" s="67"/>
      <c r="M420" s="67"/>
      <c r="O420" s="119"/>
    </row>
    <row r="421" spans="1:15">
      <c r="A421" s="86" t="s">
        <v>29</v>
      </c>
      <c r="B421" s="86" t="s">
        <v>30</v>
      </c>
      <c r="C421" s="86" t="s">
        <v>37</v>
      </c>
      <c r="D421" s="86">
        <v>2018</v>
      </c>
      <c r="E421" s="86">
        <v>3</v>
      </c>
      <c r="F421" s="86">
        <v>4</v>
      </c>
      <c r="G421" s="86">
        <v>18</v>
      </c>
      <c r="H421" s="86">
        <v>36</v>
      </c>
      <c r="I421" s="86">
        <v>418</v>
      </c>
      <c r="J421" s="7">
        <v>7</v>
      </c>
      <c r="K421" s="20">
        <v>45915</v>
      </c>
      <c r="L421" s="67">
        <v>24</v>
      </c>
      <c r="M421" s="67">
        <v>17</v>
      </c>
      <c r="N421" s="30">
        <f t="shared" si="6"/>
        <v>70.833333333333329</v>
      </c>
      <c r="O421" s="119"/>
    </row>
    <row r="422" spans="1:15">
      <c r="A422" s="86" t="s">
        <v>29</v>
      </c>
      <c r="B422" s="86" t="s">
        <v>30</v>
      </c>
      <c r="C422" s="86" t="s">
        <v>32</v>
      </c>
      <c r="D422" s="86">
        <v>1985</v>
      </c>
      <c r="E422" s="86">
        <v>3</v>
      </c>
      <c r="F422" s="86">
        <v>4</v>
      </c>
      <c r="G422" s="86">
        <v>20</v>
      </c>
      <c r="H422" s="86">
        <v>37</v>
      </c>
      <c r="I422" s="86">
        <v>420</v>
      </c>
      <c r="J422" s="7">
        <v>7</v>
      </c>
      <c r="K422" s="20">
        <v>45915</v>
      </c>
      <c r="L422" s="67">
        <v>43</v>
      </c>
      <c r="M422" s="67">
        <v>35</v>
      </c>
      <c r="N422" s="30">
        <f t="shared" si="6"/>
        <v>81.395348837209298</v>
      </c>
      <c r="O422" s="119"/>
    </row>
    <row r="423" spans="1:15">
      <c r="A423" s="86" t="s">
        <v>29</v>
      </c>
      <c r="B423" s="86" t="s">
        <v>30</v>
      </c>
      <c r="C423" s="86" t="s">
        <v>35</v>
      </c>
      <c r="D423" s="86">
        <v>2002</v>
      </c>
      <c r="E423" s="86">
        <v>3</v>
      </c>
      <c r="F423" s="86">
        <v>3</v>
      </c>
      <c r="G423" s="86">
        <v>20</v>
      </c>
      <c r="H423" s="86">
        <v>38</v>
      </c>
      <c r="I423" s="86">
        <v>320</v>
      </c>
      <c r="J423" s="7">
        <v>7</v>
      </c>
      <c r="K423" s="20">
        <v>45915</v>
      </c>
      <c r="L423" s="67">
        <v>30</v>
      </c>
      <c r="M423" s="67">
        <v>5</v>
      </c>
      <c r="N423" s="30">
        <f t="shared" si="6"/>
        <v>16.666666666666668</v>
      </c>
      <c r="O423" s="119"/>
    </row>
    <row r="424" spans="1:15">
      <c r="A424" s="86" t="s">
        <v>29</v>
      </c>
      <c r="B424" s="86" t="s">
        <v>30</v>
      </c>
      <c r="C424" s="86" t="s">
        <v>36</v>
      </c>
      <c r="D424" s="86">
        <v>2016</v>
      </c>
      <c r="E424" s="86">
        <v>3</v>
      </c>
      <c r="F424" s="86">
        <v>2</v>
      </c>
      <c r="G424" s="86">
        <v>20</v>
      </c>
      <c r="H424" s="86">
        <v>39</v>
      </c>
      <c r="I424" s="86">
        <v>220</v>
      </c>
      <c r="J424" s="7">
        <v>7</v>
      </c>
      <c r="K424" s="20">
        <v>45915</v>
      </c>
      <c r="L424" s="67"/>
      <c r="M424" s="67"/>
      <c r="O424" s="119"/>
    </row>
    <row r="425" spans="1:15">
      <c r="A425" s="86" t="s">
        <v>29</v>
      </c>
      <c r="B425" s="86" t="s">
        <v>30</v>
      </c>
      <c r="C425" s="86" t="s">
        <v>38</v>
      </c>
      <c r="D425" s="86">
        <v>2023</v>
      </c>
      <c r="E425" s="86">
        <v>3</v>
      </c>
      <c r="F425" s="86">
        <v>1</v>
      </c>
      <c r="G425" s="86">
        <v>20</v>
      </c>
      <c r="H425" s="86">
        <v>40</v>
      </c>
      <c r="I425" s="86">
        <v>120</v>
      </c>
      <c r="J425" s="7">
        <v>7</v>
      </c>
      <c r="K425" s="20">
        <v>45915</v>
      </c>
      <c r="L425" s="67">
        <v>31</v>
      </c>
      <c r="M425" s="67"/>
      <c r="N425" s="30">
        <f t="shared" si="6"/>
        <v>0</v>
      </c>
      <c r="O425" s="119"/>
    </row>
    <row r="426" spans="1:15">
      <c r="A426" s="86" t="s">
        <v>39</v>
      </c>
      <c r="B426" s="86" t="s">
        <v>40</v>
      </c>
      <c r="C426" s="86" t="s">
        <v>44</v>
      </c>
      <c r="D426" s="86">
        <v>2001</v>
      </c>
      <c r="E426" s="86">
        <v>3</v>
      </c>
      <c r="F426" s="86">
        <v>1</v>
      </c>
      <c r="G426" s="86">
        <v>22</v>
      </c>
      <c r="H426" s="86">
        <v>41</v>
      </c>
      <c r="I426" s="86">
        <v>122</v>
      </c>
      <c r="J426" s="7">
        <v>7</v>
      </c>
      <c r="K426" s="20">
        <v>45915</v>
      </c>
      <c r="L426" s="67"/>
      <c r="M426" s="67"/>
      <c r="O426" s="119"/>
    </row>
    <row r="427" spans="1:15">
      <c r="A427" s="86" t="s">
        <v>39</v>
      </c>
      <c r="B427" s="86" t="s">
        <v>40</v>
      </c>
      <c r="C427" s="86" t="s">
        <v>47</v>
      </c>
      <c r="D427" s="86">
        <v>2016</v>
      </c>
      <c r="E427" s="86">
        <v>3</v>
      </c>
      <c r="F427" s="86">
        <v>2</v>
      </c>
      <c r="G427" s="86">
        <v>22</v>
      </c>
      <c r="H427" s="86">
        <v>42</v>
      </c>
      <c r="I427" s="86">
        <v>222</v>
      </c>
      <c r="J427" s="7">
        <v>7</v>
      </c>
      <c r="K427" s="20">
        <v>45915</v>
      </c>
      <c r="L427" s="67">
        <v>39</v>
      </c>
      <c r="M427" s="67">
        <v>21</v>
      </c>
      <c r="N427" s="30">
        <f t="shared" si="6"/>
        <v>53.846153846153847</v>
      </c>
      <c r="O427" s="119"/>
    </row>
    <row r="428" spans="1:15">
      <c r="A428" s="86" t="s">
        <v>39</v>
      </c>
      <c r="B428" s="86" t="s">
        <v>40</v>
      </c>
      <c r="C428" s="86" t="s">
        <v>42</v>
      </c>
      <c r="D428" s="86">
        <v>1989</v>
      </c>
      <c r="E428" s="86">
        <v>3</v>
      </c>
      <c r="F428" s="86">
        <v>3</v>
      </c>
      <c r="G428" s="86">
        <v>22</v>
      </c>
      <c r="H428" s="86">
        <v>43</v>
      </c>
      <c r="I428" s="86">
        <v>322</v>
      </c>
      <c r="J428" s="7">
        <v>7</v>
      </c>
      <c r="K428" s="20">
        <v>45915</v>
      </c>
      <c r="L428" s="67">
        <v>39</v>
      </c>
      <c r="M428" s="67">
        <v>3</v>
      </c>
      <c r="N428" s="30">
        <f t="shared" si="6"/>
        <v>7.6923076923076925</v>
      </c>
      <c r="O428" s="119"/>
    </row>
    <row r="429" spans="1:15">
      <c r="A429" s="86" t="s">
        <v>39</v>
      </c>
      <c r="B429" s="86" t="s">
        <v>40</v>
      </c>
      <c r="C429" s="86" t="s">
        <v>48</v>
      </c>
      <c r="D429" s="86">
        <v>2020</v>
      </c>
      <c r="E429" s="86">
        <v>3</v>
      </c>
      <c r="F429" s="86">
        <v>4</v>
      </c>
      <c r="G429" s="86">
        <v>22</v>
      </c>
      <c r="H429" s="86">
        <v>44</v>
      </c>
      <c r="I429" s="86">
        <v>422</v>
      </c>
      <c r="J429" s="7">
        <v>7</v>
      </c>
      <c r="K429" s="20">
        <v>45915</v>
      </c>
      <c r="L429" s="67"/>
      <c r="M429" s="67"/>
      <c r="O429" s="119"/>
    </row>
    <row r="430" spans="1:15">
      <c r="A430" s="86" t="s">
        <v>39</v>
      </c>
      <c r="B430" s="86" t="s">
        <v>40</v>
      </c>
      <c r="C430" s="86" t="s">
        <v>41</v>
      </c>
      <c r="D430" s="86">
        <v>1984</v>
      </c>
      <c r="E430" s="86">
        <v>3</v>
      </c>
      <c r="F430" s="86">
        <v>4</v>
      </c>
      <c r="G430" s="86">
        <v>24</v>
      </c>
      <c r="H430" s="86">
        <v>45</v>
      </c>
      <c r="I430" s="86">
        <v>424</v>
      </c>
      <c r="J430" s="7">
        <v>7</v>
      </c>
      <c r="K430" s="20">
        <v>45915</v>
      </c>
      <c r="L430" s="67"/>
      <c r="M430" s="67"/>
      <c r="O430" s="119"/>
    </row>
    <row r="431" spans="1:15">
      <c r="A431" s="86" t="s">
        <v>39</v>
      </c>
      <c r="B431" s="86" t="s">
        <v>40</v>
      </c>
      <c r="C431" s="86" t="s">
        <v>46</v>
      </c>
      <c r="D431" s="86">
        <v>2008</v>
      </c>
      <c r="E431" s="86">
        <v>3</v>
      </c>
      <c r="F431" s="86">
        <v>3</v>
      </c>
      <c r="G431" s="86">
        <v>24</v>
      </c>
      <c r="H431" s="86">
        <v>46</v>
      </c>
      <c r="I431" s="86">
        <v>324</v>
      </c>
      <c r="J431" s="7">
        <v>7</v>
      </c>
      <c r="K431" s="20">
        <v>45915</v>
      </c>
      <c r="L431" s="67">
        <v>32</v>
      </c>
      <c r="M431" s="67">
        <v>22</v>
      </c>
      <c r="N431" s="30">
        <f t="shared" si="6"/>
        <v>68.75</v>
      </c>
      <c r="O431" s="119"/>
    </row>
    <row r="432" spans="1:15">
      <c r="A432" s="86" t="s">
        <v>39</v>
      </c>
      <c r="B432" s="86" t="s">
        <v>40</v>
      </c>
      <c r="C432" s="86" t="s">
        <v>43</v>
      </c>
      <c r="D432" s="86">
        <v>1999</v>
      </c>
      <c r="E432" s="86">
        <v>3</v>
      </c>
      <c r="F432" s="86">
        <v>2</v>
      </c>
      <c r="G432" s="86">
        <v>24</v>
      </c>
      <c r="H432" s="86">
        <v>47</v>
      </c>
      <c r="I432" s="86">
        <v>224</v>
      </c>
      <c r="J432" s="7">
        <v>7</v>
      </c>
      <c r="K432" s="20">
        <v>45915</v>
      </c>
      <c r="L432" s="67"/>
      <c r="M432" s="67"/>
      <c r="O432" s="119"/>
    </row>
    <row r="433" spans="1:15">
      <c r="A433" s="86" t="s">
        <v>39</v>
      </c>
      <c r="B433" s="86" t="s">
        <v>40</v>
      </c>
      <c r="C433" s="86" t="s">
        <v>45</v>
      </c>
      <c r="D433" s="86">
        <v>2004</v>
      </c>
      <c r="E433" s="86">
        <v>3</v>
      </c>
      <c r="F433" s="86">
        <v>1</v>
      </c>
      <c r="G433" s="86">
        <v>24</v>
      </c>
      <c r="H433" s="86">
        <v>48</v>
      </c>
      <c r="I433" s="86">
        <v>124</v>
      </c>
      <c r="J433" s="7">
        <v>7</v>
      </c>
      <c r="K433" s="20">
        <v>45915</v>
      </c>
      <c r="L433" s="67"/>
      <c r="M433" s="67"/>
      <c r="O433" s="119"/>
    </row>
    <row r="434" spans="1:15">
      <c r="A434" s="86" t="s">
        <v>29</v>
      </c>
      <c r="B434" s="86" t="s">
        <v>30</v>
      </c>
      <c r="C434" s="86" t="s">
        <v>34</v>
      </c>
      <c r="D434" s="86">
        <v>1999</v>
      </c>
      <c r="E434" s="86">
        <v>4</v>
      </c>
      <c r="F434" s="86">
        <v>1</v>
      </c>
      <c r="G434" s="86">
        <v>26</v>
      </c>
      <c r="H434" s="86">
        <v>49</v>
      </c>
      <c r="I434" s="86">
        <v>126</v>
      </c>
      <c r="J434" s="7">
        <v>7</v>
      </c>
      <c r="K434" s="20">
        <v>45915</v>
      </c>
      <c r="L434" s="67"/>
      <c r="M434" s="67"/>
      <c r="O434" s="119"/>
    </row>
    <row r="435" spans="1:15">
      <c r="A435" s="86" t="s">
        <v>29</v>
      </c>
      <c r="B435" s="86" t="s">
        <v>30</v>
      </c>
      <c r="C435" s="86" t="s">
        <v>35</v>
      </c>
      <c r="D435" s="86">
        <v>2002</v>
      </c>
      <c r="E435" s="86">
        <v>4</v>
      </c>
      <c r="F435" s="86">
        <v>2</v>
      </c>
      <c r="G435" s="86">
        <v>26</v>
      </c>
      <c r="H435" s="86">
        <v>50</v>
      </c>
      <c r="I435" s="86">
        <v>226</v>
      </c>
      <c r="J435" s="7">
        <v>7</v>
      </c>
      <c r="K435" s="20">
        <v>45915</v>
      </c>
      <c r="L435" s="67">
        <v>34</v>
      </c>
      <c r="M435" s="67">
        <v>7</v>
      </c>
      <c r="N435" s="30">
        <f t="shared" si="6"/>
        <v>20.588235294117649</v>
      </c>
      <c r="O435" s="119"/>
    </row>
    <row r="436" spans="1:15">
      <c r="A436" s="86" t="s">
        <v>29</v>
      </c>
      <c r="B436" s="86" t="s">
        <v>30</v>
      </c>
      <c r="C436" s="86" t="s">
        <v>32</v>
      </c>
      <c r="D436" s="86">
        <v>1985</v>
      </c>
      <c r="E436" s="86">
        <v>4</v>
      </c>
      <c r="F436" s="86">
        <v>3</v>
      </c>
      <c r="G436" s="86">
        <v>26</v>
      </c>
      <c r="H436" s="86">
        <v>51</v>
      </c>
      <c r="I436" s="86">
        <v>326</v>
      </c>
      <c r="J436" s="7">
        <v>7</v>
      </c>
      <c r="K436" s="20">
        <v>45915</v>
      </c>
      <c r="L436" s="67">
        <v>28</v>
      </c>
      <c r="M436" s="67">
        <v>15</v>
      </c>
      <c r="N436" s="30">
        <f t="shared" si="6"/>
        <v>53.571428571428569</v>
      </c>
      <c r="O436" s="119"/>
    </row>
    <row r="437" spans="1:15">
      <c r="A437" s="86" t="s">
        <v>29</v>
      </c>
      <c r="B437" s="86" t="s">
        <v>30</v>
      </c>
      <c r="C437" s="86" t="s">
        <v>38</v>
      </c>
      <c r="D437" s="86">
        <v>2023</v>
      </c>
      <c r="E437" s="86">
        <v>4</v>
      </c>
      <c r="F437" s="86">
        <v>4</v>
      </c>
      <c r="G437" s="86">
        <v>26</v>
      </c>
      <c r="H437" s="86">
        <v>52</v>
      </c>
      <c r="I437" s="86">
        <v>426</v>
      </c>
      <c r="J437" s="7">
        <v>7</v>
      </c>
      <c r="K437" s="20">
        <v>45915</v>
      </c>
      <c r="L437" s="67">
        <v>37</v>
      </c>
      <c r="M437" s="67"/>
      <c r="N437" s="30">
        <f t="shared" si="6"/>
        <v>0</v>
      </c>
      <c r="O437" s="119"/>
    </row>
    <row r="438" spans="1:15">
      <c r="A438" s="86" t="s">
        <v>29</v>
      </c>
      <c r="B438" s="86" t="s">
        <v>30</v>
      </c>
      <c r="C438" s="86" t="s">
        <v>36</v>
      </c>
      <c r="D438" s="86">
        <v>2016</v>
      </c>
      <c r="E438" s="86">
        <v>4</v>
      </c>
      <c r="F438" s="86">
        <v>4</v>
      </c>
      <c r="G438" s="86">
        <v>28</v>
      </c>
      <c r="H438" s="86">
        <v>53</v>
      </c>
      <c r="I438" s="86">
        <v>428</v>
      </c>
      <c r="J438" s="7">
        <v>7</v>
      </c>
      <c r="K438" s="20">
        <v>45915</v>
      </c>
      <c r="L438" s="67"/>
      <c r="M438" s="67"/>
      <c r="O438" s="119"/>
    </row>
    <row r="439" spans="1:15">
      <c r="A439" s="86" t="s">
        <v>29</v>
      </c>
      <c r="B439" s="86" t="s">
        <v>30</v>
      </c>
      <c r="C439" s="86" t="s">
        <v>33</v>
      </c>
      <c r="D439" s="86">
        <v>1998</v>
      </c>
      <c r="E439" s="86">
        <v>4</v>
      </c>
      <c r="F439" s="86">
        <v>3</v>
      </c>
      <c r="G439" s="86">
        <v>28</v>
      </c>
      <c r="H439" s="86">
        <v>54</v>
      </c>
      <c r="I439" s="86">
        <v>328</v>
      </c>
      <c r="J439" s="7">
        <v>7</v>
      </c>
      <c r="K439" s="20">
        <v>45915</v>
      </c>
      <c r="L439" s="67">
        <v>40</v>
      </c>
      <c r="M439" s="67"/>
      <c r="O439" s="119"/>
    </row>
    <row r="440" spans="1:15">
      <c r="A440" s="86" t="s">
        <v>29</v>
      </c>
      <c r="B440" s="86" t="s">
        <v>30</v>
      </c>
      <c r="C440" s="86" t="s">
        <v>37</v>
      </c>
      <c r="D440" s="86">
        <v>2018</v>
      </c>
      <c r="E440" s="86">
        <v>4</v>
      </c>
      <c r="F440" s="86">
        <v>2</v>
      </c>
      <c r="G440" s="86">
        <v>28</v>
      </c>
      <c r="H440" s="86">
        <v>55</v>
      </c>
      <c r="I440" s="86">
        <v>228</v>
      </c>
      <c r="J440" s="7">
        <v>7</v>
      </c>
      <c r="K440" s="20">
        <v>45915</v>
      </c>
      <c r="L440" s="67">
        <v>27</v>
      </c>
      <c r="M440" s="67">
        <v>15</v>
      </c>
      <c r="N440" s="30">
        <f t="shared" si="6"/>
        <v>55.555555555555557</v>
      </c>
      <c r="O440" s="119"/>
    </row>
    <row r="441" spans="1:15">
      <c r="A441" s="86" t="s">
        <v>29</v>
      </c>
      <c r="B441" s="86" t="s">
        <v>30</v>
      </c>
      <c r="C441" s="86" t="s">
        <v>31</v>
      </c>
      <c r="D441" s="86">
        <v>1983</v>
      </c>
      <c r="E441" s="86">
        <v>4</v>
      </c>
      <c r="F441" s="86">
        <v>1</v>
      </c>
      <c r="G441" s="86">
        <v>28</v>
      </c>
      <c r="H441" s="86">
        <v>56</v>
      </c>
      <c r="I441" s="86">
        <v>128</v>
      </c>
      <c r="J441" s="7">
        <v>7</v>
      </c>
      <c r="K441" s="20">
        <v>45915</v>
      </c>
      <c r="L441" s="67">
        <v>58</v>
      </c>
      <c r="M441" s="67">
        <v>54</v>
      </c>
      <c r="N441" s="30">
        <f t="shared" si="6"/>
        <v>93.103448275862064</v>
      </c>
      <c r="O441" s="119"/>
    </row>
    <row r="442" spans="1:15">
      <c r="A442" s="86" t="s">
        <v>39</v>
      </c>
      <c r="B442" s="86" t="s">
        <v>40</v>
      </c>
      <c r="C442" s="86" t="s">
        <v>43</v>
      </c>
      <c r="D442" s="86">
        <v>1999</v>
      </c>
      <c r="E442" s="86">
        <v>4</v>
      </c>
      <c r="F442" s="86">
        <v>1</v>
      </c>
      <c r="G442" s="86">
        <v>30</v>
      </c>
      <c r="H442" s="86">
        <v>57</v>
      </c>
      <c r="I442" s="86">
        <v>130</v>
      </c>
      <c r="J442" s="7">
        <v>7</v>
      </c>
      <c r="K442" s="20">
        <v>45915</v>
      </c>
      <c r="L442" s="67"/>
      <c r="M442" s="67"/>
      <c r="O442" s="119"/>
    </row>
    <row r="443" spans="1:15">
      <c r="A443" s="86" t="s">
        <v>39</v>
      </c>
      <c r="B443" s="86" t="s">
        <v>40</v>
      </c>
      <c r="C443" s="86" t="s">
        <v>48</v>
      </c>
      <c r="D443" s="86">
        <v>2020</v>
      </c>
      <c r="E443" s="86">
        <v>4</v>
      </c>
      <c r="F443" s="86">
        <v>2</v>
      </c>
      <c r="G443" s="86">
        <v>30</v>
      </c>
      <c r="H443" s="86">
        <v>58</v>
      </c>
      <c r="I443" s="86">
        <v>230</v>
      </c>
      <c r="J443" s="7">
        <v>7</v>
      </c>
      <c r="K443" s="20">
        <v>45915</v>
      </c>
      <c r="L443" s="67"/>
      <c r="M443" s="67"/>
      <c r="O443" s="119"/>
    </row>
    <row r="444" spans="1:15">
      <c r="A444" s="86" t="s">
        <v>39</v>
      </c>
      <c r="B444" s="86" t="s">
        <v>40</v>
      </c>
      <c r="C444" s="86" t="s">
        <v>44</v>
      </c>
      <c r="D444" s="86">
        <v>2001</v>
      </c>
      <c r="E444" s="86">
        <v>4</v>
      </c>
      <c r="F444" s="86">
        <v>3</v>
      </c>
      <c r="G444" s="86">
        <v>30</v>
      </c>
      <c r="H444" s="86">
        <v>59</v>
      </c>
      <c r="I444" s="86">
        <v>330</v>
      </c>
      <c r="J444" s="7">
        <v>7</v>
      </c>
      <c r="K444" s="20">
        <v>45915</v>
      </c>
      <c r="L444" s="67"/>
      <c r="M444" s="67"/>
      <c r="O444" s="119"/>
    </row>
    <row r="445" spans="1:15">
      <c r="A445" s="86" t="s">
        <v>39</v>
      </c>
      <c r="B445" s="86" t="s">
        <v>40</v>
      </c>
      <c r="C445" s="86" t="s">
        <v>45</v>
      </c>
      <c r="D445" s="86">
        <v>2004</v>
      </c>
      <c r="E445" s="86">
        <v>4</v>
      </c>
      <c r="F445" s="86">
        <v>4</v>
      </c>
      <c r="G445" s="86">
        <v>30</v>
      </c>
      <c r="H445" s="86">
        <v>60</v>
      </c>
      <c r="I445" s="86">
        <v>430</v>
      </c>
      <c r="J445" s="7">
        <v>7</v>
      </c>
      <c r="K445" s="20">
        <v>45915</v>
      </c>
      <c r="L445" s="67"/>
      <c r="M445" s="67"/>
      <c r="O445" s="119"/>
    </row>
    <row r="446" spans="1:15">
      <c r="A446" s="86" t="s">
        <v>39</v>
      </c>
      <c r="B446" s="86" t="s">
        <v>40</v>
      </c>
      <c r="C446" s="86" t="s">
        <v>42</v>
      </c>
      <c r="D446" s="86">
        <v>1989</v>
      </c>
      <c r="E446" s="86">
        <v>4</v>
      </c>
      <c r="F446" s="86">
        <v>4</v>
      </c>
      <c r="G446" s="86">
        <v>32</v>
      </c>
      <c r="H446" s="86">
        <v>61</v>
      </c>
      <c r="I446" s="86">
        <v>432</v>
      </c>
      <c r="J446" s="7">
        <v>7</v>
      </c>
      <c r="K446" s="20">
        <v>45915</v>
      </c>
      <c r="L446" s="67">
        <v>44</v>
      </c>
      <c r="M446" s="67">
        <v>1</v>
      </c>
      <c r="N446" s="30">
        <f t="shared" si="6"/>
        <v>2.2727272727272729</v>
      </c>
      <c r="O446" s="119"/>
    </row>
    <row r="447" spans="1:15">
      <c r="A447" s="86" t="s">
        <v>39</v>
      </c>
      <c r="B447" s="86" t="s">
        <v>40</v>
      </c>
      <c r="C447" s="86" t="s">
        <v>47</v>
      </c>
      <c r="D447" s="86">
        <v>2016</v>
      </c>
      <c r="E447" s="86">
        <v>4</v>
      </c>
      <c r="F447" s="86">
        <v>3</v>
      </c>
      <c r="G447" s="86">
        <v>32</v>
      </c>
      <c r="H447" s="86">
        <v>62</v>
      </c>
      <c r="I447" s="86">
        <v>332</v>
      </c>
      <c r="J447" s="7">
        <v>7</v>
      </c>
      <c r="K447" s="20">
        <v>45915</v>
      </c>
      <c r="L447" s="67">
        <v>29</v>
      </c>
      <c r="M447" s="67">
        <v>20</v>
      </c>
      <c r="N447" s="30">
        <f t="shared" si="6"/>
        <v>68.965517241379317</v>
      </c>
      <c r="O447" s="119"/>
    </row>
    <row r="448" spans="1:15">
      <c r="A448" s="86" t="s">
        <v>39</v>
      </c>
      <c r="B448" s="86" t="s">
        <v>40</v>
      </c>
      <c r="C448" s="86" t="s">
        <v>41</v>
      </c>
      <c r="D448" s="86">
        <v>1984</v>
      </c>
      <c r="E448" s="86">
        <v>4</v>
      </c>
      <c r="F448" s="86">
        <v>2</v>
      </c>
      <c r="G448" s="86">
        <v>32</v>
      </c>
      <c r="H448" s="86">
        <v>63</v>
      </c>
      <c r="I448" s="86">
        <v>232</v>
      </c>
      <c r="J448" s="7">
        <v>7</v>
      </c>
      <c r="K448" s="20">
        <v>45915</v>
      </c>
      <c r="L448" s="67"/>
      <c r="M448" s="67"/>
      <c r="O448" s="119"/>
    </row>
    <row r="449" spans="1:15">
      <c r="A449" s="86" t="s">
        <v>39</v>
      </c>
      <c r="B449" s="86" t="s">
        <v>40</v>
      </c>
      <c r="C449" s="86" t="s">
        <v>46</v>
      </c>
      <c r="D449" s="86">
        <v>2008</v>
      </c>
      <c r="E449" s="86">
        <v>4</v>
      </c>
      <c r="F449" s="86">
        <v>1</v>
      </c>
      <c r="G449" s="86">
        <v>32</v>
      </c>
      <c r="H449" s="86">
        <v>64</v>
      </c>
      <c r="I449" s="86">
        <v>132</v>
      </c>
      <c r="J449" s="7">
        <v>7</v>
      </c>
      <c r="K449" s="20">
        <v>45915</v>
      </c>
      <c r="L449" s="67">
        <v>19</v>
      </c>
      <c r="M449" s="67">
        <v>13</v>
      </c>
      <c r="N449" s="30">
        <f t="shared" si="6"/>
        <v>68.421052631578945</v>
      </c>
      <c r="O449" s="119"/>
    </row>
    <row r="450" spans="1:15">
      <c r="A450" s="86" t="s">
        <v>29</v>
      </c>
      <c r="B450" s="86" t="s">
        <v>30</v>
      </c>
      <c r="C450" s="86" t="s">
        <v>37</v>
      </c>
      <c r="D450" s="86">
        <v>2018</v>
      </c>
      <c r="E450" s="86">
        <v>1</v>
      </c>
      <c r="F450" s="86">
        <v>1</v>
      </c>
      <c r="G450" s="86">
        <v>2</v>
      </c>
      <c r="H450" s="86">
        <v>1</v>
      </c>
      <c r="I450" s="86">
        <v>102</v>
      </c>
      <c r="J450" s="7">
        <v>8</v>
      </c>
      <c r="K450" s="20">
        <v>45917</v>
      </c>
      <c r="L450" s="67">
        <v>30</v>
      </c>
      <c r="M450" s="67"/>
      <c r="O450" s="119"/>
    </row>
    <row r="451" spans="1:15">
      <c r="A451" s="86" t="s">
        <v>29</v>
      </c>
      <c r="B451" s="86" t="s">
        <v>30</v>
      </c>
      <c r="C451" s="86" t="s">
        <v>32</v>
      </c>
      <c r="D451" s="86">
        <v>1985</v>
      </c>
      <c r="E451" s="86">
        <v>1</v>
      </c>
      <c r="F451" s="86">
        <v>2</v>
      </c>
      <c r="G451" s="86">
        <v>2</v>
      </c>
      <c r="H451" s="86">
        <v>2</v>
      </c>
      <c r="I451" s="86">
        <v>202</v>
      </c>
      <c r="J451" s="7">
        <v>8</v>
      </c>
      <c r="K451" s="20">
        <v>45917</v>
      </c>
      <c r="L451" s="67">
        <v>59</v>
      </c>
      <c r="M451" s="67"/>
      <c r="O451" s="119"/>
    </row>
    <row r="452" spans="1:15">
      <c r="A452" s="86" t="s">
        <v>29</v>
      </c>
      <c r="B452" s="86" t="s">
        <v>30</v>
      </c>
      <c r="C452" s="86" t="s">
        <v>31</v>
      </c>
      <c r="D452" s="86">
        <v>1983</v>
      </c>
      <c r="E452" s="86">
        <v>1</v>
      </c>
      <c r="F452" s="86">
        <v>3</v>
      </c>
      <c r="G452" s="86">
        <v>2</v>
      </c>
      <c r="H452" s="86">
        <v>3</v>
      </c>
      <c r="I452" s="86">
        <v>302</v>
      </c>
      <c r="J452" s="7">
        <v>8</v>
      </c>
      <c r="K452" s="20">
        <v>45917</v>
      </c>
      <c r="L452" s="67">
        <v>48</v>
      </c>
      <c r="M452" s="67"/>
      <c r="O452" s="119"/>
    </row>
    <row r="453" spans="1:15">
      <c r="A453" s="86" t="s">
        <v>29</v>
      </c>
      <c r="B453" s="86" t="s">
        <v>30</v>
      </c>
      <c r="C453" s="86" t="s">
        <v>34</v>
      </c>
      <c r="D453" s="86">
        <v>1999</v>
      </c>
      <c r="E453" s="86">
        <v>1</v>
      </c>
      <c r="F453" s="86">
        <v>4</v>
      </c>
      <c r="G453" s="86">
        <v>2</v>
      </c>
      <c r="H453" s="86">
        <v>4</v>
      </c>
      <c r="I453" s="86">
        <v>402</v>
      </c>
      <c r="J453" s="7">
        <v>8</v>
      </c>
      <c r="K453" s="20">
        <v>45917</v>
      </c>
      <c r="L453" s="67">
        <v>41</v>
      </c>
      <c r="M453" s="67">
        <v>33</v>
      </c>
      <c r="N453" s="30">
        <f t="shared" si="6"/>
        <v>80.487804878048777</v>
      </c>
      <c r="O453" s="119"/>
    </row>
    <row r="454" spans="1:15">
      <c r="A454" s="86" t="s">
        <v>29</v>
      </c>
      <c r="B454" s="86" t="s">
        <v>30</v>
      </c>
      <c r="C454" s="86" t="s">
        <v>35</v>
      </c>
      <c r="D454" s="86">
        <v>2002</v>
      </c>
      <c r="E454" s="86">
        <v>1</v>
      </c>
      <c r="F454" s="86">
        <v>4</v>
      </c>
      <c r="G454" s="86">
        <v>4</v>
      </c>
      <c r="H454" s="86">
        <v>5</v>
      </c>
      <c r="I454" s="86">
        <v>404</v>
      </c>
      <c r="J454" s="7">
        <v>8</v>
      </c>
      <c r="K454" s="20">
        <v>45917</v>
      </c>
      <c r="L454" s="67">
        <v>33</v>
      </c>
      <c r="M454" s="67">
        <v>22</v>
      </c>
      <c r="N454" s="30">
        <f t="shared" si="6"/>
        <v>66.666666666666671</v>
      </c>
      <c r="O454" s="119"/>
    </row>
    <row r="455" spans="1:15">
      <c r="A455" s="86" t="s">
        <v>29</v>
      </c>
      <c r="B455" s="86" t="s">
        <v>30</v>
      </c>
      <c r="C455" s="86" t="s">
        <v>38</v>
      </c>
      <c r="D455" s="86">
        <v>2023</v>
      </c>
      <c r="E455" s="86">
        <v>1</v>
      </c>
      <c r="F455" s="86">
        <v>3</v>
      </c>
      <c r="G455" s="86">
        <v>4</v>
      </c>
      <c r="H455" s="86">
        <v>6</v>
      </c>
      <c r="I455" s="86">
        <v>304</v>
      </c>
      <c r="J455" s="7">
        <v>8</v>
      </c>
      <c r="K455" s="20">
        <v>45917</v>
      </c>
      <c r="L455" s="67">
        <v>34</v>
      </c>
      <c r="M455" s="67"/>
      <c r="O455" s="119"/>
    </row>
    <row r="456" spans="1:15">
      <c r="A456" s="86" t="s">
        <v>29</v>
      </c>
      <c r="B456" s="86" t="s">
        <v>30</v>
      </c>
      <c r="C456" s="86" t="s">
        <v>33</v>
      </c>
      <c r="D456" s="86">
        <v>1998</v>
      </c>
      <c r="E456" s="86">
        <v>1</v>
      </c>
      <c r="F456" s="86">
        <v>2</v>
      </c>
      <c r="G456" s="86">
        <v>4</v>
      </c>
      <c r="H456" s="86">
        <v>7</v>
      </c>
      <c r="I456" s="86">
        <v>204</v>
      </c>
      <c r="J456" s="7">
        <v>8</v>
      </c>
      <c r="K456" s="20">
        <v>45917</v>
      </c>
      <c r="L456" s="67">
        <v>74</v>
      </c>
      <c r="M456" s="67"/>
      <c r="O456" s="119"/>
    </row>
    <row r="457" spans="1:15">
      <c r="A457" s="86" t="s">
        <v>29</v>
      </c>
      <c r="B457" s="86" t="s">
        <v>30</v>
      </c>
      <c r="C457" s="86" t="s">
        <v>36</v>
      </c>
      <c r="D457" s="86">
        <v>2016</v>
      </c>
      <c r="E457" s="86">
        <v>1</v>
      </c>
      <c r="F457" s="86">
        <v>1</v>
      </c>
      <c r="G457" s="86">
        <v>4</v>
      </c>
      <c r="H457" s="86">
        <v>8</v>
      </c>
      <c r="I457" s="86">
        <v>104</v>
      </c>
      <c r="J457" s="7">
        <v>8</v>
      </c>
      <c r="K457" s="20">
        <v>45917</v>
      </c>
      <c r="L457" s="67">
        <v>30</v>
      </c>
      <c r="M457" s="67">
        <v>15</v>
      </c>
      <c r="N457" s="30">
        <f t="shared" ref="N457:N512" si="7">M457*100/L457</f>
        <v>50</v>
      </c>
      <c r="O457" s="119"/>
    </row>
    <row r="458" spans="1:15">
      <c r="A458" s="86" t="s">
        <v>39</v>
      </c>
      <c r="B458" s="86" t="s">
        <v>40</v>
      </c>
      <c r="C458" s="86" t="s">
        <v>41</v>
      </c>
      <c r="D458" s="86">
        <v>1984</v>
      </c>
      <c r="E458" s="86">
        <v>1</v>
      </c>
      <c r="F458" s="86">
        <v>1</v>
      </c>
      <c r="G458" s="86">
        <v>6</v>
      </c>
      <c r="H458" s="86">
        <v>9</v>
      </c>
      <c r="I458" s="86">
        <v>106</v>
      </c>
      <c r="J458" s="7">
        <v>8</v>
      </c>
      <c r="K458" s="20">
        <v>45917</v>
      </c>
      <c r="L458" s="67">
        <v>34</v>
      </c>
      <c r="M458" s="67">
        <v>2</v>
      </c>
      <c r="N458" s="30">
        <f t="shared" si="7"/>
        <v>5.882352941176471</v>
      </c>
      <c r="O458" s="119"/>
    </row>
    <row r="459" spans="1:15">
      <c r="A459" s="86" t="s">
        <v>39</v>
      </c>
      <c r="B459" s="86" t="s">
        <v>40</v>
      </c>
      <c r="C459" s="86" t="s">
        <v>42</v>
      </c>
      <c r="D459" s="86">
        <v>1989</v>
      </c>
      <c r="E459" s="86">
        <v>1</v>
      </c>
      <c r="F459" s="86">
        <v>2</v>
      </c>
      <c r="G459" s="86">
        <v>6</v>
      </c>
      <c r="H459" s="86">
        <v>10</v>
      </c>
      <c r="I459" s="86">
        <v>206</v>
      </c>
      <c r="J459" s="7">
        <v>8</v>
      </c>
      <c r="K459" s="20">
        <v>45917</v>
      </c>
      <c r="L459" s="67">
        <v>38</v>
      </c>
      <c r="M459" s="67">
        <v>11</v>
      </c>
      <c r="N459" s="30">
        <f t="shared" si="7"/>
        <v>28.94736842105263</v>
      </c>
      <c r="O459" s="119"/>
    </row>
    <row r="460" spans="1:15">
      <c r="A460" s="86" t="s">
        <v>39</v>
      </c>
      <c r="B460" s="86" t="s">
        <v>40</v>
      </c>
      <c r="C460" s="86" t="s">
        <v>45</v>
      </c>
      <c r="D460" s="86">
        <v>2004</v>
      </c>
      <c r="E460" s="86">
        <v>1</v>
      </c>
      <c r="F460" s="86">
        <v>3</v>
      </c>
      <c r="G460" s="86">
        <v>6</v>
      </c>
      <c r="H460" s="86">
        <v>11</v>
      </c>
      <c r="I460" s="86">
        <v>306</v>
      </c>
      <c r="J460" s="7">
        <v>8</v>
      </c>
      <c r="K460" s="20">
        <v>45917</v>
      </c>
      <c r="L460" s="67">
        <v>35</v>
      </c>
      <c r="M460" s="67">
        <v>5</v>
      </c>
      <c r="N460" s="30">
        <f t="shared" si="7"/>
        <v>14.285714285714286</v>
      </c>
      <c r="O460" s="119"/>
    </row>
    <row r="461" spans="1:15">
      <c r="A461" s="86" t="s">
        <v>39</v>
      </c>
      <c r="B461" s="86" t="s">
        <v>40</v>
      </c>
      <c r="C461" s="86" t="s">
        <v>43</v>
      </c>
      <c r="D461" s="86">
        <v>1999</v>
      </c>
      <c r="E461" s="86">
        <v>1</v>
      </c>
      <c r="F461" s="86">
        <v>4</v>
      </c>
      <c r="G461" s="86">
        <v>6</v>
      </c>
      <c r="H461" s="86">
        <v>12</v>
      </c>
      <c r="I461" s="86">
        <v>406</v>
      </c>
      <c r="J461" s="7">
        <v>8</v>
      </c>
      <c r="K461" s="20">
        <v>45917</v>
      </c>
      <c r="L461" s="67">
        <v>41</v>
      </c>
      <c r="M461" s="67">
        <v>12</v>
      </c>
      <c r="N461" s="30">
        <f t="shared" si="7"/>
        <v>29.26829268292683</v>
      </c>
      <c r="O461" s="119"/>
    </row>
    <row r="462" spans="1:15">
      <c r="A462" s="86" t="s">
        <v>39</v>
      </c>
      <c r="B462" s="86" t="s">
        <v>40</v>
      </c>
      <c r="C462" s="86" t="s">
        <v>46</v>
      </c>
      <c r="D462" s="86">
        <v>2008</v>
      </c>
      <c r="E462" s="86">
        <v>1</v>
      </c>
      <c r="F462" s="86">
        <v>4</v>
      </c>
      <c r="G462" s="86">
        <v>8</v>
      </c>
      <c r="H462" s="86">
        <v>13</v>
      </c>
      <c r="I462" s="86">
        <v>408</v>
      </c>
      <c r="J462" s="7">
        <v>8</v>
      </c>
      <c r="K462" s="20">
        <v>45917</v>
      </c>
      <c r="L462" s="67">
        <v>34</v>
      </c>
      <c r="M462" s="67"/>
      <c r="O462" s="119"/>
    </row>
    <row r="463" spans="1:15">
      <c r="A463" s="86" t="s">
        <v>39</v>
      </c>
      <c r="B463" s="86" t="s">
        <v>40</v>
      </c>
      <c r="C463" s="86" t="s">
        <v>48</v>
      </c>
      <c r="D463" s="86">
        <v>2020</v>
      </c>
      <c r="E463" s="86">
        <v>1</v>
      </c>
      <c r="F463" s="86">
        <v>3</v>
      </c>
      <c r="G463" s="86">
        <v>8</v>
      </c>
      <c r="H463" s="86">
        <v>14</v>
      </c>
      <c r="I463" s="86">
        <v>308</v>
      </c>
      <c r="J463" s="7">
        <v>8</v>
      </c>
      <c r="K463" s="20">
        <v>45917</v>
      </c>
      <c r="L463" s="67">
        <v>38</v>
      </c>
      <c r="M463" s="67">
        <v>4</v>
      </c>
      <c r="N463" s="30">
        <f t="shared" si="7"/>
        <v>10.526315789473685</v>
      </c>
      <c r="O463" s="119"/>
    </row>
    <row r="464" spans="1:15">
      <c r="A464" s="86" t="s">
        <v>39</v>
      </c>
      <c r="B464" s="86" t="s">
        <v>40</v>
      </c>
      <c r="C464" s="86" t="s">
        <v>44</v>
      </c>
      <c r="D464" s="86">
        <v>2001</v>
      </c>
      <c r="E464" s="86">
        <v>1</v>
      </c>
      <c r="F464" s="86">
        <v>2</v>
      </c>
      <c r="G464" s="86">
        <v>8</v>
      </c>
      <c r="H464" s="86">
        <v>15</v>
      </c>
      <c r="I464" s="86">
        <v>208</v>
      </c>
      <c r="J464" s="7">
        <v>8</v>
      </c>
      <c r="K464" s="20">
        <v>45917</v>
      </c>
      <c r="L464" s="67">
        <v>39</v>
      </c>
      <c r="M464" s="67">
        <v>22</v>
      </c>
      <c r="N464" s="30">
        <f t="shared" si="7"/>
        <v>56.410256410256409</v>
      </c>
      <c r="O464" s="119"/>
    </row>
    <row r="465" spans="1:15">
      <c r="A465" s="86" t="s">
        <v>39</v>
      </c>
      <c r="B465" s="86" t="s">
        <v>40</v>
      </c>
      <c r="C465" s="86" t="s">
        <v>47</v>
      </c>
      <c r="D465" s="86">
        <v>2016</v>
      </c>
      <c r="E465" s="86">
        <v>1</v>
      </c>
      <c r="F465" s="86">
        <v>1</v>
      </c>
      <c r="G465" s="86">
        <v>8</v>
      </c>
      <c r="H465" s="86">
        <v>16</v>
      </c>
      <c r="I465" s="86">
        <v>108</v>
      </c>
      <c r="J465" s="7">
        <v>8</v>
      </c>
      <c r="K465" s="20">
        <v>45917</v>
      </c>
      <c r="L465" s="67">
        <v>28</v>
      </c>
      <c r="M465" s="67"/>
      <c r="O465" s="119"/>
    </row>
    <row r="466" spans="1:15">
      <c r="A466" s="86" t="s">
        <v>29</v>
      </c>
      <c r="B466" s="86" t="s">
        <v>30</v>
      </c>
      <c r="C466" s="86" t="s">
        <v>32</v>
      </c>
      <c r="D466" s="86">
        <v>1985</v>
      </c>
      <c r="E466" s="86">
        <v>2</v>
      </c>
      <c r="F466" s="86">
        <v>1</v>
      </c>
      <c r="G466" s="86">
        <v>10</v>
      </c>
      <c r="H466" s="86">
        <v>17</v>
      </c>
      <c r="I466" s="86">
        <v>110</v>
      </c>
      <c r="J466" s="7">
        <v>8</v>
      </c>
      <c r="K466" s="20">
        <v>45917</v>
      </c>
      <c r="L466" s="67">
        <v>31</v>
      </c>
      <c r="M466" s="67"/>
      <c r="O466" s="119"/>
    </row>
    <row r="467" spans="1:15">
      <c r="A467" s="86" t="s">
        <v>29</v>
      </c>
      <c r="B467" s="86" t="s">
        <v>30</v>
      </c>
      <c r="C467" s="86" t="s">
        <v>38</v>
      </c>
      <c r="D467" s="86">
        <v>2023</v>
      </c>
      <c r="E467" s="86">
        <v>2</v>
      </c>
      <c r="F467" s="86">
        <v>2</v>
      </c>
      <c r="G467" s="86">
        <v>10</v>
      </c>
      <c r="H467" s="86">
        <v>18</v>
      </c>
      <c r="I467" s="86">
        <v>210</v>
      </c>
      <c r="J467" s="7">
        <v>8</v>
      </c>
      <c r="K467" s="20">
        <v>45917</v>
      </c>
      <c r="L467" s="67">
        <v>40</v>
      </c>
      <c r="M467" s="67"/>
      <c r="O467" s="119"/>
    </row>
    <row r="468" spans="1:15">
      <c r="A468" s="86" t="s">
        <v>29</v>
      </c>
      <c r="B468" s="86" t="s">
        <v>30</v>
      </c>
      <c r="C468" s="86" t="s">
        <v>36</v>
      </c>
      <c r="D468" s="86">
        <v>2016</v>
      </c>
      <c r="E468" s="86">
        <v>2</v>
      </c>
      <c r="F468" s="86">
        <v>3</v>
      </c>
      <c r="G468" s="86">
        <v>10</v>
      </c>
      <c r="H468" s="86">
        <v>19</v>
      </c>
      <c r="I468" s="86">
        <v>310</v>
      </c>
      <c r="J468" s="7">
        <v>8</v>
      </c>
      <c r="K468" s="20">
        <v>45917</v>
      </c>
      <c r="L468" s="67">
        <v>37</v>
      </c>
      <c r="M468" s="67">
        <v>32</v>
      </c>
      <c r="N468" s="30">
        <f t="shared" si="7"/>
        <v>86.486486486486484</v>
      </c>
      <c r="O468" s="119"/>
    </row>
    <row r="469" spans="1:15">
      <c r="A469" s="86" t="s">
        <v>29</v>
      </c>
      <c r="B469" s="86" t="s">
        <v>30</v>
      </c>
      <c r="C469" s="86" t="s">
        <v>33</v>
      </c>
      <c r="D469" s="86">
        <v>1998</v>
      </c>
      <c r="E469" s="86">
        <v>2</v>
      </c>
      <c r="F469" s="86">
        <v>4</v>
      </c>
      <c r="G469" s="86">
        <v>10</v>
      </c>
      <c r="H469" s="86">
        <v>20</v>
      </c>
      <c r="I469" s="86">
        <v>410</v>
      </c>
      <c r="J469" s="7">
        <v>8</v>
      </c>
      <c r="K469" s="20">
        <v>45917</v>
      </c>
      <c r="L469" s="67">
        <v>40</v>
      </c>
      <c r="M469" s="67"/>
      <c r="O469" s="119"/>
    </row>
    <row r="470" spans="1:15">
      <c r="A470" s="86" t="s">
        <v>29</v>
      </c>
      <c r="B470" s="86" t="s">
        <v>30</v>
      </c>
      <c r="C470" s="86" t="s">
        <v>31</v>
      </c>
      <c r="D470" s="86">
        <v>1983</v>
      </c>
      <c r="E470" s="86">
        <v>2</v>
      </c>
      <c r="F470" s="86">
        <v>4</v>
      </c>
      <c r="G470" s="86">
        <v>12</v>
      </c>
      <c r="H470" s="86">
        <v>21</v>
      </c>
      <c r="I470" s="86">
        <v>412</v>
      </c>
      <c r="J470" s="7">
        <v>8</v>
      </c>
      <c r="K470" s="20">
        <v>45917</v>
      </c>
      <c r="L470" s="67">
        <v>37</v>
      </c>
      <c r="M470" s="67"/>
      <c r="O470" s="119"/>
    </row>
    <row r="471" spans="1:15">
      <c r="A471" s="86" t="s">
        <v>29</v>
      </c>
      <c r="B471" s="86" t="s">
        <v>30</v>
      </c>
      <c r="C471" s="86" t="s">
        <v>37</v>
      </c>
      <c r="D471" s="86">
        <v>2018</v>
      </c>
      <c r="E471" s="86">
        <v>2</v>
      </c>
      <c r="F471" s="86">
        <v>3</v>
      </c>
      <c r="G471" s="86">
        <v>12</v>
      </c>
      <c r="H471" s="86">
        <v>22</v>
      </c>
      <c r="I471" s="86">
        <v>312</v>
      </c>
      <c r="J471" s="7">
        <v>8</v>
      </c>
      <c r="K471" s="20">
        <v>45917</v>
      </c>
      <c r="L471" s="67">
        <v>36</v>
      </c>
      <c r="M471" s="67"/>
      <c r="O471" s="119"/>
    </row>
    <row r="472" spans="1:15">
      <c r="A472" s="86" t="s">
        <v>29</v>
      </c>
      <c r="B472" s="86" t="s">
        <v>30</v>
      </c>
      <c r="C472" s="86" t="s">
        <v>34</v>
      </c>
      <c r="D472" s="86">
        <v>1999</v>
      </c>
      <c r="E472" s="86">
        <v>2</v>
      </c>
      <c r="F472" s="86">
        <v>2</v>
      </c>
      <c r="G472" s="86">
        <v>12</v>
      </c>
      <c r="H472" s="86">
        <v>23</v>
      </c>
      <c r="I472" s="86">
        <v>212</v>
      </c>
      <c r="J472" s="7">
        <v>8</v>
      </c>
      <c r="K472" s="20">
        <v>45917</v>
      </c>
      <c r="L472" s="67">
        <v>35</v>
      </c>
      <c r="M472" s="67">
        <v>29</v>
      </c>
      <c r="N472" s="30">
        <f t="shared" si="7"/>
        <v>82.857142857142861</v>
      </c>
      <c r="O472" s="119"/>
    </row>
    <row r="473" spans="1:15">
      <c r="A473" s="86" t="s">
        <v>29</v>
      </c>
      <c r="B473" s="86" t="s">
        <v>30</v>
      </c>
      <c r="C473" s="86" t="s">
        <v>35</v>
      </c>
      <c r="D473" s="86">
        <v>2002</v>
      </c>
      <c r="E473" s="86">
        <v>2</v>
      </c>
      <c r="F473" s="86">
        <v>1</v>
      </c>
      <c r="G473" s="86">
        <v>12</v>
      </c>
      <c r="H473" s="86">
        <v>24</v>
      </c>
      <c r="I473" s="86">
        <v>112</v>
      </c>
      <c r="J473" s="7">
        <v>8</v>
      </c>
      <c r="K473" s="20">
        <v>45917</v>
      </c>
      <c r="L473" s="67">
        <v>29</v>
      </c>
      <c r="M473" s="67">
        <v>19</v>
      </c>
      <c r="N473" s="30">
        <f t="shared" si="7"/>
        <v>65.517241379310349</v>
      </c>
      <c r="O473" s="119"/>
    </row>
    <row r="474" spans="1:15">
      <c r="A474" s="86" t="s">
        <v>39</v>
      </c>
      <c r="B474" s="86" t="s">
        <v>40</v>
      </c>
      <c r="C474" s="86" t="s">
        <v>42</v>
      </c>
      <c r="D474" s="86">
        <v>1989</v>
      </c>
      <c r="E474" s="87">
        <v>2</v>
      </c>
      <c r="F474" s="87">
        <v>1</v>
      </c>
      <c r="G474" s="87">
        <v>14</v>
      </c>
      <c r="H474" s="86">
        <v>25</v>
      </c>
      <c r="I474" s="87">
        <v>114</v>
      </c>
      <c r="J474" s="7">
        <v>8</v>
      </c>
      <c r="K474" s="20">
        <v>45917</v>
      </c>
      <c r="L474" s="67">
        <v>49</v>
      </c>
      <c r="M474" s="67">
        <v>26</v>
      </c>
      <c r="N474" s="30">
        <f t="shared" si="7"/>
        <v>53.061224489795919</v>
      </c>
      <c r="O474" s="119"/>
    </row>
    <row r="475" spans="1:15">
      <c r="A475" s="86" t="s">
        <v>39</v>
      </c>
      <c r="B475" s="86" t="s">
        <v>40</v>
      </c>
      <c r="C475" s="86" t="s">
        <v>45</v>
      </c>
      <c r="D475" s="86">
        <v>2004</v>
      </c>
      <c r="E475" s="86">
        <v>2</v>
      </c>
      <c r="F475" s="86">
        <v>2</v>
      </c>
      <c r="G475" s="86">
        <v>14</v>
      </c>
      <c r="H475" s="86">
        <v>26</v>
      </c>
      <c r="I475" s="86">
        <v>214</v>
      </c>
      <c r="J475" s="7">
        <v>8</v>
      </c>
      <c r="K475" s="20">
        <v>45917</v>
      </c>
      <c r="L475" s="67">
        <v>29</v>
      </c>
      <c r="M475" s="67">
        <v>15</v>
      </c>
      <c r="N475" s="30">
        <f t="shared" si="7"/>
        <v>51.724137931034484</v>
      </c>
      <c r="O475" s="119"/>
    </row>
    <row r="476" spans="1:15">
      <c r="A476" s="86" t="s">
        <v>39</v>
      </c>
      <c r="B476" s="86" t="s">
        <v>40</v>
      </c>
      <c r="C476" s="86" t="s">
        <v>41</v>
      </c>
      <c r="D476" s="86">
        <v>1984</v>
      </c>
      <c r="E476" s="86">
        <v>2</v>
      </c>
      <c r="F476" s="86">
        <v>3</v>
      </c>
      <c r="G476" s="86">
        <v>14</v>
      </c>
      <c r="H476" s="86">
        <v>27</v>
      </c>
      <c r="I476" s="86">
        <v>314</v>
      </c>
      <c r="J476" s="7">
        <v>8</v>
      </c>
      <c r="K476" s="20">
        <v>45917</v>
      </c>
      <c r="L476" s="67">
        <v>50</v>
      </c>
      <c r="M476" s="67">
        <v>8</v>
      </c>
      <c r="N476" s="30">
        <f t="shared" si="7"/>
        <v>16</v>
      </c>
      <c r="O476" s="119"/>
    </row>
    <row r="477" spans="1:15">
      <c r="A477" s="86" t="s">
        <v>39</v>
      </c>
      <c r="B477" s="86" t="s">
        <v>40</v>
      </c>
      <c r="C477" s="86" t="s">
        <v>47</v>
      </c>
      <c r="D477" s="86">
        <v>2016</v>
      </c>
      <c r="E477" s="86">
        <v>2</v>
      </c>
      <c r="F477" s="86">
        <v>4</v>
      </c>
      <c r="G477" s="86">
        <v>14</v>
      </c>
      <c r="H477" s="86">
        <v>28</v>
      </c>
      <c r="I477" s="86">
        <v>414</v>
      </c>
      <c r="J477" s="7">
        <v>8</v>
      </c>
      <c r="K477" s="20">
        <v>45917</v>
      </c>
      <c r="L477" s="67">
        <v>43</v>
      </c>
      <c r="M477" s="67"/>
      <c r="O477" s="119"/>
    </row>
    <row r="478" spans="1:15">
      <c r="A478" s="86" t="s">
        <v>39</v>
      </c>
      <c r="B478" s="86" t="s">
        <v>40</v>
      </c>
      <c r="C478" s="86" t="s">
        <v>44</v>
      </c>
      <c r="D478" s="86">
        <v>2001</v>
      </c>
      <c r="E478" s="86">
        <v>2</v>
      </c>
      <c r="F478" s="86">
        <v>4</v>
      </c>
      <c r="G478" s="86">
        <v>16</v>
      </c>
      <c r="H478" s="86">
        <v>29</v>
      </c>
      <c r="I478" s="86">
        <v>416</v>
      </c>
      <c r="J478" s="7">
        <v>8</v>
      </c>
      <c r="K478" s="20">
        <v>45917</v>
      </c>
      <c r="L478" s="67">
        <v>26</v>
      </c>
      <c r="M478" s="67">
        <v>9</v>
      </c>
      <c r="N478" s="30">
        <f t="shared" si="7"/>
        <v>34.615384615384613</v>
      </c>
      <c r="O478" s="119"/>
    </row>
    <row r="479" spans="1:15">
      <c r="A479" s="86" t="s">
        <v>39</v>
      </c>
      <c r="B479" s="86" t="s">
        <v>40</v>
      </c>
      <c r="C479" s="86" t="s">
        <v>43</v>
      </c>
      <c r="D479" s="86">
        <v>1999</v>
      </c>
      <c r="E479" s="86">
        <v>2</v>
      </c>
      <c r="F479" s="86">
        <v>3</v>
      </c>
      <c r="G479" s="86">
        <v>16</v>
      </c>
      <c r="H479" s="86">
        <v>30</v>
      </c>
      <c r="I479" s="86">
        <v>316</v>
      </c>
      <c r="J479" s="7">
        <v>8</v>
      </c>
      <c r="K479" s="20">
        <v>45917</v>
      </c>
      <c r="L479" s="67">
        <v>30</v>
      </c>
      <c r="M479" s="67">
        <v>5</v>
      </c>
      <c r="N479" s="30">
        <f t="shared" si="7"/>
        <v>16.666666666666668</v>
      </c>
      <c r="O479" s="119"/>
    </row>
    <row r="480" spans="1:15">
      <c r="A480" s="86" t="s">
        <v>39</v>
      </c>
      <c r="B480" s="86" t="s">
        <v>40</v>
      </c>
      <c r="C480" s="86" t="s">
        <v>46</v>
      </c>
      <c r="D480" s="86">
        <v>2008</v>
      </c>
      <c r="E480" s="86">
        <v>2</v>
      </c>
      <c r="F480" s="86">
        <v>2</v>
      </c>
      <c r="G480" s="86">
        <v>16</v>
      </c>
      <c r="H480" s="86">
        <v>31</v>
      </c>
      <c r="I480" s="86">
        <v>216</v>
      </c>
      <c r="J480" s="7">
        <v>8</v>
      </c>
      <c r="K480" s="20">
        <v>45917</v>
      </c>
      <c r="L480" s="67">
        <v>39</v>
      </c>
      <c r="M480" s="67"/>
      <c r="O480" s="119"/>
    </row>
    <row r="481" spans="1:15">
      <c r="A481" s="86" t="s">
        <v>39</v>
      </c>
      <c r="B481" s="86" t="s">
        <v>40</v>
      </c>
      <c r="C481" s="86" t="s">
        <v>48</v>
      </c>
      <c r="D481" s="86">
        <v>2020</v>
      </c>
      <c r="E481" s="86">
        <v>2</v>
      </c>
      <c r="F481" s="86">
        <v>1</v>
      </c>
      <c r="G481" s="86">
        <v>16</v>
      </c>
      <c r="H481" s="86">
        <v>32</v>
      </c>
      <c r="I481" s="86">
        <v>116</v>
      </c>
      <c r="J481" s="7">
        <v>8</v>
      </c>
      <c r="K481" s="20">
        <v>45917</v>
      </c>
      <c r="L481" s="67">
        <v>41</v>
      </c>
      <c r="M481" s="67">
        <v>0</v>
      </c>
      <c r="N481" s="30">
        <f t="shared" si="7"/>
        <v>0</v>
      </c>
      <c r="O481" s="119"/>
    </row>
    <row r="482" spans="1:15">
      <c r="A482" s="86" t="s">
        <v>29</v>
      </c>
      <c r="B482" s="86" t="s">
        <v>30</v>
      </c>
      <c r="C482" s="86" t="s">
        <v>33</v>
      </c>
      <c r="D482" s="86">
        <v>1998</v>
      </c>
      <c r="E482" s="86">
        <v>3</v>
      </c>
      <c r="F482" s="86">
        <v>1</v>
      </c>
      <c r="G482" s="86">
        <v>18</v>
      </c>
      <c r="H482" s="86">
        <v>33</v>
      </c>
      <c r="I482" s="86">
        <v>118</v>
      </c>
      <c r="J482" s="7">
        <v>8</v>
      </c>
      <c r="K482" s="20">
        <v>45917</v>
      </c>
      <c r="L482" s="67">
        <v>41</v>
      </c>
      <c r="M482" s="67"/>
      <c r="O482" s="119"/>
    </row>
    <row r="483" spans="1:15">
      <c r="A483" s="86" t="s">
        <v>29</v>
      </c>
      <c r="B483" s="86" t="s">
        <v>30</v>
      </c>
      <c r="C483" s="86" t="s">
        <v>31</v>
      </c>
      <c r="D483" s="86">
        <v>1983</v>
      </c>
      <c r="E483" s="86">
        <v>3</v>
      </c>
      <c r="F483" s="86">
        <v>2</v>
      </c>
      <c r="G483" s="86">
        <v>18</v>
      </c>
      <c r="H483" s="86">
        <v>34</v>
      </c>
      <c r="I483" s="86">
        <v>218</v>
      </c>
      <c r="J483" s="7">
        <v>8</v>
      </c>
      <c r="K483" s="20">
        <v>45917</v>
      </c>
      <c r="L483" s="67">
        <v>28</v>
      </c>
      <c r="M483" s="67"/>
      <c r="O483" s="119"/>
    </row>
    <row r="484" spans="1:15">
      <c r="A484" s="86" t="s">
        <v>29</v>
      </c>
      <c r="B484" s="86" t="s">
        <v>30</v>
      </c>
      <c r="C484" s="86" t="s">
        <v>34</v>
      </c>
      <c r="D484" s="86">
        <v>1999</v>
      </c>
      <c r="E484" s="86">
        <v>3</v>
      </c>
      <c r="F484" s="86">
        <v>3</v>
      </c>
      <c r="G484" s="86">
        <v>18</v>
      </c>
      <c r="H484" s="86">
        <v>35</v>
      </c>
      <c r="I484" s="86">
        <v>318</v>
      </c>
      <c r="J484" s="7">
        <v>8</v>
      </c>
      <c r="K484" s="20">
        <v>45917</v>
      </c>
      <c r="L484" s="67">
        <v>50</v>
      </c>
      <c r="M484" s="67">
        <v>43</v>
      </c>
      <c r="N484" s="30">
        <f t="shared" si="7"/>
        <v>86</v>
      </c>
      <c r="O484" s="119"/>
    </row>
    <row r="485" spans="1:15">
      <c r="A485" s="86" t="s">
        <v>29</v>
      </c>
      <c r="B485" s="86" t="s">
        <v>30</v>
      </c>
      <c r="C485" s="86" t="s">
        <v>37</v>
      </c>
      <c r="D485" s="86">
        <v>2018</v>
      </c>
      <c r="E485" s="86">
        <v>3</v>
      </c>
      <c r="F485" s="86">
        <v>4</v>
      </c>
      <c r="G485" s="86">
        <v>18</v>
      </c>
      <c r="H485" s="86">
        <v>36</v>
      </c>
      <c r="I485" s="86">
        <v>418</v>
      </c>
      <c r="J485" s="7">
        <v>8</v>
      </c>
      <c r="K485" s="20">
        <v>45917</v>
      </c>
      <c r="L485" s="67">
        <v>24</v>
      </c>
      <c r="M485" s="67"/>
      <c r="O485" s="119"/>
    </row>
    <row r="486" spans="1:15">
      <c r="A486" s="86" t="s">
        <v>29</v>
      </c>
      <c r="B486" s="86" t="s">
        <v>30</v>
      </c>
      <c r="C486" s="86" t="s">
        <v>32</v>
      </c>
      <c r="D486" s="86">
        <v>1985</v>
      </c>
      <c r="E486" s="86">
        <v>3</v>
      </c>
      <c r="F486" s="86">
        <v>4</v>
      </c>
      <c r="G486" s="86">
        <v>20</v>
      </c>
      <c r="H486" s="86">
        <v>37</v>
      </c>
      <c r="I486" s="86">
        <v>420</v>
      </c>
      <c r="J486" s="7">
        <v>8</v>
      </c>
      <c r="K486" s="20">
        <v>45917</v>
      </c>
      <c r="L486" s="67">
        <v>43</v>
      </c>
      <c r="M486" s="67"/>
      <c r="O486" s="119"/>
    </row>
    <row r="487" spans="1:15">
      <c r="A487" s="86" t="s">
        <v>29</v>
      </c>
      <c r="B487" s="86" t="s">
        <v>30</v>
      </c>
      <c r="C487" s="86" t="s">
        <v>35</v>
      </c>
      <c r="D487" s="86">
        <v>2002</v>
      </c>
      <c r="E487" s="86">
        <v>3</v>
      </c>
      <c r="F487" s="86">
        <v>3</v>
      </c>
      <c r="G487" s="86">
        <v>20</v>
      </c>
      <c r="H487" s="86">
        <v>38</v>
      </c>
      <c r="I487" s="86">
        <v>320</v>
      </c>
      <c r="J487" s="7">
        <v>8</v>
      </c>
      <c r="K487" s="20">
        <v>45917</v>
      </c>
      <c r="L487" s="67">
        <v>30</v>
      </c>
      <c r="M487" s="67">
        <v>18</v>
      </c>
      <c r="N487" s="30">
        <f t="shared" si="7"/>
        <v>60</v>
      </c>
      <c r="O487" s="119"/>
    </row>
    <row r="488" spans="1:15">
      <c r="A488" s="86" t="s">
        <v>29</v>
      </c>
      <c r="B488" s="86" t="s">
        <v>30</v>
      </c>
      <c r="C488" s="86" t="s">
        <v>36</v>
      </c>
      <c r="D488" s="86">
        <v>2016</v>
      </c>
      <c r="E488" s="86">
        <v>3</v>
      </c>
      <c r="F488" s="86">
        <v>2</v>
      </c>
      <c r="G488" s="86">
        <v>20</v>
      </c>
      <c r="H488" s="86">
        <v>39</v>
      </c>
      <c r="I488" s="86">
        <v>220</v>
      </c>
      <c r="J488" s="7">
        <v>8</v>
      </c>
      <c r="K488" s="20">
        <v>45917</v>
      </c>
      <c r="L488" s="67">
        <v>36</v>
      </c>
      <c r="M488" s="67">
        <v>27</v>
      </c>
      <c r="N488" s="30">
        <f t="shared" si="7"/>
        <v>75</v>
      </c>
      <c r="O488" s="119"/>
    </row>
    <row r="489" spans="1:15">
      <c r="A489" s="86" t="s">
        <v>29</v>
      </c>
      <c r="B489" s="86" t="s">
        <v>30</v>
      </c>
      <c r="C489" s="86" t="s">
        <v>38</v>
      </c>
      <c r="D489" s="86">
        <v>2023</v>
      </c>
      <c r="E489" s="86">
        <v>3</v>
      </c>
      <c r="F489" s="86">
        <v>1</v>
      </c>
      <c r="G489" s="86">
        <v>20</v>
      </c>
      <c r="H489" s="86">
        <v>40</v>
      </c>
      <c r="I489" s="86">
        <v>120</v>
      </c>
      <c r="J489" s="7">
        <v>8</v>
      </c>
      <c r="K489" s="20">
        <v>45917</v>
      </c>
      <c r="L489" s="67">
        <v>31</v>
      </c>
      <c r="M489" s="67"/>
      <c r="O489" s="119"/>
    </row>
    <row r="490" spans="1:15">
      <c r="A490" s="86" t="s">
        <v>39</v>
      </c>
      <c r="B490" s="86" t="s">
        <v>40</v>
      </c>
      <c r="C490" s="86" t="s">
        <v>44</v>
      </c>
      <c r="D490" s="86">
        <v>2001</v>
      </c>
      <c r="E490" s="86">
        <v>3</v>
      </c>
      <c r="F490" s="86">
        <v>1</v>
      </c>
      <c r="G490" s="86">
        <v>22</v>
      </c>
      <c r="H490" s="86">
        <v>41</v>
      </c>
      <c r="I490" s="86">
        <v>122</v>
      </c>
      <c r="J490" s="7">
        <v>8</v>
      </c>
      <c r="K490" s="20">
        <v>45917</v>
      </c>
      <c r="L490" s="67">
        <v>40</v>
      </c>
      <c r="M490" s="67">
        <v>20</v>
      </c>
      <c r="N490" s="30">
        <f t="shared" si="7"/>
        <v>50</v>
      </c>
      <c r="O490" s="119"/>
    </row>
    <row r="491" spans="1:15">
      <c r="A491" s="86" t="s">
        <v>39</v>
      </c>
      <c r="B491" s="86" t="s">
        <v>40</v>
      </c>
      <c r="C491" s="86" t="s">
        <v>47</v>
      </c>
      <c r="D491" s="86">
        <v>2016</v>
      </c>
      <c r="E491" s="86">
        <v>3</v>
      </c>
      <c r="F491" s="86">
        <v>2</v>
      </c>
      <c r="G491" s="86">
        <v>22</v>
      </c>
      <c r="H491" s="86">
        <v>42</v>
      </c>
      <c r="I491" s="86">
        <v>222</v>
      </c>
      <c r="J491" s="7">
        <v>8</v>
      </c>
      <c r="K491" s="20">
        <v>45917</v>
      </c>
      <c r="L491" s="67">
        <v>39</v>
      </c>
      <c r="M491" s="67"/>
      <c r="O491" s="119"/>
    </row>
    <row r="492" spans="1:15">
      <c r="A492" s="86" t="s">
        <v>39</v>
      </c>
      <c r="B492" s="86" t="s">
        <v>40</v>
      </c>
      <c r="C492" s="86" t="s">
        <v>42</v>
      </c>
      <c r="D492" s="86">
        <v>1989</v>
      </c>
      <c r="E492" s="86">
        <v>3</v>
      </c>
      <c r="F492" s="86">
        <v>3</v>
      </c>
      <c r="G492" s="86">
        <v>22</v>
      </c>
      <c r="H492" s="86">
        <v>43</v>
      </c>
      <c r="I492" s="86">
        <v>322</v>
      </c>
      <c r="J492" s="7">
        <v>8</v>
      </c>
      <c r="K492" s="20">
        <v>45917</v>
      </c>
      <c r="L492" s="67">
        <v>39</v>
      </c>
      <c r="M492" s="67">
        <v>6</v>
      </c>
      <c r="N492" s="30">
        <f t="shared" si="7"/>
        <v>15.384615384615385</v>
      </c>
      <c r="O492" s="119"/>
    </row>
    <row r="493" spans="1:15">
      <c r="A493" s="86" t="s">
        <v>39</v>
      </c>
      <c r="B493" s="86" t="s">
        <v>40</v>
      </c>
      <c r="C493" s="86" t="s">
        <v>48</v>
      </c>
      <c r="D493" s="86">
        <v>2020</v>
      </c>
      <c r="E493" s="86">
        <v>3</v>
      </c>
      <c r="F493" s="86">
        <v>4</v>
      </c>
      <c r="G493" s="86">
        <v>22</v>
      </c>
      <c r="H493" s="86">
        <v>44</v>
      </c>
      <c r="I493" s="86">
        <v>422</v>
      </c>
      <c r="J493" s="7">
        <v>8</v>
      </c>
      <c r="K493" s="20">
        <v>45917</v>
      </c>
      <c r="L493" s="67">
        <v>34</v>
      </c>
      <c r="M493" s="67">
        <v>1</v>
      </c>
      <c r="N493" s="30">
        <f t="shared" si="7"/>
        <v>2.9411764705882355</v>
      </c>
      <c r="O493" s="119"/>
    </row>
    <row r="494" spans="1:15">
      <c r="A494" s="86" t="s">
        <v>39</v>
      </c>
      <c r="B494" s="86" t="s">
        <v>40</v>
      </c>
      <c r="C494" s="86" t="s">
        <v>41</v>
      </c>
      <c r="D494" s="86">
        <v>1984</v>
      </c>
      <c r="E494" s="86">
        <v>3</v>
      </c>
      <c r="F494" s="86">
        <v>4</v>
      </c>
      <c r="G494" s="86">
        <v>24</v>
      </c>
      <c r="H494" s="86">
        <v>45</v>
      </c>
      <c r="I494" s="86">
        <v>424</v>
      </c>
      <c r="J494" s="7">
        <v>8</v>
      </c>
      <c r="K494" s="20">
        <v>45917</v>
      </c>
      <c r="L494" s="67">
        <v>30</v>
      </c>
      <c r="M494" s="67">
        <v>3</v>
      </c>
      <c r="N494" s="30">
        <f t="shared" si="7"/>
        <v>10</v>
      </c>
      <c r="O494" s="119"/>
    </row>
    <row r="495" spans="1:15">
      <c r="A495" s="86" t="s">
        <v>39</v>
      </c>
      <c r="B495" s="86" t="s">
        <v>40</v>
      </c>
      <c r="C495" s="86" t="s">
        <v>46</v>
      </c>
      <c r="D495" s="86">
        <v>2008</v>
      </c>
      <c r="E495" s="86">
        <v>3</v>
      </c>
      <c r="F495" s="86">
        <v>3</v>
      </c>
      <c r="G495" s="86">
        <v>24</v>
      </c>
      <c r="H495" s="86">
        <v>46</v>
      </c>
      <c r="I495" s="86">
        <v>324</v>
      </c>
      <c r="J495" s="7">
        <v>8</v>
      </c>
      <c r="K495" s="20">
        <v>45917</v>
      </c>
      <c r="L495" s="67">
        <v>32</v>
      </c>
      <c r="M495" s="67"/>
      <c r="O495" s="119"/>
    </row>
    <row r="496" spans="1:15">
      <c r="A496" s="86" t="s">
        <v>39</v>
      </c>
      <c r="B496" s="86" t="s">
        <v>40</v>
      </c>
      <c r="C496" s="86" t="s">
        <v>43</v>
      </c>
      <c r="D496" s="86">
        <v>1999</v>
      </c>
      <c r="E496" s="86">
        <v>3</v>
      </c>
      <c r="F496" s="86">
        <v>2</v>
      </c>
      <c r="G496" s="86">
        <v>24</v>
      </c>
      <c r="H496" s="86">
        <v>47</v>
      </c>
      <c r="I496" s="86">
        <v>224</v>
      </c>
      <c r="J496" s="7">
        <v>8</v>
      </c>
      <c r="K496" s="20">
        <v>45917</v>
      </c>
      <c r="L496" s="67">
        <v>36</v>
      </c>
      <c r="M496" s="67">
        <v>15</v>
      </c>
      <c r="N496" s="30">
        <f t="shared" si="7"/>
        <v>41.666666666666664</v>
      </c>
      <c r="O496" s="119"/>
    </row>
    <row r="497" spans="1:15">
      <c r="A497" s="86" t="s">
        <v>39</v>
      </c>
      <c r="B497" s="86" t="s">
        <v>40</v>
      </c>
      <c r="C497" s="86" t="s">
        <v>45</v>
      </c>
      <c r="D497" s="86">
        <v>2004</v>
      </c>
      <c r="E497" s="86">
        <v>3</v>
      </c>
      <c r="F497" s="86">
        <v>1</v>
      </c>
      <c r="G497" s="86">
        <v>24</v>
      </c>
      <c r="H497" s="86">
        <v>48</v>
      </c>
      <c r="I497" s="86">
        <v>124</v>
      </c>
      <c r="J497" s="7">
        <v>8</v>
      </c>
      <c r="K497" s="20">
        <v>45917</v>
      </c>
      <c r="L497" s="67">
        <v>31</v>
      </c>
      <c r="M497" s="67">
        <v>16</v>
      </c>
      <c r="N497" s="30">
        <f t="shared" si="7"/>
        <v>51.612903225806448</v>
      </c>
      <c r="O497" s="119"/>
    </row>
    <row r="498" spans="1:15">
      <c r="A498" s="86" t="s">
        <v>29</v>
      </c>
      <c r="B498" s="86" t="s">
        <v>30</v>
      </c>
      <c r="C498" s="86" t="s">
        <v>34</v>
      </c>
      <c r="D498" s="86">
        <v>1999</v>
      </c>
      <c r="E498" s="86">
        <v>4</v>
      </c>
      <c r="F498" s="86">
        <v>1</v>
      </c>
      <c r="G498" s="86">
        <v>26</v>
      </c>
      <c r="H498" s="86">
        <v>49</v>
      </c>
      <c r="I498" s="86">
        <v>126</v>
      </c>
      <c r="J498" s="7">
        <v>8</v>
      </c>
      <c r="K498" s="20">
        <v>45917</v>
      </c>
      <c r="L498" s="67">
        <v>37</v>
      </c>
      <c r="M498" s="67">
        <v>28</v>
      </c>
      <c r="N498" s="30">
        <f t="shared" si="7"/>
        <v>75.675675675675677</v>
      </c>
      <c r="O498" s="119"/>
    </row>
    <row r="499" spans="1:15">
      <c r="A499" s="86" t="s">
        <v>29</v>
      </c>
      <c r="B499" s="86" t="s">
        <v>30</v>
      </c>
      <c r="C499" s="86" t="s">
        <v>35</v>
      </c>
      <c r="D499" s="86">
        <v>2002</v>
      </c>
      <c r="E499" s="86">
        <v>4</v>
      </c>
      <c r="F499" s="86">
        <v>2</v>
      </c>
      <c r="G499" s="86">
        <v>26</v>
      </c>
      <c r="H499" s="86">
        <v>50</v>
      </c>
      <c r="I499" s="86">
        <v>226</v>
      </c>
      <c r="J499" s="7">
        <v>8</v>
      </c>
      <c r="K499" s="20">
        <v>45917</v>
      </c>
      <c r="L499" s="67">
        <v>34</v>
      </c>
      <c r="M499" s="67">
        <v>10</v>
      </c>
      <c r="N499" s="30">
        <f t="shared" si="7"/>
        <v>29.411764705882351</v>
      </c>
      <c r="O499" s="119"/>
    </row>
    <row r="500" spans="1:15">
      <c r="A500" s="86" t="s">
        <v>29</v>
      </c>
      <c r="B500" s="86" t="s">
        <v>30</v>
      </c>
      <c r="C500" s="86" t="s">
        <v>32</v>
      </c>
      <c r="D500" s="86">
        <v>1985</v>
      </c>
      <c r="E500" s="86">
        <v>4</v>
      </c>
      <c r="F500" s="86">
        <v>3</v>
      </c>
      <c r="G500" s="86">
        <v>26</v>
      </c>
      <c r="H500" s="86">
        <v>51</v>
      </c>
      <c r="I500" s="86">
        <v>326</v>
      </c>
      <c r="J500" s="7">
        <v>8</v>
      </c>
      <c r="K500" s="20">
        <v>45917</v>
      </c>
      <c r="L500" s="67">
        <v>28</v>
      </c>
      <c r="M500" s="67"/>
      <c r="O500" s="119"/>
    </row>
    <row r="501" spans="1:15">
      <c r="A501" s="86" t="s">
        <v>29</v>
      </c>
      <c r="B501" s="86" t="s">
        <v>30</v>
      </c>
      <c r="C501" s="86" t="s">
        <v>38</v>
      </c>
      <c r="D501" s="86">
        <v>2023</v>
      </c>
      <c r="E501" s="86">
        <v>4</v>
      </c>
      <c r="F501" s="86">
        <v>4</v>
      </c>
      <c r="G501" s="86">
        <v>26</v>
      </c>
      <c r="H501" s="86">
        <v>52</v>
      </c>
      <c r="I501" s="86">
        <v>426</v>
      </c>
      <c r="J501" s="7">
        <v>8</v>
      </c>
      <c r="K501" s="20">
        <v>45917</v>
      </c>
      <c r="L501" s="67">
        <v>37</v>
      </c>
      <c r="M501" s="67"/>
      <c r="O501" s="119"/>
    </row>
    <row r="502" spans="1:15">
      <c r="A502" s="86" t="s">
        <v>29</v>
      </c>
      <c r="B502" s="86" t="s">
        <v>30</v>
      </c>
      <c r="C502" s="86" t="s">
        <v>36</v>
      </c>
      <c r="D502" s="86">
        <v>2016</v>
      </c>
      <c r="E502" s="86">
        <v>4</v>
      </c>
      <c r="F502" s="86">
        <v>4</v>
      </c>
      <c r="G502" s="86">
        <v>28</v>
      </c>
      <c r="H502" s="86">
        <v>53</v>
      </c>
      <c r="I502" s="86">
        <v>428</v>
      </c>
      <c r="J502" s="7">
        <v>8</v>
      </c>
      <c r="K502" s="20">
        <v>45917</v>
      </c>
      <c r="L502" s="67">
        <v>60</v>
      </c>
      <c r="M502" s="67">
        <v>14</v>
      </c>
      <c r="N502" s="30">
        <f t="shared" si="7"/>
        <v>23.333333333333332</v>
      </c>
      <c r="O502" s="119"/>
    </row>
    <row r="503" spans="1:15">
      <c r="A503" s="86" t="s">
        <v>29</v>
      </c>
      <c r="B503" s="86" t="s">
        <v>30</v>
      </c>
      <c r="C503" s="86" t="s">
        <v>33</v>
      </c>
      <c r="D503" s="86">
        <v>1998</v>
      </c>
      <c r="E503" s="86">
        <v>4</v>
      </c>
      <c r="F503" s="86">
        <v>3</v>
      </c>
      <c r="G503" s="86">
        <v>28</v>
      </c>
      <c r="H503" s="86">
        <v>54</v>
      </c>
      <c r="I503" s="86">
        <v>328</v>
      </c>
      <c r="J503" s="7">
        <v>8</v>
      </c>
      <c r="K503" s="20">
        <v>45917</v>
      </c>
      <c r="L503" s="67">
        <v>40</v>
      </c>
      <c r="M503" s="67"/>
      <c r="O503" s="119"/>
    </row>
    <row r="504" spans="1:15">
      <c r="A504" s="86" t="s">
        <v>29</v>
      </c>
      <c r="B504" s="86" t="s">
        <v>30</v>
      </c>
      <c r="C504" s="86" t="s">
        <v>37</v>
      </c>
      <c r="D504" s="86">
        <v>2018</v>
      </c>
      <c r="E504" s="86">
        <v>4</v>
      </c>
      <c r="F504" s="86">
        <v>2</v>
      </c>
      <c r="G504" s="86">
        <v>28</v>
      </c>
      <c r="H504" s="86">
        <v>55</v>
      </c>
      <c r="I504" s="86">
        <v>228</v>
      </c>
      <c r="J504" s="7">
        <v>8</v>
      </c>
      <c r="K504" s="20">
        <v>45917</v>
      </c>
      <c r="L504" s="67">
        <v>27</v>
      </c>
      <c r="M504" s="67"/>
      <c r="O504" s="119"/>
    </row>
    <row r="505" spans="1:15">
      <c r="A505" s="86" t="s">
        <v>29</v>
      </c>
      <c r="B505" s="86" t="s">
        <v>30</v>
      </c>
      <c r="C505" s="86" t="s">
        <v>31</v>
      </c>
      <c r="D505" s="86">
        <v>1983</v>
      </c>
      <c r="E505" s="86">
        <v>4</v>
      </c>
      <c r="F505" s="86">
        <v>1</v>
      </c>
      <c r="G505" s="86">
        <v>28</v>
      </c>
      <c r="H505" s="86">
        <v>56</v>
      </c>
      <c r="I505" s="86">
        <v>128</v>
      </c>
      <c r="J505" s="7">
        <v>8</v>
      </c>
      <c r="K505" s="20">
        <v>45917</v>
      </c>
      <c r="L505" s="67">
        <v>58</v>
      </c>
      <c r="M505" s="67"/>
      <c r="O505" s="119"/>
    </row>
    <row r="506" spans="1:15">
      <c r="A506" s="86" t="s">
        <v>39</v>
      </c>
      <c r="B506" s="86" t="s">
        <v>40</v>
      </c>
      <c r="C506" s="86" t="s">
        <v>43</v>
      </c>
      <c r="D506" s="86">
        <v>1999</v>
      </c>
      <c r="E506" s="86">
        <v>4</v>
      </c>
      <c r="F506" s="86">
        <v>1</v>
      </c>
      <c r="G506" s="86">
        <v>30</v>
      </c>
      <c r="H506" s="86">
        <v>57</v>
      </c>
      <c r="I506" s="86">
        <v>130</v>
      </c>
      <c r="J506" s="7">
        <v>8</v>
      </c>
      <c r="K506" s="20">
        <v>45917</v>
      </c>
      <c r="L506" s="67">
        <v>30</v>
      </c>
      <c r="M506" s="67">
        <v>22</v>
      </c>
      <c r="N506" s="30">
        <f t="shared" si="7"/>
        <v>73.333333333333329</v>
      </c>
      <c r="O506" s="119"/>
    </row>
    <row r="507" spans="1:15">
      <c r="A507" s="86" t="s">
        <v>39</v>
      </c>
      <c r="B507" s="86" t="s">
        <v>40</v>
      </c>
      <c r="C507" s="86" t="s">
        <v>48</v>
      </c>
      <c r="D507" s="86">
        <v>2020</v>
      </c>
      <c r="E507" s="86">
        <v>4</v>
      </c>
      <c r="F507" s="86">
        <v>2</v>
      </c>
      <c r="G507" s="86">
        <v>30</v>
      </c>
      <c r="H507" s="86">
        <v>58</v>
      </c>
      <c r="I507" s="86">
        <v>230</v>
      </c>
      <c r="J507" s="7">
        <v>8</v>
      </c>
      <c r="K507" s="20">
        <v>45917</v>
      </c>
      <c r="L507" s="67">
        <v>31</v>
      </c>
      <c r="M507" s="67">
        <v>7</v>
      </c>
      <c r="N507" s="30">
        <f t="shared" si="7"/>
        <v>22.580645161290324</v>
      </c>
      <c r="O507" s="119"/>
    </row>
    <row r="508" spans="1:15">
      <c r="A508" s="86" t="s">
        <v>39</v>
      </c>
      <c r="B508" s="86" t="s">
        <v>40</v>
      </c>
      <c r="C508" s="86" t="s">
        <v>44</v>
      </c>
      <c r="D508" s="86">
        <v>2001</v>
      </c>
      <c r="E508" s="86">
        <v>4</v>
      </c>
      <c r="F508" s="86">
        <v>3</v>
      </c>
      <c r="G508" s="86">
        <v>30</v>
      </c>
      <c r="H508" s="86">
        <v>59</v>
      </c>
      <c r="I508" s="86">
        <v>330</v>
      </c>
      <c r="J508" s="7">
        <v>8</v>
      </c>
      <c r="K508" s="20">
        <v>45917</v>
      </c>
      <c r="L508" s="67">
        <v>54</v>
      </c>
      <c r="M508" s="67">
        <v>14</v>
      </c>
      <c r="N508" s="30">
        <f t="shared" si="7"/>
        <v>25.925925925925927</v>
      </c>
      <c r="O508" s="119"/>
    </row>
    <row r="509" spans="1:15">
      <c r="A509" s="86" t="s">
        <v>39</v>
      </c>
      <c r="B509" s="86" t="s">
        <v>40</v>
      </c>
      <c r="C509" s="86" t="s">
        <v>45</v>
      </c>
      <c r="D509" s="86">
        <v>2004</v>
      </c>
      <c r="E509" s="86">
        <v>4</v>
      </c>
      <c r="F509" s="86">
        <v>4</v>
      </c>
      <c r="G509" s="86">
        <v>30</v>
      </c>
      <c r="H509" s="86">
        <v>60</v>
      </c>
      <c r="I509" s="86">
        <v>430</v>
      </c>
      <c r="J509" s="7">
        <v>8</v>
      </c>
      <c r="K509" s="20">
        <v>45917</v>
      </c>
      <c r="L509" s="67">
        <v>46</v>
      </c>
      <c r="M509" s="67">
        <v>6</v>
      </c>
      <c r="N509" s="30">
        <f t="shared" si="7"/>
        <v>13.043478260869565</v>
      </c>
      <c r="O509" s="119"/>
    </row>
    <row r="510" spans="1:15">
      <c r="A510" s="86" t="s">
        <v>39</v>
      </c>
      <c r="B510" s="86" t="s">
        <v>40</v>
      </c>
      <c r="C510" s="86" t="s">
        <v>42</v>
      </c>
      <c r="D510" s="86">
        <v>1989</v>
      </c>
      <c r="E510" s="86">
        <v>4</v>
      </c>
      <c r="F510" s="86">
        <v>4</v>
      </c>
      <c r="G510" s="86">
        <v>32</v>
      </c>
      <c r="H510" s="86">
        <v>61</v>
      </c>
      <c r="I510" s="86">
        <v>432</v>
      </c>
      <c r="J510" s="7">
        <v>8</v>
      </c>
      <c r="K510" s="20">
        <v>45917</v>
      </c>
      <c r="L510" s="67">
        <v>44</v>
      </c>
      <c r="M510" s="67">
        <v>3</v>
      </c>
      <c r="N510" s="30">
        <f t="shared" si="7"/>
        <v>6.8181818181818183</v>
      </c>
      <c r="O510" s="119"/>
    </row>
    <row r="511" spans="1:15">
      <c r="A511" s="86" t="s">
        <v>39</v>
      </c>
      <c r="B511" s="86" t="s">
        <v>40</v>
      </c>
      <c r="C511" s="86" t="s">
        <v>47</v>
      </c>
      <c r="D511" s="86">
        <v>2016</v>
      </c>
      <c r="E511" s="86">
        <v>4</v>
      </c>
      <c r="F511" s="86">
        <v>3</v>
      </c>
      <c r="G511" s="86">
        <v>32</v>
      </c>
      <c r="H511" s="86">
        <v>62</v>
      </c>
      <c r="I511" s="86">
        <v>332</v>
      </c>
      <c r="J511" s="7">
        <v>8</v>
      </c>
      <c r="K511" s="20">
        <v>45917</v>
      </c>
      <c r="L511" s="67">
        <v>29</v>
      </c>
      <c r="M511" s="67"/>
      <c r="O511" s="119"/>
    </row>
    <row r="512" spans="1:15">
      <c r="A512" s="86" t="s">
        <v>39</v>
      </c>
      <c r="B512" s="86" t="s">
        <v>40</v>
      </c>
      <c r="C512" s="86" t="s">
        <v>41</v>
      </c>
      <c r="D512" s="86">
        <v>1984</v>
      </c>
      <c r="E512" s="86">
        <v>4</v>
      </c>
      <c r="F512" s="86">
        <v>2</v>
      </c>
      <c r="G512" s="86">
        <v>32</v>
      </c>
      <c r="H512" s="86">
        <v>63</v>
      </c>
      <c r="I512" s="86">
        <v>232</v>
      </c>
      <c r="J512" s="7">
        <v>8</v>
      </c>
      <c r="K512" s="20">
        <v>45917</v>
      </c>
      <c r="L512" s="67">
        <v>34</v>
      </c>
      <c r="M512" s="67">
        <v>19</v>
      </c>
      <c r="N512" s="30">
        <f t="shared" si="7"/>
        <v>55.882352941176471</v>
      </c>
      <c r="O512" s="119"/>
    </row>
    <row r="513" spans="1:15">
      <c r="A513" s="86" t="s">
        <v>39</v>
      </c>
      <c r="B513" s="86" t="s">
        <v>40</v>
      </c>
      <c r="C513" s="86" t="s">
        <v>46</v>
      </c>
      <c r="D513" s="86">
        <v>2008</v>
      </c>
      <c r="E513" s="86">
        <v>4</v>
      </c>
      <c r="F513" s="86">
        <v>1</v>
      </c>
      <c r="G513" s="86">
        <v>32</v>
      </c>
      <c r="H513" s="86">
        <v>64</v>
      </c>
      <c r="I513" s="86">
        <v>132</v>
      </c>
      <c r="J513" s="7">
        <v>8</v>
      </c>
      <c r="K513" s="20">
        <v>45917</v>
      </c>
      <c r="L513" s="67">
        <v>19</v>
      </c>
      <c r="M513" s="67"/>
      <c r="O513" s="119"/>
    </row>
    <row r="514" spans="1:15">
      <c r="A514" s="86" t="s">
        <v>29</v>
      </c>
      <c r="B514" s="86" t="s">
        <v>30</v>
      </c>
      <c r="C514" s="86" t="s">
        <v>37</v>
      </c>
      <c r="D514" s="86">
        <v>2018</v>
      </c>
      <c r="E514" s="86">
        <v>1</v>
      </c>
      <c r="F514" s="86">
        <v>1</v>
      </c>
      <c r="G514" s="86">
        <v>2</v>
      </c>
      <c r="H514" s="86">
        <v>1</v>
      </c>
      <c r="I514" s="86">
        <v>102</v>
      </c>
      <c r="J514" s="7">
        <v>9</v>
      </c>
      <c r="K514" s="20">
        <v>45919</v>
      </c>
      <c r="L514" s="67">
        <v>30</v>
      </c>
      <c r="M514" s="67"/>
      <c r="O514" s="119"/>
    </row>
    <row r="515" spans="1:15">
      <c r="A515" s="86" t="s">
        <v>29</v>
      </c>
      <c r="B515" s="86" t="s">
        <v>30</v>
      </c>
      <c r="C515" s="86" t="s">
        <v>32</v>
      </c>
      <c r="D515" s="86">
        <v>1985</v>
      </c>
      <c r="E515" s="86">
        <v>1</v>
      </c>
      <c r="F515" s="86">
        <v>2</v>
      </c>
      <c r="G515" s="86">
        <v>2</v>
      </c>
      <c r="H515" s="86">
        <v>2</v>
      </c>
      <c r="I515" s="86">
        <v>202</v>
      </c>
      <c r="J515" s="7">
        <v>9</v>
      </c>
      <c r="K515" s="20">
        <v>45919</v>
      </c>
      <c r="L515" s="67">
        <v>59</v>
      </c>
      <c r="M515" s="67"/>
      <c r="O515" s="119"/>
    </row>
    <row r="516" spans="1:15">
      <c r="A516" s="86" t="s">
        <v>29</v>
      </c>
      <c r="B516" s="86" t="s">
        <v>30</v>
      </c>
      <c r="C516" s="86" t="s">
        <v>31</v>
      </c>
      <c r="D516" s="86">
        <v>1983</v>
      </c>
      <c r="E516" s="86">
        <v>1</v>
      </c>
      <c r="F516" s="86">
        <v>3</v>
      </c>
      <c r="G516" s="86">
        <v>2</v>
      </c>
      <c r="H516" s="86">
        <v>3</v>
      </c>
      <c r="I516" s="86">
        <v>302</v>
      </c>
      <c r="J516" s="7">
        <v>9</v>
      </c>
      <c r="K516" s="20">
        <v>45919</v>
      </c>
      <c r="L516" s="67">
        <v>48</v>
      </c>
      <c r="M516" s="67"/>
      <c r="O516" s="119"/>
    </row>
    <row r="517" spans="1:15">
      <c r="A517" s="86" t="s">
        <v>29</v>
      </c>
      <c r="B517" s="86" t="s">
        <v>30</v>
      </c>
      <c r="C517" s="86" t="s">
        <v>34</v>
      </c>
      <c r="D517" s="86">
        <v>1999</v>
      </c>
      <c r="E517" s="86">
        <v>1</v>
      </c>
      <c r="F517" s="86">
        <v>4</v>
      </c>
      <c r="G517" s="86">
        <v>2</v>
      </c>
      <c r="H517" s="86">
        <v>4</v>
      </c>
      <c r="I517" s="86">
        <v>402</v>
      </c>
      <c r="J517" s="7">
        <v>9</v>
      </c>
      <c r="K517" s="20">
        <v>45919</v>
      </c>
      <c r="L517" s="67">
        <v>41</v>
      </c>
      <c r="M517" s="67"/>
      <c r="O517" s="119"/>
    </row>
    <row r="518" spans="1:15">
      <c r="A518" s="86" t="s">
        <v>29</v>
      </c>
      <c r="B518" s="86" t="s">
        <v>30</v>
      </c>
      <c r="C518" s="86" t="s">
        <v>35</v>
      </c>
      <c r="D518" s="86">
        <v>2002</v>
      </c>
      <c r="E518" s="86">
        <v>1</v>
      </c>
      <c r="F518" s="86">
        <v>4</v>
      </c>
      <c r="G518" s="86">
        <v>4</v>
      </c>
      <c r="H518" s="86">
        <v>5</v>
      </c>
      <c r="I518" s="86">
        <v>404</v>
      </c>
      <c r="J518" s="7">
        <v>9</v>
      </c>
      <c r="K518" s="20">
        <v>45919</v>
      </c>
      <c r="L518" s="67">
        <v>33</v>
      </c>
      <c r="M518" s="67"/>
      <c r="O518" s="119"/>
    </row>
    <row r="519" spans="1:15">
      <c r="A519" s="86" t="s">
        <v>29</v>
      </c>
      <c r="B519" s="86" t="s">
        <v>30</v>
      </c>
      <c r="C519" s="86" t="s">
        <v>38</v>
      </c>
      <c r="D519" s="86">
        <v>2023</v>
      </c>
      <c r="E519" s="86">
        <v>1</v>
      </c>
      <c r="F519" s="86">
        <v>3</v>
      </c>
      <c r="G519" s="86">
        <v>4</v>
      </c>
      <c r="H519" s="86">
        <v>6</v>
      </c>
      <c r="I519" s="86">
        <v>304</v>
      </c>
      <c r="J519" s="7">
        <v>9</v>
      </c>
      <c r="K519" s="20">
        <v>45919</v>
      </c>
      <c r="L519" s="67">
        <v>34</v>
      </c>
      <c r="M519" s="67"/>
      <c r="O519" s="119"/>
    </row>
    <row r="520" spans="1:15">
      <c r="A520" s="86" t="s">
        <v>29</v>
      </c>
      <c r="B520" s="86" t="s">
        <v>30</v>
      </c>
      <c r="C520" s="86" t="s">
        <v>33</v>
      </c>
      <c r="D520" s="86">
        <v>1998</v>
      </c>
      <c r="E520" s="86">
        <v>1</v>
      </c>
      <c r="F520" s="86">
        <v>2</v>
      </c>
      <c r="G520" s="86">
        <v>4</v>
      </c>
      <c r="H520" s="86">
        <v>7</v>
      </c>
      <c r="I520" s="86">
        <v>204</v>
      </c>
      <c r="J520" s="7">
        <v>9</v>
      </c>
      <c r="K520" s="20">
        <v>45919</v>
      </c>
      <c r="L520" s="67">
        <v>74</v>
      </c>
      <c r="M520" s="67"/>
      <c r="O520" s="119"/>
    </row>
    <row r="521" spans="1:15">
      <c r="A521" s="86" t="s">
        <v>29</v>
      </c>
      <c r="B521" s="86" t="s">
        <v>30</v>
      </c>
      <c r="C521" s="86" t="s">
        <v>36</v>
      </c>
      <c r="D521" s="86">
        <v>2016</v>
      </c>
      <c r="E521" s="86">
        <v>1</v>
      </c>
      <c r="F521" s="86">
        <v>1</v>
      </c>
      <c r="G521" s="86">
        <v>4</v>
      </c>
      <c r="H521" s="86">
        <v>8</v>
      </c>
      <c r="I521" s="86">
        <v>104</v>
      </c>
      <c r="J521" s="7">
        <v>9</v>
      </c>
      <c r="K521" s="20">
        <v>45919</v>
      </c>
      <c r="L521" s="67">
        <v>30</v>
      </c>
      <c r="M521" s="67"/>
      <c r="O521" s="119"/>
    </row>
    <row r="522" spans="1:15">
      <c r="A522" s="86" t="s">
        <v>39</v>
      </c>
      <c r="B522" s="86" t="s">
        <v>40</v>
      </c>
      <c r="C522" s="86" t="s">
        <v>41</v>
      </c>
      <c r="D522" s="86">
        <v>1984</v>
      </c>
      <c r="E522" s="86">
        <v>1</v>
      </c>
      <c r="F522" s="86">
        <v>1</v>
      </c>
      <c r="G522" s="86">
        <v>6</v>
      </c>
      <c r="H522" s="86">
        <v>9</v>
      </c>
      <c r="I522" s="86">
        <v>106</v>
      </c>
      <c r="J522" s="7">
        <v>9</v>
      </c>
      <c r="K522" s="20">
        <v>45919</v>
      </c>
      <c r="L522" s="67">
        <v>34</v>
      </c>
      <c r="M522" s="67">
        <v>8</v>
      </c>
      <c r="N522" s="30">
        <f t="shared" ref="N522:N576" si="8">M522*100/L522</f>
        <v>23.529411764705884</v>
      </c>
      <c r="O522" s="119"/>
    </row>
    <row r="523" spans="1:15">
      <c r="A523" s="86" t="s">
        <v>39</v>
      </c>
      <c r="B523" s="86" t="s">
        <v>40</v>
      </c>
      <c r="C523" s="86" t="s">
        <v>42</v>
      </c>
      <c r="D523" s="86">
        <v>1989</v>
      </c>
      <c r="E523" s="86">
        <v>1</v>
      </c>
      <c r="F523" s="86">
        <v>2</v>
      </c>
      <c r="G523" s="86">
        <v>6</v>
      </c>
      <c r="H523" s="86">
        <v>10</v>
      </c>
      <c r="I523" s="86">
        <v>206</v>
      </c>
      <c r="J523" s="7">
        <v>9</v>
      </c>
      <c r="K523" s="20">
        <v>45919</v>
      </c>
      <c r="L523" s="67">
        <v>38</v>
      </c>
      <c r="M523" s="67">
        <v>25</v>
      </c>
      <c r="N523" s="30">
        <f t="shared" si="8"/>
        <v>65.78947368421052</v>
      </c>
      <c r="O523" s="119"/>
    </row>
    <row r="524" spans="1:15">
      <c r="A524" s="86" t="s">
        <v>39</v>
      </c>
      <c r="B524" s="86" t="s">
        <v>40</v>
      </c>
      <c r="C524" s="86" t="s">
        <v>45</v>
      </c>
      <c r="D524" s="86">
        <v>2004</v>
      </c>
      <c r="E524" s="86">
        <v>1</v>
      </c>
      <c r="F524" s="86">
        <v>3</v>
      </c>
      <c r="G524" s="86">
        <v>6</v>
      </c>
      <c r="H524" s="86">
        <v>11</v>
      </c>
      <c r="I524" s="86">
        <v>306</v>
      </c>
      <c r="J524" s="7">
        <v>9</v>
      </c>
      <c r="K524" s="20">
        <v>45919</v>
      </c>
      <c r="L524" s="67">
        <v>35</v>
      </c>
      <c r="M524" s="67">
        <v>8</v>
      </c>
      <c r="N524" s="30">
        <f t="shared" si="8"/>
        <v>22.857142857142858</v>
      </c>
      <c r="O524" s="119"/>
    </row>
    <row r="525" spans="1:15">
      <c r="A525" s="86" t="s">
        <v>39</v>
      </c>
      <c r="B525" s="86" t="s">
        <v>40</v>
      </c>
      <c r="C525" s="86" t="s">
        <v>43</v>
      </c>
      <c r="D525" s="86">
        <v>1999</v>
      </c>
      <c r="E525" s="86">
        <v>1</v>
      </c>
      <c r="F525" s="86">
        <v>4</v>
      </c>
      <c r="G525" s="86">
        <v>6</v>
      </c>
      <c r="H525" s="86">
        <v>12</v>
      </c>
      <c r="I525" s="86">
        <v>406</v>
      </c>
      <c r="J525" s="7">
        <v>9</v>
      </c>
      <c r="K525" s="20">
        <v>45919</v>
      </c>
      <c r="L525" s="67">
        <v>41</v>
      </c>
      <c r="M525" s="67">
        <v>23</v>
      </c>
      <c r="N525" s="30">
        <f t="shared" si="8"/>
        <v>56.097560975609753</v>
      </c>
      <c r="O525" s="119"/>
    </row>
    <row r="526" spans="1:15">
      <c r="A526" s="86" t="s">
        <v>39</v>
      </c>
      <c r="B526" s="86" t="s">
        <v>40</v>
      </c>
      <c r="C526" s="86" t="s">
        <v>46</v>
      </c>
      <c r="D526" s="86">
        <v>2008</v>
      </c>
      <c r="E526" s="86">
        <v>1</v>
      </c>
      <c r="F526" s="86">
        <v>4</v>
      </c>
      <c r="G526" s="86">
        <v>8</v>
      </c>
      <c r="H526" s="86">
        <v>13</v>
      </c>
      <c r="I526" s="86">
        <v>408</v>
      </c>
      <c r="J526" s="7">
        <v>9</v>
      </c>
      <c r="K526" s="20">
        <v>45919</v>
      </c>
      <c r="L526" s="67">
        <v>34</v>
      </c>
      <c r="M526" s="67"/>
      <c r="O526" s="119"/>
    </row>
    <row r="527" spans="1:15">
      <c r="A527" s="86" t="s">
        <v>39</v>
      </c>
      <c r="B527" s="86" t="s">
        <v>40</v>
      </c>
      <c r="C527" s="86" t="s">
        <v>48</v>
      </c>
      <c r="D527" s="86">
        <v>2020</v>
      </c>
      <c r="E527" s="86">
        <v>1</v>
      </c>
      <c r="F527" s="86">
        <v>3</v>
      </c>
      <c r="G527" s="86">
        <v>8</v>
      </c>
      <c r="H527" s="86">
        <v>14</v>
      </c>
      <c r="I527" s="86">
        <v>308</v>
      </c>
      <c r="J527" s="7">
        <v>9</v>
      </c>
      <c r="K527" s="20">
        <v>45919</v>
      </c>
      <c r="L527" s="67">
        <v>38</v>
      </c>
      <c r="M527" s="67">
        <v>5</v>
      </c>
      <c r="N527" s="30">
        <f t="shared" si="8"/>
        <v>13.157894736842104</v>
      </c>
      <c r="O527" s="119"/>
    </row>
    <row r="528" spans="1:15">
      <c r="A528" s="86" t="s">
        <v>39</v>
      </c>
      <c r="B528" s="86" t="s">
        <v>40</v>
      </c>
      <c r="C528" s="86" t="s">
        <v>44</v>
      </c>
      <c r="D528" s="86">
        <v>2001</v>
      </c>
      <c r="E528" s="86">
        <v>1</v>
      </c>
      <c r="F528" s="86">
        <v>2</v>
      </c>
      <c r="G528" s="86">
        <v>8</v>
      </c>
      <c r="H528" s="86">
        <v>15</v>
      </c>
      <c r="I528" s="86">
        <v>208</v>
      </c>
      <c r="J528" s="7">
        <v>9</v>
      </c>
      <c r="K528" s="20">
        <v>45919</v>
      </c>
      <c r="L528" s="67">
        <v>39</v>
      </c>
      <c r="M528" s="67"/>
      <c r="O528" s="119"/>
    </row>
    <row r="529" spans="1:15">
      <c r="A529" s="86" t="s">
        <v>39</v>
      </c>
      <c r="B529" s="86" t="s">
        <v>40</v>
      </c>
      <c r="C529" s="86" t="s">
        <v>47</v>
      </c>
      <c r="D529" s="86">
        <v>2016</v>
      </c>
      <c r="E529" s="86">
        <v>1</v>
      </c>
      <c r="F529" s="86">
        <v>1</v>
      </c>
      <c r="G529" s="86">
        <v>8</v>
      </c>
      <c r="H529" s="86">
        <v>16</v>
      </c>
      <c r="I529" s="86">
        <v>108</v>
      </c>
      <c r="J529" s="7">
        <v>9</v>
      </c>
      <c r="K529" s="20">
        <v>45919</v>
      </c>
      <c r="L529" s="67">
        <v>28</v>
      </c>
      <c r="M529" s="67"/>
      <c r="O529" s="119"/>
    </row>
    <row r="530" spans="1:15">
      <c r="A530" s="86" t="s">
        <v>29</v>
      </c>
      <c r="B530" s="86" t="s">
        <v>30</v>
      </c>
      <c r="C530" s="86" t="s">
        <v>32</v>
      </c>
      <c r="D530" s="86">
        <v>1985</v>
      </c>
      <c r="E530" s="86">
        <v>2</v>
      </c>
      <c r="F530" s="86">
        <v>1</v>
      </c>
      <c r="G530" s="86">
        <v>10</v>
      </c>
      <c r="H530" s="86">
        <v>17</v>
      </c>
      <c r="I530" s="86">
        <v>110</v>
      </c>
      <c r="J530" s="7">
        <v>9</v>
      </c>
      <c r="K530" s="20">
        <v>45919</v>
      </c>
      <c r="L530" s="67">
        <v>31</v>
      </c>
      <c r="M530" s="67"/>
      <c r="O530" s="119"/>
    </row>
    <row r="531" spans="1:15">
      <c r="A531" s="86" t="s">
        <v>29</v>
      </c>
      <c r="B531" s="86" t="s">
        <v>30</v>
      </c>
      <c r="C531" s="86" t="s">
        <v>38</v>
      </c>
      <c r="D531" s="86">
        <v>2023</v>
      </c>
      <c r="E531" s="86">
        <v>2</v>
      </c>
      <c r="F531" s="86">
        <v>2</v>
      </c>
      <c r="G531" s="86">
        <v>10</v>
      </c>
      <c r="H531" s="86">
        <v>18</v>
      </c>
      <c r="I531" s="86">
        <v>210</v>
      </c>
      <c r="J531" s="7">
        <v>9</v>
      </c>
      <c r="K531" s="20">
        <v>45919</v>
      </c>
      <c r="L531" s="67">
        <v>40</v>
      </c>
      <c r="M531" s="67"/>
      <c r="O531" s="119"/>
    </row>
    <row r="532" spans="1:15">
      <c r="A532" s="86" t="s">
        <v>29</v>
      </c>
      <c r="B532" s="86" t="s">
        <v>30</v>
      </c>
      <c r="C532" s="86" t="s">
        <v>36</v>
      </c>
      <c r="D532" s="86">
        <v>2016</v>
      </c>
      <c r="E532" s="86">
        <v>2</v>
      </c>
      <c r="F532" s="86">
        <v>3</v>
      </c>
      <c r="G532" s="86">
        <v>10</v>
      </c>
      <c r="H532" s="86">
        <v>19</v>
      </c>
      <c r="I532" s="86">
        <v>310</v>
      </c>
      <c r="J532" s="7">
        <v>9</v>
      </c>
      <c r="K532" s="20">
        <v>45919</v>
      </c>
      <c r="L532" s="67">
        <v>37</v>
      </c>
      <c r="M532" s="67"/>
      <c r="O532" s="119"/>
    </row>
    <row r="533" spans="1:15">
      <c r="A533" s="86" t="s">
        <v>29</v>
      </c>
      <c r="B533" s="86" t="s">
        <v>30</v>
      </c>
      <c r="C533" s="86" t="s">
        <v>33</v>
      </c>
      <c r="D533" s="86">
        <v>1998</v>
      </c>
      <c r="E533" s="86">
        <v>2</v>
      </c>
      <c r="F533" s="86">
        <v>4</v>
      </c>
      <c r="G533" s="86">
        <v>10</v>
      </c>
      <c r="H533" s="86">
        <v>20</v>
      </c>
      <c r="I533" s="86">
        <v>410</v>
      </c>
      <c r="J533" s="7">
        <v>9</v>
      </c>
      <c r="K533" s="20">
        <v>45919</v>
      </c>
      <c r="L533" s="67">
        <v>40</v>
      </c>
      <c r="M533" s="67"/>
      <c r="O533" s="119"/>
    </row>
    <row r="534" spans="1:15">
      <c r="A534" s="86" t="s">
        <v>29</v>
      </c>
      <c r="B534" s="86" t="s">
        <v>30</v>
      </c>
      <c r="C534" s="86" t="s">
        <v>31</v>
      </c>
      <c r="D534" s="86">
        <v>1983</v>
      </c>
      <c r="E534" s="86">
        <v>2</v>
      </c>
      <c r="F534" s="86">
        <v>4</v>
      </c>
      <c r="G534" s="86">
        <v>12</v>
      </c>
      <c r="H534" s="86">
        <v>21</v>
      </c>
      <c r="I534" s="86">
        <v>412</v>
      </c>
      <c r="J534" s="7">
        <v>9</v>
      </c>
      <c r="K534" s="20">
        <v>45919</v>
      </c>
      <c r="L534" s="67">
        <v>37</v>
      </c>
      <c r="M534" s="67"/>
      <c r="O534" s="119"/>
    </row>
    <row r="535" spans="1:15">
      <c r="A535" s="86" t="s">
        <v>29</v>
      </c>
      <c r="B535" s="86" t="s">
        <v>30</v>
      </c>
      <c r="C535" s="86" t="s">
        <v>37</v>
      </c>
      <c r="D535" s="86">
        <v>2018</v>
      </c>
      <c r="E535" s="86">
        <v>2</v>
      </c>
      <c r="F535" s="86">
        <v>3</v>
      </c>
      <c r="G535" s="86">
        <v>12</v>
      </c>
      <c r="H535" s="86">
        <v>22</v>
      </c>
      <c r="I535" s="86">
        <v>312</v>
      </c>
      <c r="J535" s="7">
        <v>9</v>
      </c>
      <c r="K535" s="20">
        <v>45919</v>
      </c>
      <c r="L535" s="67">
        <v>36</v>
      </c>
      <c r="M535" s="67"/>
      <c r="O535" s="119"/>
    </row>
    <row r="536" spans="1:15">
      <c r="A536" s="86" t="s">
        <v>29</v>
      </c>
      <c r="B536" s="86" t="s">
        <v>30</v>
      </c>
      <c r="C536" s="86" t="s">
        <v>34</v>
      </c>
      <c r="D536" s="86">
        <v>1999</v>
      </c>
      <c r="E536" s="86">
        <v>2</v>
      </c>
      <c r="F536" s="86">
        <v>2</v>
      </c>
      <c r="G536" s="86">
        <v>12</v>
      </c>
      <c r="H536" s="86">
        <v>23</v>
      </c>
      <c r="I536" s="86">
        <v>212</v>
      </c>
      <c r="J536" s="7">
        <v>9</v>
      </c>
      <c r="K536" s="20">
        <v>45919</v>
      </c>
      <c r="L536" s="67">
        <v>35</v>
      </c>
      <c r="M536" s="67"/>
      <c r="O536" s="119"/>
    </row>
    <row r="537" spans="1:15">
      <c r="A537" s="86" t="s">
        <v>29</v>
      </c>
      <c r="B537" s="86" t="s">
        <v>30</v>
      </c>
      <c r="C537" s="86" t="s">
        <v>35</v>
      </c>
      <c r="D537" s="86">
        <v>2002</v>
      </c>
      <c r="E537" s="86">
        <v>2</v>
      </c>
      <c r="F537" s="86">
        <v>1</v>
      </c>
      <c r="G537" s="86">
        <v>12</v>
      </c>
      <c r="H537" s="86">
        <v>24</v>
      </c>
      <c r="I537" s="86">
        <v>112</v>
      </c>
      <c r="J537" s="7">
        <v>9</v>
      </c>
      <c r="K537" s="20">
        <v>45919</v>
      </c>
      <c r="L537" s="67">
        <v>29</v>
      </c>
      <c r="M537" s="67"/>
      <c r="O537" s="119"/>
    </row>
    <row r="538" spans="1:15">
      <c r="A538" s="86" t="s">
        <v>39</v>
      </c>
      <c r="B538" s="86" t="s">
        <v>40</v>
      </c>
      <c r="C538" s="86" t="s">
        <v>42</v>
      </c>
      <c r="D538" s="86">
        <v>1989</v>
      </c>
      <c r="E538" s="87">
        <v>2</v>
      </c>
      <c r="F538" s="87">
        <v>1</v>
      </c>
      <c r="G538" s="87">
        <v>14</v>
      </c>
      <c r="H538" s="86">
        <v>25</v>
      </c>
      <c r="I538" s="87">
        <v>114</v>
      </c>
      <c r="J538" s="7">
        <v>9</v>
      </c>
      <c r="K538" s="20">
        <v>45919</v>
      </c>
      <c r="L538" s="67">
        <v>49</v>
      </c>
      <c r="M538" s="67"/>
      <c r="O538" s="119"/>
    </row>
    <row r="539" spans="1:15">
      <c r="A539" s="86" t="s">
        <v>39</v>
      </c>
      <c r="B539" s="86" t="s">
        <v>40</v>
      </c>
      <c r="C539" s="86" t="s">
        <v>45</v>
      </c>
      <c r="D539" s="86">
        <v>2004</v>
      </c>
      <c r="E539" s="86">
        <v>2</v>
      </c>
      <c r="F539" s="86">
        <v>2</v>
      </c>
      <c r="G539" s="86">
        <v>14</v>
      </c>
      <c r="H539" s="86">
        <v>26</v>
      </c>
      <c r="I539" s="86">
        <v>214</v>
      </c>
      <c r="J539" s="7">
        <v>9</v>
      </c>
      <c r="K539" s="20">
        <v>45919</v>
      </c>
      <c r="L539" s="67">
        <v>29</v>
      </c>
      <c r="M539" s="67"/>
      <c r="O539" s="119"/>
    </row>
    <row r="540" spans="1:15">
      <c r="A540" s="86" t="s">
        <v>39</v>
      </c>
      <c r="B540" s="86" t="s">
        <v>40</v>
      </c>
      <c r="C540" s="86" t="s">
        <v>41</v>
      </c>
      <c r="D540" s="86">
        <v>1984</v>
      </c>
      <c r="E540" s="86">
        <v>2</v>
      </c>
      <c r="F540" s="86">
        <v>3</v>
      </c>
      <c r="G540" s="86">
        <v>14</v>
      </c>
      <c r="H540" s="86">
        <v>27</v>
      </c>
      <c r="I540" s="86">
        <v>314</v>
      </c>
      <c r="J540" s="7">
        <v>9</v>
      </c>
      <c r="K540" s="20">
        <v>45919</v>
      </c>
      <c r="L540" s="67">
        <v>50</v>
      </c>
      <c r="M540" s="67">
        <v>23</v>
      </c>
      <c r="N540" s="30">
        <f t="shared" si="8"/>
        <v>46</v>
      </c>
      <c r="O540" s="119"/>
    </row>
    <row r="541" spans="1:15">
      <c r="A541" s="86" t="s">
        <v>39</v>
      </c>
      <c r="B541" s="86" t="s">
        <v>40</v>
      </c>
      <c r="C541" s="86" t="s">
        <v>47</v>
      </c>
      <c r="D541" s="86">
        <v>2016</v>
      </c>
      <c r="E541" s="86">
        <v>2</v>
      </c>
      <c r="F541" s="86">
        <v>4</v>
      </c>
      <c r="G541" s="86">
        <v>14</v>
      </c>
      <c r="H541" s="86">
        <v>28</v>
      </c>
      <c r="I541" s="86">
        <v>414</v>
      </c>
      <c r="J541" s="7">
        <v>9</v>
      </c>
      <c r="K541" s="20">
        <v>45919</v>
      </c>
      <c r="L541" s="67">
        <v>43</v>
      </c>
      <c r="M541" s="67"/>
      <c r="O541" s="119"/>
    </row>
    <row r="542" spans="1:15">
      <c r="A542" s="86" t="s">
        <v>39</v>
      </c>
      <c r="B542" s="86" t="s">
        <v>40</v>
      </c>
      <c r="C542" s="86" t="s">
        <v>44</v>
      </c>
      <c r="D542" s="86">
        <v>2001</v>
      </c>
      <c r="E542" s="86">
        <v>2</v>
      </c>
      <c r="F542" s="86">
        <v>4</v>
      </c>
      <c r="G542" s="86">
        <v>16</v>
      </c>
      <c r="H542" s="86">
        <v>29</v>
      </c>
      <c r="I542" s="86">
        <v>416</v>
      </c>
      <c r="J542" s="7">
        <v>9</v>
      </c>
      <c r="K542" s="20">
        <v>45919</v>
      </c>
      <c r="L542" s="67">
        <v>26</v>
      </c>
      <c r="M542" s="67">
        <v>16</v>
      </c>
      <c r="N542" s="30">
        <f t="shared" si="8"/>
        <v>61.53846153846154</v>
      </c>
      <c r="O542" s="119"/>
    </row>
    <row r="543" spans="1:15">
      <c r="A543" s="86" t="s">
        <v>39</v>
      </c>
      <c r="B543" s="86" t="s">
        <v>40</v>
      </c>
      <c r="C543" s="86" t="s">
        <v>43</v>
      </c>
      <c r="D543" s="86">
        <v>1999</v>
      </c>
      <c r="E543" s="86">
        <v>2</v>
      </c>
      <c r="F543" s="86">
        <v>3</v>
      </c>
      <c r="G543" s="86">
        <v>16</v>
      </c>
      <c r="H543" s="86">
        <v>30</v>
      </c>
      <c r="I543" s="86">
        <v>316</v>
      </c>
      <c r="J543" s="7">
        <v>9</v>
      </c>
      <c r="K543" s="20">
        <v>45919</v>
      </c>
      <c r="L543" s="67">
        <v>30</v>
      </c>
      <c r="M543" s="67">
        <v>14</v>
      </c>
      <c r="N543" s="30">
        <f t="shared" si="8"/>
        <v>46.666666666666664</v>
      </c>
      <c r="O543" s="119"/>
    </row>
    <row r="544" spans="1:15">
      <c r="A544" s="86" t="s">
        <v>39</v>
      </c>
      <c r="B544" s="86" t="s">
        <v>40</v>
      </c>
      <c r="C544" s="86" t="s">
        <v>46</v>
      </c>
      <c r="D544" s="86">
        <v>2008</v>
      </c>
      <c r="E544" s="86">
        <v>2</v>
      </c>
      <c r="F544" s="86">
        <v>2</v>
      </c>
      <c r="G544" s="86">
        <v>16</v>
      </c>
      <c r="H544" s="86">
        <v>31</v>
      </c>
      <c r="I544" s="86">
        <v>216</v>
      </c>
      <c r="J544" s="7">
        <v>9</v>
      </c>
      <c r="K544" s="20">
        <v>45919</v>
      </c>
      <c r="L544" s="67">
        <v>39</v>
      </c>
      <c r="M544" s="67"/>
      <c r="O544" s="119"/>
    </row>
    <row r="545" spans="1:15">
      <c r="A545" s="86" t="s">
        <v>39</v>
      </c>
      <c r="B545" s="86" t="s">
        <v>40</v>
      </c>
      <c r="C545" s="86" t="s">
        <v>48</v>
      </c>
      <c r="D545" s="86">
        <v>2020</v>
      </c>
      <c r="E545" s="86">
        <v>2</v>
      </c>
      <c r="F545" s="86">
        <v>1</v>
      </c>
      <c r="G545" s="86">
        <v>16</v>
      </c>
      <c r="H545" s="86">
        <v>32</v>
      </c>
      <c r="I545" s="86">
        <v>116</v>
      </c>
      <c r="J545" s="7">
        <v>9</v>
      </c>
      <c r="K545" s="20">
        <v>45919</v>
      </c>
      <c r="L545" s="67">
        <v>41</v>
      </c>
      <c r="M545" s="67">
        <v>0</v>
      </c>
      <c r="N545" s="30">
        <f t="shared" si="8"/>
        <v>0</v>
      </c>
      <c r="O545" s="119"/>
    </row>
    <row r="546" spans="1:15">
      <c r="A546" s="86" t="s">
        <v>29</v>
      </c>
      <c r="B546" s="86" t="s">
        <v>30</v>
      </c>
      <c r="C546" s="86" t="s">
        <v>33</v>
      </c>
      <c r="D546" s="86">
        <v>1998</v>
      </c>
      <c r="E546" s="86">
        <v>3</v>
      </c>
      <c r="F546" s="86">
        <v>1</v>
      </c>
      <c r="G546" s="86">
        <v>18</v>
      </c>
      <c r="H546" s="86">
        <v>33</v>
      </c>
      <c r="I546" s="86">
        <v>118</v>
      </c>
      <c r="J546" s="7">
        <v>9</v>
      </c>
      <c r="K546" s="20">
        <v>45919</v>
      </c>
      <c r="L546" s="67">
        <v>41</v>
      </c>
      <c r="M546" s="67"/>
      <c r="O546" s="119"/>
    </row>
    <row r="547" spans="1:15">
      <c r="A547" s="86" t="s">
        <v>29</v>
      </c>
      <c r="B547" s="86" t="s">
        <v>30</v>
      </c>
      <c r="C547" s="86" t="s">
        <v>31</v>
      </c>
      <c r="D547" s="86">
        <v>1983</v>
      </c>
      <c r="E547" s="86">
        <v>3</v>
      </c>
      <c r="F547" s="86">
        <v>2</v>
      </c>
      <c r="G547" s="86">
        <v>18</v>
      </c>
      <c r="H547" s="86">
        <v>34</v>
      </c>
      <c r="I547" s="86">
        <v>218</v>
      </c>
      <c r="J547" s="7">
        <v>9</v>
      </c>
      <c r="K547" s="20">
        <v>45919</v>
      </c>
      <c r="L547" s="67">
        <v>28</v>
      </c>
      <c r="M547" s="67"/>
      <c r="O547" s="119"/>
    </row>
    <row r="548" spans="1:15">
      <c r="A548" s="86" t="s">
        <v>29</v>
      </c>
      <c r="B548" s="86" t="s">
        <v>30</v>
      </c>
      <c r="C548" s="86" t="s">
        <v>34</v>
      </c>
      <c r="D548" s="86">
        <v>1999</v>
      </c>
      <c r="E548" s="86">
        <v>3</v>
      </c>
      <c r="F548" s="86">
        <v>3</v>
      </c>
      <c r="G548" s="86">
        <v>18</v>
      </c>
      <c r="H548" s="86">
        <v>35</v>
      </c>
      <c r="I548" s="86">
        <v>318</v>
      </c>
      <c r="J548" s="7">
        <v>9</v>
      </c>
      <c r="K548" s="20">
        <v>45919</v>
      </c>
      <c r="L548" s="67">
        <v>50</v>
      </c>
      <c r="M548" s="67"/>
      <c r="O548" s="119"/>
    </row>
    <row r="549" spans="1:15">
      <c r="A549" s="86" t="s">
        <v>29</v>
      </c>
      <c r="B549" s="86" t="s">
        <v>30</v>
      </c>
      <c r="C549" s="86" t="s">
        <v>37</v>
      </c>
      <c r="D549" s="86">
        <v>2018</v>
      </c>
      <c r="E549" s="86">
        <v>3</v>
      </c>
      <c r="F549" s="86">
        <v>4</v>
      </c>
      <c r="G549" s="86">
        <v>18</v>
      </c>
      <c r="H549" s="86">
        <v>36</v>
      </c>
      <c r="I549" s="86">
        <v>418</v>
      </c>
      <c r="J549" s="7">
        <v>9</v>
      </c>
      <c r="K549" s="20">
        <v>45919</v>
      </c>
      <c r="L549" s="67">
        <v>24</v>
      </c>
      <c r="M549" s="67"/>
      <c r="O549" s="119"/>
    </row>
    <row r="550" spans="1:15">
      <c r="A550" s="86" t="s">
        <v>29</v>
      </c>
      <c r="B550" s="86" t="s">
        <v>30</v>
      </c>
      <c r="C550" s="86" t="s">
        <v>32</v>
      </c>
      <c r="D550" s="86">
        <v>1985</v>
      </c>
      <c r="E550" s="86">
        <v>3</v>
      </c>
      <c r="F550" s="86">
        <v>4</v>
      </c>
      <c r="G550" s="86">
        <v>20</v>
      </c>
      <c r="H550" s="86">
        <v>37</v>
      </c>
      <c r="I550" s="86">
        <v>420</v>
      </c>
      <c r="J550" s="7">
        <v>9</v>
      </c>
      <c r="K550" s="20">
        <v>45919</v>
      </c>
      <c r="L550" s="67">
        <v>43</v>
      </c>
      <c r="M550" s="67"/>
      <c r="O550" s="119"/>
    </row>
    <row r="551" spans="1:15">
      <c r="A551" s="86" t="s">
        <v>29</v>
      </c>
      <c r="B551" s="86" t="s">
        <v>30</v>
      </c>
      <c r="C551" s="86" t="s">
        <v>35</v>
      </c>
      <c r="D551" s="86">
        <v>2002</v>
      </c>
      <c r="E551" s="86">
        <v>3</v>
      </c>
      <c r="F551" s="86">
        <v>3</v>
      </c>
      <c r="G551" s="86">
        <v>20</v>
      </c>
      <c r="H551" s="86">
        <v>38</v>
      </c>
      <c r="I551" s="86">
        <v>320</v>
      </c>
      <c r="J551" s="7">
        <v>9</v>
      </c>
      <c r="K551" s="20">
        <v>45919</v>
      </c>
      <c r="L551" s="67">
        <v>30</v>
      </c>
      <c r="M551" s="67"/>
      <c r="O551" s="119"/>
    </row>
    <row r="552" spans="1:15">
      <c r="A552" s="86" t="s">
        <v>29</v>
      </c>
      <c r="B552" s="86" t="s">
        <v>30</v>
      </c>
      <c r="C552" s="86" t="s">
        <v>36</v>
      </c>
      <c r="D552" s="86">
        <v>2016</v>
      </c>
      <c r="E552" s="86">
        <v>3</v>
      </c>
      <c r="F552" s="86">
        <v>2</v>
      </c>
      <c r="G552" s="86">
        <v>20</v>
      </c>
      <c r="H552" s="86">
        <v>39</v>
      </c>
      <c r="I552" s="86">
        <v>220</v>
      </c>
      <c r="J552" s="7">
        <v>9</v>
      </c>
      <c r="K552" s="20">
        <v>45919</v>
      </c>
      <c r="L552" s="67">
        <v>36</v>
      </c>
      <c r="M552" s="67"/>
      <c r="O552" s="119"/>
    </row>
    <row r="553" spans="1:15">
      <c r="A553" s="86" t="s">
        <v>29</v>
      </c>
      <c r="B553" s="86" t="s">
        <v>30</v>
      </c>
      <c r="C553" s="86" t="s">
        <v>38</v>
      </c>
      <c r="D553" s="86">
        <v>2023</v>
      </c>
      <c r="E553" s="86">
        <v>3</v>
      </c>
      <c r="F553" s="86">
        <v>1</v>
      </c>
      <c r="G553" s="86">
        <v>20</v>
      </c>
      <c r="H553" s="86">
        <v>40</v>
      </c>
      <c r="I553" s="86">
        <v>120</v>
      </c>
      <c r="J553" s="7">
        <v>9</v>
      </c>
      <c r="K553" s="20">
        <v>45919</v>
      </c>
      <c r="L553" s="67">
        <v>31</v>
      </c>
      <c r="M553" s="67"/>
      <c r="O553" s="119"/>
    </row>
    <row r="554" spans="1:15">
      <c r="A554" s="86" t="s">
        <v>39</v>
      </c>
      <c r="B554" s="86" t="s">
        <v>40</v>
      </c>
      <c r="C554" s="86" t="s">
        <v>44</v>
      </c>
      <c r="D554" s="86">
        <v>2001</v>
      </c>
      <c r="E554" s="86">
        <v>3</v>
      </c>
      <c r="F554" s="86">
        <v>1</v>
      </c>
      <c r="G554" s="86">
        <v>22</v>
      </c>
      <c r="H554" s="86">
        <v>41</v>
      </c>
      <c r="I554" s="86">
        <v>122</v>
      </c>
      <c r="J554" s="7">
        <v>9</v>
      </c>
      <c r="K554" s="20">
        <v>45919</v>
      </c>
      <c r="L554" s="67">
        <v>40</v>
      </c>
      <c r="M554" s="67"/>
      <c r="O554" s="119"/>
    </row>
    <row r="555" spans="1:15">
      <c r="A555" s="86" t="s">
        <v>39</v>
      </c>
      <c r="B555" s="86" t="s">
        <v>40</v>
      </c>
      <c r="C555" s="86" t="s">
        <v>47</v>
      </c>
      <c r="D555" s="86">
        <v>2016</v>
      </c>
      <c r="E555" s="86">
        <v>3</v>
      </c>
      <c r="F555" s="86">
        <v>2</v>
      </c>
      <c r="G555" s="86">
        <v>22</v>
      </c>
      <c r="H555" s="86">
        <v>42</v>
      </c>
      <c r="I555" s="86">
        <v>222</v>
      </c>
      <c r="J555" s="7">
        <v>9</v>
      </c>
      <c r="K555" s="20">
        <v>45919</v>
      </c>
      <c r="L555" s="67">
        <v>39</v>
      </c>
      <c r="M555" s="67"/>
      <c r="O555" s="119"/>
    </row>
    <row r="556" spans="1:15">
      <c r="A556" s="86" t="s">
        <v>39</v>
      </c>
      <c r="B556" s="86" t="s">
        <v>40</v>
      </c>
      <c r="C556" s="86" t="s">
        <v>42</v>
      </c>
      <c r="D556" s="86">
        <v>1989</v>
      </c>
      <c r="E556" s="86">
        <v>3</v>
      </c>
      <c r="F556" s="86">
        <v>3</v>
      </c>
      <c r="G556" s="86">
        <v>22</v>
      </c>
      <c r="H556" s="86">
        <v>43</v>
      </c>
      <c r="I556" s="86">
        <v>322</v>
      </c>
      <c r="J556" s="7">
        <v>9</v>
      </c>
      <c r="K556" s="20">
        <v>45919</v>
      </c>
      <c r="L556" s="67">
        <v>39</v>
      </c>
      <c r="M556" s="67">
        <v>13</v>
      </c>
      <c r="N556" s="30">
        <f t="shared" si="8"/>
        <v>33.333333333333336</v>
      </c>
      <c r="O556" s="119"/>
    </row>
    <row r="557" spans="1:15">
      <c r="A557" s="86" t="s">
        <v>39</v>
      </c>
      <c r="B557" s="86" t="s">
        <v>40</v>
      </c>
      <c r="C557" s="86" t="s">
        <v>48</v>
      </c>
      <c r="D557" s="86">
        <v>2020</v>
      </c>
      <c r="E557" s="86">
        <v>3</v>
      </c>
      <c r="F557" s="86">
        <v>4</v>
      </c>
      <c r="G557" s="86">
        <v>22</v>
      </c>
      <c r="H557" s="86">
        <v>44</v>
      </c>
      <c r="I557" s="86">
        <v>422</v>
      </c>
      <c r="J557" s="7">
        <v>9</v>
      </c>
      <c r="K557" s="20">
        <v>45919</v>
      </c>
      <c r="L557" s="67">
        <v>34</v>
      </c>
      <c r="M557" s="67">
        <v>5</v>
      </c>
      <c r="N557" s="30">
        <f t="shared" si="8"/>
        <v>14.705882352941176</v>
      </c>
      <c r="O557" s="119"/>
    </row>
    <row r="558" spans="1:15">
      <c r="A558" s="86" t="s">
        <v>39</v>
      </c>
      <c r="B558" s="86" t="s">
        <v>40</v>
      </c>
      <c r="C558" s="86" t="s">
        <v>41</v>
      </c>
      <c r="D558" s="86">
        <v>1984</v>
      </c>
      <c r="E558" s="86">
        <v>3</v>
      </c>
      <c r="F558" s="86">
        <v>4</v>
      </c>
      <c r="G558" s="86">
        <v>24</v>
      </c>
      <c r="H558" s="86">
        <v>45</v>
      </c>
      <c r="I558" s="86">
        <v>424</v>
      </c>
      <c r="J558" s="7">
        <v>9</v>
      </c>
      <c r="K558" s="20">
        <v>45919</v>
      </c>
      <c r="L558" s="67">
        <v>30</v>
      </c>
      <c r="M558" s="67">
        <v>9</v>
      </c>
      <c r="N558" s="30">
        <f t="shared" si="8"/>
        <v>30</v>
      </c>
      <c r="O558" s="119"/>
    </row>
    <row r="559" spans="1:15">
      <c r="A559" s="86" t="s">
        <v>39</v>
      </c>
      <c r="B559" s="86" t="s">
        <v>40</v>
      </c>
      <c r="C559" s="86" t="s">
        <v>46</v>
      </c>
      <c r="D559" s="86">
        <v>2008</v>
      </c>
      <c r="E559" s="86">
        <v>3</v>
      </c>
      <c r="F559" s="86">
        <v>3</v>
      </c>
      <c r="G559" s="86">
        <v>24</v>
      </c>
      <c r="H559" s="86">
        <v>46</v>
      </c>
      <c r="I559" s="86">
        <v>324</v>
      </c>
      <c r="J559" s="7">
        <v>9</v>
      </c>
      <c r="K559" s="20">
        <v>45919</v>
      </c>
      <c r="L559" s="67">
        <v>32</v>
      </c>
      <c r="M559" s="67"/>
      <c r="O559" s="119"/>
    </row>
    <row r="560" spans="1:15">
      <c r="A560" s="86" t="s">
        <v>39</v>
      </c>
      <c r="B560" s="86" t="s">
        <v>40</v>
      </c>
      <c r="C560" s="86" t="s">
        <v>43</v>
      </c>
      <c r="D560" s="86">
        <v>1999</v>
      </c>
      <c r="E560" s="86">
        <v>3</v>
      </c>
      <c r="F560" s="86">
        <v>2</v>
      </c>
      <c r="G560" s="86">
        <v>24</v>
      </c>
      <c r="H560" s="86">
        <v>47</v>
      </c>
      <c r="I560" s="86">
        <v>224</v>
      </c>
      <c r="J560" s="7">
        <v>9</v>
      </c>
      <c r="K560" s="20">
        <v>45919</v>
      </c>
      <c r="L560" s="67">
        <v>36</v>
      </c>
      <c r="M560" s="67">
        <v>28</v>
      </c>
      <c r="N560" s="30">
        <f t="shared" si="8"/>
        <v>77.777777777777771</v>
      </c>
      <c r="O560" s="119"/>
    </row>
    <row r="561" spans="1:15">
      <c r="A561" s="86" t="s">
        <v>39</v>
      </c>
      <c r="B561" s="86" t="s">
        <v>40</v>
      </c>
      <c r="C561" s="86" t="s">
        <v>45</v>
      </c>
      <c r="D561" s="86">
        <v>2004</v>
      </c>
      <c r="E561" s="86">
        <v>3</v>
      </c>
      <c r="F561" s="86">
        <v>1</v>
      </c>
      <c r="G561" s="86">
        <v>24</v>
      </c>
      <c r="H561" s="86">
        <v>48</v>
      </c>
      <c r="I561" s="86">
        <v>124</v>
      </c>
      <c r="J561" s="7">
        <v>9</v>
      </c>
      <c r="K561" s="20">
        <v>45919</v>
      </c>
      <c r="L561" s="67">
        <v>31</v>
      </c>
      <c r="M561" s="67"/>
      <c r="O561" s="119"/>
    </row>
    <row r="562" spans="1:15">
      <c r="A562" s="86" t="s">
        <v>29</v>
      </c>
      <c r="B562" s="86" t="s">
        <v>30</v>
      </c>
      <c r="C562" s="86" t="s">
        <v>34</v>
      </c>
      <c r="D562" s="86">
        <v>1999</v>
      </c>
      <c r="E562" s="86">
        <v>4</v>
      </c>
      <c r="F562" s="86">
        <v>1</v>
      </c>
      <c r="G562" s="86">
        <v>26</v>
      </c>
      <c r="H562" s="86">
        <v>49</v>
      </c>
      <c r="I562" s="86">
        <v>126</v>
      </c>
      <c r="J562" s="7">
        <v>9</v>
      </c>
      <c r="K562" s="20">
        <v>45919</v>
      </c>
      <c r="L562" s="67">
        <v>37</v>
      </c>
      <c r="M562" s="67"/>
      <c r="O562" s="119"/>
    </row>
    <row r="563" spans="1:15">
      <c r="A563" s="86" t="s">
        <v>29</v>
      </c>
      <c r="B563" s="86" t="s">
        <v>30</v>
      </c>
      <c r="C563" s="86" t="s">
        <v>35</v>
      </c>
      <c r="D563" s="86">
        <v>2002</v>
      </c>
      <c r="E563" s="86">
        <v>4</v>
      </c>
      <c r="F563" s="86">
        <v>2</v>
      </c>
      <c r="G563" s="86">
        <v>26</v>
      </c>
      <c r="H563" s="86">
        <v>50</v>
      </c>
      <c r="I563" s="86">
        <v>226</v>
      </c>
      <c r="J563" s="7">
        <v>9</v>
      </c>
      <c r="K563" s="20">
        <v>45919</v>
      </c>
      <c r="L563" s="67">
        <v>34</v>
      </c>
      <c r="M563" s="67">
        <v>23</v>
      </c>
      <c r="N563" s="30">
        <f t="shared" si="8"/>
        <v>67.647058823529406</v>
      </c>
      <c r="O563" s="119"/>
    </row>
    <row r="564" spans="1:15">
      <c r="A564" s="86" t="s">
        <v>29</v>
      </c>
      <c r="B564" s="86" t="s">
        <v>30</v>
      </c>
      <c r="C564" s="86" t="s">
        <v>32</v>
      </c>
      <c r="D564" s="86">
        <v>1985</v>
      </c>
      <c r="E564" s="86">
        <v>4</v>
      </c>
      <c r="F564" s="86">
        <v>3</v>
      </c>
      <c r="G564" s="86">
        <v>26</v>
      </c>
      <c r="H564" s="86">
        <v>51</v>
      </c>
      <c r="I564" s="86">
        <v>326</v>
      </c>
      <c r="J564" s="7">
        <v>9</v>
      </c>
      <c r="K564" s="20">
        <v>45919</v>
      </c>
      <c r="L564" s="67">
        <v>28</v>
      </c>
      <c r="M564" s="67"/>
      <c r="O564" s="119"/>
    </row>
    <row r="565" spans="1:15">
      <c r="A565" s="86" t="s">
        <v>29</v>
      </c>
      <c r="B565" s="86" t="s">
        <v>30</v>
      </c>
      <c r="C565" s="86" t="s">
        <v>38</v>
      </c>
      <c r="D565" s="86">
        <v>2023</v>
      </c>
      <c r="E565" s="86">
        <v>4</v>
      </c>
      <c r="F565" s="86">
        <v>4</v>
      </c>
      <c r="G565" s="86">
        <v>26</v>
      </c>
      <c r="H565" s="86">
        <v>52</v>
      </c>
      <c r="I565" s="86">
        <v>426</v>
      </c>
      <c r="J565" s="7">
        <v>9</v>
      </c>
      <c r="K565" s="20">
        <v>45919</v>
      </c>
      <c r="L565" s="67">
        <v>37</v>
      </c>
      <c r="M565" s="67"/>
      <c r="O565" s="119"/>
    </row>
    <row r="566" spans="1:15">
      <c r="A566" s="86" t="s">
        <v>29</v>
      </c>
      <c r="B566" s="86" t="s">
        <v>30</v>
      </c>
      <c r="C566" s="86" t="s">
        <v>36</v>
      </c>
      <c r="D566" s="86">
        <v>2016</v>
      </c>
      <c r="E566" s="86">
        <v>4</v>
      </c>
      <c r="F566" s="86">
        <v>4</v>
      </c>
      <c r="G566" s="86">
        <v>28</v>
      </c>
      <c r="H566" s="86">
        <v>53</v>
      </c>
      <c r="I566" s="86">
        <v>428</v>
      </c>
      <c r="J566" s="7">
        <v>9</v>
      </c>
      <c r="K566" s="20">
        <v>45919</v>
      </c>
      <c r="L566" s="67">
        <v>60</v>
      </c>
      <c r="M566" s="67">
        <v>40</v>
      </c>
      <c r="N566" s="30">
        <f t="shared" si="8"/>
        <v>66.666666666666671</v>
      </c>
      <c r="O566" s="119"/>
    </row>
    <row r="567" spans="1:15">
      <c r="A567" s="86" t="s">
        <v>29</v>
      </c>
      <c r="B567" s="86" t="s">
        <v>30</v>
      </c>
      <c r="C567" s="86" t="s">
        <v>33</v>
      </c>
      <c r="D567" s="86">
        <v>1998</v>
      </c>
      <c r="E567" s="86">
        <v>4</v>
      </c>
      <c r="F567" s="86">
        <v>3</v>
      </c>
      <c r="G567" s="86">
        <v>28</v>
      </c>
      <c r="H567" s="86">
        <v>54</v>
      </c>
      <c r="I567" s="86">
        <v>328</v>
      </c>
      <c r="J567" s="7">
        <v>9</v>
      </c>
      <c r="K567" s="20">
        <v>45919</v>
      </c>
      <c r="L567" s="67">
        <v>40</v>
      </c>
      <c r="M567" s="67"/>
      <c r="O567" s="119"/>
    </row>
    <row r="568" spans="1:15">
      <c r="A568" s="86" t="s">
        <v>29</v>
      </c>
      <c r="B568" s="86" t="s">
        <v>30</v>
      </c>
      <c r="C568" s="86" t="s">
        <v>37</v>
      </c>
      <c r="D568" s="86">
        <v>2018</v>
      </c>
      <c r="E568" s="86">
        <v>4</v>
      </c>
      <c r="F568" s="86">
        <v>2</v>
      </c>
      <c r="G568" s="86">
        <v>28</v>
      </c>
      <c r="H568" s="86">
        <v>55</v>
      </c>
      <c r="I568" s="86">
        <v>228</v>
      </c>
      <c r="J568" s="7">
        <v>9</v>
      </c>
      <c r="K568" s="20">
        <v>45919</v>
      </c>
      <c r="L568" s="67">
        <v>27</v>
      </c>
      <c r="M568" s="67"/>
      <c r="O568" s="119"/>
    </row>
    <row r="569" spans="1:15">
      <c r="A569" s="86" t="s">
        <v>29</v>
      </c>
      <c r="B569" s="86" t="s">
        <v>30</v>
      </c>
      <c r="C569" s="86" t="s">
        <v>31</v>
      </c>
      <c r="D569" s="86">
        <v>1983</v>
      </c>
      <c r="E569" s="86">
        <v>4</v>
      </c>
      <c r="F569" s="86">
        <v>1</v>
      </c>
      <c r="G569" s="86">
        <v>28</v>
      </c>
      <c r="H569" s="86">
        <v>56</v>
      </c>
      <c r="I569" s="86">
        <v>128</v>
      </c>
      <c r="J569" s="7">
        <v>9</v>
      </c>
      <c r="K569" s="20">
        <v>45919</v>
      </c>
      <c r="L569" s="67">
        <v>58</v>
      </c>
      <c r="M569" s="67"/>
      <c r="O569" s="119"/>
    </row>
    <row r="570" spans="1:15">
      <c r="A570" s="86" t="s">
        <v>39</v>
      </c>
      <c r="B570" s="86" t="s">
        <v>40</v>
      </c>
      <c r="C570" s="86" t="s">
        <v>43</v>
      </c>
      <c r="D570" s="86">
        <v>1999</v>
      </c>
      <c r="E570" s="86">
        <v>4</v>
      </c>
      <c r="F570" s="86">
        <v>1</v>
      </c>
      <c r="G570" s="86">
        <v>30</v>
      </c>
      <c r="H570" s="86">
        <v>57</v>
      </c>
      <c r="I570" s="86">
        <v>130</v>
      </c>
      <c r="J570" s="7">
        <v>9</v>
      </c>
      <c r="K570" s="20">
        <v>45919</v>
      </c>
      <c r="L570" s="67">
        <v>30</v>
      </c>
      <c r="M570" s="67"/>
      <c r="O570" s="119"/>
    </row>
    <row r="571" spans="1:15">
      <c r="A571" s="86" t="s">
        <v>39</v>
      </c>
      <c r="B571" s="86" t="s">
        <v>40</v>
      </c>
      <c r="C571" s="86" t="s">
        <v>48</v>
      </c>
      <c r="D571" s="86">
        <v>2020</v>
      </c>
      <c r="E571" s="86">
        <v>4</v>
      </c>
      <c r="F571" s="86">
        <v>2</v>
      </c>
      <c r="G571" s="86">
        <v>30</v>
      </c>
      <c r="H571" s="86">
        <v>58</v>
      </c>
      <c r="I571" s="86">
        <v>230</v>
      </c>
      <c r="J571" s="7">
        <v>9</v>
      </c>
      <c r="K571" s="20">
        <v>45919</v>
      </c>
      <c r="L571" s="67">
        <v>31</v>
      </c>
      <c r="M571" s="67">
        <v>9</v>
      </c>
      <c r="N571" s="30">
        <f t="shared" si="8"/>
        <v>29.032258064516128</v>
      </c>
      <c r="O571" s="119"/>
    </row>
    <row r="572" spans="1:15">
      <c r="A572" s="86" t="s">
        <v>39</v>
      </c>
      <c r="B572" s="86" t="s">
        <v>40</v>
      </c>
      <c r="C572" s="86" t="s">
        <v>44</v>
      </c>
      <c r="D572" s="86">
        <v>2001</v>
      </c>
      <c r="E572" s="86">
        <v>4</v>
      </c>
      <c r="F572" s="86">
        <v>3</v>
      </c>
      <c r="G572" s="86">
        <v>30</v>
      </c>
      <c r="H572" s="86">
        <v>59</v>
      </c>
      <c r="I572" s="86">
        <v>330</v>
      </c>
      <c r="J572" s="7">
        <v>9</v>
      </c>
      <c r="K572" s="20">
        <v>45919</v>
      </c>
      <c r="L572" s="67">
        <v>54</v>
      </c>
      <c r="M572" s="67">
        <v>20</v>
      </c>
      <c r="N572" s="30">
        <f t="shared" si="8"/>
        <v>37.037037037037038</v>
      </c>
      <c r="O572" s="119"/>
    </row>
    <row r="573" spans="1:15">
      <c r="A573" s="86" t="s">
        <v>39</v>
      </c>
      <c r="B573" s="86" t="s">
        <v>40</v>
      </c>
      <c r="C573" s="86" t="s">
        <v>45</v>
      </c>
      <c r="D573" s="86">
        <v>2004</v>
      </c>
      <c r="E573" s="86">
        <v>4</v>
      </c>
      <c r="F573" s="86">
        <v>4</v>
      </c>
      <c r="G573" s="86">
        <v>30</v>
      </c>
      <c r="H573" s="86">
        <v>60</v>
      </c>
      <c r="I573" s="86">
        <v>430</v>
      </c>
      <c r="J573" s="7">
        <v>9</v>
      </c>
      <c r="K573" s="20">
        <v>45919</v>
      </c>
      <c r="L573" s="67">
        <v>46</v>
      </c>
      <c r="M573" s="67">
        <v>29</v>
      </c>
      <c r="N573" s="30">
        <f t="shared" si="8"/>
        <v>63.043478260869563</v>
      </c>
      <c r="O573" s="119"/>
    </row>
    <row r="574" spans="1:15">
      <c r="A574" s="86" t="s">
        <v>39</v>
      </c>
      <c r="B574" s="86" t="s">
        <v>40</v>
      </c>
      <c r="C574" s="86" t="s">
        <v>42</v>
      </c>
      <c r="D574" s="86">
        <v>1989</v>
      </c>
      <c r="E574" s="86">
        <v>4</v>
      </c>
      <c r="F574" s="86">
        <v>4</v>
      </c>
      <c r="G574" s="86">
        <v>32</v>
      </c>
      <c r="H574" s="86">
        <v>61</v>
      </c>
      <c r="I574" s="86">
        <v>432</v>
      </c>
      <c r="J574" s="7">
        <v>9</v>
      </c>
      <c r="K574" s="20">
        <v>45919</v>
      </c>
      <c r="L574" s="67">
        <v>44</v>
      </c>
      <c r="M574" s="67">
        <v>32</v>
      </c>
      <c r="N574" s="30">
        <f t="shared" si="8"/>
        <v>72.727272727272734</v>
      </c>
      <c r="O574" s="119"/>
    </row>
    <row r="575" spans="1:15">
      <c r="A575" s="86" t="s">
        <v>39</v>
      </c>
      <c r="B575" s="86" t="s">
        <v>40</v>
      </c>
      <c r="C575" s="86" t="s">
        <v>47</v>
      </c>
      <c r="D575" s="86">
        <v>2016</v>
      </c>
      <c r="E575" s="86">
        <v>4</v>
      </c>
      <c r="F575" s="86">
        <v>3</v>
      </c>
      <c r="G575" s="86">
        <v>32</v>
      </c>
      <c r="H575" s="86">
        <v>62</v>
      </c>
      <c r="I575" s="86">
        <v>332</v>
      </c>
      <c r="J575" s="7">
        <v>9</v>
      </c>
      <c r="K575" s="20">
        <v>45919</v>
      </c>
      <c r="L575" s="67">
        <v>29</v>
      </c>
      <c r="M575" s="67"/>
      <c r="O575" s="119"/>
    </row>
    <row r="576" spans="1:15">
      <c r="A576" s="86" t="s">
        <v>39</v>
      </c>
      <c r="B576" s="86" t="s">
        <v>40</v>
      </c>
      <c r="C576" s="86" t="s">
        <v>41</v>
      </c>
      <c r="D576" s="86">
        <v>1984</v>
      </c>
      <c r="E576" s="86">
        <v>4</v>
      </c>
      <c r="F576" s="86">
        <v>2</v>
      </c>
      <c r="G576" s="86">
        <v>32</v>
      </c>
      <c r="H576" s="86">
        <v>63</v>
      </c>
      <c r="I576" s="86">
        <v>232</v>
      </c>
      <c r="J576" s="7">
        <v>9</v>
      </c>
      <c r="K576" s="20">
        <v>45919</v>
      </c>
      <c r="L576" s="67">
        <v>34</v>
      </c>
      <c r="M576" s="67">
        <v>29</v>
      </c>
      <c r="N576" s="30">
        <f t="shared" si="8"/>
        <v>85.294117647058826</v>
      </c>
      <c r="O576" s="119"/>
    </row>
    <row r="577" spans="1:15">
      <c r="A577" s="86" t="s">
        <v>39</v>
      </c>
      <c r="B577" s="86" t="s">
        <v>40</v>
      </c>
      <c r="C577" s="86" t="s">
        <v>46</v>
      </c>
      <c r="D577" s="86">
        <v>2008</v>
      </c>
      <c r="E577" s="86">
        <v>4</v>
      </c>
      <c r="F577" s="86">
        <v>1</v>
      </c>
      <c r="G577" s="86">
        <v>32</v>
      </c>
      <c r="H577" s="86">
        <v>64</v>
      </c>
      <c r="I577" s="86">
        <v>132</v>
      </c>
      <c r="J577" s="7">
        <v>9</v>
      </c>
      <c r="K577" s="20">
        <v>45919</v>
      </c>
      <c r="L577" s="67">
        <v>19</v>
      </c>
      <c r="M577" s="67"/>
      <c r="O577" s="119"/>
    </row>
    <row r="578" spans="1:15">
      <c r="A578" s="86" t="s">
        <v>29</v>
      </c>
      <c r="B578" s="86" t="s">
        <v>30</v>
      </c>
      <c r="C578" s="86" t="s">
        <v>37</v>
      </c>
      <c r="D578" s="86">
        <v>2018</v>
      </c>
      <c r="E578" s="86">
        <v>1</v>
      </c>
      <c r="F578" s="86">
        <v>1</v>
      </c>
      <c r="G578" s="86">
        <v>2</v>
      </c>
      <c r="H578" s="86">
        <v>1</v>
      </c>
      <c r="I578" s="86">
        <v>102</v>
      </c>
      <c r="J578">
        <v>10</v>
      </c>
      <c r="K578" s="20">
        <v>45922</v>
      </c>
      <c r="L578" s="67">
        <v>30</v>
      </c>
      <c r="M578" s="67"/>
      <c r="O578" s="119"/>
    </row>
    <row r="579" spans="1:15">
      <c r="A579" s="86" t="s">
        <v>29</v>
      </c>
      <c r="B579" s="86" t="s">
        <v>30</v>
      </c>
      <c r="C579" s="86" t="s">
        <v>32</v>
      </c>
      <c r="D579" s="86">
        <v>1985</v>
      </c>
      <c r="E579" s="86">
        <v>1</v>
      </c>
      <c r="F579" s="86">
        <v>2</v>
      </c>
      <c r="G579" s="86">
        <v>2</v>
      </c>
      <c r="H579" s="86">
        <v>2</v>
      </c>
      <c r="I579" s="86">
        <v>202</v>
      </c>
      <c r="J579">
        <v>10</v>
      </c>
      <c r="K579" s="20">
        <v>45922</v>
      </c>
      <c r="L579" s="67">
        <v>59</v>
      </c>
      <c r="M579" s="67"/>
      <c r="O579" s="119"/>
    </row>
    <row r="580" spans="1:15">
      <c r="A580" s="86" t="s">
        <v>29</v>
      </c>
      <c r="B580" s="86" t="s">
        <v>30</v>
      </c>
      <c r="C580" s="86" t="s">
        <v>31</v>
      </c>
      <c r="D580" s="86">
        <v>1983</v>
      </c>
      <c r="E580" s="86">
        <v>1</v>
      </c>
      <c r="F580" s="86">
        <v>3</v>
      </c>
      <c r="G580" s="86">
        <v>2</v>
      </c>
      <c r="H580" s="86">
        <v>3</v>
      </c>
      <c r="I580" s="86">
        <v>302</v>
      </c>
      <c r="J580">
        <v>10</v>
      </c>
      <c r="K580" s="20">
        <v>45922</v>
      </c>
      <c r="L580" s="67">
        <v>48</v>
      </c>
      <c r="M580" s="67"/>
      <c r="O580" s="119"/>
    </row>
    <row r="581" spans="1:15">
      <c r="A581" s="86" t="s">
        <v>29</v>
      </c>
      <c r="B581" s="86" t="s">
        <v>30</v>
      </c>
      <c r="C581" s="86" t="s">
        <v>34</v>
      </c>
      <c r="D581" s="86">
        <v>1999</v>
      </c>
      <c r="E581" s="86">
        <v>1</v>
      </c>
      <c r="F581" s="86">
        <v>4</v>
      </c>
      <c r="G581" s="86">
        <v>2</v>
      </c>
      <c r="H581" s="86">
        <v>4</v>
      </c>
      <c r="I581" s="86">
        <v>402</v>
      </c>
      <c r="J581">
        <v>10</v>
      </c>
      <c r="K581" s="20">
        <v>45922</v>
      </c>
      <c r="L581" s="67">
        <v>41</v>
      </c>
      <c r="M581" s="67"/>
      <c r="O581" s="119"/>
    </row>
    <row r="582" spans="1:15">
      <c r="A582" s="86" t="s">
        <v>29</v>
      </c>
      <c r="B582" s="86" t="s">
        <v>30</v>
      </c>
      <c r="C582" s="86" t="s">
        <v>35</v>
      </c>
      <c r="D582" s="86">
        <v>2002</v>
      </c>
      <c r="E582" s="86">
        <v>1</v>
      </c>
      <c r="F582" s="86">
        <v>4</v>
      </c>
      <c r="G582" s="86">
        <v>4</v>
      </c>
      <c r="H582" s="86">
        <v>5</v>
      </c>
      <c r="I582" s="86">
        <v>404</v>
      </c>
      <c r="J582">
        <v>10</v>
      </c>
      <c r="K582" s="20">
        <v>45922</v>
      </c>
      <c r="L582" s="67">
        <v>33</v>
      </c>
      <c r="M582" s="67"/>
      <c r="O582" s="119"/>
    </row>
    <row r="583" spans="1:15">
      <c r="A583" s="86" t="s">
        <v>29</v>
      </c>
      <c r="B583" s="86" t="s">
        <v>30</v>
      </c>
      <c r="C583" s="86" t="s">
        <v>38</v>
      </c>
      <c r="D583" s="86">
        <v>2023</v>
      </c>
      <c r="E583" s="86">
        <v>1</v>
      </c>
      <c r="F583" s="86">
        <v>3</v>
      </c>
      <c r="G583" s="86">
        <v>4</v>
      </c>
      <c r="H583" s="86">
        <v>6</v>
      </c>
      <c r="I583" s="86">
        <v>304</v>
      </c>
      <c r="J583">
        <v>10</v>
      </c>
      <c r="K583" s="20">
        <v>45922</v>
      </c>
      <c r="L583" s="67">
        <v>34</v>
      </c>
      <c r="M583" s="67"/>
      <c r="O583" s="119"/>
    </row>
    <row r="584" spans="1:15">
      <c r="A584" s="86" t="s">
        <v>29</v>
      </c>
      <c r="B584" s="86" t="s">
        <v>30</v>
      </c>
      <c r="C584" s="86" t="s">
        <v>33</v>
      </c>
      <c r="D584" s="86">
        <v>1998</v>
      </c>
      <c r="E584" s="86">
        <v>1</v>
      </c>
      <c r="F584" s="86">
        <v>2</v>
      </c>
      <c r="G584" s="86">
        <v>4</v>
      </c>
      <c r="H584" s="86">
        <v>7</v>
      </c>
      <c r="I584" s="86">
        <v>204</v>
      </c>
      <c r="J584">
        <v>10</v>
      </c>
      <c r="K584" s="20">
        <v>45922</v>
      </c>
      <c r="L584" s="67">
        <v>74</v>
      </c>
      <c r="M584" s="67"/>
      <c r="O584" s="119"/>
    </row>
    <row r="585" spans="1:15">
      <c r="A585" s="86" t="s">
        <v>29</v>
      </c>
      <c r="B585" s="86" t="s">
        <v>30</v>
      </c>
      <c r="C585" s="86" t="s">
        <v>36</v>
      </c>
      <c r="D585" s="86">
        <v>2016</v>
      </c>
      <c r="E585" s="86">
        <v>1</v>
      </c>
      <c r="F585" s="86">
        <v>1</v>
      </c>
      <c r="G585" s="86">
        <v>4</v>
      </c>
      <c r="H585" s="86">
        <v>8</v>
      </c>
      <c r="I585" s="86">
        <v>104</v>
      </c>
      <c r="J585">
        <v>10</v>
      </c>
      <c r="K585" s="20">
        <v>45922</v>
      </c>
      <c r="L585" s="67">
        <v>30</v>
      </c>
      <c r="M585" s="67"/>
      <c r="O585" s="119"/>
    </row>
    <row r="586" spans="1:15">
      <c r="A586" s="86" t="s">
        <v>39</v>
      </c>
      <c r="B586" s="86" t="s">
        <v>40</v>
      </c>
      <c r="C586" s="86" t="s">
        <v>41</v>
      </c>
      <c r="D586" s="86">
        <v>1984</v>
      </c>
      <c r="E586" s="86">
        <v>1</v>
      </c>
      <c r="F586" s="86">
        <v>1</v>
      </c>
      <c r="G586" s="86">
        <v>6</v>
      </c>
      <c r="H586" s="86">
        <v>9</v>
      </c>
      <c r="I586" s="86">
        <v>106</v>
      </c>
      <c r="J586">
        <v>10</v>
      </c>
      <c r="K586" s="20">
        <v>45922</v>
      </c>
      <c r="L586" s="67">
        <v>34</v>
      </c>
      <c r="M586" s="67">
        <v>18</v>
      </c>
      <c r="N586" s="30">
        <f t="shared" ref="N586:N640" si="9">M586*100/L586</f>
        <v>52.941176470588232</v>
      </c>
      <c r="O586" s="119"/>
    </row>
    <row r="587" spans="1:15">
      <c r="A587" s="86" t="s">
        <v>39</v>
      </c>
      <c r="B587" s="86" t="s">
        <v>40</v>
      </c>
      <c r="C587" s="86" t="s">
        <v>42</v>
      </c>
      <c r="D587" s="86">
        <v>1989</v>
      </c>
      <c r="E587" s="86">
        <v>1</v>
      </c>
      <c r="F587" s="86">
        <v>2</v>
      </c>
      <c r="G587" s="86">
        <v>6</v>
      </c>
      <c r="H587" s="86">
        <v>10</v>
      </c>
      <c r="I587" s="86">
        <v>206</v>
      </c>
      <c r="J587">
        <v>10</v>
      </c>
      <c r="K587" s="20">
        <v>45922</v>
      </c>
      <c r="L587" s="67">
        <v>38</v>
      </c>
      <c r="M587" s="67"/>
      <c r="O587" s="119"/>
    </row>
    <row r="588" spans="1:15">
      <c r="A588" s="86" t="s">
        <v>39</v>
      </c>
      <c r="B588" s="86" t="s">
        <v>40</v>
      </c>
      <c r="C588" s="86" t="s">
        <v>45</v>
      </c>
      <c r="D588" s="86">
        <v>2004</v>
      </c>
      <c r="E588" s="86">
        <v>1</v>
      </c>
      <c r="F588" s="86">
        <v>3</v>
      </c>
      <c r="G588" s="86">
        <v>6</v>
      </c>
      <c r="H588" s="86">
        <v>11</v>
      </c>
      <c r="I588" s="86">
        <v>306</v>
      </c>
      <c r="J588">
        <v>10</v>
      </c>
      <c r="K588" s="20">
        <v>45922</v>
      </c>
      <c r="L588" s="67">
        <v>35</v>
      </c>
      <c r="M588" s="67"/>
      <c r="O588" s="119"/>
    </row>
    <row r="589" spans="1:15">
      <c r="A589" s="86" t="s">
        <v>39</v>
      </c>
      <c r="B589" s="86" t="s">
        <v>40</v>
      </c>
      <c r="C589" s="86" t="s">
        <v>43</v>
      </c>
      <c r="D589" s="86">
        <v>1999</v>
      </c>
      <c r="E589" s="86">
        <v>1</v>
      </c>
      <c r="F589" s="86">
        <v>4</v>
      </c>
      <c r="G589" s="86">
        <v>6</v>
      </c>
      <c r="H589" s="86">
        <v>12</v>
      </c>
      <c r="I589" s="86">
        <v>406</v>
      </c>
      <c r="J589">
        <v>10</v>
      </c>
      <c r="K589" s="20">
        <v>45922</v>
      </c>
      <c r="L589" s="67">
        <v>41</v>
      </c>
      <c r="M589" s="67"/>
      <c r="O589" s="119"/>
    </row>
    <row r="590" spans="1:15">
      <c r="A590" s="86" t="s">
        <v>39</v>
      </c>
      <c r="B590" s="86" t="s">
        <v>40</v>
      </c>
      <c r="C590" s="86" t="s">
        <v>46</v>
      </c>
      <c r="D590" s="86">
        <v>2008</v>
      </c>
      <c r="E590" s="86">
        <v>1</v>
      </c>
      <c r="F590" s="86">
        <v>4</v>
      </c>
      <c r="G590" s="86">
        <v>8</v>
      </c>
      <c r="H590" s="86">
        <v>13</v>
      </c>
      <c r="I590" s="86">
        <v>408</v>
      </c>
      <c r="J590">
        <v>10</v>
      </c>
      <c r="K590" s="20">
        <v>45922</v>
      </c>
      <c r="L590" s="67">
        <v>34</v>
      </c>
      <c r="M590" s="67"/>
      <c r="O590" s="119"/>
    </row>
    <row r="591" spans="1:15">
      <c r="A591" s="86" t="s">
        <v>39</v>
      </c>
      <c r="B591" s="86" t="s">
        <v>40</v>
      </c>
      <c r="C591" s="86" t="s">
        <v>48</v>
      </c>
      <c r="D591" s="86">
        <v>2020</v>
      </c>
      <c r="E591" s="86">
        <v>1</v>
      </c>
      <c r="F591" s="86">
        <v>3</v>
      </c>
      <c r="G591" s="86">
        <v>8</v>
      </c>
      <c r="H591" s="86">
        <v>14</v>
      </c>
      <c r="I591" s="86">
        <v>308</v>
      </c>
      <c r="J591">
        <v>10</v>
      </c>
      <c r="K591" s="20">
        <v>45922</v>
      </c>
      <c r="L591" s="67">
        <v>38</v>
      </c>
      <c r="M591" s="67">
        <v>15</v>
      </c>
      <c r="N591" s="30">
        <f t="shared" si="9"/>
        <v>39.473684210526315</v>
      </c>
      <c r="O591" s="119"/>
    </row>
    <row r="592" spans="1:15">
      <c r="A592" s="86" t="s">
        <v>39</v>
      </c>
      <c r="B592" s="86" t="s">
        <v>40</v>
      </c>
      <c r="C592" s="86" t="s">
        <v>44</v>
      </c>
      <c r="D592" s="86">
        <v>2001</v>
      </c>
      <c r="E592" s="86">
        <v>1</v>
      </c>
      <c r="F592" s="86">
        <v>2</v>
      </c>
      <c r="G592" s="86">
        <v>8</v>
      </c>
      <c r="H592" s="86">
        <v>15</v>
      </c>
      <c r="I592" s="86">
        <v>208</v>
      </c>
      <c r="J592">
        <v>10</v>
      </c>
      <c r="K592" s="20">
        <v>45922</v>
      </c>
      <c r="L592" s="67">
        <v>39</v>
      </c>
      <c r="M592" s="67"/>
      <c r="O592" s="119"/>
    </row>
    <row r="593" spans="1:15">
      <c r="A593" s="86" t="s">
        <v>39</v>
      </c>
      <c r="B593" s="86" t="s">
        <v>40</v>
      </c>
      <c r="C593" s="86" t="s">
        <v>47</v>
      </c>
      <c r="D593" s="86">
        <v>2016</v>
      </c>
      <c r="E593" s="86">
        <v>1</v>
      </c>
      <c r="F593" s="86">
        <v>1</v>
      </c>
      <c r="G593" s="86">
        <v>8</v>
      </c>
      <c r="H593" s="86">
        <v>16</v>
      </c>
      <c r="I593" s="86">
        <v>108</v>
      </c>
      <c r="J593">
        <v>10</v>
      </c>
      <c r="K593" s="20">
        <v>45922</v>
      </c>
      <c r="L593" s="67">
        <v>28</v>
      </c>
      <c r="M593" s="67"/>
      <c r="O593" s="119"/>
    </row>
    <row r="594" spans="1:15">
      <c r="A594" s="86" t="s">
        <v>29</v>
      </c>
      <c r="B594" s="86" t="s">
        <v>30</v>
      </c>
      <c r="C594" s="86" t="s">
        <v>32</v>
      </c>
      <c r="D594" s="86">
        <v>1985</v>
      </c>
      <c r="E594" s="86">
        <v>2</v>
      </c>
      <c r="F594" s="86">
        <v>1</v>
      </c>
      <c r="G594" s="86">
        <v>10</v>
      </c>
      <c r="H594" s="86">
        <v>17</v>
      </c>
      <c r="I594" s="86">
        <v>110</v>
      </c>
      <c r="J594">
        <v>10</v>
      </c>
      <c r="K594" s="20">
        <v>45922</v>
      </c>
      <c r="L594" s="67">
        <v>31</v>
      </c>
      <c r="M594" s="67"/>
      <c r="O594" s="119"/>
    </row>
    <row r="595" spans="1:15">
      <c r="A595" s="86" t="s">
        <v>29</v>
      </c>
      <c r="B595" s="86" t="s">
        <v>30</v>
      </c>
      <c r="C595" s="86" t="s">
        <v>38</v>
      </c>
      <c r="D595" s="86">
        <v>2023</v>
      </c>
      <c r="E595" s="86">
        <v>2</v>
      </c>
      <c r="F595" s="86">
        <v>2</v>
      </c>
      <c r="G595" s="86">
        <v>10</v>
      </c>
      <c r="H595" s="86">
        <v>18</v>
      </c>
      <c r="I595" s="86">
        <v>210</v>
      </c>
      <c r="J595">
        <v>10</v>
      </c>
      <c r="K595" s="20">
        <v>45922</v>
      </c>
      <c r="L595" s="67">
        <v>40</v>
      </c>
      <c r="M595" s="67"/>
      <c r="O595" s="119"/>
    </row>
    <row r="596" spans="1:15">
      <c r="A596" s="86" t="s">
        <v>29</v>
      </c>
      <c r="B596" s="86" t="s">
        <v>30</v>
      </c>
      <c r="C596" s="86" t="s">
        <v>36</v>
      </c>
      <c r="D596" s="86">
        <v>2016</v>
      </c>
      <c r="E596" s="86">
        <v>2</v>
      </c>
      <c r="F596" s="86">
        <v>3</v>
      </c>
      <c r="G596" s="86">
        <v>10</v>
      </c>
      <c r="H596" s="86">
        <v>19</v>
      </c>
      <c r="I596" s="86">
        <v>310</v>
      </c>
      <c r="J596">
        <v>10</v>
      </c>
      <c r="K596" s="20">
        <v>45922</v>
      </c>
      <c r="L596" s="67">
        <v>37</v>
      </c>
      <c r="M596" s="67"/>
      <c r="O596" s="119"/>
    </row>
    <row r="597" spans="1:15">
      <c r="A597" s="86" t="s">
        <v>29</v>
      </c>
      <c r="B597" s="86" t="s">
        <v>30</v>
      </c>
      <c r="C597" s="86" t="s">
        <v>33</v>
      </c>
      <c r="D597" s="86">
        <v>1998</v>
      </c>
      <c r="E597" s="86">
        <v>2</v>
      </c>
      <c r="F597" s="86">
        <v>4</v>
      </c>
      <c r="G597" s="86">
        <v>10</v>
      </c>
      <c r="H597" s="86">
        <v>20</v>
      </c>
      <c r="I597" s="86">
        <v>410</v>
      </c>
      <c r="J597">
        <v>10</v>
      </c>
      <c r="K597" s="20">
        <v>45922</v>
      </c>
      <c r="L597" s="67">
        <v>40</v>
      </c>
      <c r="M597" s="67"/>
      <c r="O597" s="119"/>
    </row>
    <row r="598" spans="1:15">
      <c r="A598" s="86" t="s">
        <v>29</v>
      </c>
      <c r="B598" s="86" t="s">
        <v>30</v>
      </c>
      <c r="C598" s="86" t="s">
        <v>31</v>
      </c>
      <c r="D598" s="86">
        <v>1983</v>
      </c>
      <c r="E598" s="86">
        <v>2</v>
      </c>
      <c r="F598" s="86">
        <v>4</v>
      </c>
      <c r="G598" s="86">
        <v>12</v>
      </c>
      <c r="H598" s="86">
        <v>21</v>
      </c>
      <c r="I598" s="86">
        <v>412</v>
      </c>
      <c r="J598">
        <v>10</v>
      </c>
      <c r="K598" s="20">
        <v>45922</v>
      </c>
      <c r="L598" s="67">
        <v>37</v>
      </c>
      <c r="M598" s="67"/>
      <c r="O598" s="119"/>
    </row>
    <row r="599" spans="1:15">
      <c r="A599" s="86" t="s">
        <v>29</v>
      </c>
      <c r="B599" s="86" t="s">
        <v>30</v>
      </c>
      <c r="C599" s="86" t="s">
        <v>37</v>
      </c>
      <c r="D599" s="86">
        <v>2018</v>
      </c>
      <c r="E599" s="86">
        <v>2</v>
      </c>
      <c r="F599" s="86">
        <v>3</v>
      </c>
      <c r="G599" s="86">
        <v>12</v>
      </c>
      <c r="H599" s="86">
        <v>22</v>
      </c>
      <c r="I599" s="86">
        <v>312</v>
      </c>
      <c r="J599">
        <v>10</v>
      </c>
      <c r="K599" s="20">
        <v>45922</v>
      </c>
      <c r="L599" s="67">
        <v>36</v>
      </c>
      <c r="M599" s="67"/>
      <c r="O599" s="119"/>
    </row>
    <row r="600" spans="1:15">
      <c r="A600" s="86" t="s">
        <v>29</v>
      </c>
      <c r="B600" s="86" t="s">
        <v>30</v>
      </c>
      <c r="C600" s="86" t="s">
        <v>34</v>
      </c>
      <c r="D600" s="86">
        <v>1999</v>
      </c>
      <c r="E600" s="86">
        <v>2</v>
      </c>
      <c r="F600" s="86">
        <v>2</v>
      </c>
      <c r="G600" s="86">
        <v>12</v>
      </c>
      <c r="H600" s="86">
        <v>23</v>
      </c>
      <c r="I600" s="86">
        <v>212</v>
      </c>
      <c r="J600">
        <v>10</v>
      </c>
      <c r="K600" s="20">
        <v>45922</v>
      </c>
      <c r="L600" s="67">
        <v>35</v>
      </c>
      <c r="M600" s="67"/>
      <c r="O600" s="119"/>
    </row>
    <row r="601" spans="1:15">
      <c r="A601" s="86" t="s">
        <v>29</v>
      </c>
      <c r="B601" s="86" t="s">
        <v>30</v>
      </c>
      <c r="C601" s="86" t="s">
        <v>35</v>
      </c>
      <c r="D601" s="86">
        <v>2002</v>
      </c>
      <c r="E601" s="86">
        <v>2</v>
      </c>
      <c r="F601" s="86">
        <v>1</v>
      </c>
      <c r="G601" s="86">
        <v>12</v>
      </c>
      <c r="H601" s="86">
        <v>24</v>
      </c>
      <c r="I601" s="86">
        <v>112</v>
      </c>
      <c r="J601">
        <v>10</v>
      </c>
      <c r="K601" s="20">
        <v>45922</v>
      </c>
      <c r="L601" s="67">
        <v>29</v>
      </c>
      <c r="M601" s="67"/>
      <c r="O601" s="119"/>
    </row>
    <row r="602" spans="1:15">
      <c r="A602" s="86" t="s">
        <v>39</v>
      </c>
      <c r="B602" s="86" t="s">
        <v>40</v>
      </c>
      <c r="C602" s="86" t="s">
        <v>42</v>
      </c>
      <c r="D602" s="86">
        <v>1989</v>
      </c>
      <c r="E602" s="87">
        <v>2</v>
      </c>
      <c r="F602" s="87">
        <v>1</v>
      </c>
      <c r="G602" s="87">
        <v>14</v>
      </c>
      <c r="H602" s="86">
        <v>25</v>
      </c>
      <c r="I602" s="87">
        <v>114</v>
      </c>
      <c r="J602">
        <v>10</v>
      </c>
      <c r="K602" s="20">
        <v>45922</v>
      </c>
      <c r="L602" s="67">
        <v>49</v>
      </c>
      <c r="M602" s="67"/>
      <c r="O602" s="119"/>
    </row>
    <row r="603" spans="1:15">
      <c r="A603" s="86" t="s">
        <v>39</v>
      </c>
      <c r="B603" s="86" t="s">
        <v>40</v>
      </c>
      <c r="C603" s="86" t="s">
        <v>45</v>
      </c>
      <c r="D603" s="86">
        <v>2004</v>
      </c>
      <c r="E603" s="86">
        <v>2</v>
      </c>
      <c r="F603" s="86">
        <v>2</v>
      </c>
      <c r="G603" s="86">
        <v>14</v>
      </c>
      <c r="H603" s="86">
        <v>26</v>
      </c>
      <c r="I603" s="86">
        <v>214</v>
      </c>
      <c r="J603">
        <v>10</v>
      </c>
      <c r="K603" s="20">
        <v>45922</v>
      </c>
      <c r="L603" s="67">
        <v>29</v>
      </c>
      <c r="M603" s="67"/>
      <c r="O603" s="119"/>
    </row>
    <row r="604" spans="1:15">
      <c r="A604" s="86" t="s">
        <v>39</v>
      </c>
      <c r="B604" s="86" t="s">
        <v>40</v>
      </c>
      <c r="C604" s="86" t="s">
        <v>41</v>
      </c>
      <c r="D604" s="86">
        <v>1984</v>
      </c>
      <c r="E604" s="86">
        <v>2</v>
      </c>
      <c r="F604" s="86">
        <v>3</v>
      </c>
      <c r="G604" s="86">
        <v>14</v>
      </c>
      <c r="H604" s="86">
        <v>27</v>
      </c>
      <c r="I604" s="86">
        <v>314</v>
      </c>
      <c r="J604">
        <v>10</v>
      </c>
      <c r="K604" s="20">
        <v>45922</v>
      </c>
      <c r="L604" s="67">
        <v>50</v>
      </c>
      <c r="M604" s="67">
        <v>32</v>
      </c>
      <c r="N604" s="30">
        <f t="shared" si="9"/>
        <v>64</v>
      </c>
      <c r="O604" s="119"/>
    </row>
    <row r="605" spans="1:15">
      <c r="A605" s="86" t="s">
        <v>39</v>
      </c>
      <c r="B605" s="86" t="s">
        <v>40</v>
      </c>
      <c r="C605" s="86" t="s">
        <v>47</v>
      </c>
      <c r="D605" s="86">
        <v>2016</v>
      </c>
      <c r="E605" s="86">
        <v>2</v>
      </c>
      <c r="F605" s="86">
        <v>4</v>
      </c>
      <c r="G605" s="86">
        <v>14</v>
      </c>
      <c r="H605" s="86">
        <v>28</v>
      </c>
      <c r="I605" s="86">
        <v>414</v>
      </c>
      <c r="J605">
        <v>10</v>
      </c>
      <c r="K605" s="20">
        <v>45922</v>
      </c>
      <c r="L605" s="67">
        <v>43</v>
      </c>
      <c r="M605" s="67"/>
      <c r="O605" s="119"/>
    </row>
    <row r="606" spans="1:15">
      <c r="A606" s="86" t="s">
        <v>39</v>
      </c>
      <c r="B606" s="86" t="s">
        <v>40</v>
      </c>
      <c r="C606" s="86" t="s">
        <v>44</v>
      </c>
      <c r="D606" s="86">
        <v>2001</v>
      </c>
      <c r="E606" s="86">
        <v>2</v>
      </c>
      <c r="F606" s="86">
        <v>4</v>
      </c>
      <c r="G606" s="86">
        <v>16</v>
      </c>
      <c r="H606" s="86">
        <v>29</v>
      </c>
      <c r="I606" s="86">
        <v>416</v>
      </c>
      <c r="J606">
        <v>10</v>
      </c>
      <c r="K606" s="20">
        <v>45922</v>
      </c>
      <c r="L606" s="67">
        <v>26</v>
      </c>
      <c r="M606" s="67"/>
      <c r="O606" s="119"/>
    </row>
    <row r="607" spans="1:15">
      <c r="A607" s="86" t="s">
        <v>39</v>
      </c>
      <c r="B607" s="86" t="s">
        <v>40</v>
      </c>
      <c r="C607" s="86" t="s">
        <v>43</v>
      </c>
      <c r="D607" s="86">
        <v>1999</v>
      </c>
      <c r="E607" s="86">
        <v>2</v>
      </c>
      <c r="F607" s="86">
        <v>3</v>
      </c>
      <c r="G607" s="86">
        <v>16</v>
      </c>
      <c r="H607" s="86">
        <v>30</v>
      </c>
      <c r="I607" s="86">
        <v>316</v>
      </c>
      <c r="J607">
        <v>10</v>
      </c>
      <c r="K607" s="20">
        <v>45922</v>
      </c>
      <c r="L607" s="67">
        <v>30</v>
      </c>
      <c r="M607" s="67"/>
      <c r="O607" s="119"/>
    </row>
    <row r="608" spans="1:15">
      <c r="A608" s="86" t="s">
        <v>39</v>
      </c>
      <c r="B608" s="86" t="s">
        <v>40</v>
      </c>
      <c r="C608" s="86" t="s">
        <v>46</v>
      </c>
      <c r="D608" s="86">
        <v>2008</v>
      </c>
      <c r="E608" s="86">
        <v>2</v>
      </c>
      <c r="F608" s="86">
        <v>2</v>
      </c>
      <c r="G608" s="86">
        <v>16</v>
      </c>
      <c r="H608" s="86">
        <v>31</v>
      </c>
      <c r="I608" s="86">
        <v>216</v>
      </c>
      <c r="J608">
        <v>10</v>
      </c>
      <c r="K608" s="20">
        <v>45922</v>
      </c>
      <c r="L608" s="67">
        <v>39</v>
      </c>
      <c r="M608" s="67"/>
      <c r="O608" s="119"/>
    </row>
    <row r="609" spans="1:15">
      <c r="A609" s="86" t="s">
        <v>39</v>
      </c>
      <c r="B609" s="86" t="s">
        <v>40</v>
      </c>
      <c r="C609" s="86" t="s">
        <v>48</v>
      </c>
      <c r="D609" s="86">
        <v>2020</v>
      </c>
      <c r="E609" s="86">
        <v>2</v>
      </c>
      <c r="F609" s="86">
        <v>1</v>
      </c>
      <c r="G609" s="86">
        <v>16</v>
      </c>
      <c r="H609" s="86">
        <v>32</v>
      </c>
      <c r="I609" s="86">
        <v>116</v>
      </c>
      <c r="J609">
        <v>10</v>
      </c>
      <c r="K609" s="20">
        <v>45922</v>
      </c>
      <c r="L609" s="67">
        <v>41</v>
      </c>
      <c r="M609" s="67">
        <v>6</v>
      </c>
      <c r="N609" s="30">
        <f t="shared" si="9"/>
        <v>14.634146341463415</v>
      </c>
      <c r="O609" s="119"/>
    </row>
    <row r="610" spans="1:15">
      <c r="A610" s="86" t="s">
        <v>29</v>
      </c>
      <c r="B610" s="86" t="s">
        <v>30</v>
      </c>
      <c r="C610" s="86" t="s">
        <v>33</v>
      </c>
      <c r="D610" s="86">
        <v>1998</v>
      </c>
      <c r="E610" s="86">
        <v>3</v>
      </c>
      <c r="F610" s="86">
        <v>1</v>
      </c>
      <c r="G610" s="86">
        <v>18</v>
      </c>
      <c r="H610" s="86">
        <v>33</v>
      </c>
      <c r="I610" s="86">
        <v>118</v>
      </c>
      <c r="J610">
        <v>10</v>
      </c>
      <c r="K610" s="20">
        <v>45922</v>
      </c>
      <c r="L610" s="67">
        <v>41</v>
      </c>
      <c r="M610" s="67"/>
      <c r="O610" s="119"/>
    </row>
    <row r="611" spans="1:15">
      <c r="A611" s="86" t="s">
        <v>29</v>
      </c>
      <c r="B611" s="86" t="s">
        <v>30</v>
      </c>
      <c r="C611" s="86" t="s">
        <v>31</v>
      </c>
      <c r="D611" s="86">
        <v>1983</v>
      </c>
      <c r="E611" s="86">
        <v>3</v>
      </c>
      <c r="F611" s="86">
        <v>2</v>
      </c>
      <c r="G611" s="86">
        <v>18</v>
      </c>
      <c r="H611" s="86">
        <v>34</v>
      </c>
      <c r="I611" s="86">
        <v>218</v>
      </c>
      <c r="J611">
        <v>10</v>
      </c>
      <c r="K611" s="20">
        <v>45922</v>
      </c>
      <c r="L611" s="67">
        <v>28</v>
      </c>
      <c r="M611" s="67"/>
      <c r="O611" s="119"/>
    </row>
    <row r="612" spans="1:15">
      <c r="A612" s="86" t="s">
        <v>29</v>
      </c>
      <c r="B612" s="86" t="s">
        <v>30</v>
      </c>
      <c r="C612" s="86" t="s">
        <v>34</v>
      </c>
      <c r="D612" s="86">
        <v>1999</v>
      </c>
      <c r="E612" s="86">
        <v>3</v>
      </c>
      <c r="F612" s="86">
        <v>3</v>
      </c>
      <c r="G612" s="86">
        <v>18</v>
      </c>
      <c r="H612" s="86">
        <v>35</v>
      </c>
      <c r="I612" s="86">
        <v>318</v>
      </c>
      <c r="J612">
        <v>10</v>
      </c>
      <c r="K612" s="20">
        <v>45922</v>
      </c>
      <c r="L612" s="67">
        <v>50</v>
      </c>
      <c r="M612" s="67"/>
      <c r="O612" s="119"/>
    </row>
    <row r="613" spans="1:15">
      <c r="A613" s="86" t="s">
        <v>29</v>
      </c>
      <c r="B613" s="86" t="s">
        <v>30</v>
      </c>
      <c r="C613" s="86" t="s">
        <v>37</v>
      </c>
      <c r="D613" s="86">
        <v>2018</v>
      </c>
      <c r="E613" s="86">
        <v>3</v>
      </c>
      <c r="F613" s="86">
        <v>4</v>
      </c>
      <c r="G613" s="86">
        <v>18</v>
      </c>
      <c r="H613" s="86">
        <v>36</v>
      </c>
      <c r="I613" s="86">
        <v>418</v>
      </c>
      <c r="J613">
        <v>10</v>
      </c>
      <c r="K613" s="20">
        <v>45922</v>
      </c>
      <c r="L613" s="67">
        <v>24</v>
      </c>
      <c r="M613" s="67"/>
      <c r="O613" s="119"/>
    </row>
    <row r="614" spans="1:15">
      <c r="A614" s="86" t="s">
        <v>29</v>
      </c>
      <c r="B614" s="86" t="s">
        <v>30</v>
      </c>
      <c r="C614" s="86" t="s">
        <v>32</v>
      </c>
      <c r="D614" s="86">
        <v>1985</v>
      </c>
      <c r="E614" s="86">
        <v>3</v>
      </c>
      <c r="F614" s="86">
        <v>4</v>
      </c>
      <c r="G614" s="86">
        <v>20</v>
      </c>
      <c r="H614" s="86">
        <v>37</v>
      </c>
      <c r="I614" s="86">
        <v>420</v>
      </c>
      <c r="J614">
        <v>10</v>
      </c>
      <c r="K614" s="20">
        <v>45922</v>
      </c>
      <c r="L614" s="67">
        <v>43</v>
      </c>
      <c r="M614" s="67"/>
      <c r="O614" s="119"/>
    </row>
    <row r="615" spans="1:15">
      <c r="A615" s="86" t="s">
        <v>29</v>
      </c>
      <c r="B615" s="86" t="s">
        <v>30</v>
      </c>
      <c r="C615" s="86" t="s">
        <v>35</v>
      </c>
      <c r="D615" s="86">
        <v>2002</v>
      </c>
      <c r="E615" s="86">
        <v>3</v>
      </c>
      <c r="F615" s="86">
        <v>3</v>
      </c>
      <c r="G615" s="86">
        <v>20</v>
      </c>
      <c r="H615" s="86">
        <v>38</v>
      </c>
      <c r="I615" s="86">
        <v>320</v>
      </c>
      <c r="J615">
        <v>10</v>
      </c>
      <c r="K615" s="20">
        <v>45922</v>
      </c>
      <c r="L615" s="67">
        <v>30</v>
      </c>
      <c r="M615" s="67"/>
      <c r="O615" s="119"/>
    </row>
    <row r="616" spans="1:15">
      <c r="A616" s="86" t="s">
        <v>29</v>
      </c>
      <c r="B616" s="86" t="s">
        <v>30</v>
      </c>
      <c r="C616" s="86" t="s">
        <v>36</v>
      </c>
      <c r="D616" s="86">
        <v>2016</v>
      </c>
      <c r="E616" s="86">
        <v>3</v>
      </c>
      <c r="F616" s="86">
        <v>2</v>
      </c>
      <c r="G616" s="86">
        <v>20</v>
      </c>
      <c r="H616" s="86">
        <v>39</v>
      </c>
      <c r="I616" s="86">
        <v>220</v>
      </c>
      <c r="J616">
        <v>10</v>
      </c>
      <c r="K616" s="20">
        <v>45922</v>
      </c>
      <c r="L616" s="67">
        <v>36</v>
      </c>
      <c r="M616" s="67"/>
      <c r="O616" s="119"/>
    </row>
    <row r="617" spans="1:15">
      <c r="A617" s="86" t="s">
        <v>29</v>
      </c>
      <c r="B617" s="86" t="s">
        <v>30</v>
      </c>
      <c r="C617" s="86" t="s">
        <v>38</v>
      </c>
      <c r="D617" s="86">
        <v>2023</v>
      </c>
      <c r="E617" s="86">
        <v>3</v>
      </c>
      <c r="F617" s="86">
        <v>1</v>
      </c>
      <c r="G617" s="86">
        <v>20</v>
      </c>
      <c r="H617" s="86">
        <v>40</v>
      </c>
      <c r="I617" s="86">
        <v>120</v>
      </c>
      <c r="J617">
        <v>10</v>
      </c>
      <c r="K617" s="20">
        <v>45922</v>
      </c>
      <c r="L617" s="67">
        <v>31</v>
      </c>
      <c r="M617" s="67"/>
      <c r="O617" s="119"/>
    </row>
    <row r="618" spans="1:15">
      <c r="A618" s="86" t="s">
        <v>39</v>
      </c>
      <c r="B618" s="86" t="s">
        <v>40</v>
      </c>
      <c r="C618" s="86" t="s">
        <v>44</v>
      </c>
      <c r="D618" s="86">
        <v>2001</v>
      </c>
      <c r="E618" s="86">
        <v>3</v>
      </c>
      <c r="F618" s="86">
        <v>1</v>
      </c>
      <c r="G618" s="86">
        <v>22</v>
      </c>
      <c r="H618" s="86">
        <v>41</v>
      </c>
      <c r="I618" s="86">
        <v>122</v>
      </c>
      <c r="J618">
        <v>10</v>
      </c>
      <c r="K618" s="20">
        <v>45922</v>
      </c>
      <c r="L618" s="67">
        <v>40</v>
      </c>
      <c r="M618" s="67"/>
      <c r="O618" s="119"/>
    </row>
    <row r="619" spans="1:15">
      <c r="A619" s="86" t="s">
        <v>39</v>
      </c>
      <c r="B619" s="86" t="s">
        <v>40</v>
      </c>
      <c r="C619" s="86" t="s">
        <v>47</v>
      </c>
      <c r="D619" s="86">
        <v>2016</v>
      </c>
      <c r="E619" s="86">
        <v>3</v>
      </c>
      <c r="F619" s="86">
        <v>2</v>
      </c>
      <c r="G619" s="86">
        <v>22</v>
      </c>
      <c r="H619" s="86">
        <v>42</v>
      </c>
      <c r="I619" s="86">
        <v>222</v>
      </c>
      <c r="J619">
        <v>10</v>
      </c>
      <c r="K619" s="20">
        <v>45922</v>
      </c>
      <c r="L619" s="67">
        <v>39</v>
      </c>
      <c r="M619" s="67"/>
      <c r="O619" s="119"/>
    </row>
    <row r="620" spans="1:15">
      <c r="A620" s="86" t="s">
        <v>39</v>
      </c>
      <c r="B620" s="86" t="s">
        <v>40</v>
      </c>
      <c r="C620" s="86" t="s">
        <v>42</v>
      </c>
      <c r="D620" s="86">
        <v>1989</v>
      </c>
      <c r="E620" s="86">
        <v>3</v>
      </c>
      <c r="F620" s="86">
        <v>3</v>
      </c>
      <c r="G620" s="86">
        <v>22</v>
      </c>
      <c r="H620" s="86">
        <v>43</v>
      </c>
      <c r="I620" s="86">
        <v>322</v>
      </c>
      <c r="J620">
        <v>10</v>
      </c>
      <c r="K620" s="20">
        <v>45922</v>
      </c>
      <c r="L620" s="67">
        <v>39</v>
      </c>
      <c r="M620" s="67"/>
      <c r="O620" s="119"/>
    </row>
    <row r="621" spans="1:15">
      <c r="A621" s="86" t="s">
        <v>39</v>
      </c>
      <c r="B621" s="86" t="s">
        <v>40</v>
      </c>
      <c r="C621" s="86" t="s">
        <v>48</v>
      </c>
      <c r="D621" s="86">
        <v>2020</v>
      </c>
      <c r="E621" s="86">
        <v>3</v>
      </c>
      <c r="F621" s="86">
        <v>4</v>
      </c>
      <c r="G621" s="86">
        <v>22</v>
      </c>
      <c r="H621" s="86">
        <v>44</v>
      </c>
      <c r="I621" s="86">
        <v>422</v>
      </c>
      <c r="J621">
        <v>10</v>
      </c>
      <c r="K621" s="20">
        <v>45922</v>
      </c>
      <c r="L621" s="67">
        <v>34</v>
      </c>
      <c r="M621" s="67">
        <v>20</v>
      </c>
      <c r="N621" s="30">
        <f t="shared" si="9"/>
        <v>58.823529411764703</v>
      </c>
      <c r="O621" s="119"/>
    </row>
    <row r="622" spans="1:15">
      <c r="A622" s="86" t="s">
        <v>39</v>
      </c>
      <c r="B622" s="86" t="s">
        <v>40</v>
      </c>
      <c r="C622" s="86" t="s">
        <v>41</v>
      </c>
      <c r="D622" s="86">
        <v>1984</v>
      </c>
      <c r="E622" s="86">
        <v>3</v>
      </c>
      <c r="F622" s="86">
        <v>4</v>
      </c>
      <c r="G622" s="86">
        <v>24</v>
      </c>
      <c r="H622" s="86">
        <v>45</v>
      </c>
      <c r="I622" s="86">
        <v>424</v>
      </c>
      <c r="J622">
        <v>10</v>
      </c>
      <c r="K622" s="20">
        <v>45922</v>
      </c>
      <c r="L622" s="67">
        <v>30</v>
      </c>
      <c r="M622" s="67">
        <v>22</v>
      </c>
      <c r="N622" s="30">
        <f t="shared" si="9"/>
        <v>73.333333333333329</v>
      </c>
      <c r="O622" s="119"/>
    </row>
    <row r="623" spans="1:15">
      <c r="A623" s="86" t="s">
        <v>39</v>
      </c>
      <c r="B623" s="86" t="s">
        <v>40</v>
      </c>
      <c r="C623" s="86" t="s">
        <v>46</v>
      </c>
      <c r="D623" s="86">
        <v>2008</v>
      </c>
      <c r="E623" s="86">
        <v>3</v>
      </c>
      <c r="F623" s="86">
        <v>3</v>
      </c>
      <c r="G623" s="86">
        <v>24</v>
      </c>
      <c r="H623" s="86">
        <v>46</v>
      </c>
      <c r="I623" s="86">
        <v>324</v>
      </c>
      <c r="J623">
        <v>10</v>
      </c>
      <c r="K623" s="20">
        <v>45922</v>
      </c>
      <c r="L623" s="67">
        <v>32</v>
      </c>
      <c r="M623" s="67"/>
      <c r="O623" s="119"/>
    </row>
    <row r="624" spans="1:15">
      <c r="A624" s="86" t="s">
        <v>39</v>
      </c>
      <c r="B624" s="86" t="s">
        <v>40</v>
      </c>
      <c r="C624" s="86" t="s">
        <v>43</v>
      </c>
      <c r="D624" s="86">
        <v>1999</v>
      </c>
      <c r="E624" s="86">
        <v>3</v>
      </c>
      <c r="F624" s="86">
        <v>2</v>
      </c>
      <c r="G624" s="86">
        <v>24</v>
      </c>
      <c r="H624" s="86">
        <v>47</v>
      </c>
      <c r="I624" s="86">
        <v>224</v>
      </c>
      <c r="J624">
        <v>10</v>
      </c>
      <c r="K624" s="20">
        <v>45922</v>
      </c>
      <c r="L624" s="67">
        <v>36</v>
      </c>
      <c r="M624" s="67"/>
      <c r="O624" s="119"/>
    </row>
    <row r="625" spans="1:15">
      <c r="A625" s="86" t="s">
        <v>39</v>
      </c>
      <c r="B625" s="86" t="s">
        <v>40</v>
      </c>
      <c r="C625" s="86" t="s">
        <v>45</v>
      </c>
      <c r="D625" s="86">
        <v>2004</v>
      </c>
      <c r="E625" s="86">
        <v>3</v>
      </c>
      <c r="F625" s="86">
        <v>1</v>
      </c>
      <c r="G625" s="86">
        <v>24</v>
      </c>
      <c r="H625" s="86">
        <v>48</v>
      </c>
      <c r="I625" s="86">
        <v>124</v>
      </c>
      <c r="J625">
        <v>10</v>
      </c>
      <c r="K625" s="20">
        <v>45922</v>
      </c>
      <c r="L625" s="67">
        <v>31</v>
      </c>
      <c r="M625" s="67"/>
      <c r="O625" s="119"/>
    </row>
    <row r="626" spans="1:15">
      <c r="A626" s="86" t="s">
        <v>29</v>
      </c>
      <c r="B626" s="86" t="s">
        <v>30</v>
      </c>
      <c r="C626" s="86" t="s">
        <v>34</v>
      </c>
      <c r="D626" s="86">
        <v>1999</v>
      </c>
      <c r="E626" s="86">
        <v>4</v>
      </c>
      <c r="F626" s="86">
        <v>1</v>
      </c>
      <c r="G626" s="86">
        <v>26</v>
      </c>
      <c r="H626" s="86">
        <v>49</v>
      </c>
      <c r="I626" s="86">
        <v>126</v>
      </c>
      <c r="J626">
        <v>10</v>
      </c>
      <c r="K626" s="20">
        <v>45922</v>
      </c>
      <c r="L626" s="67">
        <v>37</v>
      </c>
      <c r="M626" s="67"/>
      <c r="O626" s="119"/>
    </row>
    <row r="627" spans="1:15">
      <c r="A627" s="86" t="s">
        <v>29</v>
      </c>
      <c r="B627" s="86" t="s">
        <v>30</v>
      </c>
      <c r="C627" s="86" t="s">
        <v>35</v>
      </c>
      <c r="D627" s="86">
        <v>2002</v>
      </c>
      <c r="E627" s="86">
        <v>4</v>
      </c>
      <c r="F627" s="86">
        <v>2</v>
      </c>
      <c r="G627" s="86">
        <v>26</v>
      </c>
      <c r="H627" s="86">
        <v>50</v>
      </c>
      <c r="I627" s="86">
        <v>226</v>
      </c>
      <c r="J627">
        <v>10</v>
      </c>
      <c r="K627" s="20">
        <v>45922</v>
      </c>
      <c r="L627" s="67">
        <v>34</v>
      </c>
      <c r="M627" s="67"/>
      <c r="O627" s="119"/>
    </row>
    <row r="628" spans="1:15">
      <c r="A628" s="86" t="s">
        <v>29</v>
      </c>
      <c r="B628" s="86" t="s">
        <v>30</v>
      </c>
      <c r="C628" s="86" t="s">
        <v>32</v>
      </c>
      <c r="D628" s="86">
        <v>1985</v>
      </c>
      <c r="E628" s="86">
        <v>4</v>
      </c>
      <c r="F628" s="86">
        <v>3</v>
      </c>
      <c r="G628" s="86">
        <v>26</v>
      </c>
      <c r="H628" s="86">
        <v>51</v>
      </c>
      <c r="I628" s="86">
        <v>326</v>
      </c>
      <c r="J628">
        <v>10</v>
      </c>
      <c r="K628" s="20">
        <v>45922</v>
      </c>
      <c r="L628" s="67">
        <v>28</v>
      </c>
      <c r="M628" s="67"/>
      <c r="O628" s="119"/>
    </row>
    <row r="629" spans="1:15">
      <c r="A629" s="86" t="s">
        <v>29</v>
      </c>
      <c r="B629" s="86" t="s">
        <v>30</v>
      </c>
      <c r="C629" s="86" t="s">
        <v>38</v>
      </c>
      <c r="D629" s="86">
        <v>2023</v>
      </c>
      <c r="E629" s="86">
        <v>4</v>
      </c>
      <c r="F629" s="86">
        <v>4</v>
      </c>
      <c r="G629" s="86">
        <v>26</v>
      </c>
      <c r="H629" s="86">
        <v>52</v>
      </c>
      <c r="I629" s="86">
        <v>426</v>
      </c>
      <c r="J629">
        <v>10</v>
      </c>
      <c r="K629" s="20">
        <v>45922</v>
      </c>
      <c r="L629" s="67">
        <v>37</v>
      </c>
      <c r="M629" s="67"/>
      <c r="O629" s="119"/>
    </row>
    <row r="630" spans="1:15">
      <c r="A630" s="86" t="s">
        <v>29</v>
      </c>
      <c r="B630" s="86" t="s">
        <v>30</v>
      </c>
      <c r="C630" s="86" t="s">
        <v>36</v>
      </c>
      <c r="D630" s="86">
        <v>2016</v>
      </c>
      <c r="E630" s="86">
        <v>4</v>
      </c>
      <c r="F630" s="86">
        <v>4</v>
      </c>
      <c r="G630" s="86">
        <v>28</v>
      </c>
      <c r="H630" s="86">
        <v>53</v>
      </c>
      <c r="I630" s="86">
        <v>428</v>
      </c>
      <c r="J630">
        <v>10</v>
      </c>
      <c r="K630" s="20">
        <v>45922</v>
      </c>
      <c r="L630" s="67">
        <v>60</v>
      </c>
      <c r="M630" s="67"/>
      <c r="O630" s="119"/>
    </row>
    <row r="631" spans="1:15">
      <c r="A631" s="86" t="s">
        <v>29</v>
      </c>
      <c r="B631" s="86" t="s">
        <v>30</v>
      </c>
      <c r="C631" s="86" t="s">
        <v>33</v>
      </c>
      <c r="D631" s="86">
        <v>1998</v>
      </c>
      <c r="E631" s="86">
        <v>4</v>
      </c>
      <c r="F631" s="86">
        <v>3</v>
      </c>
      <c r="G631" s="86">
        <v>28</v>
      </c>
      <c r="H631" s="86">
        <v>54</v>
      </c>
      <c r="I631" s="86">
        <v>328</v>
      </c>
      <c r="J631">
        <v>10</v>
      </c>
      <c r="K631" s="20">
        <v>45922</v>
      </c>
      <c r="L631" s="67">
        <v>40</v>
      </c>
      <c r="M631" s="67"/>
      <c r="O631" s="119"/>
    </row>
    <row r="632" spans="1:15">
      <c r="A632" s="86" t="s">
        <v>29</v>
      </c>
      <c r="B632" s="86" t="s">
        <v>30</v>
      </c>
      <c r="C632" s="86" t="s">
        <v>37</v>
      </c>
      <c r="D632" s="86">
        <v>2018</v>
      </c>
      <c r="E632" s="86">
        <v>4</v>
      </c>
      <c r="F632" s="86">
        <v>2</v>
      </c>
      <c r="G632" s="86">
        <v>28</v>
      </c>
      <c r="H632" s="86">
        <v>55</v>
      </c>
      <c r="I632" s="86">
        <v>228</v>
      </c>
      <c r="J632">
        <v>10</v>
      </c>
      <c r="K632" s="20">
        <v>45922</v>
      </c>
      <c r="L632" s="67">
        <v>27</v>
      </c>
      <c r="M632" s="67"/>
      <c r="O632" s="119"/>
    </row>
    <row r="633" spans="1:15">
      <c r="A633" s="86" t="s">
        <v>29</v>
      </c>
      <c r="B633" s="86" t="s">
        <v>30</v>
      </c>
      <c r="C633" s="86" t="s">
        <v>31</v>
      </c>
      <c r="D633" s="86">
        <v>1983</v>
      </c>
      <c r="E633" s="86">
        <v>4</v>
      </c>
      <c r="F633" s="86">
        <v>1</v>
      </c>
      <c r="G633" s="86">
        <v>28</v>
      </c>
      <c r="H633" s="86">
        <v>56</v>
      </c>
      <c r="I633" s="86">
        <v>128</v>
      </c>
      <c r="J633">
        <v>10</v>
      </c>
      <c r="K633" s="20">
        <v>45922</v>
      </c>
      <c r="L633" s="67">
        <v>58</v>
      </c>
      <c r="M633" s="67"/>
      <c r="O633" s="119"/>
    </row>
    <row r="634" spans="1:15">
      <c r="A634" s="86" t="s">
        <v>39</v>
      </c>
      <c r="B634" s="86" t="s">
        <v>40</v>
      </c>
      <c r="C634" s="86" t="s">
        <v>43</v>
      </c>
      <c r="D634" s="86">
        <v>1999</v>
      </c>
      <c r="E634" s="86">
        <v>4</v>
      </c>
      <c r="F634" s="86">
        <v>1</v>
      </c>
      <c r="G634" s="86">
        <v>30</v>
      </c>
      <c r="H634" s="86">
        <v>57</v>
      </c>
      <c r="I634" s="86">
        <v>130</v>
      </c>
      <c r="J634">
        <v>10</v>
      </c>
      <c r="K634" s="20">
        <v>45922</v>
      </c>
      <c r="L634" s="67">
        <v>30</v>
      </c>
      <c r="M634" s="67"/>
      <c r="O634" s="119"/>
    </row>
    <row r="635" spans="1:15">
      <c r="A635" s="86" t="s">
        <v>39</v>
      </c>
      <c r="B635" s="86" t="s">
        <v>40</v>
      </c>
      <c r="C635" s="86" t="s">
        <v>48</v>
      </c>
      <c r="D635" s="86">
        <v>2020</v>
      </c>
      <c r="E635" s="86">
        <v>4</v>
      </c>
      <c r="F635" s="86">
        <v>2</v>
      </c>
      <c r="G635" s="86">
        <v>30</v>
      </c>
      <c r="H635" s="86">
        <v>58</v>
      </c>
      <c r="I635" s="86">
        <v>230</v>
      </c>
      <c r="J635">
        <v>10</v>
      </c>
      <c r="K635" s="20">
        <v>45922</v>
      </c>
      <c r="L635" s="67">
        <v>31</v>
      </c>
      <c r="M635" s="67">
        <v>22</v>
      </c>
      <c r="N635" s="30">
        <f t="shared" si="9"/>
        <v>70.967741935483872</v>
      </c>
      <c r="O635" s="119"/>
    </row>
    <row r="636" spans="1:15">
      <c r="A636" s="86" t="s">
        <v>39</v>
      </c>
      <c r="B636" s="86" t="s">
        <v>40</v>
      </c>
      <c r="C636" s="86" t="s">
        <v>44</v>
      </c>
      <c r="D636" s="86">
        <v>2001</v>
      </c>
      <c r="E636" s="86">
        <v>4</v>
      </c>
      <c r="F636" s="86">
        <v>3</v>
      </c>
      <c r="G636" s="86">
        <v>30</v>
      </c>
      <c r="H636" s="86">
        <v>59</v>
      </c>
      <c r="I636" s="86">
        <v>330</v>
      </c>
      <c r="J636">
        <v>10</v>
      </c>
      <c r="K636" s="20">
        <v>45922</v>
      </c>
      <c r="L636" s="67">
        <v>54</v>
      </c>
      <c r="M636" s="67"/>
      <c r="O636" s="119"/>
    </row>
    <row r="637" spans="1:15">
      <c r="A637" s="86" t="s">
        <v>39</v>
      </c>
      <c r="B637" s="86" t="s">
        <v>40</v>
      </c>
      <c r="C637" s="86" t="s">
        <v>45</v>
      </c>
      <c r="D637" s="86">
        <v>2004</v>
      </c>
      <c r="E637" s="86">
        <v>4</v>
      </c>
      <c r="F637" s="86">
        <v>4</v>
      </c>
      <c r="G637" s="86">
        <v>30</v>
      </c>
      <c r="H637" s="86">
        <v>60</v>
      </c>
      <c r="I637" s="86">
        <v>430</v>
      </c>
      <c r="J637">
        <v>10</v>
      </c>
      <c r="K637" s="20">
        <v>45922</v>
      </c>
      <c r="L637" s="67">
        <v>46</v>
      </c>
      <c r="M637" s="67"/>
      <c r="O637" s="119"/>
    </row>
    <row r="638" spans="1:15">
      <c r="A638" s="86" t="s">
        <v>39</v>
      </c>
      <c r="B638" s="86" t="s">
        <v>40</v>
      </c>
      <c r="C638" s="86" t="s">
        <v>42</v>
      </c>
      <c r="D638" s="86">
        <v>1989</v>
      </c>
      <c r="E638" s="86">
        <v>4</v>
      </c>
      <c r="F638" s="86">
        <v>4</v>
      </c>
      <c r="G638" s="86">
        <v>32</v>
      </c>
      <c r="H638" s="86">
        <v>61</v>
      </c>
      <c r="I638" s="86">
        <v>432</v>
      </c>
      <c r="J638">
        <v>10</v>
      </c>
      <c r="K638" s="20">
        <v>45922</v>
      </c>
      <c r="L638" s="67">
        <v>44</v>
      </c>
      <c r="M638" s="67"/>
      <c r="O638" s="119"/>
    </row>
    <row r="639" spans="1:15">
      <c r="A639" s="86" t="s">
        <v>39</v>
      </c>
      <c r="B639" s="86" t="s">
        <v>40</v>
      </c>
      <c r="C639" s="86" t="s">
        <v>47</v>
      </c>
      <c r="D639" s="86">
        <v>2016</v>
      </c>
      <c r="E639" s="86">
        <v>4</v>
      </c>
      <c r="F639" s="86">
        <v>3</v>
      </c>
      <c r="G639" s="86">
        <v>32</v>
      </c>
      <c r="H639" s="86">
        <v>62</v>
      </c>
      <c r="I639" s="86">
        <v>332</v>
      </c>
      <c r="J639">
        <v>10</v>
      </c>
      <c r="K639" s="20">
        <v>45922</v>
      </c>
      <c r="L639" s="67">
        <v>29</v>
      </c>
      <c r="M639" s="67"/>
      <c r="O639" s="119"/>
    </row>
    <row r="640" spans="1:15">
      <c r="A640" s="86" t="s">
        <v>39</v>
      </c>
      <c r="B640" s="86" t="s">
        <v>40</v>
      </c>
      <c r="C640" s="86" t="s">
        <v>41</v>
      </c>
      <c r="D640" s="86">
        <v>1984</v>
      </c>
      <c r="E640" s="86">
        <v>4</v>
      </c>
      <c r="F640" s="86">
        <v>2</v>
      </c>
      <c r="G640" s="86">
        <v>32</v>
      </c>
      <c r="H640" s="86">
        <v>63</v>
      </c>
      <c r="I640" s="86">
        <v>232</v>
      </c>
      <c r="J640">
        <v>10</v>
      </c>
      <c r="K640" s="20">
        <v>45922</v>
      </c>
      <c r="L640" s="67">
        <v>34</v>
      </c>
      <c r="M640" s="67">
        <v>29</v>
      </c>
      <c r="N640" s="30">
        <f t="shared" si="9"/>
        <v>85.294117647058826</v>
      </c>
      <c r="O640" s="119"/>
    </row>
    <row r="641" spans="1:15">
      <c r="A641" s="86" t="s">
        <v>39</v>
      </c>
      <c r="B641" s="86" t="s">
        <v>40</v>
      </c>
      <c r="C641" s="86" t="s">
        <v>46</v>
      </c>
      <c r="D641" s="86">
        <v>2008</v>
      </c>
      <c r="E641" s="86">
        <v>4</v>
      </c>
      <c r="F641" s="86">
        <v>1</v>
      </c>
      <c r="G641" s="86">
        <v>32</v>
      </c>
      <c r="H641" s="86">
        <v>64</v>
      </c>
      <c r="I641" s="86">
        <v>132</v>
      </c>
      <c r="J641">
        <v>10</v>
      </c>
      <c r="K641" s="20">
        <v>45922</v>
      </c>
      <c r="L641" s="67">
        <v>19</v>
      </c>
      <c r="M641" s="67"/>
      <c r="O641" s="119"/>
    </row>
    <row r="642" spans="1:15">
      <c r="M642" s="67"/>
    </row>
    <row r="643" spans="1:15">
      <c r="M643" s="67"/>
    </row>
    <row r="644" spans="1:15">
      <c r="M644" s="67"/>
    </row>
    <row r="645" spans="1:15">
      <c r="M645" s="67"/>
    </row>
    <row r="646" spans="1:15">
      <c r="M646" s="67"/>
    </row>
    <row r="647" spans="1:15">
      <c r="M647" s="67"/>
    </row>
    <row r="648" spans="1:15">
      <c r="M648" s="67"/>
    </row>
    <row r="649" spans="1:15">
      <c r="M649" s="67"/>
    </row>
    <row r="650" spans="1:15">
      <c r="M650" s="67"/>
    </row>
  </sheetData>
  <phoneticPr fontId="11" type="noConversion"/>
  <pageMargins left="0.7" right="0.7" top="0.75" bottom="0.75" header="0.3" footer="0.3"/>
  <pageSetup paperSize="9" orientation="portrait"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D8BD-07D0-40F7-A621-6E302522AB66}">
  <dimension ref="A1:FB538"/>
  <sheetViews>
    <sheetView zoomScale="90" zoomScaleNormal="90" workbookViewId="0">
      <pane xSplit="9" ySplit="1" topLeftCell="BW2" activePane="bottomRight" state="frozen"/>
      <selection pane="bottomRight" activeCell="CL4" sqref="CL4"/>
      <selection pane="bottomLeft" activeCell="A2" sqref="A2"/>
      <selection pane="topRight" activeCell="J1" sqref="J1"/>
    </sheetView>
  </sheetViews>
  <sheetFormatPr defaultRowHeight="14.45"/>
  <cols>
    <col min="1" max="2" width="9.42578125" style="7"/>
    <col min="3" max="3" width="14.140625" style="7" customWidth="1"/>
    <col min="4" max="4" width="9.42578125" style="7"/>
    <col min="5" max="5" width="7.5703125" style="7" customWidth="1"/>
    <col min="6" max="6" width="9.140625" style="7" customWidth="1"/>
    <col min="7" max="7" width="6.5703125" style="7" customWidth="1"/>
    <col min="8" max="9" width="9.42578125" style="7"/>
    <col min="10" max="10" width="19.140625" style="135" bestFit="1" customWidth="1"/>
    <col min="11" max="11" width="9.42578125" style="88"/>
    <col min="12" max="12" width="10.85546875" style="135" customWidth="1"/>
    <col min="13" max="13" width="13" style="135" customWidth="1"/>
    <col min="14" max="14" width="11.42578125" style="135" customWidth="1"/>
    <col min="15" max="15" width="9.140625" style="135"/>
    <col min="16" max="18" width="8.85546875" style="135"/>
    <col min="19" max="19" width="9.140625" style="135"/>
    <col min="20" max="21" width="16.42578125" style="135" bestFit="1" customWidth="1"/>
    <col min="22" max="22" width="13.85546875" style="135" customWidth="1"/>
    <col min="23" max="23" width="12.85546875" style="135" customWidth="1"/>
    <col min="24" max="24" width="13" style="142" customWidth="1"/>
    <col min="25" max="25" width="13.5703125" style="135" customWidth="1"/>
    <col min="26" max="26" width="17.5703125" style="135" customWidth="1"/>
    <col min="27" max="27" width="17.140625" style="135" bestFit="1" customWidth="1"/>
    <col min="28" max="28" width="20.42578125" style="142" customWidth="1"/>
    <col min="29" max="29" width="18.5703125" style="135" customWidth="1"/>
    <col min="30" max="30" width="18.42578125" style="135" customWidth="1"/>
    <col min="31" max="31" width="16.85546875" style="135" customWidth="1"/>
    <col min="32" max="32" width="18.42578125" style="142" customWidth="1"/>
    <col min="33" max="33" width="18.42578125" style="135" customWidth="1"/>
    <col min="34" max="34" width="18.5703125" style="135" customWidth="1"/>
    <col min="35" max="35" width="18" style="135" customWidth="1"/>
    <col min="36" max="36" width="16.5703125" style="142" customWidth="1"/>
    <col min="37" max="37" width="18.42578125" style="135" customWidth="1"/>
    <col min="38" max="38" width="16.42578125" style="135" customWidth="1"/>
    <col min="39" max="39" width="16.140625" style="135" customWidth="1"/>
    <col min="40" max="40" width="9.42578125" style="142"/>
    <col min="41" max="41" width="9.42578125" style="135"/>
    <col min="42" max="42" width="9.42578125" style="136"/>
    <col min="43" max="43" width="8.5703125" style="137"/>
    <col min="44" max="45" width="9.42578125" style="135"/>
    <col min="46" max="46" width="11.42578125" style="135" customWidth="1"/>
    <col min="47" max="49" width="10.5703125" style="135" customWidth="1"/>
    <col min="50" max="53" width="9.42578125" style="138"/>
    <col min="54" max="54" width="9.42578125" style="135"/>
    <col min="55" max="55" width="9.42578125" style="138"/>
    <col min="56" max="56" width="9.42578125" style="135"/>
    <col min="57" max="57" width="10.5703125" style="138" customWidth="1"/>
    <col min="58" max="59" width="9.5703125" style="136" customWidth="1"/>
    <col min="60" max="63" width="9.42578125" style="138"/>
    <col min="64" max="67" width="9.42578125" style="136"/>
    <col min="68" max="72" width="8.5703125" style="137"/>
    <col min="73" max="73" width="9.5703125" style="137" customWidth="1"/>
    <col min="74" max="74" width="9.28515625" style="137" customWidth="1"/>
    <col min="75" max="76" width="8.7109375" style="137"/>
    <col min="77" max="77" width="10.5703125" style="52" customWidth="1"/>
    <col min="78" max="79" width="11.7109375" style="52" customWidth="1"/>
    <col min="80" max="84" width="10.5703125" style="52" customWidth="1"/>
    <col min="85" max="85" width="10.42578125" style="52" customWidth="1"/>
    <col min="86" max="87" width="12.42578125" style="52" customWidth="1"/>
    <col min="89" max="89" width="13.28515625" style="52" bestFit="1" customWidth="1"/>
    <col min="90" max="91" width="15" bestFit="1" customWidth="1"/>
    <col min="92" max="95" width="9" bestFit="1" customWidth="1"/>
    <col min="96" max="96" width="11.28515625" bestFit="1" customWidth="1"/>
    <col min="97" max="99" width="46" bestFit="1" customWidth="1"/>
    <col min="100" max="100" width="50.7109375" bestFit="1" customWidth="1"/>
    <col min="101" max="101" width="29.140625" bestFit="1" customWidth="1"/>
    <col min="102" max="105" width="3.85546875" bestFit="1" customWidth="1"/>
    <col min="106" max="106" width="6.5703125" bestFit="1" customWidth="1"/>
    <col min="107" max="110" width="3.85546875" bestFit="1" customWidth="1"/>
    <col min="111" max="111" width="6.5703125" bestFit="1" customWidth="1"/>
    <col min="112" max="112" width="8.5703125" bestFit="1" customWidth="1"/>
    <col min="113" max="113" width="11.5703125" bestFit="1" customWidth="1"/>
    <col min="114" max="114" width="11" bestFit="1" customWidth="1"/>
    <col min="115" max="117" width="5.5703125" bestFit="1" customWidth="1"/>
    <col min="118" max="118" width="7" bestFit="1" customWidth="1"/>
    <col min="119" max="119" width="52.42578125" bestFit="1" customWidth="1"/>
    <col min="120" max="120" width="43" bestFit="1" customWidth="1"/>
    <col min="121" max="121" width="9" bestFit="1" customWidth="1"/>
    <col min="122" max="122" width="11.5703125" bestFit="1" customWidth="1"/>
    <col min="123" max="123" width="11.42578125" bestFit="1" customWidth="1"/>
    <col min="124" max="157" width="8.5703125" bestFit="1" customWidth="1"/>
    <col min="158" max="158" width="11" bestFit="1" customWidth="1"/>
  </cols>
  <sheetData>
    <row r="1" spans="1:114" ht="101.1" customHeight="1">
      <c r="A1" s="85" t="s">
        <v>49</v>
      </c>
      <c r="B1" s="85" t="s">
        <v>50</v>
      </c>
      <c r="C1" s="85" t="s">
        <v>52</v>
      </c>
      <c r="D1" s="85" t="s">
        <v>53</v>
      </c>
      <c r="E1" s="85" t="s">
        <v>54</v>
      </c>
      <c r="F1" s="85" t="s">
        <v>55</v>
      </c>
      <c r="G1" s="85" t="s">
        <v>56</v>
      </c>
      <c r="H1" s="85" t="s">
        <v>57</v>
      </c>
      <c r="I1" s="85" t="s">
        <v>59</v>
      </c>
      <c r="J1" s="85" t="s">
        <v>602</v>
      </c>
      <c r="K1" s="122" t="s">
        <v>654</v>
      </c>
      <c r="L1" s="85" t="s">
        <v>679</v>
      </c>
      <c r="M1" s="85" t="s">
        <v>680</v>
      </c>
      <c r="N1" s="85" t="s">
        <v>681</v>
      </c>
      <c r="O1" s="85" t="s">
        <v>682</v>
      </c>
      <c r="P1" s="85" t="s">
        <v>683</v>
      </c>
      <c r="Q1" s="85" t="s">
        <v>684</v>
      </c>
      <c r="R1" s="85" t="s">
        <v>685</v>
      </c>
      <c r="S1" s="85" t="s">
        <v>686</v>
      </c>
      <c r="T1" s="85" t="s">
        <v>687</v>
      </c>
      <c r="U1" s="85" t="s">
        <v>688</v>
      </c>
      <c r="V1" s="85" t="s">
        <v>689</v>
      </c>
      <c r="W1" s="85" t="s">
        <v>690</v>
      </c>
      <c r="X1" s="85" t="s">
        <v>691</v>
      </c>
      <c r="Y1" s="85" t="s">
        <v>692</v>
      </c>
      <c r="Z1" s="85" t="s">
        <v>693</v>
      </c>
      <c r="AA1" s="85" t="s">
        <v>694</v>
      </c>
      <c r="AB1" s="85" t="s">
        <v>695</v>
      </c>
      <c r="AC1" s="85" t="s">
        <v>696</v>
      </c>
      <c r="AD1" s="85" t="s">
        <v>697</v>
      </c>
      <c r="AE1" s="85" t="s">
        <v>698</v>
      </c>
      <c r="AF1" s="85" t="s">
        <v>699</v>
      </c>
      <c r="AG1" s="85" t="s">
        <v>700</v>
      </c>
      <c r="AH1" s="85" t="s">
        <v>701</v>
      </c>
      <c r="AI1" s="85" t="s">
        <v>702</v>
      </c>
      <c r="AJ1" s="85" t="s">
        <v>703</v>
      </c>
      <c r="AK1" s="85" t="s">
        <v>704</v>
      </c>
      <c r="AL1" s="85" t="s">
        <v>705</v>
      </c>
      <c r="AM1" s="85" t="s">
        <v>706</v>
      </c>
      <c r="AN1" s="85" t="s">
        <v>623</v>
      </c>
      <c r="AO1" s="85" t="s">
        <v>707</v>
      </c>
      <c r="AP1" s="123" t="s">
        <v>708</v>
      </c>
      <c r="AQ1" s="124" t="s">
        <v>709</v>
      </c>
      <c r="AR1" s="85" t="s">
        <v>710</v>
      </c>
      <c r="AS1" s="85" t="s">
        <v>711</v>
      </c>
      <c r="AT1" s="85" t="s">
        <v>712</v>
      </c>
      <c r="AU1" s="85" t="s">
        <v>713</v>
      </c>
      <c r="AV1" s="85" t="s">
        <v>714</v>
      </c>
      <c r="AW1" s="85" t="s">
        <v>715</v>
      </c>
      <c r="AX1" s="125" t="s">
        <v>716</v>
      </c>
      <c r="AY1" s="125" t="s">
        <v>717</v>
      </c>
      <c r="AZ1" s="125" t="s">
        <v>718</v>
      </c>
      <c r="BA1" s="125" t="s">
        <v>719</v>
      </c>
      <c r="BB1" s="5" t="s">
        <v>720</v>
      </c>
      <c r="BC1" s="125" t="s">
        <v>721</v>
      </c>
      <c r="BD1" s="85" t="s">
        <v>722</v>
      </c>
      <c r="BE1" s="125" t="s">
        <v>723</v>
      </c>
      <c r="BF1" s="123" t="s">
        <v>724</v>
      </c>
      <c r="BG1" s="123" t="s">
        <v>725</v>
      </c>
      <c r="BH1" s="125" t="s">
        <v>726</v>
      </c>
      <c r="BI1" s="125" t="s">
        <v>727</v>
      </c>
      <c r="BJ1" s="125" t="s">
        <v>728</v>
      </c>
      <c r="BK1" s="125" t="s">
        <v>729</v>
      </c>
      <c r="BL1" s="123" t="s">
        <v>730</v>
      </c>
      <c r="BM1" s="123" t="s">
        <v>731</v>
      </c>
      <c r="BN1" s="123" t="s">
        <v>732</v>
      </c>
      <c r="BO1" s="123" t="s">
        <v>733</v>
      </c>
      <c r="BP1" s="123" t="s">
        <v>734</v>
      </c>
      <c r="BQ1" s="123" t="s">
        <v>735</v>
      </c>
      <c r="BR1" s="123" t="s">
        <v>736</v>
      </c>
      <c r="BS1" s="123" t="s">
        <v>737</v>
      </c>
      <c r="BT1" s="123" t="s">
        <v>738</v>
      </c>
      <c r="BU1" s="123" t="s">
        <v>739</v>
      </c>
      <c r="BV1" s="123" t="s">
        <v>740</v>
      </c>
      <c r="BW1" s="123" t="s">
        <v>741</v>
      </c>
      <c r="BX1" s="123" t="s">
        <v>742</v>
      </c>
      <c r="BY1" s="192" t="s">
        <v>743</v>
      </c>
      <c r="BZ1" s="192" t="s">
        <v>744</v>
      </c>
      <c r="CA1" s="192" t="s">
        <v>745</v>
      </c>
      <c r="CB1" s="192" t="s">
        <v>746</v>
      </c>
      <c r="CC1" s="192" t="s">
        <v>747</v>
      </c>
      <c r="CD1" s="192" t="s">
        <v>748</v>
      </c>
      <c r="CE1" s="192" t="s">
        <v>749</v>
      </c>
      <c r="CF1" s="192" t="s">
        <v>750</v>
      </c>
      <c r="CG1" s="192" t="s">
        <v>751</v>
      </c>
      <c r="CH1" s="192" t="s">
        <v>752</v>
      </c>
      <c r="CI1" s="192" t="s">
        <v>753</v>
      </c>
      <c r="CK1" s="15"/>
    </row>
    <row r="2" spans="1:114" s="57" customFormat="1">
      <c r="A2" s="7" t="s">
        <v>29</v>
      </c>
      <c r="B2" s="7" t="s">
        <v>30</v>
      </c>
      <c r="C2" s="7" t="s">
        <v>37</v>
      </c>
      <c r="D2" s="7">
        <v>2018</v>
      </c>
      <c r="E2" s="7">
        <v>1</v>
      </c>
      <c r="F2" s="7">
        <v>1</v>
      </c>
      <c r="G2" s="7">
        <v>2</v>
      </c>
      <c r="H2" s="7">
        <v>1</v>
      </c>
      <c r="I2" s="7">
        <v>102</v>
      </c>
      <c r="J2" s="126">
        <v>45915</v>
      </c>
      <c r="K2" s="121">
        <v>0.84</v>
      </c>
      <c r="L2" s="143">
        <v>2.3E-2</v>
      </c>
      <c r="M2" s="143">
        <v>2.8000000000000001E-2</v>
      </c>
      <c r="N2" s="143">
        <v>4.4999999999999998E-2</v>
      </c>
      <c r="O2" s="143">
        <v>9.9000000000000005E-2</v>
      </c>
      <c r="P2" s="127">
        <f t="shared" ref="P2:R4" si="0">1-L2</f>
        <v>0.97699999999999998</v>
      </c>
      <c r="Q2" s="127">
        <f t="shared" si="0"/>
        <v>0.97199999999999998</v>
      </c>
      <c r="R2" s="127">
        <f t="shared" si="0"/>
        <v>0.95499999999999996</v>
      </c>
      <c r="S2" s="127">
        <f t="shared" ref="S2:S65" si="1">1-O2</f>
        <v>0.90100000000000002</v>
      </c>
      <c r="T2" s="3">
        <v>22.4</v>
      </c>
      <c r="U2" s="3">
        <v>28.3</v>
      </c>
      <c r="V2" s="3">
        <v>30.4</v>
      </c>
      <c r="W2" s="3">
        <v>16.399999999999999</v>
      </c>
      <c r="X2" s="3">
        <v>50.3</v>
      </c>
      <c r="Y2" s="3">
        <v>46</v>
      </c>
      <c r="Z2" s="3">
        <v>39.799999999999997</v>
      </c>
      <c r="AA2" s="3">
        <v>33</v>
      </c>
      <c r="AB2" s="3">
        <v>56.1</v>
      </c>
      <c r="AC2" s="3">
        <v>54.4</v>
      </c>
      <c r="AD2" s="3">
        <v>48.4</v>
      </c>
      <c r="AE2" s="3">
        <v>46.3</v>
      </c>
      <c r="AF2" s="3">
        <v>47.9</v>
      </c>
      <c r="AG2" s="3">
        <v>50.8</v>
      </c>
      <c r="AH2" s="3">
        <v>52.4</v>
      </c>
      <c r="AI2" s="3">
        <v>48.3</v>
      </c>
      <c r="AJ2" s="3">
        <v>49.2</v>
      </c>
      <c r="AK2" s="3">
        <v>48.3</v>
      </c>
      <c r="AL2" s="3">
        <v>48.1</v>
      </c>
      <c r="AM2" s="3">
        <v>44.5</v>
      </c>
      <c r="AN2" s="3">
        <v>60</v>
      </c>
      <c r="AO2" s="88">
        <v>0.5</v>
      </c>
      <c r="AP2" s="7">
        <v>1584</v>
      </c>
      <c r="AQ2" s="144">
        <f>AP2/AO2</f>
        <v>3168</v>
      </c>
      <c r="AR2" s="114">
        <v>146.6</v>
      </c>
      <c r="AS2" s="88">
        <v>20</v>
      </c>
      <c r="AT2" s="7">
        <v>19</v>
      </c>
      <c r="AU2" s="114">
        <v>105.5</v>
      </c>
      <c r="AV2" s="7">
        <v>24.89</v>
      </c>
      <c r="AW2" s="114">
        <f>(AU2-AV2)*100/AU2</f>
        <v>76.407582938388629</v>
      </c>
      <c r="AX2" s="129">
        <v>11.43</v>
      </c>
      <c r="AY2" s="129">
        <v>2.71</v>
      </c>
      <c r="AZ2" s="129">
        <v>20.02</v>
      </c>
      <c r="BA2" s="129">
        <v>0.99</v>
      </c>
      <c r="BB2" s="128">
        <f>AX2+AY2+AZ2+BA2</f>
        <v>35.15</v>
      </c>
      <c r="BC2" s="130">
        <f>BB2/AT2</f>
        <v>1.8499999999999999</v>
      </c>
      <c r="BD2" s="130">
        <f>AR2/AT2</f>
        <v>7.7157894736842101</v>
      </c>
      <c r="BE2" s="131">
        <f>AV2/AU2</f>
        <v>0.23592417061611376</v>
      </c>
      <c r="BF2" s="132">
        <f>AP2*BE2</f>
        <v>373.7038862559242</v>
      </c>
      <c r="BG2" s="132">
        <f>BF2/0.5</f>
        <v>747.40777251184841</v>
      </c>
      <c r="BH2" s="130">
        <f>AX2/BB2</f>
        <v>0.32517780938833574</v>
      </c>
      <c r="BI2" s="130">
        <f>AY2/BB2</f>
        <v>7.7098150782361305E-2</v>
      </c>
      <c r="BJ2" s="130">
        <f>AZ2/BB2</f>
        <v>0.56955903271692743</v>
      </c>
      <c r="BK2" s="130">
        <f>BA2/BB2</f>
        <v>2.8165007112375535E-2</v>
      </c>
      <c r="BL2" s="133">
        <f>BG2*BH2</f>
        <v>243.04042218521843</v>
      </c>
      <c r="BM2" s="133">
        <f>BG2*BI2</f>
        <v>57.623757141027284</v>
      </c>
      <c r="BN2" s="133">
        <f>BG2*BJ2</f>
        <v>425.69284795696171</v>
      </c>
      <c r="BO2" s="133">
        <f>BG2*BK2</f>
        <v>21.050745228640967</v>
      </c>
      <c r="BP2" s="134">
        <f>AVERAGE(T2:W2)</f>
        <v>24.375</v>
      </c>
      <c r="BQ2" s="134">
        <f>AVERAGE(X2:AA2)</f>
        <v>42.274999999999999</v>
      </c>
      <c r="BR2" s="134">
        <f>AVERAGE(AB2:AE2)</f>
        <v>51.3</v>
      </c>
      <c r="BS2" s="134">
        <f>AVERAGE(AF2:AI2)</f>
        <v>49.849999999999994</v>
      </c>
      <c r="BT2" s="134">
        <f>AVERAGE(AJ2:AM2)</f>
        <v>47.524999999999999</v>
      </c>
      <c r="BU2" s="134"/>
      <c r="BV2" s="134"/>
      <c r="BW2" s="134"/>
      <c r="BX2" s="134"/>
      <c r="BY2" s="119"/>
      <c r="BZ2" s="119"/>
      <c r="CA2" s="119"/>
      <c r="CB2" s="119"/>
      <c r="CC2" s="119"/>
      <c r="CD2" s="119"/>
      <c r="CE2" s="119"/>
      <c r="CF2" s="119"/>
      <c r="CG2" s="63"/>
      <c r="CH2" s="63"/>
      <c r="CI2" s="61"/>
      <c r="CK2" s="63"/>
      <c r="CM2"/>
      <c r="CN2"/>
      <c r="CO2"/>
      <c r="CP2"/>
      <c r="CQ2"/>
      <c r="CR2"/>
      <c r="CS2"/>
      <c r="CT2"/>
      <c r="CU2"/>
      <c r="CV2"/>
      <c r="CW2"/>
      <c r="CX2"/>
      <c r="CY2"/>
    </row>
    <row r="3" spans="1:114" s="57" customFormat="1">
      <c r="A3" s="7" t="s">
        <v>29</v>
      </c>
      <c r="B3" s="7" t="s">
        <v>30</v>
      </c>
      <c r="C3" s="7" t="s">
        <v>32</v>
      </c>
      <c r="D3" s="7">
        <v>1985</v>
      </c>
      <c r="E3" s="7">
        <v>1</v>
      </c>
      <c r="F3" s="7">
        <v>2</v>
      </c>
      <c r="G3" s="7">
        <v>2</v>
      </c>
      <c r="H3" s="7">
        <v>2</v>
      </c>
      <c r="I3" s="7">
        <v>202</v>
      </c>
      <c r="J3" s="126">
        <v>45915</v>
      </c>
      <c r="K3" s="121">
        <v>0.78</v>
      </c>
      <c r="L3" s="143">
        <v>2.3E-2</v>
      </c>
      <c r="M3" s="143">
        <v>3.1E-2</v>
      </c>
      <c r="N3" s="143">
        <v>7.2999999999999995E-2</v>
      </c>
      <c r="O3" s="143">
        <v>0.33600000000000002</v>
      </c>
      <c r="P3" s="127">
        <f t="shared" si="0"/>
        <v>0.97699999999999998</v>
      </c>
      <c r="Q3" s="127">
        <f t="shared" si="0"/>
        <v>0.96899999999999997</v>
      </c>
      <c r="R3" s="127">
        <f t="shared" si="0"/>
        <v>0.92700000000000005</v>
      </c>
      <c r="S3" s="127">
        <f t="shared" si="1"/>
        <v>0.66399999999999992</v>
      </c>
      <c r="T3" s="3">
        <v>19.7</v>
      </c>
      <c r="U3" s="3">
        <v>19.100000000000001</v>
      </c>
      <c r="V3" s="3">
        <v>27</v>
      </c>
      <c r="W3" s="3">
        <v>15.2</v>
      </c>
      <c r="X3" s="3">
        <v>43.5</v>
      </c>
      <c r="Y3" s="3">
        <v>29.8</v>
      </c>
      <c r="Z3" s="3">
        <v>34.6</v>
      </c>
      <c r="AA3" s="3">
        <v>39.5</v>
      </c>
      <c r="AB3" s="3">
        <v>40</v>
      </c>
      <c r="AC3" s="3">
        <v>49.7</v>
      </c>
      <c r="AD3" s="3">
        <v>37.700000000000003</v>
      </c>
      <c r="AE3" s="3">
        <v>48.7</v>
      </c>
      <c r="AF3" s="3">
        <v>48.8</v>
      </c>
      <c r="AG3" s="3">
        <v>46.3</v>
      </c>
      <c r="AH3" s="3">
        <v>47.2</v>
      </c>
      <c r="AI3" s="3">
        <v>45.5</v>
      </c>
      <c r="AJ3" s="3">
        <v>48.8</v>
      </c>
      <c r="AK3" s="3">
        <v>42.8</v>
      </c>
      <c r="AL3" s="3">
        <v>38.299999999999997</v>
      </c>
      <c r="AM3" s="3">
        <v>48.2</v>
      </c>
      <c r="AN3" s="3">
        <v>80</v>
      </c>
      <c r="AO3" s="88">
        <v>0.5</v>
      </c>
      <c r="AP3" s="7">
        <v>1980</v>
      </c>
      <c r="AQ3" s="144">
        <f t="shared" ref="AQ3:AQ65" si="2">AP3/AO3</f>
        <v>3960</v>
      </c>
      <c r="AR3" s="114">
        <v>138.30000000000001</v>
      </c>
      <c r="AS3" s="88">
        <v>20</v>
      </c>
      <c r="AT3" s="7">
        <v>19</v>
      </c>
      <c r="AU3" s="114">
        <v>107.2</v>
      </c>
      <c r="AV3" s="7">
        <v>23.11</v>
      </c>
      <c r="AW3" s="114">
        <f t="shared" ref="AW3:AW65" si="3">(AU3-AV3)*100/AU3</f>
        <v>78.442164179104481</v>
      </c>
      <c r="AX3" s="129">
        <v>7.83</v>
      </c>
      <c r="AY3" s="129">
        <v>4.1399999999999997</v>
      </c>
      <c r="AZ3" s="129">
        <v>15.24</v>
      </c>
      <c r="BA3" s="129">
        <v>1.84</v>
      </c>
      <c r="BB3" s="128">
        <f t="shared" ref="BB3:BB65" si="4">AX3+AY3+AZ3+BA3</f>
        <v>29.05</v>
      </c>
      <c r="BC3" s="130">
        <f t="shared" ref="BC3:BC65" si="5">BB3/AT3</f>
        <v>1.5289473684210526</v>
      </c>
      <c r="BD3" s="130">
        <f t="shared" ref="BD3:BD65" si="6">AR3/AT3</f>
        <v>7.2789473684210533</v>
      </c>
      <c r="BE3" s="131">
        <f t="shared" ref="BE3:BE52" si="7">AV3/AU3</f>
        <v>0.21557835820895521</v>
      </c>
      <c r="BF3" s="132">
        <f t="shared" ref="BF3:BF53" si="8">AP3*BE3</f>
        <v>426.84514925373134</v>
      </c>
      <c r="BG3" s="132">
        <f t="shared" ref="BG3:BG53" si="9">BF3/0.5</f>
        <v>853.69029850746267</v>
      </c>
      <c r="BH3" s="130">
        <f t="shared" ref="BH3:BH65" si="10">AX3/BB3</f>
        <v>0.26953528399311533</v>
      </c>
      <c r="BI3" s="130">
        <f t="shared" ref="BI3:BI65" si="11">AY3/BB3</f>
        <v>0.14251290877796902</v>
      </c>
      <c r="BJ3" s="130">
        <f t="shared" ref="BJ3:BJ65" si="12">AZ3/BB3</f>
        <v>0.52461273666092945</v>
      </c>
      <c r="BK3" s="130">
        <f t="shared" ref="BK3:BK65" si="13">BA3/BB3</f>
        <v>6.3339070567986239E-2</v>
      </c>
      <c r="BL3" s="133">
        <f t="shared" ref="BL3:BL65" si="14">BG3*BH3</f>
        <v>230.09965705037635</v>
      </c>
      <c r="BM3" s="133">
        <f t="shared" ref="BM3:BM65" si="15">BG3*BI3</f>
        <v>121.66188763583116</v>
      </c>
      <c r="BN3" s="133">
        <f t="shared" ref="BN3:BN65" si="16">BG3*BJ3</f>
        <v>447.85680376088578</v>
      </c>
      <c r="BO3" s="133">
        <f t="shared" ref="BO3:BO65" si="17">BG3*BK3</f>
        <v>54.071950060369417</v>
      </c>
      <c r="BP3" s="134">
        <f t="shared" ref="BP3:BP65" si="18">AVERAGE(T3:W3)</f>
        <v>20.25</v>
      </c>
      <c r="BQ3" s="134">
        <f t="shared" ref="BQ3:BQ65" si="19">AVERAGE(X3:AA3)</f>
        <v>36.85</v>
      </c>
      <c r="BR3" s="134">
        <f t="shared" ref="BR3:BR65" si="20">AVERAGE(AB3:AE3)</f>
        <v>44.025000000000006</v>
      </c>
      <c r="BS3" s="134">
        <f t="shared" ref="BS3:BS65" si="21">AVERAGE(AF3:AI3)</f>
        <v>46.95</v>
      </c>
      <c r="BT3" s="134">
        <f t="shared" ref="BT3:BT65" si="22">AVERAGE(AJ3:AM3)</f>
        <v>44.524999999999991</v>
      </c>
      <c r="BU3" s="134"/>
      <c r="BV3" s="134"/>
      <c r="BW3" s="134"/>
      <c r="BX3" s="134"/>
      <c r="BY3" s="119"/>
      <c r="BZ3" s="119"/>
      <c r="CA3" s="119"/>
      <c r="CB3" s="119"/>
      <c r="CC3" s="119"/>
      <c r="CD3" s="119"/>
      <c r="CE3" s="119"/>
      <c r="CF3" s="119"/>
      <c r="CG3" s="63"/>
      <c r="CH3" s="63"/>
      <c r="CI3" s="61"/>
      <c r="CK3" s="63"/>
      <c r="CM3"/>
      <c r="CN3"/>
      <c r="CO3"/>
      <c r="CP3"/>
      <c r="CQ3"/>
      <c r="CR3"/>
      <c r="CS3"/>
      <c r="CT3"/>
      <c r="CU3"/>
      <c r="CV3"/>
      <c r="CW3"/>
      <c r="CX3"/>
      <c r="CY3"/>
    </row>
    <row r="4" spans="1:114" s="57" customFormat="1">
      <c r="A4" s="7" t="s">
        <v>29</v>
      </c>
      <c r="B4" s="7" t="s">
        <v>30</v>
      </c>
      <c r="C4" s="7" t="s">
        <v>31</v>
      </c>
      <c r="D4" s="7">
        <v>1983</v>
      </c>
      <c r="E4" s="7">
        <v>1</v>
      </c>
      <c r="F4" s="7">
        <v>3</v>
      </c>
      <c r="G4" s="7">
        <v>2</v>
      </c>
      <c r="H4" s="7">
        <v>3</v>
      </c>
      <c r="I4" s="7">
        <v>302</v>
      </c>
      <c r="J4" s="126">
        <v>45915</v>
      </c>
      <c r="K4" s="121">
        <v>0.79</v>
      </c>
      <c r="L4" s="143">
        <v>3.2000000000000001E-2</v>
      </c>
      <c r="M4" s="143">
        <v>7.4999999999999997E-2</v>
      </c>
      <c r="N4" s="143">
        <v>0.115</v>
      </c>
      <c r="O4" s="143">
        <v>0.22</v>
      </c>
      <c r="P4" s="127">
        <f t="shared" si="0"/>
        <v>0.96799999999999997</v>
      </c>
      <c r="Q4" s="127">
        <f t="shared" si="0"/>
        <v>0.92500000000000004</v>
      </c>
      <c r="R4" s="127">
        <f t="shared" si="0"/>
        <v>0.88500000000000001</v>
      </c>
      <c r="S4" s="127">
        <f t="shared" si="1"/>
        <v>0.78</v>
      </c>
      <c r="T4" s="3">
        <v>34.700000000000003</v>
      </c>
      <c r="U4" s="3">
        <v>42.1</v>
      </c>
      <c r="V4" s="3">
        <v>33.799999999999997</v>
      </c>
      <c r="W4" s="3">
        <v>42.3</v>
      </c>
      <c r="X4" s="3">
        <v>38.4</v>
      </c>
      <c r="Y4" s="3">
        <v>46</v>
      </c>
      <c r="Z4" s="3">
        <v>42.6</v>
      </c>
      <c r="AA4" s="3">
        <v>47.1</v>
      </c>
      <c r="AB4" s="3">
        <v>38.6</v>
      </c>
      <c r="AC4" s="3">
        <v>46.5</v>
      </c>
      <c r="AD4" s="3">
        <v>43.7</v>
      </c>
      <c r="AE4" s="3">
        <v>48.5</v>
      </c>
      <c r="AF4" s="3">
        <v>42.9</v>
      </c>
      <c r="AG4" s="3">
        <v>47.7</v>
      </c>
      <c r="AH4" s="3">
        <v>50.4</v>
      </c>
      <c r="AI4" s="3">
        <v>46.3</v>
      </c>
      <c r="AJ4" s="3">
        <v>42.6</v>
      </c>
      <c r="AK4" s="3">
        <v>46.2</v>
      </c>
      <c r="AL4" s="3">
        <v>45.5</v>
      </c>
      <c r="AM4" s="3">
        <v>42.4</v>
      </c>
      <c r="AN4" s="3">
        <v>69</v>
      </c>
      <c r="AO4" s="88">
        <v>0.5</v>
      </c>
      <c r="AP4" s="7">
        <v>1564</v>
      </c>
      <c r="AQ4" s="144">
        <f t="shared" si="2"/>
        <v>3128</v>
      </c>
      <c r="AR4" s="114">
        <v>113.8</v>
      </c>
      <c r="AS4" s="88">
        <v>20</v>
      </c>
      <c r="AT4" s="7">
        <v>20</v>
      </c>
      <c r="AU4" s="114">
        <v>77.2</v>
      </c>
      <c r="AV4" s="7">
        <v>17.93</v>
      </c>
      <c r="AW4" s="114">
        <f t="shared" si="3"/>
        <v>76.774611398963728</v>
      </c>
      <c r="AX4" s="129">
        <v>7.54</v>
      </c>
      <c r="AY4" s="129">
        <v>2.02</v>
      </c>
      <c r="AZ4" s="129">
        <v>14.92</v>
      </c>
      <c r="BA4" s="129">
        <v>0.67</v>
      </c>
      <c r="BB4" s="128">
        <f t="shared" si="4"/>
        <v>25.150000000000002</v>
      </c>
      <c r="BC4" s="130">
        <f t="shared" si="5"/>
        <v>1.2575000000000001</v>
      </c>
      <c r="BD4" s="130">
        <f t="shared" si="6"/>
        <v>5.6899999999999995</v>
      </c>
      <c r="BE4" s="131">
        <f t="shared" si="7"/>
        <v>0.23225388601036268</v>
      </c>
      <c r="BF4" s="132">
        <f t="shared" si="8"/>
        <v>363.24507772020723</v>
      </c>
      <c r="BG4" s="132">
        <f t="shared" si="9"/>
        <v>726.49015544041447</v>
      </c>
      <c r="BH4" s="130">
        <f t="shared" si="10"/>
        <v>0.29980119284294232</v>
      </c>
      <c r="BI4" s="130">
        <f t="shared" si="11"/>
        <v>8.0318091451292234E-2</v>
      </c>
      <c r="BJ4" s="130">
        <f t="shared" si="12"/>
        <v>0.59324055666003972</v>
      </c>
      <c r="BK4" s="130">
        <f t="shared" si="13"/>
        <v>2.6640159045725646E-2</v>
      </c>
      <c r="BL4" s="133">
        <f t="shared" si="14"/>
        <v>217.80261518969084</v>
      </c>
      <c r="BM4" s="133">
        <f t="shared" si="15"/>
        <v>58.350302743126718</v>
      </c>
      <c r="BN4" s="133">
        <f t="shared" si="16"/>
        <v>430.98342422151029</v>
      </c>
      <c r="BO4" s="133">
        <f t="shared" si="17"/>
        <v>19.353813286086588</v>
      </c>
      <c r="BP4" s="134">
        <f t="shared" si="18"/>
        <v>38.225000000000001</v>
      </c>
      <c r="BQ4" s="134">
        <f t="shared" si="19"/>
        <v>43.524999999999999</v>
      </c>
      <c r="BR4" s="134">
        <f t="shared" si="20"/>
        <v>44.325000000000003</v>
      </c>
      <c r="BS4" s="134">
        <f t="shared" si="21"/>
        <v>46.825000000000003</v>
      </c>
      <c r="BT4" s="134">
        <f t="shared" si="22"/>
        <v>44.175000000000004</v>
      </c>
      <c r="BU4" s="134"/>
      <c r="BV4" s="134"/>
      <c r="BW4" s="134"/>
      <c r="BX4" s="134"/>
      <c r="BY4" s="119"/>
      <c r="BZ4" s="119"/>
      <c r="CA4" s="119"/>
      <c r="CB4" s="119"/>
      <c r="CC4" s="119"/>
      <c r="CD4" s="119"/>
      <c r="CE4" s="119"/>
      <c r="CF4" s="119"/>
      <c r="CG4" s="63"/>
      <c r="CH4" s="63"/>
      <c r="CI4" s="61"/>
      <c r="CK4" s="29" t="s">
        <v>754</v>
      </c>
      <c r="CL4"/>
      <c r="CM4"/>
      <c r="CN4" s="29" t="s">
        <v>54</v>
      </c>
      <c r="CO4"/>
      <c r="CP4"/>
      <c r="CQ4"/>
      <c r="CR4"/>
      <c r="CS4"/>
      <c r="CT4"/>
      <c r="CU4"/>
      <c r="CV4"/>
      <c r="CW4"/>
      <c r="CX4"/>
      <c r="CY4"/>
      <c r="CZ4"/>
      <c r="DA4"/>
      <c r="DB4"/>
      <c r="DC4"/>
      <c r="DD4"/>
      <c r="DE4"/>
      <c r="DF4"/>
      <c r="DG4"/>
      <c r="DH4"/>
      <c r="DI4"/>
      <c r="DJ4"/>
    </row>
    <row r="5" spans="1:114" s="57" customFormat="1">
      <c r="A5" s="7" t="s">
        <v>29</v>
      </c>
      <c r="B5" s="7" t="s">
        <v>30</v>
      </c>
      <c r="C5" s="7" t="s">
        <v>34</v>
      </c>
      <c r="D5" s="7">
        <v>1999</v>
      </c>
      <c r="E5" s="7">
        <v>1</v>
      </c>
      <c r="F5" s="7">
        <v>4</v>
      </c>
      <c r="G5" s="7">
        <v>2</v>
      </c>
      <c r="H5" s="7">
        <v>4</v>
      </c>
      <c r="I5" s="7">
        <v>402</v>
      </c>
      <c r="J5" s="126">
        <v>45919</v>
      </c>
      <c r="K5" s="121">
        <v>0.87</v>
      </c>
      <c r="L5" s="143">
        <v>1.9E-2</v>
      </c>
      <c r="M5" s="143">
        <v>3.2000000000000001E-2</v>
      </c>
      <c r="N5" s="143">
        <v>7.0999999999999994E-2</v>
      </c>
      <c r="O5" s="143">
        <v>0.161</v>
      </c>
      <c r="P5" s="127">
        <f t="shared" ref="P5:P65" si="23">1-L5</f>
        <v>0.98099999999999998</v>
      </c>
      <c r="Q5" s="127">
        <f t="shared" ref="Q5:Q65" si="24">1-M5</f>
        <v>0.96799999999999997</v>
      </c>
      <c r="R5" s="127">
        <f t="shared" ref="R5:R65" si="25">1-N5</f>
        <v>0.92900000000000005</v>
      </c>
      <c r="S5" s="127">
        <f t="shared" si="1"/>
        <v>0.83899999999999997</v>
      </c>
      <c r="T5" s="3">
        <v>41</v>
      </c>
      <c r="U5" s="3">
        <v>39.6</v>
      </c>
      <c r="V5" s="3">
        <v>15.7</v>
      </c>
      <c r="W5" s="3">
        <v>5.7</v>
      </c>
      <c r="X5" s="3">
        <v>47.2</v>
      </c>
      <c r="Y5" s="3">
        <v>46.5</v>
      </c>
      <c r="Z5" s="3">
        <v>37</v>
      </c>
      <c r="AA5" s="3">
        <v>37.9</v>
      </c>
      <c r="AB5" s="3">
        <v>47.9</v>
      </c>
      <c r="AC5" s="3">
        <v>46.5</v>
      </c>
      <c r="AD5" s="3">
        <v>43.1</v>
      </c>
      <c r="AE5" s="3">
        <v>47</v>
      </c>
      <c r="AF5" s="3">
        <v>48.7</v>
      </c>
      <c r="AG5" s="3">
        <v>48.1</v>
      </c>
      <c r="AH5" s="3">
        <v>44</v>
      </c>
      <c r="AI5" s="3">
        <v>44.9</v>
      </c>
      <c r="AJ5" s="3">
        <v>42.6</v>
      </c>
      <c r="AK5" s="3">
        <v>36.200000000000003</v>
      </c>
      <c r="AL5" s="3">
        <v>40.4</v>
      </c>
      <c r="AM5" s="3">
        <v>40.9</v>
      </c>
      <c r="AN5" s="88">
        <v>67</v>
      </c>
      <c r="AO5" s="88">
        <v>0.5</v>
      </c>
      <c r="AP5" s="7">
        <v>2032</v>
      </c>
      <c r="AQ5" s="144">
        <f t="shared" si="2"/>
        <v>4064</v>
      </c>
      <c r="AR5" s="114">
        <v>141.9</v>
      </c>
      <c r="AS5" s="88">
        <v>20</v>
      </c>
      <c r="AT5" s="7">
        <v>20</v>
      </c>
      <c r="AU5" s="114">
        <v>107.4</v>
      </c>
      <c r="AV5" s="7">
        <v>21.42</v>
      </c>
      <c r="AW5" s="114">
        <f t="shared" si="3"/>
        <v>80.055865921787699</v>
      </c>
      <c r="AX5" s="129">
        <v>7.93</v>
      </c>
      <c r="AY5" s="129">
        <v>2.76</v>
      </c>
      <c r="AZ5" s="129">
        <v>16.78</v>
      </c>
      <c r="BA5" s="129">
        <v>1.1599999999999999</v>
      </c>
      <c r="BB5" s="128">
        <f t="shared" si="4"/>
        <v>28.63</v>
      </c>
      <c r="BC5" s="130">
        <f t="shared" si="5"/>
        <v>1.4315</v>
      </c>
      <c r="BD5" s="130">
        <f t="shared" si="6"/>
        <v>7.0950000000000006</v>
      </c>
      <c r="BE5" s="131">
        <f t="shared" si="7"/>
        <v>0.19944134078212292</v>
      </c>
      <c r="BF5" s="132">
        <f t="shared" si="8"/>
        <v>405.26480446927377</v>
      </c>
      <c r="BG5" s="132">
        <f t="shared" si="9"/>
        <v>810.52960893854754</v>
      </c>
      <c r="BH5" s="130">
        <f t="shared" si="10"/>
        <v>0.27698218651763884</v>
      </c>
      <c r="BI5" s="130">
        <f t="shared" si="11"/>
        <v>9.6402375130981488E-2</v>
      </c>
      <c r="BJ5" s="130">
        <f t="shared" si="12"/>
        <v>0.58609849807893821</v>
      </c>
      <c r="BK5" s="130">
        <f t="shared" si="13"/>
        <v>4.0516940272441494E-2</v>
      </c>
      <c r="BL5" s="133">
        <f t="shared" si="14"/>
        <v>224.50226332108565</v>
      </c>
      <c r="BM5" s="133">
        <f t="shared" si="15"/>
        <v>78.136979415661585</v>
      </c>
      <c r="BN5" s="133">
        <f t="shared" si="16"/>
        <v>475.05018644739187</v>
      </c>
      <c r="BO5" s="133">
        <f t="shared" si="17"/>
        <v>32.840179754408496</v>
      </c>
      <c r="BP5" s="134">
        <f t="shared" si="18"/>
        <v>25.5</v>
      </c>
      <c r="BQ5" s="134">
        <f t="shared" si="19"/>
        <v>42.15</v>
      </c>
      <c r="BR5" s="134">
        <f t="shared" si="20"/>
        <v>46.125</v>
      </c>
      <c r="BS5" s="134">
        <f t="shared" si="21"/>
        <v>46.425000000000004</v>
      </c>
      <c r="BT5" s="134">
        <f t="shared" si="22"/>
        <v>40.025000000000006</v>
      </c>
      <c r="BU5" s="134"/>
      <c r="BV5" s="134"/>
      <c r="BW5" s="134"/>
      <c r="BX5" s="134"/>
      <c r="BY5" s="119"/>
      <c r="BZ5" s="119"/>
      <c r="CA5" s="119"/>
      <c r="CB5" s="119"/>
      <c r="CC5" s="119"/>
      <c r="CD5" s="119"/>
      <c r="CE5" s="119"/>
      <c r="CF5" s="119"/>
      <c r="CG5" s="63"/>
      <c r="CH5" s="63"/>
      <c r="CI5" s="61"/>
      <c r="CK5" s="29" t="s">
        <v>49</v>
      </c>
      <c r="CL5" s="29" t="s">
        <v>53</v>
      </c>
      <c r="CM5" s="29" t="s">
        <v>52</v>
      </c>
      <c r="CN5">
        <v>1</v>
      </c>
      <c r="CO5">
        <v>2</v>
      </c>
      <c r="CP5">
        <v>3</v>
      </c>
      <c r="CQ5">
        <v>4</v>
      </c>
      <c r="CR5" t="s">
        <v>618</v>
      </c>
      <c r="CS5"/>
      <c r="CT5"/>
      <c r="CU5"/>
      <c r="CV5"/>
      <c r="CW5"/>
      <c r="CX5"/>
      <c r="CY5"/>
      <c r="CZ5"/>
      <c r="DA5"/>
      <c r="DB5"/>
      <c r="DC5"/>
      <c r="DD5"/>
      <c r="DE5"/>
      <c r="DF5"/>
      <c r="DG5"/>
      <c r="DH5"/>
      <c r="DI5"/>
      <c r="DJ5"/>
    </row>
    <row r="6" spans="1:114" s="57" customFormat="1">
      <c r="A6" s="7" t="s">
        <v>29</v>
      </c>
      <c r="B6" s="7" t="s">
        <v>30</v>
      </c>
      <c r="C6" s="7" t="s">
        <v>35</v>
      </c>
      <c r="D6" s="7">
        <v>2002</v>
      </c>
      <c r="E6" s="7">
        <v>1</v>
      </c>
      <c r="F6" s="7">
        <v>4</v>
      </c>
      <c r="G6" s="7">
        <v>4</v>
      </c>
      <c r="H6" s="7">
        <v>5</v>
      </c>
      <c r="I6" s="7">
        <v>404</v>
      </c>
      <c r="J6" s="126">
        <v>45919</v>
      </c>
      <c r="K6" s="121">
        <v>0.85</v>
      </c>
      <c r="L6" s="143">
        <v>1.9E-2</v>
      </c>
      <c r="M6" s="143">
        <v>3.5999999999999997E-2</v>
      </c>
      <c r="N6" s="143">
        <v>4.7E-2</v>
      </c>
      <c r="O6" s="143">
        <v>0.156</v>
      </c>
      <c r="P6" s="127">
        <f t="shared" si="23"/>
        <v>0.98099999999999998</v>
      </c>
      <c r="Q6" s="127">
        <f t="shared" si="24"/>
        <v>0.96399999999999997</v>
      </c>
      <c r="R6" s="127">
        <f t="shared" si="25"/>
        <v>0.95299999999999996</v>
      </c>
      <c r="S6" s="127">
        <f t="shared" si="1"/>
        <v>0.84399999999999997</v>
      </c>
      <c r="T6" s="3">
        <v>45</v>
      </c>
      <c r="U6" s="3">
        <v>39</v>
      </c>
      <c r="V6" s="3">
        <v>41.7</v>
      </c>
      <c r="W6" s="3">
        <v>13.8</v>
      </c>
      <c r="X6" s="3">
        <v>46</v>
      </c>
      <c r="Y6" s="3">
        <v>51.5</v>
      </c>
      <c r="Z6" s="3">
        <v>50.3</v>
      </c>
      <c r="AA6" s="3">
        <v>43</v>
      </c>
      <c r="AB6" s="3">
        <v>47</v>
      </c>
      <c r="AC6" s="3">
        <v>54</v>
      </c>
      <c r="AD6" s="3">
        <v>43.7</v>
      </c>
      <c r="AE6" s="3">
        <v>49.2</v>
      </c>
      <c r="AF6" s="3">
        <v>45.5</v>
      </c>
      <c r="AG6" s="3">
        <v>52.1</v>
      </c>
      <c r="AH6" s="3">
        <v>44.1</v>
      </c>
      <c r="AI6" s="3">
        <v>51.2</v>
      </c>
      <c r="AJ6" s="3">
        <v>43.3</v>
      </c>
      <c r="AK6" s="3">
        <v>46.3</v>
      </c>
      <c r="AL6" s="3">
        <v>41.3</v>
      </c>
      <c r="AM6" s="3">
        <v>44.1</v>
      </c>
      <c r="AN6" s="3">
        <v>63</v>
      </c>
      <c r="AO6" s="88">
        <v>0.5</v>
      </c>
      <c r="AP6" s="7">
        <v>1938</v>
      </c>
      <c r="AQ6" s="144">
        <f t="shared" si="2"/>
        <v>3876</v>
      </c>
      <c r="AR6" s="114">
        <v>176.9</v>
      </c>
      <c r="AS6" s="88">
        <v>20</v>
      </c>
      <c r="AT6" s="7">
        <v>20</v>
      </c>
      <c r="AU6" s="114">
        <v>100.7</v>
      </c>
      <c r="AV6" s="7">
        <v>19.28</v>
      </c>
      <c r="AW6" s="114">
        <f t="shared" si="3"/>
        <v>80.854021847070499</v>
      </c>
      <c r="AX6" s="129">
        <v>11.79</v>
      </c>
      <c r="AY6" s="129">
        <v>2.21</v>
      </c>
      <c r="AZ6" s="129">
        <v>19.38</v>
      </c>
      <c r="BA6" s="129">
        <v>1.1200000000000001</v>
      </c>
      <c r="BB6" s="128">
        <f t="shared" si="4"/>
        <v>34.499999999999993</v>
      </c>
      <c r="BC6" s="130">
        <f t="shared" si="5"/>
        <v>1.7249999999999996</v>
      </c>
      <c r="BD6" s="130">
        <f t="shared" si="6"/>
        <v>8.8450000000000006</v>
      </c>
      <c r="BE6" s="131">
        <f t="shared" si="7"/>
        <v>0.19145978152929494</v>
      </c>
      <c r="BF6" s="132">
        <f t="shared" si="8"/>
        <v>371.04905660377358</v>
      </c>
      <c r="BG6" s="132">
        <f t="shared" si="9"/>
        <v>742.09811320754716</v>
      </c>
      <c r="BH6" s="130">
        <f t="shared" si="10"/>
        <v>0.34173913043478266</v>
      </c>
      <c r="BI6" s="130">
        <f t="shared" si="11"/>
        <v>6.4057971014492759E-2</v>
      </c>
      <c r="BJ6" s="130">
        <f t="shared" si="12"/>
        <v>0.56173913043478274</v>
      </c>
      <c r="BK6" s="130">
        <f t="shared" si="13"/>
        <v>3.2463768115942038E-2</v>
      </c>
      <c r="BL6" s="133">
        <f t="shared" si="14"/>
        <v>253.60396390484007</v>
      </c>
      <c r="BM6" s="133">
        <f t="shared" si="15"/>
        <v>47.537299425758825</v>
      </c>
      <c r="BN6" s="133">
        <f t="shared" si="16"/>
        <v>416.86554881050051</v>
      </c>
      <c r="BO6" s="133">
        <f t="shared" si="17"/>
        <v>24.091301066447915</v>
      </c>
      <c r="BP6" s="134">
        <f t="shared" si="18"/>
        <v>34.875</v>
      </c>
      <c r="BQ6" s="134">
        <f t="shared" si="19"/>
        <v>47.7</v>
      </c>
      <c r="BR6" s="134">
        <f t="shared" si="20"/>
        <v>48.474999999999994</v>
      </c>
      <c r="BS6" s="134">
        <f t="shared" si="21"/>
        <v>48.224999999999994</v>
      </c>
      <c r="BT6" s="134">
        <f t="shared" si="22"/>
        <v>43.749999999999993</v>
      </c>
      <c r="BU6" s="134"/>
      <c r="BV6" s="134"/>
      <c r="BW6" s="134"/>
      <c r="BX6" s="134"/>
      <c r="BY6" s="119"/>
      <c r="BZ6" s="119"/>
      <c r="CA6" s="119"/>
      <c r="CB6" s="119"/>
      <c r="CC6" s="119"/>
      <c r="CD6" s="119"/>
      <c r="CE6" s="119"/>
      <c r="CF6" s="119"/>
      <c r="CG6" s="63"/>
      <c r="CH6" s="63"/>
      <c r="CI6" s="61"/>
      <c r="CK6" t="s">
        <v>39</v>
      </c>
      <c r="CL6">
        <v>1984</v>
      </c>
      <c r="CM6" t="s">
        <v>41</v>
      </c>
      <c r="CN6" s="30">
        <v>520.52934662236987</v>
      </c>
      <c r="CO6" s="30">
        <v>591.09293993677557</v>
      </c>
      <c r="CP6" s="30">
        <v>645.58029782359688</v>
      </c>
      <c r="CQ6" s="30">
        <v>690.35246636771296</v>
      </c>
      <c r="CR6" s="30">
        <v>611.88876268761385</v>
      </c>
      <c r="CS6"/>
      <c r="CT6"/>
      <c r="CU6"/>
      <c r="CV6"/>
      <c r="CW6"/>
      <c r="CX6"/>
      <c r="CY6"/>
      <c r="CZ6"/>
      <c r="DA6"/>
      <c r="DB6"/>
      <c r="DC6"/>
      <c r="DD6"/>
      <c r="DE6"/>
      <c r="DF6"/>
      <c r="DG6"/>
      <c r="DH6"/>
      <c r="DI6"/>
      <c r="DJ6"/>
    </row>
    <row r="7" spans="1:114" s="50" customFormat="1">
      <c r="A7" s="7" t="s">
        <v>29</v>
      </c>
      <c r="B7" s="7" t="s">
        <v>30</v>
      </c>
      <c r="C7" s="7" t="s">
        <v>38</v>
      </c>
      <c r="D7" s="7">
        <v>2023</v>
      </c>
      <c r="E7" s="7">
        <v>1</v>
      </c>
      <c r="F7" s="7">
        <v>3</v>
      </c>
      <c r="G7" s="7">
        <v>4</v>
      </c>
      <c r="H7" s="7">
        <v>6</v>
      </c>
      <c r="I7" s="7">
        <v>304</v>
      </c>
      <c r="J7" s="126">
        <v>45909</v>
      </c>
      <c r="K7" s="88">
        <v>0.82</v>
      </c>
      <c r="L7" s="143">
        <v>6.7000000000000004E-2</v>
      </c>
      <c r="M7" s="143">
        <v>8.5999999999999993E-2</v>
      </c>
      <c r="N7" s="143">
        <v>0.14099999999999999</v>
      </c>
      <c r="O7" s="143">
        <v>0.30399999999999999</v>
      </c>
      <c r="P7" s="127">
        <f t="shared" si="23"/>
        <v>0.93300000000000005</v>
      </c>
      <c r="Q7" s="127">
        <f t="shared" si="24"/>
        <v>0.91400000000000003</v>
      </c>
      <c r="R7" s="127">
        <f t="shared" si="25"/>
        <v>0.85899999999999999</v>
      </c>
      <c r="S7" s="127">
        <f t="shared" si="1"/>
        <v>0.69599999999999995</v>
      </c>
      <c r="T7" s="7">
        <v>39.6</v>
      </c>
      <c r="U7" s="7">
        <v>8.5</v>
      </c>
      <c r="V7" s="7">
        <v>37.6</v>
      </c>
      <c r="W7" s="7">
        <v>28.8</v>
      </c>
      <c r="X7" s="7">
        <v>41.4</v>
      </c>
      <c r="Y7" s="7">
        <v>32.6</v>
      </c>
      <c r="Z7" s="7">
        <v>44.7</v>
      </c>
      <c r="AA7" s="7">
        <v>44.5</v>
      </c>
      <c r="AB7" s="7">
        <v>45.3</v>
      </c>
      <c r="AC7" s="7">
        <v>47.6</v>
      </c>
      <c r="AD7" s="7">
        <v>48.4</v>
      </c>
      <c r="AE7" s="7">
        <v>48.2</v>
      </c>
      <c r="AF7" s="7">
        <v>45.9</v>
      </c>
      <c r="AG7" s="7">
        <v>48.8</v>
      </c>
      <c r="AH7" s="7">
        <v>50.7</v>
      </c>
      <c r="AI7" s="7">
        <v>49.1</v>
      </c>
      <c r="AJ7" s="7">
        <v>48.4</v>
      </c>
      <c r="AK7" s="7">
        <v>43.1</v>
      </c>
      <c r="AL7" s="7">
        <v>50.4</v>
      </c>
      <c r="AM7" s="7">
        <v>48.2</v>
      </c>
      <c r="AN7" s="3">
        <v>63</v>
      </c>
      <c r="AO7" s="88">
        <v>0.5</v>
      </c>
      <c r="AP7" s="7">
        <v>1518</v>
      </c>
      <c r="AQ7" s="144">
        <f t="shared" si="2"/>
        <v>3036</v>
      </c>
      <c r="AR7" s="114">
        <v>129.47</v>
      </c>
      <c r="AS7" s="88">
        <v>20</v>
      </c>
      <c r="AT7" s="7">
        <v>20</v>
      </c>
      <c r="AU7" s="114">
        <v>153.75</v>
      </c>
      <c r="AV7" s="7">
        <v>28.51</v>
      </c>
      <c r="AW7" s="114">
        <f t="shared" si="3"/>
        <v>81.456910569105688</v>
      </c>
      <c r="AX7" s="129">
        <v>8.1999999999999993</v>
      </c>
      <c r="AY7" s="129">
        <v>1.72</v>
      </c>
      <c r="AZ7" s="129">
        <v>13.69</v>
      </c>
      <c r="BA7" s="129">
        <v>0.5</v>
      </c>
      <c r="BB7" s="128">
        <f t="shared" si="4"/>
        <v>24.11</v>
      </c>
      <c r="BC7" s="130">
        <f t="shared" si="5"/>
        <v>1.2055</v>
      </c>
      <c r="BD7" s="130">
        <f t="shared" si="6"/>
        <v>6.4734999999999996</v>
      </c>
      <c r="BE7" s="131">
        <f t="shared" si="7"/>
        <v>0.18543089430894311</v>
      </c>
      <c r="BF7" s="132">
        <f t="shared" si="8"/>
        <v>281.48409756097561</v>
      </c>
      <c r="BG7" s="132">
        <f t="shared" si="9"/>
        <v>562.96819512195123</v>
      </c>
      <c r="BH7" s="130">
        <f t="shared" si="10"/>
        <v>0.3401078390709249</v>
      </c>
      <c r="BI7" s="130">
        <f t="shared" si="11"/>
        <v>7.1339693073413521E-2</v>
      </c>
      <c r="BJ7" s="130">
        <f t="shared" si="12"/>
        <v>0.56781418498548319</v>
      </c>
      <c r="BK7" s="130">
        <f t="shared" si="13"/>
        <v>2.073828287017835E-2</v>
      </c>
      <c r="BL7" s="133">
        <f t="shared" si="14"/>
        <v>191.46989630858565</v>
      </c>
      <c r="BM7" s="133">
        <f t="shared" si="15"/>
        <v>40.161978250093576</v>
      </c>
      <c r="BN7" s="133">
        <f t="shared" si="16"/>
        <v>319.66132688591921</v>
      </c>
      <c r="BO7" s="133">
        <f t="shared" si="17"/>
        <v>11.674993677352784</v>
      </c>
      <c r="BP7" s="134">
        <f t="shared" si="18"/>
        <v>28.625</v>
      </c>
      <c r="BQ7" s="134">
        <f t="shared" si="19"/>
        <v>40.799999999999997</v>
      </c>
      <c r="BR7" s="134">
        <f t="shared" si="20"/>
        <v>47.375</v>
      </c>
      <c r="BS7" s="134">
        <f t="shared" si="21"/>
        <v>48.624999999999993</v>
      </c>
      <c r="BT7" s="134">
        <f t="shared" si="22"/>
        <v>47.525000000000006</v>
      </c>
      <c r="BU7" s="134"/>
      <c r="BV7" s="134"/>
      <c r="BW7" s="134"/>
      <c r="BX7" s="134"/>
      <c r="BY7" s="119"/>
      <c r="BZ7" s="119"/>
      <c r="CA7" s="119"/>
      <c r="CB7" s="119"/>
      <c r="CC7" s="119"/>
      <c r="CD7" s="119"/>
      <c r="CE7" s="119"/>
      <c r="CF7" s="119"/>
      <c r="CG7" s="51"/>
      <c r="CH7" s="51"/>
      <c r="CI7" s="54"/>
      <c r="CK7"/>
      <c r="CL7">
        <v>1989</v>
      </c>
      <c r="CM7" t="s">
        <v>42</v>
      </c>
      <c r="CN7" s="30">
        <v>511.18697068403912</v>
      </c>
      <c r="CO7" s="30">
        <v>314.1655359565807</v>
      </c>
      <c r="CP7" s="30">
        <v>447.64181286549706</v>
      </c>
      <c r="CQ7" s="30">
        <v>400.60453752181502</v>
      </c>
      <c r="CR7" s="30">
        <v>418.39971425698297</v>
      </c>
      <c r="CS7"/>
      <c r="CT7"/>
      <c r="CU7"/>
      <c r="CV7"/>
      <c r="CW7"/>
      <c r="CX7"/>
      <c r="CY7"/>
      <c r="CZ7"/>
      <c r="DA7"/>
      <c r="DB7"/>
      <c r="DC7"/>
      <c r="DD7"/>
      <c r="DE7"/>
      <c r="DF7"/>
      <c r="DG7"/>
      <c r="DH7"/>
      <c r="DI7"/>
      <c r="DJ7"/>
    </row>
    <row r="8" spans="1:114" s="57" customFormat="1">
      <c r="A8" s="7" t="s">
        <v>29</v>
      </c>
      <c r="B8" s="7" t="s">
        <v>30</v>
      </c>
      <c r="C8" s="7" t="s">
        <v>33</v>
      </c>
      <c r="D8" s="7">
        <v>1998</v>
      </c>
      <c r="E8" s="7">
        <v>1</v>
      </c>
      <c r="F8" s="7">
        <v>2</v>
      </c>
      <c r="G8" s="7">
        <v>4</v>
      </c>
      <c r="H8" s="7">
        <v>7</v>
      </c>
      <c r="I8" s="7">
        <v>204</v>
      </c>
      <c r="J8" s="126">
        <v>45912</v>
      </c>
      <c r="K8" s="88">
        <v>0.75</v>
      </c>
      <c r="L8" s="143">
        <v>4.3999999999999997E-2</v>
      </c>
      <c r="M8" s="143">
        <v>0.106</v>
      </c>
      <c r="N8" s="143">
        <v>0.249</v>
      </c>
      <c r="O8" s="143">
        <v>0.435</v>
      </c>
      <c r="P8" s="127">
        <f t="shared" si="23"/>
        <v>0.95599999999999996</v>
      </c>
      <c r="Q8" s="127">
        <f t="shared" si="24"/>
        <v>0.89400000000000002</v>
      </c>
      <c r="R8" s="127">
        <f t="shared" si="25"/>
        <v>0.751</v>
      </c>
      <c r="S8" s="127">
        <f t="shared" si="1"/>
        <v>0.56499999999999995</v>
      </c>
      <c r="T8" s="3">
        <v>40.700000000000003</v>
      </c>
      <c r="U8" s="3">
        <v>33.1</v>
      </c>
      <c r="V8" s="3">
        <v>40.1</v>
      </c>
      <c r="W8" s="3">
        <v>35.1</v>
      </c>
      <c r="X8" s="3">
        <v>40</v>
      </c>
      <c r="Y8" s="3">
        <v>39</v>
      </c>
      <c r="Z8" s="3">
        <v>47.7</v>
      </c>
      <c r="AA8" s="3">
        <v>40.700000000000003</v>
      </c>
      <c r="AB8" s="3">
        <v>44.1</v>
      </c>
      <c r="AC8" s="3">
        <v>43.4</v>
      </c>
      <c r="AD8" s="3">
        <v>49</v>
      </c>
      <c r="AE8" s="3">
        <v>44.7</v>
      </c>
      <c r="AF8" s="3">
        <v>47.3</v>
      </c>
      <c r="AG8" s="3">
        <v>42.6</v>
      </c>
      <c r="AH8" s="3">
        <v>44.2</v>
      </c>
      <c r="AI8" s="3">
        <v>41.1</v>
      </c>
      <c r="AJ8" s="3">
        <v>43.9</v>
      </c>
      <c r="AK8" s="3">
        <v>43.2</v>
      </c>
      <c r="AL8" s="3">
        <v>38.799999999999997</v>
      </c>
      <c r="AM8" s="3">
        <v>37.299999999999997</v>
      </c>
      <c r="AN8" s="3">
        <v>73</v>
      </c>
      <c r="AO8" s="88">
        <v>0.5</v>
      </c>
      <c r="AP8" s="7">
        <v>1634</v>
      </c>
      <c r="AQ8" s="144">
        <f t="shared" si="2"/>
        <v>3268</v>
      </c>
      <c r="AR8" s="114">
        <v>127.3</v>
      </c>
      <c r="AS8" s="88">
        <v>20</v>
      </c>
      <c r="AT8" s="7">
        <v>19</v>
      </c>
      <c r="AU8" s="114">
        <v>134.19999999999999</v>
      </c>
      <c r="AV8" s="7">
        <v>29.26</v>
      </c>
      <c r="AW8" s="114">
        <f t="shared" si="3"/>
        <v>78.1967213114754</v>
      </c>
      <c r="AX8" s="129">
        <v>8.35</v>
      </c>
      <c r="AY8" s="129">
        <v>1.77</v>
      </c>
      <c r="AZ8" s="129">
        <v>16.329999999999998</v>
      </c>
      <c r="BA8" s="129">
        <v>0.74</v>
      </c>
      <c r="BB8" s="128">
        <f t="shared" si="4"/>
        <v>27.189999999999994</v>
      </c>
      <c r="BC8" s="130">
        <f t="shared" si="5"/>
        <v>1.4310526315789471</v>
      </c>
      <c r="BD8" s="130">
        <f t="shared" si="6"/>
        <v>6.7</v>
      </c>
      <c r="BE8" s="131">
        <f t="shared" si="7"/>
        <v>0.21803278688524594</v>
      </c>
      <c r="BF8" s="132">
        <f t="shared" si="8"/>
        <v>356.26557377049187</v>
      </c>
      <c r="BG8" s="132">
        <f t="shared" si="9"/>
        <v>712.53114754098374</v>
      </c>
      <c r="BH8" s="130">
        <f t="shared" si="10"/>
        <v>0.30709819786686288</v>
      </c>
      <c r="BI8" s="130">
        <f t="shared" si="11"/>
        <v>6.5097462302317041E-2</v>
      </c>
      <c r="BJ8" s="130">
        <f t="shared" si="12"/>
        <v>0.60058845163663122</v>
      </c>
      <c r="BK8" s="130">
        <f t="shared" si="13"/>
        <v>2.7215888194189044E-2</v>
      </c>
      <c r="BL8" s="133">
        <f t="shared" si="14"/>
        <v>218.81703133384389</v>
      </c>
      <c r="BM8" s="133">
        <f t="shared" si="15"/>
        <v>46.38396951627589</v>
      </c>
      <c r="BN8" s="133">
        <f t="shared" si="16"/>
        <v>427.93797864451147</v>
      </c>
      <c r="BO8" s="133">
        <f t="shared" si="17"/>
        <v>19.39216804635263</v>
      </c>
      <c r="BP8" s="134">
        <f t="shared" si="18"/>
        <v>37.25</v>
      </c>
      <c r="BQ8" s="134">
        <f t="shared" si="19"/>
        <v>41.85</v>
      </c>
      <c r="BR8" s="134">
        <f t="shared" si="20"/>
        <v>45.3</v>
      </c>
      <c r="BS8" s="134">
        <f t="shared" si="21"/>
        <v>43.800000000000004</v>
      </c>
      <c r="BT8" s="134">
        <f t="shared" si="22"/>
        <v>40.799999999999997</v>
      </c>
      <c r="BU8" s="134"/>
      <c r="BV8" s="134"/>
      <c r="BW8" s="134"/>
      <c r="BX8" s="134"/>
      <c r="BY8" s="119"/>
      <c r="BZ8" s="119"/>
      <c r="CA8" s="119"/>
      <c r="CB8" s="119"/>
      <c r="CC8" s="119"/>
      <c r="CD8" s="119"/>
      <c r="CE8" s="119"/>
      <c r="CF8" s="119"/>
      <c r="CG8" s="63"/>
      <c r="CH8" s="63"/>
      <c r="CI8" s="61"/>
      <c r="CK8"/>
      <c r="CL8">
        <v>1999</v>
      </c>
      <c r="CM8" t="s">
        <v>43</v>
      </c>
      <c r="CN8" s="30">
        <v>633.94251968503931</v>
      </c>
      <c r="CO8" s="30">
        <v>662.44387755102036</v>
      </c>
      <c r="CP8" s="30">
        <v>801.01321585903077</v>
      </c>
      <c r="CQ8" s="30">
        <v>540.74302670623149</v>
      </c>
      <c r="CR8" s="30">
        <v>659.53565995033046</v>
      </c>
      <c r="CS8"/>
      <c r="CT8"/>
      <c r="CU8"/>
      <c r="CV8"/>
      <c r="CW8"/>
      <c r="CX8"/>
      <c r="CY8"/>
      <c r="CZ8"/>
      <c r="DA8"/>
      <c r="DB8"/>
      <c r="DC8"/>
      <c r="DD8"/>
      <c r="DE8"/>
      <c r="DF8"/>
      <c r="DG8"/>
      <c r="DH8"/>
      <c r="DI8"/>
      <c r="DJ8"/>
    </row>
    <row r="9" spans="1:114" s="57" customFormat="1">
      <c r="A9" s="7" t="s">
        <v>29</v>
      </c>
      <c r="B9" s="7" t="s">
        <v>30</v>
      </c>
      <c r="C9" s="7" t="s">
        <v>36</v>
      </c>
      <c r="D9" s="7">
        <v>2016</v>
      </c>
      <c r="E9" s="7">
        <v>1</v>
      </c>
      <c r="F9" s="7">
        <v>1</v>
      </c>
      <c r="G9" s="7">
        <v>4</v>
      </c>
      <c r="H9" s="7">
        <v>8</v>
      </c>
      <c r="I9" s="7">
        <v>104</v>
      </c>
      <c r="J9" s="126">
        <v>45919</v>
      </c>
      <c r="K9" s="121">
        <v>0.81</v>
      </c>
      <c r="L9" s="143">
        <v>2.4E-2</v>
      </c>
      <c r="M9" s="143">
        <v>3.3000000000000002E-2</v>
      </c>
      <c r="N9" s="143">
        <v>5.1999999999999998E-2</v>
      </c>
      <c r="O9" s="143">
        <v>0.113</v>
      </c>
      <c r="P9" s="127">
        <f t="shared" si="23"/>
        <v>0.97599999999999998</v>
      </c>
      <c r="Q9" s="127">
        <f t="shared" si="24"/>
        <v>0.96699999999999997</v>
      </c>
      <c r="R9" s="127">
        <f t="shared" si="25"/>
        <v>0.94799999999999995</v>
      </c>
      <c r="S9" s="127">
        <f t="shared" si="1"/>
        <v>0.88700000000000001</v>
      </c>
      <c r="T9" s="3">
        <v>6.7</v>
      </c>
      <c r="U9" s="3">
        <v>7.1</v>
      </c>
      <c r="V9" s="3">
        <v>34.799999999999997</v>
      </c>
      <c r="W9" s="3">
        <v>31.1</v>
      </c>
      <c r="X9" s="3">
        <v>32.299999999999997</v>
      </c>
      <c r="Y9" s="3">
        <v>32.6</v>
      </c>
      <c r="Z9" s="3">
        <v>41.4</v>
      </c>
      <c r="AA9" s="3">
        <v>39.6</v>
      </c>
      <c r="AB9" s="3">
        <v>39.200000000000003</v>
      </c>
      <c r="AC9" s="3">
        <v>42.2</v>
      </c>
      <c r="AD9" s="3">
        <v>49</v>
      </c>
      <c r="AE9" s="3">
        <v>45.7</v>
      </c>
      <c r="AF9" s="3">
        <v>41.8</v>
      </c>
      <c r="AG9" s="3">
        <v>34.299999999999997</v>
      </c>
      <c r="AH9" s="3">
        <v>44.2</v>
      </c>
      <c r="AI9" s="3">
        <v>45.2</v>
      </c>
      <c r="AJ9" s="3">
        <v>41.5</v>
      </c>
      <c r="AK9" s="3">
        <v>33.799999999999997</v>
      </c>
      <c r="AL9" s="3">
        <v>38.1</v>
      </c>
      <c r="AM9" s="3">
        <v>40.4</v>
      </c>
      <c r="AN9" s="3">
        <v>69</v>
      </c>
      <c r="AO9" s="88">
        <v>0.5</v>
      </c>
      <c r="AP9" s="7">
        <v>1792</v>
      </c>
      <c r="AQ9" s="144">
        <f t="shared" si="2"/>
        <v>3584</v>
      </c>
      <c r="AR9" s="114">
        <v>174.8</v>
      </c>
      <c r="AS9" s="88">
        <v>20</v>
      </c>
      <c r="AT9" s="7">
        <v>19</v>
      </c>
      <c r="AU9" s="114">
        <v>94.1</v>
      </c>
      <c r="AV9" s="7">
        <v>20.78</v>
      </c>
      <c r="AW9" s="114">
        <f t="shared" si="3"/>
        <v>77.917109458023376</v>
      </c>
      <c r="AX9" s="129">
        <v>11.86</v>
      </c>
      <c r="AY9" s="129">
        <v>2.4500000000000002</v>
      </c>
      <c r="AZ9" s="129">
        <v>22.38</v>
      </c>
      <c r="BA9" s="129">
        <v>1.05</v>
      </c>
      <c r="BB9" s="128">
        <f t="shared" si="4"/>
        <v>37.739999999999995</v>
      </c>
      <c r="BC9" s="130">
        <f t="shared" si="5"/>
        <v>1.986315789473684</v>
      </c>
      <c r="BD9" s="130">
        <f t="shared" si="6"/>
        <v>9.2000000000000011</v>
      </c>
      <c r="BE9" s="131">
        <f t="shared" si="7"/>
        <v>0.22082890541976624</v>
      </c>
      <c r="BF9" s="132">
        <f t="shared" si="8"/>
        <v>395.72539851222109</v>
      </c>
      <c r="BG9" s="132">
        <f t="shared" si="9"/>
        <v>791.45079702444218</v>
      </c>
      <c r="BH9" s="130">
        <f t="shared" si="10"/>
        <v>0.31425543190249078</v>
      </c>
      <c r="BI9" s="130">
        <f t="shared" si="11"/>
        <v>6.4917859035506106E-2</v>
      </c>
      <c r="BJ9" s="130">
        <f t="shared" si="12"/>
        <v>0.59300476947535774</v>
      </c>
      <c r="BK9" s="130">
        <f t="shared" si="13"/>
        <v>2.7821939586645476E-2</v>
      </c>
      <c r="BL9" s="133">
        <f t="shared" si="14"/>
        <v>248.71771204848665</v>
      </c>
      <c r="BM9" s="133">
        <f t="shared" si="15"/>
        <v>51.379291274771695</v>
      </c>
      <c r="BN9" s="133">
        <f t="shared" si="16"/>
        <v>469.33409744056746</v>
      </c>
      <c r="BO9" s="133">
        <f t="shared" si="17"/>
        <v>22.019696260616442</v>
      </c>
      <c r="BP9" s="134">
        <f t="shared" si="18"/>
        <v>19.924999999999997</v>
      </c>
      <c r="BQ9" s="134">
        <f t="shared" si="19"/>
        <v>36.475000000000001</v>
      </c>
      <c r="BR9" s="134">
        <f t="shared" si="20"/>
        <v>44.025000000000006</v>
      </c>
      <c r="BS9" s="134">
        <f t="shared" si="21"/>
        <v>41.375</v>
      </c>
      <c r="BT9" s="134">
        <f t="shared" si="22"/>
        <v>38.450000000000003</v>
      </c>
      <c r="BU9" s="134"/>
      <c r="BV9" s="134"/>
      <c r="BW9" s="134"/>
      <c r="BX9" s="134"/>
      <c r="BY9" s="119"/>
      <c r="BZ9" s="119"/>
      <c r="CA9" s="119"/>
      <c r="CB9" s="119"/>
      <c r="CC9" s="119"/>
      <c r="CD9" s="119"/>
      <c r="CE9" s="119"/>
      <c r="CF9" s="119"/>
      <c r="CG9" s="63"/>
      <c r="CH9" s="63"/>
      <c r="CI9" s="61"/>
      <c r="CK9"/>
      <c r="CL9">
        <v>2001</v>
      </c>
      <c r="CM9" t="s">
        <v>44</v>
      </c>
      <c r="CN9" s="30">
        <v>678.84967919340056</v>
      </c>
      <c r="CO9" s="30">
        <v>690.17321428571427</v>
      </c>
      <c r="CP9" s="30">
        <v>619.82042318307265</v>
      </c>
      <c r="CQ9" s="30">
        <v>490.22245161290317</v>
      </c>
      <c r="CR9" s="30">
        <v>619.76644206877268</v>
      </c>
      <c r="CS9"/>
      <c r="CT9"/>
      <c r="CU9"/>
      <c r="CV9"/>
      <c r="CW9"/>
      <c r="CX9"/>
      <c r="CY9"/>
      <c r="CZ9"/>
      <c r="DA9"/>
      <c r="DB9"/>
      <c r="DC9"/>
      <c r="DD9"/>
      <c r="DE9"/>
      <c r="DF9"/>
      <c r="DG9"/>
      <c r="DH9"/>
      <c r="DI9"/>
      <c r="DJ9"/>
    </row>
    <row r="10" spans="1:114" s="57" customFormat="1">
      <c r="A10" s="7" t="s">
        <v>39</v>
      </c>
      <c r="B10" s="7" t="s">
        <v>40</v>
      </c>
      <c r="C10" s="7" t="s">
        <v>41</v>
      </c>
      <c r="D10" s="7">
        <v>1984</v>
      </c>
      <c r="E10" s="7">
        <v>1</v>
      </c>
      <c r="F10" s="7">
        <v>1</v>
      </c>
      <c r="G10" s="7">
        <v>6</v>
      </c>
      <c r="H10" s="7">
        <v>9</v>
      </c>
      <c r="I10" s="7">
        <v>106</v>
      </c>
      <c r="J10" s="126">
        <v>45922</v>
      </c>
      <c r="K10" s="121">
        <v>0.72</v>
      </c>
      <c r="L10" s="143">
        <v>0.11700000000000001</v>
      </c>
      <c r="M10" s="143">
        <v>0.155</v>
      </c>
      <c r="N10" s="143">
        <v>0.23599999999999999</v>
      </c>
      <c r="O10" s="143">
        <v>0.318</v>
      </c>
      <c r="P10" s="127">
        <f t="shared" si="23"/>
        <v>0.88300000000000001</v>
      </c>
      <c r="Q10" s="127">
        <f t="shared" si="24"/>
        <v>0.84499999999999997</v>
      </c>
      <c r="R10" s="127">
        <f t="shared" si="25"/>
        <v>0.76400000000000001</v>
      </c>
      <c r="S10" s="127">
        <f t="shared" si="1"/>
        <v>0.68199999999999994</v>
      </c>
      <c r="T10" s="3">
        <v>58.2</v>
      </c>
      <c r="U10" s="3">
        <v>52.5</v>
      </c>
      <c r="V10" s="3">
        <v>51.6</v>
      </c>
      <c r="W10" s="3">
        <v>53.6</v>
      </c>
      <c r="X10" s="3">
        <v>52.6</v>
      </c>
      <c r="Y10" s="3">
        <v>54.2</v>
      </c>
      <c r="Z10" s="3">
        <v>52.5</v>
      </c>
      <c r="AA10" s="3">
        <v>55</v>
      </c>
      <c r="AB10" s="3">
        <v>52</v>
      </c>
      <c r="AC10" s="3">
        <v>52.2</v>
      </c>
      <c r="AD10" s="3">
        <v>58.1</v>
      </c>
      <c r="AE10" s="3">
        <v>50.2</v>
      </c>
      <c r="AF10" s="3">
        <v>53.6</v>
      </c>
      <c r="AG10" s="3">
        <v>58.4</v>
      </c>
      <c r="AH10" s="3">
        <v>53.9</v>
      </c>
      <c r="AI10" s="3">
        <v>51.6</v>
      </c>
      <c r="AJ10" s="3">
        <v>44.4</v>
      </c>
      <c r="AK10" s="3">
        <v>49.2</v>
      </c>
      <c r="AL10" s="3">
        <v>51.1</v>
      </c>
      <c r="AM10" s="3">
        <v>45.6</v>
      </c>
      <c r="AN10" s="3">
        <v>58</v>
      </c>
      <c r="AO10" s="88">
        <v>0.5</v>
      </c>
      <c r="AP10" s="7">
        <v>1181</v>
      </c>
      <c r="AQ10" s="144">
        <f t="shared" si="2"/>
        <v>2362</v>
      </c>
      <c r="AR10" s="114">
        <v>152.1</v>
      </c>
      <c r="AS10" s="88">
        <v>20</v>
      </c>
      <c r="AT10" s="7">
        <v>20</v>
      </c>
      <c r="AU10" s="114">
        <v>90.3</v>
      </c>
      <c r="AV10" s="7">
        <v>19.899999999999999</v>
      </c>
      <c r="AW10" s="114">
        <f t="shared" si="3"/>
        <v>77.962347729789599</v>
      </c>
      <c r="AX10" s="129">
        <v>13.33</v>
      </c>
      <c r="AY10" s="129">
        <v>0.19</v>
      </c>
      <c r="AZ10" s="129">
        <v>18.690000000000001</v>
      </c>
      <c r="BA10" s="129">
        <v>1.63</v>
      </c>
      <c r="BB10" s="128">
        <f t="shared" si="4"/>
        <v>33.840000000000003</v>
      </c>
      <c r="BC10" s="130">
        <f t="shared" si="5"/>
        <v>1.6920000000000002</v>
      </c>
      <c r="BD10" s="130">
        <f t="shared" si="6"/>
        <v>7.6049999999999995</v>
      </c>
      <c r="BE10" s="131">
        <f t="shared" si="7"/>
        <v>0.22037652270210409</v>
      </c>
      <c r="BF10" s="132">
        <f t="shared" si="8"/>
        <v>260.26467331118494</v>
      </c>
      <c r="BG10" s="132">
        <f t="shared" si="9"/>
        <v>520.52934662236987</v>
      </c>
      <c r="BH10" s="130">
        <f t="shared" si="10"/>
        <v>0.39391252955082739</v>
      </c>
      <c r="BI10" s="130">
        <f t="shared" si="11"/>
        <v>5.6146572104018907E-3</v>
      </c>
      <c r="BJ10" s="130">
        <f t="shared" si="12"/>
        <v>0.55230496453900713</v>
      </c>
      <c r="BK10" s="130">
        <f t="shared" si="13"/>
        <v>4.8167848699763587E-2</v>
      </c>
      <c r="BL10" s="133">
        <f t="shared" si="14"/>
        <v>205.04303163345716</v>
      </c>
      <c r="BM10" s="133">
        <f t="shared" si="15"/>
        <v>2.9225938492390742</v>
      </c>
      <c r="BN10" s="133">
        <f t="shared" si="16"/>
        <v>287.49094232778054</v>
      </c>
      <c r="BO10" s="133">
        <f t="shared" si="17"/>
        <v>25.072778811893109</v>
      </c>
      <c r="BP10" s="134">
        <f t="shared" si="18"/>
        <v>53.975000000000001</v>
      </c>
      <c r="BQ10" s="134">
        <f t="shared" si="19"/>
        <v>53.575000000000003</v>
      </c>
      <c r="BR10" s="134">
        <f t="shared" si="20"/>
        <v>53.125</v>
      </c>
      <c r="BS10" s="134">
        <f t="shared" si="21"/>
        <v>54.375</v>
      </c>
      <c r="BT10" s="134">
        <f t="shared" si="22"/>
        <v>47.574999999999996</v>
      </c>
      <c r="BU10" s="134"/>
      <c r="BV10" s="134"/>
      <c r="BW10" s="134"/>
      <c r="BX10" s="134"/>
      <c r="BY10" s="119"/>
      <c r="BZ10" s="119"/>
      <c r="CA10" s="119"/>
      <c r="CB10" s="119"/>
      <c r="CC10" s="119"/>
      <c r="CD10" s="119"/>
      <c r="CE10" s="119"/>
      <c r="CF10" s="119"/>
      <c r="CG10" s="63"/>
      <c r="CH10" s="63"/>
      <c r="CI10" s="61"/>
      <c r="CK10"/>
      <c r="CL10">
        <v>2004</v>
      </c>
      <c r="CM10" t="s">
        <v>45</v>
      </c>
      <c r="CN10" s="30">
        <v>638.55792622133606</v>
      </c>
      <c r="CO10" s="30">
        <v>540.91473214285725</v>
      </c>
      <c r="CP10" s="30">
        <v>610.60189445196204</v>
      </c>
      <c r="CQ10" s="30">
        <v>396.64390243902437</v>
      </c>
      <c r="CR10" s="30">
        <v>546.67961381379484</v>
      </c>
      <c r="CS10"/>
      <c r="CT10"/>
      <c r="CU10"/>
      <c r="CV10"/>
      <c r="CW10"/>
      <c r="CX10"/>
      <c r="CY10"/>
      <c r="CZ10"/>
      <c r="DA10"/>
      <c r="DB10"/>
      <c r="DC10"/>
      <c r="DD10"/>
      <c r="DE10"/>
      <c r="DF10"/>
      <c r="DG10"/>
      <c r="DH10"/>
      <c r="DI10"/>
      <c r="DJ10"/>
    </row>
    <row r="11" spans="1:114" s="57" customFormat="1">
      <c r="A11" s="7" t="s">
        <v>39</v>
      </c>
      <c r="B11" s="7" t="s">
        <v>40</v>
      </c>
      <c r="C11" s="7" t="s">
        <v>42</v>
      </c>
      <c r="D11" s="7">
        <v>1989</v>
      </c>
      <c r="E11" s="7">
        <v>1</v>
      </c>
      <c r="F11" s="7">
        <v>2</v>
      </c>
      <c r="G11" s="7">
        <v>6</v>
      </c>
      <c r="H11" s="7">
        <v>10</v>
      </c>
      <c r="I11" s="7">
        <v>206</v>
      </c>
      <c r="J11" s="126">
        <v>45919</v>
      </c>
      <c r="K11" s="121">
        <v>0.82</v>
      </c>
      <c r="L11" s="143">
        <v>8.7999999999999995E-2</v>
      </c>
      <c r="M11" s="143">
        <v>8.1000000000000003E-2</v>
      </c>
      <c r="N11" s="143">
        <v>0.127</v>
      </c>
      <c r="O11" s="143">
        <v>0.26800000000000002</v>
      </c>
      <c r="P11" s="127">
        <f t="shared" si="23"/>
        <v>0.91200000000000003</v>
      </c>
      <c r="Q11" s="127">
        <f t="shared" si="24"/>
        <v>0.91900000000000004</v>
      </c>
      <c r="R11" s="127">
        <f t="shared" si="25"/>
        <v>0.873</v>
      </c>
      <c r="S11" s="127">
        <f t="shared" si="1"/>
        <v>0.73199999999999998</v>
      </c>
      <c r="T11" s="3">
        <v>30.9</v>
      </c>
      <c r="U11" s="3">
        <v>16.600000000000001</v>
      </c>
      <c r="V11" s="3">
        <v>36.200000000000003</v>
      </c>
      <c r="W11" s="3">
        <v>41.6</v>
      </c>
      <c r="X11" s="3">
        <v>42.3</v>
      </c>
      <c r="Y11" s="3">
        <v>38</v>
      </c>
      <c r="Z11" s="3">
        <v>47.2</v>
      </c>
      <c r="AA11" s="3">
        <v>47.3</v>
      </c>
      <c r="AB11" s="3">
        <v>49.4</v>
      </c>
      <c r="AC11" s="3">
        <v>41.7</v>
      </c>
      <c r="AD11" s="3">
        <v>49.2</v>
      </c>
      <c r="AE11" s="3">
        <v>51.4</v>
      </c>
      <c r="AF11" s="3">
        <v>51.4</v>
      </c>
      <c r="AG11" s="3">
        <v>47.9</v>
      </c>
      <c r="AH11" s="3">
        <v>51.5</v>
      </c>
      <c r="AI11" s="3">
        <v>50.8</v>
      </c>
      <c r="AJ11" s="3">
        <v>45.4</v>
      </c>
      <c r="AK11" s="3">
        <v>47.6</v>
      </c>
      <c r="AL11" s="3">
        <v>48.7</v>
      </c>
      <c r="AM11" s="3">
        <v>45.8</v>
      </c>
      <c r="AN11" s="3">
        <v>60</v>
      </c>
      <c r="AO11" s="88">
        <v>0.5</v>
      </c>
      <c r="AP11" s="7">
        <v>1356</v>
      </c>
      <c r="AQ11" s="144">
        <f t="shared" si="2"/>
        <v>2712</v>
      </c>
      <c r="AR11" s="114">
        <v>148.1</v>
      </c>
      <c r="AS11" s="88">
        <v>20</v>
      </c>
      <c r="AT11" s="7">
        <v>19</v>
      </c>
      <c r="AU11" s="114">
        <v>92.1</v>
      </c>
      <c r="AV11" s="7">
        <v>17.36</v>
      </c>
      <c r="AW11" s="114">
        <f t="shared" si="3"/>
        <v>81.150922909880563</v>
      </c>
      <c r="AX11" s="129">
        <v>10.56</v>
      </c>
      <c r="AY11" s="129">
        <v>0.25</v>
      </c>
      <c r="AZ11" s="129">
        <v>15.61</v>
      </c>
      <c r="BA11" s="129">
        <v>1.01</v>
      </c>
      <c r="BB11" s="128">
        <f t="shared" si="4"/>
        <v>27.430000000000003</v>
      </c>
      <c r="BC11" s="130">
        <f t="shared" si="5"/>
        <v>1.4436842105263159</v>
      </c>
      <c r="BD11" s="130">
        <f t="shared" si="6"/>
        <v>7.7947368421052632</v>
      </c>
      <c r="BE11" s="131">
        <f t="shared" si="7"/>
        <v>0.18849077090119437</v>
      </c>
      <c r="BF11" s="132">
        <f t="shared" si="8"/>
        <v>255.59348534201956</v>
      </c>
      <c r="BG11" s="132">
        <f t="shared" si="9"/>
        <v>511.18697068403912</v>
      </c>
      <c r="BH11" s="130">
        <f t="shared" si="10"/>
        <v>0.38497994896099158</v>
      </c>
      <c r="BI11" s="130">
        <f t="shared" si="11"/>
        <v>9.1141086401749904E-3</v>
      </c>
      <c r="BJ11" s="130">
        <f t="shared" si="12"/>
        <v>0.56908494349252636</v>
      </c>
      <c r="BK11" s="130">
        <f t="shared" si="13"/>
        <v>3.6820998906306961E-2</v>
      </c>
      <c r="BL11" s="133">
        <f t="shared" si="14"/>
        <v>196.79673388346529</v>
      </c>
      <c r="BM11" s="133">
        <f t="shared" si="15"/>
        <v>4.6590135862562807</v>
      </c>
      <c r="BN11" s="133">
        <f t="shared" si="16"/>
        <v>290.90880832584213</v>
      </c>
      <c r="BO11" s="133">
        <f t="shared" si="17"/>
        <v>18.822414888475372</v>
      </c>
      <c r="BP11" s="134">
        <f t="shared" si="18"/>
        <v>31.325000000000003</v>
      </c>
      <c r="BQ11" s="134">
        <f t="shared" si="19"/>
        <v>43.7</v>
      </c>
      <c r="BR11" s="134">
        <f t="shared" si="20"/>
        <v>47.925000000000004</v>
      </c>
      <c r="BS11" s="134">
        <f t="shared" si="21"/>
        <v>50.400000000000006</v>
      </c>
      <c r="BT11" s="134">
        <f t="shared" si="22"/>
        <v>46.875</v>
      </c>
      <c r="BU11" s="134"/>
      <c r="BV11" s="134"/>
      <c r="BW11" s="134"/>
      <c r="BX11" s="134"/>
      <c r="BY11" s="119"/>
      <c r="BZ11" s="119"/>
      <c r="CA11" s="119"/>
      <c r="CB11" s="119"/>
      <c r="CC11" s="119"/>
      <c r="CD11" s="119"/>
      <c r="CE11" s="119"/>
      <c r="CF11" s="119"/>
      <c r="CG11" s="63"/>
      <c r="CH11" s="63"/>
      <c r="CI11" s="61"/>
      <c r="CK11"/>
      <c r="CL11">
        <v>2008</v>
      </c>
      <c r="CM11" t="s">
        <v>46</v>
      </c>
      <c r="CN11" s="30">
        <v>607.98634259259256</v>
      </c>
      <c r="CO11" s="30">
        <v>578.42569832402239</v>
      </c>
      <c r="CP11" s="30">
        <v>503.51822971549001</v>
      </c>
      <c r="CQ11" s="30">
        <v>639.5117008443907</v>
      </c>
      <c r="CR11" s="30">
        <v>582.36049286912385</v>
      </c>
      <c r="CS11"/>
      <c r="CT11"/>
      <c r="CU11"/>
      <c r="CV11"/>
      <c r="CW11"/>
      <c r="CX11"/>
      <c r="CY11"/>
      <c r="CZ11"/>
      <c r="DA11"/>
      <c r="DB11"/>
      <c r="DC11"/>
      <c r="DD11"/>
      <c r="DE11"/>
      <c r="DF11"/>
      <c r="DG11"/>
      <c r="DH11"/>
      <c r="DI11"/>
      <c r="DJ11"/>
    </row>
    <row r="12" spans="1:114" s="57" customFormat="1">
      <c r="A12" s="7" t="s">
        <v>39</v>
      </c>
      <c r="B12" s="7" t="s">
        <v>40</v>
      </c>
      <c r="C12" s="7" t="s">
        <v>45</v>
      </c>
      <c r="D12" s="7">
        <v>2004</v>
      </c>
      <c r="E12" s="7">
        <v>1</v>
      </c>
      <c r="F12" s="7">
        <v>3</v>
      </c>
      <c r="G12" s="7">
        <v>6</v>
      </c>
      <c r="H12" s="7">
        <v>11</v>
      </c>
      <c r="I12" s="7">
        <v>306</v>
      </c>
      <c r="J12" s="126">
        <v>45919</v>
      </c>
      <c r="K12" s="121">
        <v>0.8</v>
      </c>
      <c r="L12" s="143">
        <v>7.3999999999999996E-2</v>
      </c>
      <c r="M12" s="143">
        <v>9.8000000000000004E-2</v>
      </c>
      <c r="N12" s="143">
        <v>0.17299999999999999</v>
      </c>
      <c r="O12" s="143">
        <v>0.28100000000000003</v>
      </c>
      <c r="P12" s="127">
        <f t="shared" si="23"/>
        <v>0.92600000000000005</v>
      </c>
      <c r="Q12" s="127">
        <f t="shared" si="24"/>
        <v>0.90200000000000002</v>
      </c>
      <c r="R12" s="127">
        <f t="shared" si="25"/>
        <v>0.82699999999999996</v>
      </c>
      <c r="S12" s="127">
        <f t="shared" si="1"/>
        <v>0.71899999999999997</v>
      </c>
      <c r="T12" s="3">
        <v>33.1</v>
      </c>
      <c r="U12" s="3">
        <v>48</v>
      </c>
      <c r="V12" s="3">
        <v>48.4</v>
      </c>
      <c r="W12" s="3">
        <v>45.8</v>
      </c>
      <c r="X12" s="3">
        <v>45.2</v>
      </c>
      <c r="Y12" s="3">
        <v>53.3</v>
      </c>
      <c r="Z12" s="3">
        <v>50.3</v>
      </c>
      <c r="AA12" s="3">
        <v>53.2</v>
      </c>
      <c r="AB12" s="3">
        <v>47.1</v>
      </c>
      <c r="AC12" s="3">
        <v>47.1</v>
      </c>
      <c r="AD12" s="3">
        <v>50.7</v>
      </c>
      <c r="AE12" s="3">
        <v>52.8</v>
      </c>
      <c r="AF12" s="3">
        <v>40.799999999999997</v>
      </c>
      <c r="AG12" s="3">
        <v>59.4</v>
      </c>
      <c r="AH12" s="3">
        <v>55.9</v>
      </c>
      <c r="AI12" s="3">
        <v>46.8</v>
      </c>
      <c r="AJ12" s="3">
        <v>48.2</v>
      </c>
      <c r="AK12" s="3">
        <v>49.9</v>
      </c>
      <c r="AL12" s="3">
        <v>47.4</v>
      </c>
      <c r="AM12" s="3">
        <v>52.8</v>
      </c>
      <c r="AN12" s="3">
        <v>65</v>
      </c>
      <c r="AO12" s="88">
        <v>0.5</v>
      </c>
      <c r="AP12" s="7">
        <v>1283</v>
      </c>
      <c r="AQ12" s="144">
        <f t="shared" si="2"/>
        <v>2566</v>
      </c>
      <c r="AR12" s="114">
        <v>160.9</v>
      </c>
      <c r="AS12" s="88">
        <v>20</v>
      </c>
      <c r="AT12" s="7">
        <v>20</v>
      </c>
      <c r="AU12" s="114">
        <v>100.3</v>
      </c>
      <c r="AV12" s="7">
        <v>24.96</v>
      </c>
      <c r="AW12" s="114">
        <f t="shared" si="3"/>
        <v>75.114656031904289</v>
      </c>
      <c r="AX12" s="129">
        <v>10.49</v>
      </c>
      <c r="AY12" s="129">
        <v>0.44</v>
      </c>
      <c r="AZ12" s="129">
        <v>18.78</v>
      </c>
      <c r="BA12" s="129">
        <v>1.29</v>
      </c>
      <c r="BB12" s="128">
        <f t="shared" si="4"/>
        <v>31</v>
      </c>
      <c r="BC12" s="130">
        <f t="shared" si="5"/>
        <v>1.55</v>
      </c>
      <c r="BD12" s="130">
        <f t="shared" si="6"/>
        <v>8.0449999999999999</v>
      </c>
      <c r="BE12" s="131">
        <f t="shared" si="7"/>
        <v>0.24885343968095713</v>
      </c>
      <c r="BF12" s="132">
        <f t="shared" si="8"/>
        <v>319.27896311066803</v>
      </c>
      <c r="BG12" s="132">
        <f t="shared" si="9"/>
        <v>638.55792622133606</v>
      </c>
      <c r="BH12" s="130">
        <f t="shared" si="10"/>
        <v>0.33838709677419354</v>
      </c>
      <c r="BI12" s="130">
        <f t="shared" si="11"/>
        <v>1.4193548387096775E-2</v>
      </c>
      <c r="BJ12" s="130">
        <f t="shared" si="12"/>
        <v>0.60580645161290325</v>
      </c>
      <c r="BK12" s="130">
        <f t="shared" si="13"/>
        <v>4.161290322580645E-2</v>
      </c>
      <c r="BL12" s="133">
        <f t="shared" si="14"/>
        <v>216.07976277618758</v>
      </c>
      <c r="BM12" s="133">
        <f t="shared" si="15"/>
        <v>9.0634028237867064</v>
      </c>
      <c r="BN12" s="133">
        <f t="shared" si="16"/>
        <v>386.84251143344164</v>
      </c>
      <c r="BO12" s="133">
        <f t="shared" si="17"/>
        <v>26.572249187920111</v>
      </c>
      <c r="BP12" s="134">
        <f t="shared" si="18"/>
        <v>43.825000000000003</v>
      </c>
      <c r="BQ12" s="134">
        <f t="shared" si="19"/>
        <v>50.5</v>
      </c>
      <c r="BR12" s="134">
        <f t="shared" si="20"/>
        <v>49.424999999999997</v>
      </c>
      <c r="BS12" s="134">
        <f t="shared" si="21"/>
        <v>50.724999999999994</v>
      </c>
      <c r="BT12" s="134">
        <f t="shared" si="22"/>
        <v>49.575000000000003</v>
      </c>
      <c r="BU12" s="134"/>
      <c r="BV12" s="134"/>
      <c r="BW12" s="134"/>
      <c r="BX12" s="134"/>
      <c r="BY12" s="119"/>
      <c r="BZ12" s="119"/>
      <c r="CA12" s="119"/>
      <c r="CB12" s="119"/>
      <c r="CC12" s="119"/>
      <c r="CD12" s="119"/>
      <c r="CE12" s="119"/>
      <c r="CF12" s="119"/>
      <c r="CG12" s="63"/>
      <c r="CH12" s="63"/>
      <c r="CI12" s="61"/>
      <c r="CK12"/>
      <c r="CL12">
        <v>2016</v>
      </c>
      <c r="CM12" t="s">
        <v>47</v>
      </c>
      <c r="CN12" s="30">
        <v>406.42530864197533</v>
      </c>
      <c r="CO12" s="30">
        <v>595.43215130023646</v>
      </c>
      <c r="CP12" s="30">
        <v>555.20398505603976</v>
      </c>
      <c r="CQ12" s="30">
        <v>403.5055408970976</v>
      </c>
      <c r="CR12" s="30">
        <v>490.14174647383732</v>
      </c>
      <c r="CS12"/>
      <c r="CT12"/>
      <c r="CU12"/>
      <c r="CV12"/>
      <c r="CW12"/>
      <c r="CX12"/>
      <c r="CY12"/>
      <c r="CZ12"/>
      <c r="DA12"/>
      <c r="DB12"/>
      <c r="DC12"/>
      <c r="DD12"/>
      <c r="DE12"/>
      <c r="DF12"/>
      <c r="DG12"/>
      <c r="DH12"/>
      <c r="DI12"/>
      <c r="DJ12"/>
    </row>
    <row r="13" spans="1:114" s="57" customFormat="1">
      <c r="A13" s="7" t="s">
        <v>39</v>
      </c>
      <c r="B13" s="7" t="s">
        <v>40</v>
      </c>
      <c r="C13" s="7" t="s">
        <v>43</v>
      </c>
      <c r="D13" s="7">
        <v>1999</v>
      </c>
      <c r="E13" s="7">
        <v>1</v>
      </c>
      <c r="F13" s="7">
        <v>4</v>
      </c>
      <c r="G13" s="7">
        <v>6</v>
      </c>
      <c r="H13" s="7">
        <v>12</v>
      </c>
      <c r="I13" s="7">
        <v>406</v>
      </c>
      <c r="J13" s="126">
        <v>45919</v>
      </c>
      <c r="K13" s="121">
        <v>0.82</v>
      </c>
      <c r="L13" s="143">
        <v>2.3E-2</v>
      </c>
      <c r="M13" s="143">
        <v>4.1000000000000002E-2</v>
      </c>
      <c r="N13" s="143">
        <v>3.9E-2</v>
      </c>
      <c r="O13" s="143">
        <v>0.14699999999999999</v>
      </c>
      <c r="P13" s="127">
        <f t="shared" si="23"/>
        <v>0.97699999999999998</v>
      </c>
      <c r="Q13" s="127">
        <f t="shared" si="24"/>
        <v>0.95899999999999996</v>
      </c>
      <c r="R13" s="127">
        <f t="shared" si="25"/>
        <v>0.96099999999999997</v>
      </c>
      <c r="S13" s="127">
        <f t="shared" si="1"/>
        <v>0.85299999999999998</v>
      </c>
      <c r="T13" s="3">
        <v>0.9</v>
      </c>
      <c r="U13" s="3">
        <v>6.9</v>
      </c>
      <c r="V13" s="3">
        <v>18.2</v>
      </c>
      <c r="W13" s="3">
        <v>33.799999999999997</v>
      </c>
      <c r="X13" s="3">
        <v>42.9</v>
      </c>
      <c r="Y13" s="3">
        <v>44.6</v>
      </c>
      <c r="Z13" s="3">
        <v>38</v>
      </c>
      <c r="AA13" s="3">
        <v>39.5</v>
      </c>
      <c r="AB13" s="3">
        <v>53.2</v>
      </c>
      <c r="AC13" s="3">
        <v>54.5</v>
      </c>
      <c r="AD13" s="3">
        <v>49.3</v>
      </c>
      <c r="AE13" s="3">
        <v>50.2</v>
      </c>
      <c r="AF13" s="3">
        <v>54.7</v>
      </c>
      <c r="AG13" s="3">
        <v>51.2</v>
      </c>
      <c r="AH13" s="3">
        <v>51.6</v>
      </c>
      <c r="AI13" s="3">
        <v>52.3</v>
      </c>
      <c r="AJ13" s="3">
        <v>50.3</v>
      </c>
      <c r="AK13" s="3">
        <v>51.6</v>
      </c>
      <c r="AL13" s="3">
        <v>48.4</v>
      </c>
      <c r="AM13" s="3">
        <v>43.6</v>
      </c>
      <c r="AN13" s="3">
        <v>65</v>
      </c>
      <c r="AO13" s="88">
        <v>0.5</v>
      </c>
      <c r="AP13" s="7">
        <v>1607</v>
      </c>
      <c r="AQ13" s="144">
        <f t="shared" si="2"/>
        <v>3214</v>
      </c>
      <c r="AR13" s="114">
        <v>138.69999999999999</v>
      </c>
      <c r="AS13" s="88">
        <v>20</v>
      </c>
      <c r="AT13" s="7">
        <v>19</v>
      </c>
      <c r="AU13" s="114">
        <v>76.2</v>
      </c>
      <c r="AV13" s="7">
        <v>15.03</v>
      </c>
      <c r="AW13" s="114">
        <f t="shared" si="3"/>
        <v>80.275590551181097</v>
      </c>
      <c r="AX13" s="129">
        <v>8.33</v>
      </c>
      <c r="AY13" s="129">
        <v>1.47</v>
      </c>
      <c r="AZ13" s="129">
        <v>15.79</v>
      </c>
      <c r="BA13" s="129">
        <v>1.1100000000000001</v>
      </c>
      <c r="BB13" s="128">
        <f t="shared" si="4"/>
        <v>26.7</v>
      </c>
      <c r="BC13" s="130">
        <f t="shared" si="5"/>
        <v>1.4052631578947368</v>
      </c>
      <c r="BD13" s="130">
        <f t="shared" si="6"/>
        <v>7.3</v>
      </c>
      <c r="BE13" s="131">
        <f t="shared" si="7"/>
        <v>0.19724409448818897</v>
      </c>
      <c r="BF13" s="132">
        <f t="shared" si="8"/>
        <v>316.97125984251966</v>
      </c>
      <c r="BG13" s="132">
        <f t="shared" si="9"/>
        <v>633.94251968503931</v>
      </c>
      <c r="BH13" s="130">
        <f t="shared" si="10"/>
        <v>0.31198501872659179</v>
      </c>
      <c r="BI13" s="130">
        <f t="shared" si="11"/>
        <v>5.5056179775280899E-2</v>
      </c>
      <c r="BJ13" s="130">
        <f t="shared" si="12"/>
        <v>0.5913857677902622</v>
      </c>
      <c r="BK13" s="130">
        <f t="shared" si="13"/>
        <v>4.1573033707865172E-2</v>
      </c>
      <c r="BL13" s="133">
        <f t="shared" si="14"/>
        <v>197.78056887551978</v>
      </c>
      <c r="BM13" s="133">
        <f t="shared" si="15"/>
        <v>34.902453330974076</v>
      </c>
      <c r="BN13" s="133">
        <f t="shared" si="16"/>
        <v>374.90458373883035</v>
      </c>
      <c r="BO13" s="133">
        <f t="shared" si="17"/>
        <v>26.354913739715119</v>
      </c>
      <c r="BP13" s="134">
        <f t="shared" si="18"/>
        <v>14.95</v>
      </c>
      <c r="BQ13" s="134">
        <f t="shared" si="19"/>
        <v>41.25</v>
      </c>
      <c r="BR13" s="134">
        <f t="shared" si="20"/>
        <v>51.8</v>
      </c>
      <c r="BS13" s="134">
        <f t="shared" si="21"/>
        <v>52.45</v>
      </c>
      <c r="BT13" s="134">
        <f t="shared" si="22"/>
        <v>48.475000000000001</v>
      </c>
      <c r="BU13" s="134"/>
      <c r="BV13" s="134"/>
      <c r="BW13" s="134"/>
      <c r="BX13" s="134"/>
      <c r="BY13" s="119"/>
      <c r="BZ13" s="119"/>
      <c r="CA13" s="119"/>
      <c r="CB13" s="119"/>
      <c r="CC13" s="119"/>
      <c r="CD13" s="119"/>
      <c r="CE13" s="119"/>
      <c r="CF13" s="119"/>
      <c r="CG13" s="63"/>
      <c r="CH13" s="63"/>
      <c r="CI13" s="61"/>
      <c r="CK13"/>
      <c r="CL13">
        <v>2020</v>
      </c>
      <c r="CM13" t="s">
        <v>48</v>
      </c>
      <c r="CN13" s="30">
        <v>428.30444964871191</v>
      </c>
      <c r="CO13" s="30">
        <v>588.24142011834317</v>
      </c>
      <c r="CP13" s="30">
        <v>744.4316008316008</v>
      </c>
      <c r="CQ13" s="30">
        <v>738.73540740740737</v>
      </c>
      <c r="CR13" s="30">
        <v>624.92821950151585</v>
      </c>
      <c r="CS13"/>
      <c r="CT13"/>
      <c r="CU13"/>
      <c r="CV13"/>
      <c r="CW13"/>
      <c r="CX13"/>
      <c r="CY13"/>
      <c r="CZ13"/>
      <c r="DA13"/>
      <c r="DB13"/>
      <c r="DC13"/>
      <c r="DD13"/>
      <c r="DE13"/>
      <c r="DF13"/>
      <c r="DG13"/>
      <c r="DH13"/>
      <c r="DI13"/>
      <c r="DJ13"/>
    </row>
    <row r="14" spans="1:114" s="57" customFormat="1">
      <c r="A14" s="7" t="s">
        <v>39</v>
      </c>
      <c r="B14" s="7" t="s">
        <v>40</v>
      </c>
      <c r="C14" s="7" t="s">
        <v>46</v>
      </c>
      <c r="D14" s="7">
        <v>2008</v>
      </c>
      <c r="E14" s="7">
        <v>1</v>
      </c>
      <c r="F14" s="7">
        <v>4</v>
      </c>
      <c r="G14" s="7">
        <v>8</v>
      </c>
      <c r="H14" s="7">
        <v>13</v>
      </c>
      <c r="I14" s="7">
        <v>408</v>
      </c>
      <c r="J14" s="126">
        <v>45915</v>
      </c>
      <c r="K14" s="121">
        <v>0.8</v>
      </c>
      <c r="L14" s="143">
        <v>2.5999999999999999E-2</v>
      </c>
      <c r="M14" s="143">
        <v>4.9000000000000002E-2</v>
      </c>
      <c r="N14" s="143">
        <v>0.111</v>
      </c>
      <c r="O14" s="143">
        <v>0.17</v>
      </c>
      <c r="P14" s="127">
        <f t="shared" si="23"/>
        <v>0.97399999999999998</v>
      </c>
      <c r="Q14" s="127">
        <f t="shared" si="24"/>
        <v>0.95099999999999996</v>
      </c>
      <c r="R14" s="127">
        <f t="shared" si="25"/>
        <v>0.88900000000000001</v>
      </c>
      <c r="S14" s="127">
        <f t="shared" si="1"/>
        <v>0.83</v>
      </c>
      <c r="T14" s="3">
        <v>31.4</v>
      </c>
      <c r="U14" s="3">
        <v>27.9</v>
      </c>
      <c r="V14" s="3">
        <v>12.6</v>
      </c>
      <c r="W14" s="3">
        <v>36.4</v>
      </c>
      <c r="X14" s="3">
        <v>46.8</v>
      </c>
      <c r="Y14" s="3">
        <v>45.5</v>
      </c>
      <c r="Z14" s="3">
        <v>42</v>
      </c>
      <c r="AA14" s="3">
        <v>44.4</v>
      </c>
      <c r="AB14" s="3">
        <v>50.6</v>
      </c>
      <c r="AC14" s="3">
        <v>49.2</v>
      </c>
      <c r="AD14" s="3">
        <v>46.2</v>
      </c>
      <c r="AE14" s="3">
        <v>38.6</v>
      </c>
      <c r="AF14" s="3">
        <v>50.9</v>
      </c>
      <c r="AG14" s="3">
        <v>49.3</v>
      </c>
      <c r="AH14" s="3">
        <v>50.2</v>
      </c>
      <c r="AI14" s="3">
        <v>47.8</v>
      </c>
      <c r="AJ14" s="3">
        <v>52.5</v>
      </c>
      <c r="AK14" s="3">
        <v>50.9</v>
      </c>
      <c r="AL14" s="3">
        <v>50.2</v>
      </c>
      <c r="AM14" s="3">
        <v>46.5</v>
      </c>
      <c r="AN14" s="3">
        <v>62</v>
      </c>
      <c r="AO14" s="88">
        <v>0.5</v>
      </c>
      <c r="AP14" s="7">
        <v>1363</v>
      </c>
      <c r="AQ14" s="144">
        <f t="shared" si="2"/>
        <v>2726</v>
      </c>
      <c r="AR14" s="114">
        <v>120.5</v>
      </c>
      <c r="AS14" s="88">
        <v>20</v>
      </c>
      <c r="AT14" s="7">
        <v>18</v>
      </c>
      <c r="AU14" s="114">
        <v>86.4</v>
      </c>
      <c r="AV14" s="7">
        <v>19.27</v>
      </c>
      <c r="AW14" s="114">
        <f t="shared" si="3"/>
        <v>77.696759259259267</v>
      </c>
      <c r="AX14" s="129">
        <v>7.66</v>
      </c>
      <c r="AY14" s="129">
        <v>0.54</v>
      </c>
      <c r="AZ14" s="129">
        <v>14.41</v>
      </c>
      <c r="BA14" s="129">
        <v>1.4</v>
      </c>
      <c r="BB14" s="128">
        <f t="shared" si="4"/>
        <v>24.009999999999998</v>
      </c>
      <c r="BC14" s="130">
        <f t="shared" si="5"/>
        <v>1.3338888888888887</v>
      </c>
      <c r="BD14" s="130">
        <f t="shared" si="6"/>
        <v>6.6944444444444446</v>
      </c>
      <c r="BE14" s="131">
        <f t="shared" si="7"/>
        <v>0.2230324074074074</v>
      </c>
      <c r="BF14" s="132">
        <f t="shared" si="8"/>
        <v>303.99317129629628</v>
      </c>
      <c r="BG14" s="132">
        <f t="shared" si="9"/>
        <v>607.98634259259256</v>
      </c>
      <c r="BH14" s="130">
        <f t="shared" si="10"/>
        <v>0.31903373594335699</v>
      </c>
      <c r="BI14" s="130">
        <f t="shared" si="11"/>
        <v>2.2490628904623076E-2</v>
      </c>
      <c r="BJ14" s="130">
        <f t="shared" si="12"/>
        <v>0.60016659725114541</v>
      </c>
      <c r="BK14" s="130">
        <f t="shared" si="13"/>
        <v>5.830903790087464E-2</v>
      </c>
      <c r="BL14" s="133">
        <f t="shared" si="14"/>
        <v>193.96815427985254</v>
      </c>
      <c r="BM14" s="133">
        <f t="shared" si="15"/>
        <v>13.67399521032903</v>
      </c>
      <c r="BN14" s="133">
        <f t="shared" si="16"/>
        <v>364.8930944089654</v>
      </c>
      <c r="BO14" s="133">
        <f t="shared" si="17"/>
        <v>35.45109869344563</v>
      </c>
      <c r="BP14" s="134">
        <f t="shared" si="18"/>
        <v>27.074999999999996</v>
      </c>
      <c r="BQ14" s="134">
        <f t="shared" si="19"/>
        <v>44.675000000000004</v>
      </c>
      <c r="BR14" s="134">
        <f t="shared" si="20"/>
        <v>46.15</v>
      </c>
      <c r="BS14" s="134">
        <f t="shared" si="21"/>
        <v>49.55</v>
      </c>
      <c r="BT14" s="134">
        <f t="shared" si="22"/>
        <v>50.025000000000006</v>
      </c>
      <c r="BU14" s="134"/>
      <c r="BV14" s="134"/>
      <c r="BW14" s="134"/>
      <c r="BX14" s="134"/>
      <c r="BY14" s="119"/>
      <c r="BZ14" s="119"/>
      <c r="CA14" s="119"/>
      <c r="CB14" s="119"/>
      <c r="CC14" s="119"/>
      <c r="CD14" s="119"/>
      <c r="CE14" s="119"/>
      <c r="CF14" s="119"/>
      <c r="CG14" s="63"/>
      <c r="CH14" s="63"/>
      <c r="CI14" s="61"/>
      <c r="CK14" t="s">
        <v>606</v>
      </c>
      <c r="CL14"/>
      <c r="CM14"/>
      <c r="CN14" s="30">
        <v>553.22281791118314</v>
      </c>
      <c r="CO14" s="30">
        <v>570.1111962019437</v>
      </c>
      <c r="CP14" s="30">
        <v>615.97643247328631</v>
      </c>
      <c r="CQ14" s="30">
        <v>537.53987922457281</v>
      </c>
      <c r="CR14" s="30">
        <v>569.21258145274646</v>
      </c>
      <c r="CS14"/>
      <c r="CT14"/>
      <c r="CU14"/>
      <c r="CV14"/>
      <c r="CW14"/>
      <c r="CX14"/>
      <c r="CY14"/>
      <c r="CZ14"/>
      <c r="DA14"/>
      <c r="DB14"/>
      <c r="DC14"/>
      <c r="DD14"/>
      <c r="DE14"/>
      <c r="DF14"/>
      <c r="DG14"/>
      <c r="DH14"/>
      <c r="DI14"/>
      <c r="DJ14"/>
    </row>
    <row r="15" spans="1:114" s="57" customFormat="1">
      <c r="A15" s="7" t="s">
        <v>39</v>
      </c>
      <c r="B15" s="7" t="s">
        <v>40</v>
      </c>
      <c r="C15" s="7" t="s">
        <v>48</v>
      </c>
      <c r="D15" s="7">
        <v>2020</v>
      </c>
      <c r="E15" s="7">
        <v>1</v>
      </c>
      <c r="F15" s="7">
        <v>3</v>
      </c>
      <c r="G15" s="7">
        <v>8</v>
      </c>
      <c r="H15" s="7">
        <v>14</v>
      </c>
      <c r="I15" s="7">
        <v>308</v>
      </c>
      <c r="J15" s="126">
        <v>45922</v>
      </c>
      <c r="K15" s="121">
        <v>0.77</v>
      </c>
      <c r="L15" s="143">
        <v>0.16300000000000001</v>
      </c>
      <c r="M15" s="143">
        <v>0.29699999999999999</v>
      </c>
      <c r="N15" s="143">
        <v>0.27800000000000002</v>
      </c>
      <c r="O15" s="143">
        <v>0.496</v>
      </c>
      <c r="P15" s="127">
        <f t="shared" si="23"/>
        <v>0.83699999999999997</v>
      </c>
      <c r="Q15" s="127">
        <f t="shared" si="24"/>
        <v>0.70300000000000007</v>
      </c>
      <c r="R15" s="127">
        <f t="shared" si="25"/>
        <v>0.72199999999999998</v>
      </c>
      <c r="S15" s="127">
        <f t="shared" si="1"/>
        <v>0.504</v>
      </c>
      <c r="T15" s="3">
        <v>50.2</v>
      </c>
      <c r="U15" s="3">
        <v>51</v>
      </c>
      <c r="V15" s="3">
        <v>38.4</v>
      </c>
      <c r="W15" s="3">
        <v>52.7</v>
      </c>
      <c r="X15" s="3">
        <v>50.4</v>
      </c>
      <c r="Y15" s="3">
        <v>52.9</v>
      </c>
      <c r="Z15" s="3">
        <v>47.7</v>
      </c>
      <c r="AA15" s="3">
        <v>49.8</v>
      </c>
      <c r="AB15" s="3">
        <v>53.3</v>
      </c>
      <c r="AC15" s="3">
        <v>54.7</v>
      </c>
      <c r="AD15" s="3">
        <v>49.3</v>
      </c>
      <c r="AE15" s="3">
        <v>50.9</v>
      </c>
      <c r="AF15" s="3">
        <v>53.1</v>
      </c>
      <c r="AG15" s="3">
        <v>54.3</v>
      </c>
      <c r="AH15" s="3">
        <v>44.9</v>
      </c>
      <c r="AI15" s="3">
        <v>53.9</v>
      </c>
      <c r="AJ15" s="3">
        <v>47.7</v>
      </c>
      <c r="AK15" s="3">
        <v>48.5</v>
      </c>
      <c r="AL15" s="3">
        <v>42.5</v>
      </c>
      <c r="AM15" s="3">
        <v>47.3</v>
      </c>
      <c r="AN15" s="3">
        <v>58</v>
      </c>
      <c r="AO15" s="88">
        <v>0.5</v>
      </c>
      <c r="AP15" s="7">
        <v>935</v>
      </c>
      <c r="AQ15" s="144">
        <f t="shared" si="2"/>
        <v>1870</v>
      </c>
      <c r="AR15" s="114">
        <v>150.5</v>
      </c>
      <c r="AS15" s="88">
        <v>20</v>
      </c>
      <c r="AT15" s="7">
        <v>17</v>
      </c>
      <c r="AU15" s="114">
        <v>85.4</v>
      </c>
      <c r="AV15" s="7">
        <v>19.559999999999999</v>
      </c>
      <c r="AW15" s="114">
        <f t="shared" si="3"/>
        <v>77.096018735362989</v>
      </c>
      <c r="AX15" s="129">
        <v>12.02</v>
      </c>
      <c r="AY15" s="129">
        <v>0.31</v>
      </c>
      <c r="AZ15" s="129">
        <v>18.93</v>
      </c>
      <c r="BA15" s="129">
        <v>0.68</v>
      </c>
      <c r="BB15" s="128">
        <f t="shared" si="4"/>
        <v>31.939999999999998</v>
      </c>
      <c r="BC15" s="130">
        <f t="shared" si="5"/>
        <v>1.8788235294117646</v>
      </c>
      <c r="BD15" s="130">
        <f t="shared" si="6"/>
        <v>8.8529411764705888</v>
      </c>
      <c r="BE15" s="131">
        <f t="shared" si="7"/>
        <v>0.22903981264636999</v>
      </c>
      <c r="BF15" s="132">
        <f t="shared" si="8"/>
        <v>214.15222482435595</v>
      </c>
      <c r="BG15" s="132">
        <f t="shared" si="9"/>
        <v>428.30444964871191</v>
      </c>
      <c r="BH15" s="130">
        <f t="shared" si="10"/>
        <v>0.37633061991233563</v>
      </c>
      <c r="BI15" s="130">
        <f t="shared" si="11"/>
        <v>9.7056981840951788E-3</v>
      </c>
      <c r="BJ15" s="130">
        <f t="shared" si="12"/>
        <v>0.59267376330619914</v>
      </c>
      <c r="BK15" s="130">
        <f t="shared" si="13"/>
        <v>2.1289918597370072E-2</v>
      </c>
      <c r="BL15" s="133">
        <f t="shared" si="14"/>
        <v>161.18407904751149</v>
      </c>
      <c r="BM15" s="133">
        <f t="shared" si="15"/>
        <v>4.1569937191953885</v>
      </c>
      <c r="BN15" s="133">
        <f t="shared" si="16"/>
        <v>253.84481001409256</v>
      </c>
      <c r="BO15" s="133">
        <f t="shared" si="17"/>
        <v>9.118566867912465</v>
      </c>
      <c r="BP15" s="134">
        <f t="shared" si="18"/>
        <v>48.075000000000003</v>
      </c>
      <c r="BQ15" s="134">
        <f t="shared" si="19"/>
        <v>50.2</v>
      </c>
      <c r="BR15" s="134">
        <f t="shared" si="20"/>
        <v>52.050000000000004</v>
      </c>
      <c r="BS15" s="134">
        <f t="shared" si="21"/>
        <v>51.550000000000004</v>
      </c>
      <c r="BT15" s="134">
        <f t="shared" si="22"/>
        <v>46.5</v>
      </c>
      <c r="BU15" s="134"/>
      <c r="BV15" s="134"/>
      <c r="BW15" s="134"/>
      <c r="BX15" s="134"/>
      <c r="BY15" s="119"/>
      <c r="BZ15" s="119"/>
      <c r="CA15" s="119"/>
      <c r="CB15" s="119"/>
      <c r="CC15" s="119"/>
      <c r="CD15" s="119"/>
      <c r="CE15" s="119"/>
      <c r="CF15" s="119"/>
      <c r="CG15" s="63"/>
      <c r="CH15" s="63"/>
      <c r="CI15" s="61"/>
      <c r="CK15" t="s">
        <v>29</v>
      </c>
      <c r="CL15">
        <v>1983</v>
      </c>
      <c r="CM15" t="s">
        <v>31</v>
      </c>
      <c r="CN15" s="30">
        <v>726.49015544041447</v>
      </c>
      <c r="CO15" s="30">
        <v>735.02993197278909</v>
      </c>
      <c r="CP15" s="30">
        <v>686.77278562259312</v>
      </c>
      <c r="CQ15" s="30">
        <v>639.21748251748249</v>
      </c>
      <c r="CR15" s="30">
        <v>696.87758888831979</v>
      </c>
      <c r="CS15"/>
      <c r="CT15"/>
      <c r="CU15"/>
      <c r="CV15"/>
      <c r="CW15"/>
      <c r="CX15"/>
      <c r="CY15"/>
      <c r="CZ15"/>
      <c r="DA15"/>
      <c r="DB15"/>
      <c r="DC15"/>
      <c r="DD15"/>
      <c r="DE15"/>
      <c r="DF15"/>
      <c r="DG15"/>
      <c r="DH15"/>
      <c r="DI15"/>
      <c r="DJ15"/>
    </row>
    <row r="16" spans="1:114" s="57" customFormat="1">
      <c r="A16" s="7" t="s">
        <v>39</v>
      </c>
      <c r="B16" s="7" t="s">
        <v>40</v>
      </c>
      <c r="C16" s="7" t="s">
        <v>44</v>
      </c>
      <c r="D16" s="7">
        <v>2001</v>
      </c>
      <c r="E16" s="7">
        <v>1</v>
      </c>
      <c r="F16" s="7">
        <v>2</v>
      </c>
      <c r="G16" s="7">
        <v>8</v>
      </c>
      <c r="H16" s="7">
        <v>15</v>
      </c>
      <c r="I16" s="7">
        <v>208</v>
      </c>
      <c r="J16" s="126">
        <v>45919</v>
      </c>
      <c r="K16" s="121">
        <v>0.8</v>
      </c>
      <c r="L16" s="143">
        <v>5.8999999999999997E-2</v>
      </c>
      <c r="M16" s="143">
        <v>8.4000000000000005E-2</v>
      </c>
      <c r="N16" s="143">
        <v>0.14599999999999999</v>
      </c>
      <c r="O16" s="143">
        <v>0.27600000000000002</v>
      </c>
      <c r="P16" s="127">
        <f t="shared" si="23"/>
        <v>0.94100000000000006</v>
      </c>
      <c r="Q16" s="127">
        <f t="shared" si="24"/>
        <v>0.91600000000000004</v>
      </c>
      <c r="R16" s="127">
        <f t="shared" si="25"/>
        <v>0.85399999999999998</v>
      </c>
      <c r="S16" s="127">
        <f t="shared" si="1"/>
        <v>0.72399999999999998</v>
      </c>
      <c r="T16" s="3">
        <v>39.200000000000003</v>
      </c>
      <c r="U16" s="3">
        <v>36</v>
      </c>
      <c r="V16" s="3">
        <v>24.7</v>
      </c>
      <c r="W16" s="3">
        <v>37.5</v>
      </c>
      <c r="X16" s="3">
        <v>48.5</v>
      </c>
      <c r="Y16" s="3">
        <v>48.1</v>
      </c>
      <c r="Z16" s="3">
        <v>50</v>
      </c>
      <c r="AA16" s="3">
        <v>47</v>
      </c>
      <c r="AB16" s="3">
        <v>51.6</v>
      </c>
      <c r="AC16" s="3">
        <v>52.3</v>
      </c>
      <c r="AD16" s="3">
        <v>51</v>
      </c>
      <c r="AE16" s="3">
        <v>48.9</v>
      </c>
      <c r="AF16" s="3">
        <v>50.5</v>
      </c>
      <c r="AG16" s="3">
        <v>47.5</v>
      </c>
      <c r="AH16" s="3">
        <v>47.3</v>
      </c>
      <c r="AI16" s="3">
        <v>47.5</v>
      </c>
      <c r="AJ16" s="3">
        <v>44.5</v>
      </c>
      <c r="AK16" s="3">
        <v>44.1</v>
      </c>
      <c r="AL16" s="3">
        <v>44.1</v>
      </c>
      <c r="AM16" s="3">
        <v>42.6</v>
      </c>
      <c r="AN16" s="3">
        <v>65</v>
      </c>
      <c r="AO16" s="88">
        <v>0.5</v>
      </c>
      <c r="AP16" s="7">
        <v>1875</v>
      </c>
      <c r="AQ16" s="144">
        <f t="shared" si="2"/>
        <v>3750</v>
      </c>
      <c r="AR16" s="114">
        <v>154.6</v>
      </c>
      <c r="AS16" s="88">
        <v>20</v>
      </c>
      <c r="AT16" s="7">
        <v>19</v>
      </c>
      <c r="AU16" s="114">
        <v>109.1</v>
      </c>
      <c r="AV16" s="7">
        <v>19.75</v>
      </c>
      <c r="AW16" s="114">
        <f t="shared" si="3"/>
        <v>81.897341888175987</v>
      </c>
      <c r="AX16" s="129">
        <v>8.69</v>
      </c>
      <c r="AY16" s="129">
        <v>0.33</v>
      </c>
      <c r="AZ16" s="129">
        <v>16.84</v>
      </c>
      <c r="BA16" s="129">
        <v>2.2200000000000002</v>
      </c>
      <c r="BB16" s="128">
        <f t="shared" si="4"/>
        <v>28.08</v>
      </c>
      <c r="BC16" s="130">
        <f t="shared" si="5"/>
        <v>1.4778947368421052</v>
      </c>
      <c r="BD16" s="130">
        <f t="shared" si="6"/>
        <v>8.1368421052631579</v>
      </c>
      <c r="BE16" s="131">
        <f t="shared" si="7"/>
        <v>0.18102658111824016</v>
      </c>
      <c r="BF16" s="132">
        <f t="shared" si="8"/>
        <v>339.42483959670028</v>
      </c>
      <c r="BG16" s="132">
        <f t="shared" si="9"/>
        <v>678.84967919340056</v>
      </c>
      <c r="BH16" s="130">
        <f t="shared" si="10"/>
        <v>0.30947293447293445</v>
      </c>
      <c r="BI16" s="130">
        <f t="shared" si="11"/>
        <v>1.1752136752136754E-2</v>
      </c>
      <c r="BJ16" s="130">
        <f t="shared" si="12"/>
        <v>0.59971509971509973</v>
      </c>
      <c r="BK16" s="130">
        <f t="shared" si="13"/>
        <v>7.905982905982907E-2</v>
      </c>
      <c r="BL16" s="133">
        <f t="shared" si="14"/>
        <v>210.08560228599183</v>
      </c>
      <c r="BM16" s="133">
        <f t="shared" si="15"/>
        <v>7.9779342640250075</v>
      </c>
      <c r="BN16" s="133">
        <f t="shared" si="16"/>
        <v>407.11640304903369</v>
      </c>
      <c r="BO16" s="133">
        <f t="shared" si="17"/>
        <v>53.669739594350048</v>
      </c>
      <c r="BP16" s="134">
        <f t="shared" si="18"/>
        <v>34.35</v>
      </c>
      <c r="BQ16" s="134">
        <f t="shared" si="19"/>
        <v>48.4</v>
      </c>
      <c r="BR16" s="134">
        <f t="shared" si="20"/>
        <v>50.95</v>
      </c>
      <c r="BS16" s="134">
        <f t="shared" si="21"/>
        <v>48.2</v>
      </c>
      <c r="BT16" s="134">
        <f t="shared" si="22"/>
        <v>43.824999999999996</v>
      </c>
      <c r="BU16" s="134"/>
      <c r="BV16" s="134"/>
      <c r="BW16" s="134"/>
      <c r="BX16" s="134"/>
      <c r="BY16" s="119"/>
      <c r="BZ16" s="119"/>
      <c r="CA16" s="119"/>
      <c r="CB16" s="119"/>
      <c r="CC16" s="119"/>
      <c r="CD16" s="119"/>
      <c r="CE16" s="119"/>
      <c r="CF16" s="119"/>
      <c r="CG16" s="63"/>
      <c r="CH16" s="63"/>
      <c r="CI16" s="61"/>
      <c r="CK16"/>
      <c r="CL16">
        <v>1985</v>
      </c>
      <c r="CM16" t="s">
        <v>32</v>
      </c>
      <c r="CN16" s="30">
        <v>853.69029850746267</v>
      </c>
      <c r="CO16" s="30">
        <v>553.85971223021579</v>
      </c>
      <c r="CP16" s="30">
        <v>780.15041128084613</v>
      </c>
      <c r="CQ16" s="30">
        <v>590.24671052631572</v>
      </c>
      <c r="CR16" s="30">
        <v>694.48678313621008</v>
      </c>
      <c r="CS16"/>
      <c r="CT16"/>
      <c r="CU16"/>
      <c r="CV16"/>
      <c r="CW16"/>
      <c r="CX16"/>
      <c r="CY16"/>
      <c r="CZ16"/>
      <c r="DA16"/>
      <c r="DB16"/>
      <c r="DC16"/>
      <c r="DD16"/>
      <c r="DE16"/>
      <c r="DF16"/>
      <c r="DG16"/>
      <c r="DH16"/>
      <c r="DI16"/>
      <c r="DJ16"/>
    </row>
    <row r="17" spans="1:114" s="57" customFormat="1">
      <c r="A17" s="7" t="s">
        <v>39</v>
      </c>
      <c r="B17" s="7" t="s">
        <v>40</v>
      </c>
      <c r="C17" s="7" t="s">
        <v>47</v>
      </c>
      <c r="D17" s="7">
        <v>2016</v>
      </c>
      <c r="E17" s="7">
        <v>1</v>
      </c>
      <c r="F17" s="7">
        <v>1</v>
      </c>
      <c r="G17" s="7">
        <v>8</v>
      </c>
      <c r="H17" s="7">
        <v>16</v>
      </c>
      <c r="I17" s="7">
        <v>108</v>
      </c>
      <c r="J17" s="126">
        <v>45915</v>
      </c>
      <c r="K17" s="121">
        <v>0.63</v>
      </c>
      <c r="L17" s="143">
        <v>0.122</v>
      </c>
      <c r="M17" s="143">
        <v>0.156</v>
      </c>
      <c r="N17" s="143">
        <v>0.35399999999999998</v>
      </c>
      <c r="O17" s="143">
        <v>0.38100000000000001</v>
      </c>
      <c r="P17" s="127">
        <f t="shared" si="23"/>
        <v>0.878</v>
      </c>
      <c r="Q17" s="127">
        <f t="shared" si="24"/>
        <v>0.84399999999999997</v>
      </c>
      <c r="R17" s="127">
        <f t="shared" si="25"/>
        <v>0.64600000000000002</v>
      </c>
      <c r="S17" s="127">
        <f t="shared" si="1"/>
        <v>0.61899999999999999</v>
      </c>
      <c r="T17" s="3">
        <v>48.5</v>
      </c>
      <c r="U17" s="3">
        <v>47.3</v>
      </c>
      <c r="V17" s="3">
        <v>41.3</v>
      </c>
      <c r="W17" s="3">
        <v>37.5</v>
      </c>
      <c r="X17" s="3">
        <v>49.8</v>
      </c>
      <c r="Y17" s="3">
        <v>47.9</v>
      </c>
      <c r="Z17" s="3">
        <v>47.1</v>
      </c>
      <c r="AA17" s="3">
        <v>48.8</v>
      </c>
      <c r="AB17" s="3">
        <v>48.9</v>
      </c>
      <c r="AC17" s="3">
        <v>45.8</v>
      </c>
      <c r="AD17" s="3">
        <v>46.7</v>
      </c>
      <c r="AE17" s="3">
        <v>50</v>
      </c>
      <c r="AF17" s="3">
        <v>53</v>
      </c>
      <c r="AG17" s="3">
        <v>51.1</v>
      </c>
      <c r="AH17" s="3">
        <v>51.7</v>
      </c>
      <c r="AI17" s="3">
        <v>51</v>
      </c>
      <c r="AJ17" s="3">
        <v>47.9</v>
      </c>
      <c r="AK17" s="3">
        <v>53.1</v>
      </c>
      <c r="AL17" s="3">
        <v>43.8</v>
      </c>
      <c r="AM17" s="3">
        <v>49.2</v>
      </c>
      <c r="AN17" s="3">
        <v>58</v>
      </c>
      <c r="AO17" s="88">
        <v>0.5</v>
      </c>
      <c r="AP17" s="7">
        <v>951</v>
      </c>
      <c r="AQ17" s="144">
        <f t="shared" si="2"/>
        <v>1902</v>
      </c>
      <c r="AR17" s="114">
        <v>145.5</v>
      </c>
      <c r="AS17" s="88">
        <v>20</v>
      </c>
      <c r="AT17" s="7">
        <v>19</v>
      </c>
      <c r="AU17" s="114">
        <v>97.2</v>
      </c>
      <c r="AV17" s="7">
        <v>20.77</v>
      </c>
      <c r="AW17" s="114">
        <f t="shared" si="3"/>
        <v>78.631687242798364</v>
      </c>
      <c r="AX17" s="129">
        <v>10.130000000000001</v>
      </c>
      <c r="AY17" s="129">
        <v>0.32</v>
      </c>
      <c r="AZ17" s="129">
        <v>19.559999999999999</v>
      </c>
      <c r="BA17" s="129">
        <v>1.08</v>
      </c>
      <c r="BB17" s="128">
        <f t="shared" si="4"/>
        <v>31.089999999999996</v>
      </c>
      <c r="BC17" s="130">
        <f t="shared" si="5"/>
        <v>1.6363157894736839</v>
      </c>
      <c r="BD17" s="130">
        <f t="shared" si="6"/>
        <v>7.6578947368421053</v>
      </c>
      <c r="BE17" s="131">
        <f t="shared" si="7"/>
        <v>0.21368312757201646</v>
      </c>
      <c r="BF17" s="132">
        <f t="shared" si="8"/>
        <v>203.21265432098767</v>
      </c>
      <c r="BG17" s="132">
        <f t="shared" si="9"/>
        <v>406.42530864197533</v>
      </c>
      <c r="BH17" s="130">
        <f t="shared" si="10"/>
        <v>0.32582824059183024</v>
      </c>
      <c r="BI17" s="130">
        <f t="shared" si="11"/>
        <v>1.0292698616918625E-2</v>
      </c>
      <c r="BJ17" s="130">
        <f t="shared" si="12"/>
        <v>0.62914120295915088</v>
      </c>
      <c r="BK17" s="130">
        <f t="shared" si="13"/>
        <v>3.4737857832100358E-2</v>
      </c>
      <c r="BL17" s="133">
        <f t="shared" si="14"/>
        <v>132.4248432468064</v>
      </c>
      <c r="BM17" s="133">
        <f t="shared" si="15"/>
        <v>4.183213212139985</v>
      </c>
      <c r="BN17" s="133">
        <f t="shared" si="16"/>
        <v>255.69890759205654</v>
      </c>
      <c r="BO17" s="133">
        <f t="shared" si="17"/>
        <v>14.118344590972448</v>
      </c>
      <c r="BP17" s="134">
        <f t="shared" si="18"/>
        <v>43.65</v>
      </c>
      <c r="BQ17" s="134">
        <f t="shared" si="19"/>
        <v>48.399999999999991</v>
      </c>
      <c r="BR17" s="134">
        <f t="shared" si="20"/>
        <v>47.849999999999994</v>
      </c>
      <c r="BS17" s="134">
        <f t="shared" si="21"/>
        <v>51.7</v>
      </c>
      <c r="BT17" s="134">
        <f t="shared" si="22"/>
        <v>48.5</v>
      </c>
      <c r="BU17" s="134"/>
      <c r="BV17" s="134"/>
      <c r="BW17" s="134"/>
      <c r="BX17" s="134"/>
      <c r="BY17" s="119"/>
      <c r="BZ17" s="119"/>
      <c r="CA17" s="119"/>
      <c r="CB17" s="119"/>
      <c r="CC17" s="119"/>
      <c r="CD17" s="119"/>
      <c r="CE17" s="119"/>
      <c r="CF17" s="119"/>
      <c r="CG17" s="63"/>
      <c r="CH17" s="63"/>
      <c r="CI17" s="61"/>
      <c r="CK17"/>
      <c r="CL17">
        <v>1998</v>
      </c>
      <c r="CM17" t="s">
        <v>33</v>
      </c>
      <c r="CN17" s="30">
        <v>712.53114754098374</v>
      </c>
      <c r="CO17" s="30">
        <v>831.29999999999984</v>
      </c>
      <c r="CP17" s="30">
        <v>648.51472191930202</v>
      </c>
      <c r="CQ17" s="30">
        <v>838.36874999999998</v>
      </c>
      <c r="CR17" s="30">
        <v>757.67865486507151</v>
      </c>
      <c r="CS17"/>
      <c r="CT17"/>
      <c r="CU17"/>
      <c r="CV17"/>
      <c r="CW17"/>
      <c r="CX17"/>
      <c r="CY17"/>
      <c r="CZ17"/>
      <c r="DA17"/>
      <c r="DB17"/>
      <c r="DC17"/>
      <c r="DD17"/>
      <c r="DE17"/>
      <c r="DF17"/>
      <c r="DG17"/>
      <c r="DH17"/>
      <c r="DI17"/>
      <c r="DJ17"/>
    </row>
    <row r="18" spans="1:114" s="57" customFormat="1">
      <c r="A18" s="7" t="s">
        <v>29</v>
      </c>
      <c r="B18" s="7" t="s">
        <v>30</v>
      </c>
      <c r="C18" s="7" t="s">
        <v>32</v>
      </c>
      <c r="D18" s="7">
        <v>1985</v>
      </c>
      <c r="E18" s="7">
        <v>2</v>
      </c>
      <c r="F18" s="7">
        <v>1</v>
      </c>
      <c r="G18" s="7">
        <v>10</v>
      </c>
      <c r="H18" s="7">
        <v>17</v>
      </c>
      <c r="I18" s="7">
        <v>110</v>
      </c>
      <c r="J18" s="126">
        <v>45915</v>
      </c>
      <c r="K18" s="121">
        <v>0.83</v>
      </c>
      <c r="L18" s="143">
        <v>1.2999999999999999E-2</v>
      </c>
      <c r="M18" s="143">
        <v>2.7E-2</v>
      </c>
      <c r="N18" s="143">
        <v>0.111</v>
      </c>
      <c r="O18" s="143">
        <v>0.26400000000000001</v>
      </c>
      <c r="P18" s="127">
        <f t="shared" si="23"/>
        <v>0.98699999999999999</v>
      </c>
      <c r="Q18" s="127">
        <f t="shared" si="24"/>
        <v>0.97299999999999998</v>
      </c>
      <c r="R18" s="127">
        <f t="shared" si="25"/>
        <v>0.88900000000000001</v>
      </c>
      <c r="S18" s="127">
        <f t="shared" si="1"/>
        <v>0.73599999999999999</v>
      </c>
      <c r="T18" s="3">
        <v>44.5</v>
      </c>
      <c r="U18" s="3">
        <v>23.6</v>
      </c>
      <c r="V18" s="3">
        <v>40.200000000000003</v>
      </c>
      <c r="W18" s="3">
        <v>41.2</v>
      </c>
      <c r="X18" s="3">
        <v>45.3</v>
      </c>
      <c r="Y18" s="3">
        <v>47.8</v>
      </c>
      <c r="Z18" s="3">
        <v>43.9</v>
      </c>
      <c r="AA18" s="3">
        <v>53.3</v>
      </c>
      <c r="AB18" s="3">
        <v>46.6</v>
      </c>
      <c r="AC18" s="3">
        <v>48.9</v>
      </c>
      <c r="AD18" s="3">
        <v>50</v>
      </c>
      <c r="AE18" s="3">
        <v>52</v>
      </c>
      <c r="AF18" s="3">
        <v>49.3</v>
      </c>
      <c r="AG18" s="3">
        <v>49.8</v>
      </c>
      <c r="AH18" s="3">
        <v>47.3</v>
      </c>
      <c r="AI18" s="3">
        <v>51.1</v>
      </c>
      <c r="AJ18" s="3">
        <v>46.3</v>
      </c>
      <c r="AK18" s="3">
        <v>46.6</v>
      </c>
      <c r="AL18" s="3">
        <v>43</v>
      </c>
      <c r="AM18" s="3">
        <v>45.7</v>
      </c>
      <c r="AN18" s="3">
        <v>70</v>
      </c>
      <c r="AO18" s="88">
        <v>0.5</v>
      </c>
      <c r="AP18" s="7">
        <v>1439</v>
      </c>
      <c r="AQ18" s="144">
        <f t="shared" si="2"/>
        <v>2878</v>
      </c>
      <c r="AR18" s="114">
        <v>142.9</v>
      </c>
      <c r="AS18" s="88">
        <v>20</v>
      </c>
      <c r="AT18" s="7">
        <v>20</v>
      </c>
      <c r="AU18" s="114">
        <v>83.4</v>
      </c>
      <c r="AV18" s="7">
        <v>16.05</v>
      </c>
      <c r="AW18" s="114">
        <f t="shared" si="3"/>
        <v>80.755395683453244</v>
      </c>
      <c r="AX18" s="129">
        <v>10.32</v>
      </c>
      <c r="AY18" s="129">
        <v>1.73</v>
      </c>
      <c r="AZ18" s="129">
        <v>17.55</v>
      </c>
      <c r="BA18" s="129">
        <v>1.17</v>
      </c>
      <c r="BB18" s="128">
        <f t="shared" si="4"/>
        <v>30.770000000000003</v>
      </c>
      <c r="BC18" s="130">
        <f t="shared" si="5"/>
        <v>1.5385000000000002</v>
      </c>
      <c r="BD18" s="130">
        <f t="shared" si="6"/>
        <v>7.1450000000000005</v>
      </c>
      <c r="BE18" s="131">
        <f t="shared" si="7"/>
        <v>0.19244604316546762</v>
      </c>
      <c r="BF18" s="132">
        <f t="shared" si="8"/>
        <v>276.9298561151079</v>
      </c>
      <c r="BG18" s="132">
        <f t="shared" si="9"/>
        <v>553.85971223021579</v>
      </c>
      <c r="BH18" s="130">
        <f t="shared" si="10"/>
        <v>0.33539161520961974</v>
      </c>
      <c r="BI18" s="130">
        <f t="shared" si="11"/>
        <v>5.6223594410139743E-2</v>
      </c>
      <c r="BJ18" s="130">
        <f t="shared" si="12"/>
        <v>0.57036074098147538</v>
      </c>
      <c r="BK18" s="130">
        <f t="shared" si="13"/>
        <v>3.8024049398765025E-2</v>
      </c>
      <c r="BL18" s="133">
        <f t="shared" si="14"/>
        <v>185.75990348442727</v>
      </c>
      <c r="BM18" s="133">
        <f t="shared" si="15"/>
        <v>31.139983820548366</v>
      </c>
      <c r="BN18" s="133">
        <f t="shared" si="16"/>
        <v>315.89983586741261</v>
      </c>
      <c r="BO18" s="133">
        <f t="shared" si="17"/>
        <v>21.059989057827508</v>
      </c>
      <c r="BP18" s="134">
        <f t="shared" si="18"/>
        <v>37.375</v>
      </c>
      <c r="BQ18" s="134">
        <f t="shared" si="19"/>
        <v>47.575000000000003</v>
      </c>
      <c r="BR18" s="134">
        <f t="shared" si="20"/>
        <v>49.375</v>
      </c>
      <c r="BS18" s="134">
        <f t="shared" si="21"/>
        <v>49.374999999999993</v>
      </c>
      <c r="BT18" s="134">
        <f t="shared" si="22"/>
        <v>45.400000000000006</v>
      </c>
      <c r="BU18" s="134"/>
      <c r="BV18" s="134"/>
      <c r="BW18" s="134"/>
      <c r="BX18" s="134"/>
      <c r="BY18" s="119"/>
      <c r="BZ18" s="119"/>
      <c r="CA18" s="119"/>
      <c r="CB18" s="119"/>
      <c r="CC18" s="119"/>
      <c r="CD18" s="119"/>
      <c r="CE18" s="119"/>
      <c r="CF18" s="119"/>
      <c r="CG18" s="63"/>
      <c r="CH18" s="63"/>
      <c r="CI18" s="61"/>
      <c r="CK18"/>
      <c r="CL18">
        <v>1999</v>
      </c>
      <c r="CM18" t="s">
        <v>34</v>
      </c>
      <c r="CN18" s="30">
        <v>810.52960893854754</v>
      </c>
      <c r="CO18" s="30">
        <v>750.90962419798359</v>
      </c>
      <c r="CP18" s="30">
        <v>772.62612612612622</v>
      </c>
      <c r="CQ18" s="30">
        <v>671.24795918367352</v>
      </c>
      <c r="CR18" s="30">
        <v>751.32832961158272</v>
      </c>
      <c r="CS18"/>
      <c r="CT18"/>
      <c r="CU18"/>
      <c r="CV18"/>
      <c r="CW18"/>
      <c r="CX18"/>
      <c r="CY18"/>
      <c r="CZ18"/>
      <c r="DA18"/>
      <c r="DB18"/>
      <c r="DC18"/>
      <c r="DD18"/>
      <c r="DE18"/>
      <c r="DF18"/>
      <c r="DG18"/>
      <c r="DH18"/>
      <c r="DI18"/>
      <c r="DJ18"/>
    </row>
    <row r="19" spans="1:114" s="50" customFormat="1">
      <c r="A19" s="7" t="s">
        <v>29</v>
      </c>
      <c r="B19" s="7" t="s">
        <v>30</v>
      </c>
      <c r="C19" s="7" t="s">
        <v>38</v>
      </c>
      <c r="D19" s="7">
        <v>2023</v>
      </c>
      <c r="E19" s="7">
        <v>2</v>
      </c>
      <c r="F19" s="7">
        <v>2</v>
      </c>
      <c r="G19" s="7">
        <v>10</v>
      </c>
      <c r="H19" s="7">
        <v>18</v>
      </c>
      <c r="I19" s="7">
        <v>210</v>
      </c>
      <c r="J19" s="126">
        <v>45909</v>
      </c>
      <c r="K19" s="88">
        <v>0.86</v>
      </c>
      <c r="L19" s="143">
        <v>1.7000000000000001E-2</v>
      </c>
      <c r="M19" s="143">
        <v>3.5999999999999997E-2</v>
      </c>
      <c r="N19" s="143">
        <v>4.7E-2</v>
      </c>
      <c r="O19" s="143">
        <v>0.25700000000000001</v>
      </c>
      <c r="P19" s="127">
        <f t="shared" si="23"/>
        <v>0.98299999999999998</v>
      </c>
      <c r="Q19" s="127">
        <f t="shared" si="24"/>
        <v>0.96399999999999997</v>
      </c>
      <c r="R19" s="127">
        <f t="shared" si="25"/>
        <v>0.95299999999999996</v>
      </c>
      <c r="S19" s="127">
        <f t="shared" si="1"/>
        <v>0.74299999999999999</v>
      </c>
      <c r="T19" s="7">
        <v>6.2</v>
      </c>
      <c r="U19" s="7">
        <v>7</v>
      </c>
      <c r="V19" s="7">
        <v>18.2</v>
      </c>
      <c r="W19" s="7">
        <v>9.3000000000000007</v>
      </c>
      <c r="X19" s="7">
        <v>41.9</v>
      </c>
      <c r="Y19" s="7">
        <v>44.5</v>
      </c>
      <c r="Z19" s="7">
        <v>35</v>
      </c>
      <c r="AA19" s="7">
        <v>35.6</v>
      </c>
      <c r="AB19" s="7">
        <v>55.1</v>
      </c>
      <c r="AC19" s="7">
        <v>54.9</v>
      </c>
      <c r="AD19" s="7">
        <v>55.5</v>
      </c>
      <c r="AE19" s="7">
        <v>49.6</v>
      </c>
      <c r="AF19" s="7">
        <v>47.5</v>
      </c>
      <c r="AG19" s="7">
        <v>52.1</v>
      </c>
      <c r="AH19" s="7">
        <v>48.7</v>
      </c>
      <c r="AI19" s="7">
        <v>47.6</v>
      </c>
      <c r="AJ19" s="7">
        <v>51.3</v>
      </c>
      <c r="AK19" s="7">
        <v>50.4</v>
      </c>
      <c r="AL19" s="7">
        <v>45.3</v>
      </c>
      <c r="AM19" s="7">
        <v>41.1</v>
      </c>
      <c r="AN19" s="3">
        <v>66</v>
      </c>
      <c r="AO19" s="88">
        <v>0.5</v>
      </c>
      <c r="AP19" s="7">
        <v>1868</v>
      </c>
      <c r="AQ19" s="144">
        <f t="shared" si="2"/>
        <v>3736</v>
      </c>
      <c r="AR19" s="114">
        <v>151.59</v>
      </c>
      <c r="AS19" s="88">
        <v>20</v>
      </c>
      <c r="AT19" s="7">
        <v>20</v>
      </c>
      <c r="AU19" s="114">
        <v>151.5</v>
      </c>
      <c r="AV19" s="7">
        <v>26.65</v>
      </c>
      <c r="AW19" s="114">
        <f t="shared" si="3"/>
        <v>82.409240924092416</v>
      </c>
      <c r="AX19" s="129">
        <v>9.58</v>
      </c>
      <c r="AY19" s="129">
        <v>2.23</v>
      </c>
      <c r="AZ19" s="129">
        <v>15.05</v>
      </c>
      <c r="BA19" s="129">
        <v>0.71</v>
      </c>
      <c r="BB19" s="128">
        <f t="shared" si="4"/>
        <v>27.57</v>
      </c>
      <c r="BC19" s="130">
        <f t="shared" si="5"/>
        <v>1.3785000000000001</v>
      </c>
      <c r="BD19" s="130">
        <f t="shared" si="6"/>
        <v>7.5795000000000003</v>
      </c>
      <c r="BE19" s="131">
        <f t="shared" si="7"/>
        <v>0.17590759075907589</v>
      </c>
      <c r="BF19" s="132">
        <f t="shared" si="8"/>
        <v>328.59537953795376</v>
      </c>
      <c r="BG19" s="132">
        <f t="shared" si="9"/>
        <v>657.19075907590752</v>
      </c>
      <c r="BH19" s="130">
        <f t="shared" si="10"/>
        <v>0.34747914399709828</v>
      </c>
      <c r="BI19" s="130">
        <f t="shared" si="11"/>
        <v>8.0885019949220163E-2</v>
      </c>
      <c r="BJ19" s="130">
        <f t="shared" si="12"/>
        <v>0.54588320638375043</v>
      </c>
      <c r="BK19" s="130">
        <f t="shared" si="13"/>
        <v>2.5752629669931082E-2</v>
      </c>
      <c r="BL19" s="133">
        <f t="shared" si="14"/>
        <v>228.3600824064996</v>
      </c>
      <c r="BM19" s="133">
        <f t="shared" si="15"/>
        <v>53.156887658297919</v>
      </c>
      <c r="BN19" s="133">
        <f t="shared" si="16"/>
        <v>358.74939877012724</v>
      </c>
      <c r="BO19" s="133">
        <f t="shared" si="17"/>
        <v>16.924390240982746</v>
      </c>
      <c r="BP19" s="134">
        <f t="shared" si="18"/>
        <v>10.175000000000001</v>
      </c>
      <c r="BQ19" s="134">
        <f t="shared" si="19"/>
        <v>39.25</v>
      </c>
      <c r="BR19" s="134">
        <f t="shared" si="20"/>
        <v>53.774999999999999</v>
      </c>
      <c r="BS19" s="134">
        <f t="shared" si="21"/>
        <v>48.975000000000001</v>
      </c>
      <c r="BT19" s="134">
        <f t="shared" si="22"/>
        <v>47.024999999999999</v>
      </c>
      <c r="BU19" s="134"/>
      <c r="BV19" s="134"/>
      <c r="BW19" s="134"/>
      <c r="BX19" s="134"/>
      <c r="BY19" s="119"/>
      <c r="BZ19" s="119"/>
      <c r="CA19" s="119"/>
      <c r="CB19" s="119"/>
      <c r="CC19" s="119"/>
      <c r="CD19" s="119"/>
      <c r="CE19" s="119"/>
      <c r="CF19" s="119"/>
      <c r="CG19" s="51"/>
      <c r="CH19" s="51"/>
      <c r="CI19" s="54"/>
      <c r="CK19"/>
      <c r="CL19">
        <v>2002</v>
      </c>
      <c r="CM19" t="s">
        <v>35</v>
      </c>
      <c r="CN19" s="30">
        <v>742.09811320754716</v>
      </c>
      <c r="CO19" s="30">
        <v>593.59651307596516</v>
      </c>
      <c r="CP19" s="30">
        <v>605.77777777777771</v>
      </c>
      <c r="CQ19" s="30">
        <v>662.29369158878512</v>
      </c>
      <c r="CR19" s="30">
        <v>650.94152391251873</v>
      </c>
      <c r="CS19"/>
      <c r="CT19"/>
      <c r="CU19"/>
      <c r="CV19"/>
      <c r="CW19"/>
      <c r="CX19"/>
      <c r="CY19"/>
      <c r="CZ19"/>
      <c r="DA19"/>
      <c r="DB19"/>
      <c r="DC19"/>
      <c r="DD19"/>
      <c r="DE19"/>
      <c r="DF19"/>
      <c r="DG19"/>
      <c r="DH19"/>
      <c r="DI19"/>
      <c r="DJ19"/>
    </row>
    <row r="20" spans="1:114" s="57" customFormat="1">
      <c r="A20" s="7" t="s">
        <v>29</v>
      </c>
      <c r="B20" s="7" t="s">
        <v>30</v>
      </c>
      <c r="C20" s="7" t="s">
        <v>36</v>
      </c>
      <c r="D20" s="7">
        <v>2016</v>
      </c>
      <c r="E20" s="7">
        <v>2</v>
      </c>
      <c r="F20" s="7">
        <v>3</v>
      </c>
      <c r="G20" s="7">
        <v>10</v>
      </c>
      <c r="H20" s="7">
        <v>19</v>
      </c>
      <c r="I20" s="7">
        <v>310</v>
      </c>
      <c r="J20" s="126">
        <v>45919</v>
      </c>
      <c r="K20" s="121">
        <v>0.84</v>
      </c>
      <c r="L20" s="143">
        <v>2.1999999999999999E-2</v>
      </c>
      <c r="M20" s="143">
        <v>3.2000000000000001E-2</v>
      </c>
      <c r="N20" s="143">
        <v>5.5E-2</v>
      </c>
      <c r="O20" s="143">
        <v>0.153</v>
      </c>
      <c r="P20" s="127">
        <f t="shared" si="23"/>
        <v>0.97799999999999998</v>
      </c>
      <c r="Q20" s="127">
        <f t="shared" si="24"/>
        <v>0.96799999999999997</v>
      </c>
      <c r="R20" s="127">
        <f t="shared" si="25"/>
        <v>0.94499999999999995</v>
      </c>
      <c r="S20" s="127">
        <f t="shared" si="1"/>
        <v>0.84699999999999998</v>
      </c>
      <c r="T20" s="3">
        <v>19</v>
      </c>
      <c r="U20" s="3">
        <v>37.6</v>
      </c>
      <c r="V20" s="3">
        <v>28.4</v>
      </c>
      <c r="W20" s="3">
        <v>31.3</v>
      </c>
      <c r="X20" s="3">
        <v>44.7</v>
      </c>
      <c r="Y20" s="3">
        <v>44.1</v>
      </c>
      <c r="Z20" s="3">
        <v>44.3</v>
      </c>
      <c r="AA20" s="3">
        <v>44</v>
      </c>
      <c r="AB20" s="3">
        <v>44.8</v>
      </c>
      <c r="AC20" s="3">
        <v>49.3</v>
      </c>
      <c r="AD20" s="3">
        <v>48</v>
      </c>
      <c r="AE20" s="3">
        <v>46.8</v>
      </c>
      <c r="AF20" s="3">
        <v>45.5</v>
      </c>
      <c r="AG20" s="3">
        <v>50</v>
      </c>
      <c r="AH20" s="3">
        <v>54.1</v>
      </c>
      <c r="AI20" s="3">
        <v>48.4</v>
      </c>
      <c r="AJ20" s="3">
        <v>35.799999999999997</v>
      </c>
      <c r="AK20" s="3">
        <v>40.299999999999997</v>
      </c>
      <c r="AL20" s="3">
        <v>42.9</v>
      </c>
      <c r="AM20" s="3">
        <v>41.7</v>
      </c>
      <c r="AN20" s="3">
        <v>63</v>
      </c>
      <c r="AO20" s="88">
        <v>0.5</v>
      </c>
      <c r="AP20" s="7">
        <v>1734</v>
      </c>
      <c r="AQ20" s="144">
        <f t="shared" si="2"/>
        <v>3468</v>
      </c>
      <c r="AR20" s="114">
        <v>156.69999999999999</v>
      </c>
      <c r="AS20" s="88">
        <v>20</v>
      </c>
      <c r="AT20" s="7">
        <v>20</v>
      </c>
      <c r="AU20" s="114">
        <v>84.4</v>
      </c>
      <c r="AV20" s="7">
        <v>14.31</v>
      </c>
      <c r="AW20" s="114">
        <f t="shared" si="3"/>
        <v>83.045023696682463</v>
      </c>
      <c r="AX20" s="129">
        <v>11.34</v>
      </c>
      <c r="AY20" s="129">
        <v>1.02</v>
      </c>
      <c r="AZ20" s="129">
        <v>16.47</v>
      </c>
      <c r="BA20" s="129">
        <v>0.65</v>
      </c>
      <c r="BB20" s="128">
        <f t="shared" si="4"/>
        <v>29.479999999999997</v>
      </c>
      <c r="BC20" s="130">
        <f t="shared" si="5"/>
        <v>1.4739999999999998</v>
      </c>
      <c r="BD20" s="130">
        <f t="shared" si="6"/>
        <v>7.8349999999999991</v>
      </c>
      <c r="BE20" s="131">
        <f t="shared" si="7"/>
        <v>0.16954976303317534</v>
      </c>
      <c r="BF20" s="132">
        <f t="shared" si="8"/>
        <v>293.99928909952604</v>
      </c>
      <c r="BG20" s="132">
        <f t="shared" si="9"/>
        <v>587.99857819905208</v>
      </c>
      <c r="BH20" s="130">
        <f t="shared" si="10"/>
        <v>0.38466757123473544</v>
      </c>
      <c r="BI20" s="130">
        <f t="shared" si="11"/>
        <v>3.4599728629579378E-2</v>
      </c>
      <c r="BJ20" s="130">
        <f t="shared" si="12"/>
        <v>0.55868385345997285</v>
      </c>
      <c r="BK20" s="130">
        <f t="shared" si="13"/>
        <v>2.2048846675712351E-2</v>
      </c>
      <c r="BL20" s="133">
        <f t="shared" si="14"/>
        <v>226.18398496530702</v>
      </c>
      <c r="BM20" s="133">
        <f t="shared" si="15"/>
        <v>20.344591240265711</v>
      </c>
      <c r="BN20" s="133">
        <f t="shared" si="16"/>
        <v>328.50531149723162</v>
      </c>
      <c r="BO20" s="133">
        <f t="shared" si="17"/>
        <v>12.964690496247758</v>
      </c>
      <c r="BP20" s="134">
        <f t="shared" si="18"/>
        <v>29.074999999999999</v>
      </c>
      <c r="BQ20" s="134">
        <f t="shared" si="19"/>
        <v>44.275000000000006</v>
      </c>
      <c r="BR20" s="134">
        <f t="shared" si="20"/>
        <v>47.224999999999994</v>
      </c>
      <c r="BS20" s="134">
        <f t="shared" si="21"/>
        <v>49.5</v>
      </c>
      <c r="BT20" s="134">
        <f t="shared" si="22"/>
        <v>40.174999999999997</v>
      </c>
      <c r="BU20" s="134"/>
      <c r="BV20" s="134"/>
      <c r="BW20" s="134"/>
      <c r="BX20" s="134"/>
      <c r="BY20" s="119"/>
      <c r="BZ20" s="119"/>
      <c r="CA20" s="119"/>
      <c r="CB20" s="119"/>
      <c r="CC20" s="119"/>
      <c r="CD20" s="119"/>
      <c r="CE20" s="119"/>
      <c r="CF20" s="119"/>
      <c r="CG20" s="63"/>
      <c r="CH20" s="63"/>
      <c r="CI20" s="61"/>
      <c r="CK20"/>
      <c r="CL20">
        <v>2016</v>
      </c>
      <c r="CM20" t="s">
        <v>36</v>
      </c>
      <c r="CN20" s="30">
        <v>791.45079702444218</v>
      </c>
      <c r="CO20" s="30">
        <v>587.99857819905208</v>
      </c>
      <c r="CP20" s="30">
        <v>700.68026030368753</v>
      </c>
      <c r="CQ20" s="30">
        <v>672.06943005181347</v>
      </c>
      <c r="CR20" s="30">
        <v>688.04976639474887</v>
      </c>
      <c r="CS20"/>
      <c r="CT20"/>
      <c r="CU20"/>
      <c r="CV20"/>
      <c r="CW20"/>
      <c r="CX20"/>
      <c r="CY20"/>
      <c r="CZ20"/>
      <c r="DA20"/>
      <c r="DB20"/>
      <c r="DC20"/>
      <c r="DD20"/>
      <c r="DE20"/>
      <c r="DF20"/>
      <c r="DG20"/>
      <c r="DH20"/>
      <c r="DI20"/>
      <c r="DJ20"/>
    </row>
    <row r="21" spans="1:114" s="57" customFormat="1">
      <c r="A21" s="7" t="s">
        <v>29</v>
      </c>
      <c r="B21" s="7" t="s">
        <v>30</v>
      </c>
      <c r="C21" s="7" t="s">
        <v>33</v>
      </c>
      <c r="D21" s="7">
        <v>1998</v>
      </c>
      <c r="E21" s="7">
        <v>2</v>
      </c>
      <c r="F21" s="7">
        <v>4</v>
      </c>
      <c r="G21" s="7">
        <v>10</v>
      </c>
      <c r="H21" s="7">
        <v>20</v>
      </c>
      <c r="I21" s="7">
        <v>410</v>
      </c>
      <c r="J21" s="126">
        <v>45912</v>
      </c>
      <c r="K21" s="88">
        <v>0.82</v>
      </c>
      <c r="L21" s="143">
        <v>3.1E-2</v>
      </c>
      <c r="M21" s="143">
        <v>0.06</v>
      </c>
      <c r="N21" s="143">
        <v>0.12</v>
      </c>
      <c r="O21" s="143">
        <v>0.379</v>
      </c>
      <c r="P21" s="127">
        <f t="shared" si="23"/>
        <v>0.96899999999999997</v>
      </c>
      <c r="Q21" s="127">
        <f t="shared" si="24"/>
        <v>0.94</v>
      </c>
      <c r="R21" s="127">
        <f t="shared" si="25"/>
        <v>0.88</v>
      </c>
      <c r="S21" s="127">
        <f t="shared" si="1"/>
        <v>0.621</v>
      </c>
      <c r="T21" s="3">
        <v>18.399999999999999</v>
      </c>
      <c r="U21" s="3">
        <v>33.700000000000003</v>
      </c>
      <c r="V21" s="3">
        <v>33.299999999999997</v>
      </c>
      <c r="W21" s="3">
        <v>35.799999999999997</v>
      </c>
      <c r="X21" s="3">
        <v>45.8</v>
      </c>
      <c r="Y21" s="3">
        <v>44.2</v>
      </c>
      <c r="Z21" s="3">
        <v>46.1</v>
      </c>
      <c r="AA21" s="3">
        <v>44.2</v>
      </c>
      <c r="AB21" s="3">
        <v>43.8</v>
      </c>
      <c r="AC21" s="3">
        <v>42.9</v>
      </c>
      <c r="AD21" s="3">
        <v>52.4</v>
      </c>
      <c r="AE21" s="3">
        <v>44.8</v>
      </c>
      <c r="AF21" s="3">
        <v>40</v>
      </c>
      <c r="AG21" s="3">
        <v>46.1</v>
      </c>
      <c r="AH21" s="3">
        <v>44.6</v>
      </c>
      <c r="AI21" s="3">
        <v>42.5</v>
      </c>
      <c r="AJ21" s="3">
        <v>42.3</v>
      </c>
      <c r="AK21" s="3">
        <v>41</v>
      </c>
      <c r="AL21" s="3">
        <v>37.6</v>
      </c>
      <c r="AM21" s="3">
        <v>36</v>
      </c>
      <c r="AN21" s="3">
        <v>67</v>
      </c>
      <c r="AO21" s="88">
        <v>0.5</v>
      </c>
      <c r="AP21" s="7">
        <v>1956</v>
      </c>
      <c r="AQ21" s="144">
        <f t="shared" si="2"/>
        <v>3912</v>
      </c>
      <c r="AR21" s="114">
        <v>133.5</v>
      </c>
      <c r="AS21" s="88">
        <v>20</v>
      </c>
      <c r="AT21" s="7">
        <v>20</v>
      </c>
      <c r="AU21" s="114">
        <v>94.4</v>
      </c>
      <c r="AV21" s="7">
        <v>20.059999999999999</v>
      </c>
      <c r="AW21" s="114">
        <f t="shared" si="3"/>
        <v>78.75</v>
      </c>
      <c r="AX21" s="129">
        <v>9.4499999999999993</v>
      </c>
      <c r="AY21" s="129">
        <v>2.1800000000000002</v>
      </c>
      <c r="AZ21" s="129">
        <v>16.309999999999999</v>
      </c>
      <c r="BA21" s="129">
        <v>0.91</v>
      </c>
      <c r="BB21" s="128">
        <f t="shared" si="4"/>
        <v>28.849999999999998</v>
      </c>
      <c r="BC21" s="130">
        <f t="shared" si="5"/>
        <v>1.4424999999999999</v>
      </c>
      <c r="BD21" s="130">
        <f t="shared" si="6"/>
        <v>6.6749999999999998</v>
      </c>
      <c r="BE21" s="131">
        <f t="shared" si="7"/>
        <v>0.21249999999999997</v>
      </c>
      <c r="BF21" s="132">
        <f t="shared" si="8"/>
        <v>415.64999999999992</v>
      </c>
      <c r="BG21" s="132">
        <f t="shared" si="9"/>
        <v>831.29999999999984</v>
      </c>
      <c r="BH21" s="130">
        <f t="shared" si="10"/>
        <v>0.32755632582322358</v>
      </c>
      <c r="BI21" s="130">
        <f t="shared" si="11"/>
        <v>7.5563258232235711E-2</v>
      </c>
      <c r="BJ21" s="130">
        <f t="shared" si="12"/>
        <v>0.56533795493934147</v>
      </c>
      <c r="BK21" s="130">
        <f t="shared" si="13"/>
        <v>3.1542461005199307E-2</v>
      </c>
      <c r="BL21" s="133">
        <f t="shared" si="14"/>
        <v>272.29757365684571</v>
      </c>
      <c r="BM21" s="133">
        <f t="shared" si="15"/>
        <v>62.815736568457531</v>
      </c>
      <c r="BN21" s="133">
        <f t="shared" si="16"/>
        <v>469.96544194107446</v>
      </c>
      <c r="BO21" s="133">
        <f t="shared" si="17"/>
        <v>26.221247833622179</v>
      </c>
      <c r="BP21" s="134">
        <f t="shared" si="18"/>
        <v>30.3</v>
      </c>
      <c r="BQ21" s="134">
        <f t="shared" si="19"/>
        <v>45.075000000000003</v>
      </c>
      <c r="BR21" s="134">
        <f t="shared" si="20"/>
        <v>45.974999999999994</v>
      </c>
      <c r="BS21" s="134">
        <f t="shared" si="21"/>
        <v>43.3</v>
      </c>
      <c r="BT21" s="134">
        <f t="shared" si="22"/>
        <v>39.225000000000001</v>
      </c>
      <c r="BU21" s="134"/>
      <c r="BV21" s="134"/>
      <c r="BW21" s="134"/>
      <c r="BX21" s="134"/>
      <c r="BY21" s="119"/>
      <c r="BZ21" s="119"/>
      <c r="CA21" s="119"/>
      <c r="CB21" s="119"/>
      <c r="CC21" s="119"/>
      <c r="CD21" s="119"/>
      <c r="CE21" s="119"/>
      <c r="CF21" s="119"/>
      <c r="CG21" s="63"/>
      <c r="CH21" s="63"/>
      <c r="CI21" s="61"/>
      <c r="CK21"/>
      <c r="CL21">
        <v>2018</v>
      </c>
      <c r="CM21" t="s">
        <v>37</v>
      </c>
      <c r="CN21" s="30">
        <v>747.40777251184841</v>
      </c>
      <c r="CO21" s="30">
        <v>678.17978533094811</v>
      </c>
      <c r="CP21" s="30">
        <v>732.49841986455988</v>
      </c>
      <c r="CQ21" s="30">
        <v>646.70157303370786</v>
      </c>
      <c r="CR21" s="30">
        <v>701.19688768526612</v>
      </c>
      <c r="CS21"/>
      <c r="CT21"/>
      <c r="CU21"/>
      <c r="CV21"/>
      <c r="CW21"/>
      <c r="CX21"/>
      <c r="CY21"/>
      <c r="CZ21"/>
      <c r="DA21"/>
      <c r="DB21"/>
      <c r="DC21"/>
      <c r="DD21"/>
      <c r="DE21"/>
      <c r="DF21"/>
      <c r="DG21"/>
      <c r="DH21"/>
      <c r="DI21"/>
      <c r="DJ21"/>
    </row>
    <row r="22" spans="1:114" s="57" customFormat="1">
      <c r="A22" s="7" t="s">
        <v>29</v>
      </c>
      <c r="B22" s="7" t="s">
        <v>30</v>
      </c>
      <c r="C22" s="7" t="s">
        <v>31</v>
      </c>
      <c r="D22" s="7">
        <v>1983</v>
      </c>
      <c r="E22" s="7">
        <v>2</v>
      </c>
      <c r="F22" s="7">
        <v>4</v>
      </c>
      <c r="G22" s="7">
        <v>12</v>
      </c>
      <c r="H22" s="7">
        <v>21</v>
      </c>
      <c r="I22" s="7">
        <v>412</v>
      </c>
      <c r="J22" s="126">
        <v>45915</v>
      </c>
      <c r="K22" s="121">
        <v>0.88</v>
      </c>
      <c r="L22" s="143">
        <v>5.0000000000000001E-3</v>
      </c>
      <c r="M22" s="143">
        <v>8.0000000000000002E-3</v>
      </c>
      <c r="N22" s="143">
        <v>3.2000000000000001E-2</v>
      </c>
      <c r="O22" s="143">
        <v>0.13300000000000001</v>
      </c>
      <c r="P22" s="127">
        <f t="shared" si="23"/>
        <v>0.995</v>
      </c>
      <c r="Q22" s="127">
        <f t="shared" si="24"/>
        <v>0.99199999999999999</v>
      </c>
      <c r="R22" s="127">
        <f t="shared" si="25"/>
        <v>0.96799999999999997</v>
      </c>
      <c r="S22" s="127">
        <f t="shared" si="1"/>
        <v>0.86699999999999999</v>
      </c>
      <c r="T22" s="3">
        <v>14.7</v>
      </c>
      <c r="U22" s="3">
        <v>38.9</v>
      </c>
      <c r="V22" s="3">
        <v>39.799999999999997</v>
      </c>
      <c r="W22" s="3">
        <v>45.1</v>
      </c>
      <c r="X22" s="3">
        <v>41.8</v>
      </c>
      <c r="Y22" s="3">
        <v>53.5</v>
      </c>
      <c r="Z22" s="3">
        <v>48.6</v>
      </c>
      <c r="AA22" s="3">
        <v>53.1</v>
      </c>
      <c r="AB22" s="3">
        <v>55.4</v>
      </c>
      <c r="AC22" s="3">
        <v>46.1</v>
      </c>
      <c r="AD22" s="3">
        <v>46.2</v>
      </c>
      <c r="AE22" s="3">
        <v>47.9</v>
      </c>
      <c r="AF22" s="3">
        <v>50.6</v>
      </c>
      <c r="AG22" s="3">
        <v>46</v>
      </c>
      <c r="AH22" s="3">
        <v>50</v>
      </c>
      <c r="AI22" s="3">
        <v>43.9</v>
      </c>
      <c r="AJ22" s="3">
        <v>46.6</v>
      </c>
      <c r="AK22" s="3">
        <v>40</v>
      </c>
      <c r="AL22" s="3">
        <v>44.8</v>
      </c>
      <c r="AM22" s="3">
        <v>40</v>
      </c>
      <c r="AN22" s="3">
        <v>77</v>
      </c>
      <c r="AO22" s="88">
        <v>0.5</v>
      </c>
      <c r="AP22" s="7">
        <v>1909</v>
      </c>
      <c r="AQ22" s="144">
        <f t="shared" si="2"/>
        <v>3818</v>
      </c>
      <c r="AR22" s="114">
        <v>144.4</v>
      </c>
      <c r="AS22" s="88">
        <v>20</v>
      </c>
      <c r="AT22" s="7">
        <v>16</v>
      </c>
      <c r="AU22" s="114">
        <v>102.9</v>
      </c>
      <c r="AV22" s="7">
        <v>19.809999999999999</v>
      </c>
      <c r="AW22" s="114">
        <f t="shared" si="3"/>
        <v>80.748299319727892</v>
      </c>
      <c r="AX22" s="129">
        <v>9.51</v>
      </c>
      <c r="AY22" s="129">
        <v>1.44</v>
      </c>
      <c r="AZ22" s="129">
        <v>14.56</v>
      </c>
      <c r="BA22" s="129">
        <v>0.59</v>
      </c>
      <c r="BB22" s="128">
        <f t="shared" si="4"/>
        <v>26.099999999999998</v>
      </c>
      <c r="BC22" s="130">
        <f t="shared" si="5"/>
        <v>1.6312499999999999</v>
      </c>
      <c r="BD22" s="130">
        <f t="shared" si="6"/>
        <v>9.0250000000000004</v>
      </c>
      <c r="BE22" s="131">
        <f t="shared" si="7"/>
        <v>0.19251700680272107</v>
      </c>
      <c r="BF22" s="132">
        <f t="shared" si="8"/>
        <v>367.51496598639454</v>
      </c>
      <c r="BG22" s="132">
        <f t="shared" si="9"/>
        <v>735.02993197278909</v>
      </c>
      <c r="BH22" s="130">
        <f t="shared" si="10"/>
        <v>0.36436781609195407</v>
      </c>
      <c r="BI22" s="130">
        <f t="shared" si="11"/>
        <v>5.5172413793103448E-2</v>
      </c>
      <c r="BJ22" s="130">
        <f t="shared" si="12"/>
        <v>0.55785440613026827</v>
      </c>
      <c r="BK22" s="130">
        <f t="shared" si="13"/>
        <v>2.2605363984674332E-2</v>
      </c>
      <c r="BL22" s="133">
        <f t="shared" si="14"/>
        <v>267.8212510751427</v>
      </c>
      <c r="BM22" s="133">
        <f t="shared" si="15"/>
        <v>40.553375557119395</v>
      </c>
      <c r="BN22" s="133">
        <f t="shared" si="16"/>
        <v>410.03968618865173</v>
      </c>
      <c r="BO22" s="133">
        <f t="shared" si="17"/>
        <v>16.615619151875311</v>
      </c>
      <c r="BP22" s="134">
        <f t="shared" si="18"/>
        <v>34.625</v>
      </c>
      <c r="BQ22" s="134">
        <f t="shared" si="19"/>
        <v>49.25</v>
      </c>
      <c r="BR22" s="134">
        <f t="shared" si="20"/>
        <v>48.9</v>
      </c>
      <c r="BS22" s="134">
        <f t="shared" si="21"/>
        <v>47.625</v>
      </c>
      <c r="BT22" s="134">
        <f t="shared" si="22"/>
        <v>42.849999999999994</v>
      </c>
      <c r="BU22" s="134"/>
      <c r="BV22" s="134"/>
      <c r="BW22" s="134"/>
      <c r="BX22" s="134"/>
      <c r="BY22" s="119"/>
      <c r="BZ22" s="119"/>
      <c r="CA22" s="119"/>
      <c r="CB22" s="119"/>
      <c r="CC22" s="119"/>
      <c r="CD22" s="119"/>
      <c r="CE22" s="119"/>
      <c r="CF22" s="119"/>
      <c r="CG22" s="63"/>
      <c r="CH22" s="63"/>
      <c r="CI22" s="61"/>
      <c r="CK22"/>
      <c r="CL22">
        <v>2023</v>
      </c>
      <c r="CM22" t="s">
        <v>38</v>
      </c>
      <c r="CN22" s="30">
        <v>562.96819512195123</v>
      </c>
      <c r="CO22" s="30">
        <v>657.19075907590752</v>
      </c>
      <c r="CP22" s="30">
        <v>841.91298615688879</v>
      </c>
      <c r="CQ22" s="30">
        <v>722.17836812144219</v>
      </c>
      <c r="CR22" s="30">
        <v>696.06257711904732</v>
      </c>
      <c r="CS22"/>
      <c r="CT22"/>
      <c r="CU22"/>
      <c r="CV22"/>
      <c r="CW22"/>
      <c r="CX22"/>
      <c r="CY22"/>
      <c r="CZ22"/>
      <c r="DA22"/>
      <c r="DB22"/>
      <c r="DC22"/>
      <c r="DD22"/>
      <c r="DE22"/>
      <c r="DF22"/>
      <c r="DG22"/>
      <c r="DH22"/>
      <c r="DI22"/>
      <c r="DJ22"/>
    </row>
    <row r="23" spans="1:114" s="57" customFormat="1">
      <c r="A23" s="7" t="s">
        <v>29</v>
      </c>
      <c r="B23" s="7" t="s">
        <v>30</v>
      </c>
      <c r="C23" s="7" t="s">
        <v>37</v>
      </c>
      <c r="D23" s="7">
        <v>2018</v>
      </c>
      <c r="E23" s="7">
        <v>2</v>
      </c>
      <c r="F23" s="7">
        <v>3</v>
      </c>
      <c r="G23" s="7">
        <v>12</v>
      </c>
      <c r="H23" s="7">
        <v>22</v>
      </c>
      <c r="I23" s="7">
        <v>312</v>
      </c>
      <c r="J23" s="126">
        <v>45915</v>
      </c>
      <c r="K23" s="121">
        <v>0.82</v>
      </c>
      <c r="L23" s="143">
        <v>2.1999999999999999E-2</v>
      </c>
      <c r="M23" s="143">
        <v>5.6000000000000001E-2</v>
      </c>
      <c r="N23" s="143">
        <v>0.13300000000000001</v>
      </c>
      <c r="O23" s="143">
        <v>0.23400000000000001</v>
      </c>
      <c r="P23" s="127">
        <f t="shared" si="23"/>
        <v>0.97799999999999998</v>
      </c>
      <c r="Q23" s="127">
        <f t="shared" si="24"/>
        <v>0.94399999999999995</v>
      </c>
      <c r="R23" s="127">
        <f t="shared" si="25"/>
        <v>0.86699999999999999</v>
      </c>
      <c r="S23" s="127">
        <f t="shared" si="1"/>
        <v>0.76600000000000001</v>
      </c>
      <c r="T23" s="3">
        <v>44.2</v>
      </c>
      <c r="U23" s="3">
        <v>6.7</v>
      </c>
      <c r="V23" s="3">
        <v>44.1</v>
      </c>
      <c r="W23" s="3">
        <v>47.6</v>
      </c>
      <c r="X23" s="3">
        <v>46.7</v>
      </c>
      <c r="Y23" s="3">
        <v>47.5</v>
      </c>
      <c r="Z23" s="3">
        <v>49</v>
      </c>
      <c r="AA23" s="3">
        <v>55.2</v>
      </c>
      <c r="AB23" s="3">
        <v>52.4</v>
      </c>
      <c r="AC23" s="3">
        <v>51.6</v>
      </c>
      <c r="AD23" s="3">
        <v>50.7</v>
      </c>
      <c r="AE23" s="3">
        <v>53.2</v>
      </c>
      <c r="AF23" s="3">
        <v>41.1</v>
      </c>
      <c r="AG23" s="3">
        <v>49.5</v>
      </c>
      <c r="AH23" s="3">
        <v>47</v>
      </c>
      <c r="AI23" s="3">
        <v>52.1</v>
      </c>
      <c r="AJ23" s="3">
        <v>42.8</v>
      </c>
      <c r="AK23" s="3">
        <v>42.2</v>
      </c>
      <c r="AL23" s="3">
        <v>52.7</v>
      </c>
      <c r="AM23" s="3">
        <v>47.6</v>
      </c>
      <c r="AN23" s="3">
        <v>62</v>
      </c>
      <c r="AO23" s="88">
        <v>0.5</v>
      </c>
      <c r="AP23" s="7">
        <v>1305</v>
      </c>
      <c r="AQ23" s="144">
        <f t="shared" si="2"/>
        <v>2610</v>
      </c>
      <c r="AR23" s="114">
        <v>146.9</v>
      </c>
      <c r="AS23" s="88">
        <v>20</v>
      </c>
      <c r="AT23" s="7">
        <v>18</v>
      </c>
      <c r="AU23" s="114">
        <v>111.8</v>
      </c>
      <c r="AV23" s="7">
        <v>29.05</v>
      </c>
      <c r="AW23" s="114">
        <f t="shared" si="3"/>
        <v>74.016100178890881</v>
      </c>
      <c r="AX23" s="129">
        <v>11.32</v>
      </c>
      <c r="AY23" s="129">
        <v>1.1399999999999999</v>
      </c>
      <c r="AZ23" s="129">
        <v>23.96</v>
      </c>
      <c r="BA23" s="129">
        <v>1.63</v>
      </c>
      <c r="BB23" s="128">
        <f t="shared" si="4"/>
        <v>38.050000000000004</v>
      </c>
      <c r="BC23" s="130">
        <f t="shared" si="5"/>
        <v>2.1138888888888889</v>
      </c>
      <c r="BD23" s="130">
        <f t="shared" si="6"/>
        <v>8.1611111111111114</v>
      </c>
      <c r="BE23" s="131">
        <f t="shared" si="7"/>
        <v>0.25983899821109124</v>
      </c>
      <c r="BF23" s="132">
        <f t="shared" si="8"/>
        <v>339.08989266547405</v>
      </c>
      <c r="BG23" s="132">
        <f t="shared" si="9"/>
        <v>678.17978533094811</v>
      </c>
      <c r="BH23" s="130">
        <f t="shared" si="10"/>
        <v>0.2975032851511169</v>
      </c>
      <c r="BI23" s="130">
        <f t="shared" si="11"/>
        <v>2.9960578186596577E-2</v>
      </c>
      <c r="BJ23" s="130">
        <f t="shared" si="12"/>
        <v>0.62969776609724037</v>
      </c>
      <c r="BK23" s="130">
        <f t="shared" si="13"/>
        <v>4.2838370565045983E-2</v>
      </c>
      <c r="BL23" s="133">
        <f t="shared" si="14"/>
        <v>201.7607140590363</v>
      </c>
      <c r="BM23" s="133">
        <f t="shared" si="15"/>
        <v>20.318658482977153</v>
      </c>
      <c r="BN23" s="133">
        <f t="shared" si="16"/>
        <v>427.04829583520404</v>
      </c>
      <c r="BO23" s="133">
        <f t="shared" si="17"/>
        <v>29.05211695373049</v>
      </c>
      <c r="BP23" s="134">
        <f t="shared" si="18"/>
        <v>35.65</v>
      </c>
      <c r="BQ23" s="134">
        <f t="shared" si="19"/>
        <v>49.599999999999994</v>
      </c>
      <c r="BR23" s="134">
        <f t="shared" si="20"/>
        <v>51.974999999999994</v>
      </c>
      <c r="BS23" s="134">
        <f t="shared" si="21"/>
        <v>47.424999999999997</v>
      </c>
      <c r="BT23" s="134">
        <f t="shared" si="22"/>
        <v>46.324999999999996</v>
      </c>
      <c r="BU23" s="134"/>
      <c r="BV23" s="134"/>
      <c r="BW23" s="134"/>
      <c r="BX23" s="134"/>
      <c r="BY23" s="119"/>
      <c r="BZ23" s="119"/>
      <c r="CA23" s="119"/>
      <c r="CB23" s="119"/>
      <c r="CC23" s="119"/>
      <c r="CD23" s="119"/>
      <c r="CE23" s="119"/>
      <c r="CF23" s="119"/>
      <c r="CG23" s="63"/>
      <c r="CH23" s="63"/>
      <c r="CI23" s="61"/>
      <c r="CK23" t="s">
        <v>607</v>
      </c>
      <c r="CL23"/>
      <c r="CM23"/>
      <c r="CN23" s="30">
        <v>743.39576103664967</v>
      </c>
      <c r="CO23" s="30">
        <v>673.50811301035765</v>
      </c>
      <c r="CP23" s="30">
        <v>721.11668613147265</v>
      </c>
      <c r="CQ23" s="30">
        <v>680.2904956279026</v>
      </c>
      <c r="CR23" s="30">
        <v>704.57776395159567</v>
      </c>
      <c r="CS23"/>
      <c r="CT23"/>
      <c r="CU23"/>
      <c r="CV23"/>
      <c r="CW23"/>
      <c r="CX23"/>
      <c r="CY23"/>
      <c r="CZ23"/>
      <c r="DA23"/>
      <c r="DB23"/>
      <c r="DC23"/>
      <c r="DD23"/>
      <c r="DE23"/>
      <c r="DF23"/>
      <c r="DG23"/>
      <c r="DH23"/>
      <c r="DI23"/>
      <c r="DJ23"/>
    </row>
    <row r="24" spans="1:114" s="57" customFormat="1">
      <c r="A24" s="7" t="s">
        <v>29</v>
      </c>
      <c r="B24" s="7" t="s">
        <v>30</v>
      </c>
      <c r="C24" s="7" t="s">
        <v>34</v>
      </c>
      <c r="D24" s="7">
        <v>1999</v>
      </c>
      <c r="E24" s="7">
        <v>2</v>
      </c>
      <c r="F24" s="7">
        <v>2</v>
      </c>
      <c r="G24" s="7">
        <v>12</v>
      </c>
      <c r="H24" s="7">
        <v>23</v>
      </c>
      <c r="I24" s="7">
        <v>212</v>
      </c>
      <c r="J24" s="126">
        <v>45919</v>
      </c>
      <c r="K24" s="121">
        <v>0.87</v>
      </c>
      <c r="L24" s="143">
        <v>1.7000000000000001E-2</v>
      </c>
      <c r="M24" s="143">
        <v>4.1000000000000002E-2</v>
      </c>
      <c r="N24" s="143">
        <v>6.9000000000000006E-2</v>
      </c>
      <c r="O24" s="143">
        <v>0.29599999999999999</v>
      </c>
      <c r="P24" s="127">
        <f t="shared" si="23"/>
        <v>0.98299999999999998</v>
      </c>
      <c r="Q24" s="127">
        <f t="shared" si="24"/>
        <v>0.95899999999999996</v>
      </c>
      <c r="R24" s="127">
        <f t="shared" si="25"/>
        <v>0.93100000000000005</v>
      </c>
      <c r="S24" s="127">
        <f t="shared" si="1"/>
        <v>0.70399999999999996</v>
      </c>
      <c r="T24" s="3">
        <v>14.5</v>
      </c>
      <c r="U24" s="3">
        <v>37.700000000000003</v>
      </c>
      <c r="V24" s="3">
        <v>43.2</v>
      </c>
      <c r="W24" s="3">
        <v>46.9</v>
      </c>
      <c r="X24" s="3">
        <v>46.6</v>
      </c>
      <c r="Y24" s="3">
        <v>44.5</v>
      </c>
      <c r="Z24" s="3">
        <v>52.5</v>
      </c>
      <c r="AA24" s="3">
        <v>52.8</v>
      </c>
      <c r="AB24" s="3">
        <v>47.1</v>
      </c>
      <c r="AC24" s="3">
        <v>51.5</v>
      </c>
      <c r="AD24" s="3">
        <v>49.9</v>
      </c>
      <c r="AE24" s="3">
        <v>51</v>
      </c>
      <c r="AF24" s="3">
        <v>47.6</v>
      </c>
      <c r="AG24" s="3">
        <v>49.7</v>
      </c>
      <c r="AH24" s="3">
        <v>46.4</v>
      </c>
      <c r="AI24" s="3">
        <v>52.1</v>
      </c>
      <c r="AJ24" s="3">
        <v>46.4</v>
      </c>
      <c r="AK24" s="3">
        <v>47.5</v>
      </c>
      <c r="AL24" s="3">
        <v>41.2</v>
      </c>
      <c r="AM24" s="3">
        <v>44</v>
      </c>
      <c r="AN24" s="3">
        <v>73</v>
      </c>
      <c r="AO24" s="88">
        <v>0.5</v>
      </c>
      <c r="AP24" s="7">
        <v>1934</v>
      </c>
      <c r="AQ24" s="144">
        <f t="shared" si="2"/>
        <v>3868</v>
      </c>
      <c r="AR24" s="114">
        <v>121.3</v>
      </c>
      <c r="AS24" s="88">
        <v>20</v>
      </c>
      <c r="AT24" s="7">
        <v>19</v>
      </c>
      <c r="AU24" s="114">
        <v>109.1</v>
      </c>
      <c r="AV24" s="7">
        <v>21.18</v>
      </c>
      <c r="AW24" s="114">
        <f t="shared" si="3"/>
        <v>80.586617781851501</v>
      </c>
      <c r="AX24" s="129">
        <v>7.39</v>
      </c>
      <c r="AY24" s="129">
        <v>1.66</v>
      </c>
      <c r="AZ24" s="129">
        <v>12.75</v>
      </c>
      <c r="BA24" s="129">
        <v>1.76</v>
      </c>
      <c r="BB24" s="128">
        <f t="shared" si="4"/>
        <v>23.56</v>
      </c>
      <c r="BC24" s="130">
        <f t="shared" si="5"/>
        <v>1.24</v>
      </c>
      <c r="BD24" s="130">
        <f t="shared" si="6"/>
        <v>6.3842105263157896</v>
      </c>
      <c r="BE24" s="131">
        <f t="shared" si="7"/>
        <v>0.19413382218148489</v>
      </c>
      <c r="BF24" s="132">
        <f t="shared" si="8"/>
        <v>375.45481209899179</v>
      </c>
      <c r="BG24" s="132">
        <f t="shared" si="9"/>
        <v>750.90962419798359</v>
      </c>
      <c r="BH24" s="130">
        <f t="shared" si="10"/>
        <v>0.31366723259762308</v>
      </c>
      <c r="BI24" s="130">
        <f t="shared" si="11"/>
        <v>7.0458404074702885E-2</v>
      </c>
      <c r="BJ24" s="130">
        <f t="shared" si="12"/>
        <v>0.54117147707979629</v>
      </c>
      <c r="BK24" s="130">
        <f t="shared" si="13"/>
        <v>7.470288624787777E-2</v>
      </c>
      <c r="BL24" s="133">
        <f t="shared" si="14"/>
        <v>235.53574375310265</v>
      </c>
      <c r="BM24" s="133">
        <f t="shared" si="15"/>
        <v>52.907893725324818</v>
      </c>
      <c r="BN24" s="133">
        <f t="shared" si="16"/>
        <v>406.37087048065752</v>
      </c>
      <c r="BO24" s="133">
        <f t="shared" si="17"/>
        <v>56.095116238898612</v>
      </c>
      <c r="BP24" s="134">
        <f t="shared" si="18"/>
        <v>35.575000000000003</v>
      </c>
      <c r="BQ24" s="134">
        <f t="shared" si="19"/>
        <v>49.099999999999994</v>
      </c>
      <c r="BR24" s="134">
        <f t="shared" si="20"/>
        <v>49.875</v>
      </c>
      <c r="BS24" s="134">
        <f t="shared" si="21"/>
        <v>48.95</v>
      </c>
      <c r="BT24" s="134">
        <f t="shared" si="22"/>
        <v>44.775000000000006</v>
      </c>
      <c r="BU24" s="134"/>
      <c r="BV24" s="134"/>
      <c r="BW24" s="134"/>
      <c r="BX24" s="134"/>
      <c r="BY24" s="119"/>
      <c r="BZ24" s="119"/>
      <c r="CA24" s="119"/>
      <c r="CB24" s="119"/>
      <c r="CC24" s="119"/>
      <c r="CD24" s="119"/>
      <c r="CE24" s="119"/>
      <c r="CF24" s="119"/>
      <c r="CG24" s="63"/>
      <c r="CH24" s="63"/>
      <c r="CI24" s="61"/>
      <c r="CK24"/>
      <c r="CL24"/>
      <c r="CM24"/>
      <c r="CN24"/>
      <c r="CO24"/>
      <c r="CP24"/>
      <c r="CQ24"/>
      <c r="CR24"/>
      <c r="CS24"/>
      <c r="CT24"/>
      <c r="CU24"/>
      <c r="CV24"/>
      <c r="CW24"/>
      <c r="CX24"/>
      <c r="CY24"/>
      <c r="CZ24"/>
      <c r="DA24"/>
      <c r="DB24"/>
      <c r="DC24"/>
      <c r="DD24"/>
      <c r="DE24"/>
      <c r="DF24"/>
      <c r="DG24"/>
      <c r="DH24"/>
      <c r="DI24"/>
      <c r="DJ24"/>
    </row>
    <row r="25" spans="1:114" s="57" customFormat="1">
      <c r="A25" s="7" t="s">
        <v>29</v>
      </c>
      <c r="B25" s="7" t="s">
        <v>30</v>
      </c>
      <c r="C25" s="7" t="s">
        <v>35</v>
      </c>
      <c r="D25" s="7">
        <v>2002</v>
      </c>
      <c r="E25" s="7">
        <v>2</v>
      </c>
      <c r="F25" s="7">
        <v>1</v>
      </c>
      <c r="G25" s="7">
        <v>12</v>
      </c>
      <c r="H25" s="7">
        <v>24</v>
      </c>
      <c r="I25" s="7">
        <v>112</v>
      </c>
      <c r="J25" s="126">
        <v>45919</v>
      </c>
      <c r="K25" s="121">
        <v>0.82</v>
      </c>
      <c r="L25" s="143">
        <v>3.6999999999999998E-2</v>
      </c>
      <c r="M25" s="143">
        <v>7.6999999999999999E-2</v>
      </c>
      <c r="N25" s="143">
        <v>0.14299999999999999</v>
      </c>
      <c r="O25" s="143">
        <v>0.34899999999999998</v>
      </c>
      <c r="P25" s="127">
        <f t="shared" si="23"/>
        <v>0.96299999999999997</v>
      </c>
      <c r="Q25" s="127">
        <f t="shared" si="24"/>
        <v>0.92300000000000004</v>
      </c>
      <c r="R25" s="127">
        <f t="shared" si="25"/>
        <v>0.85699999999999998</v>
      </c>
      <c r="S25" s="127">
        <f t="shared" si="1"/>
        <v>0.65100000000000002</v>
      </c>
      <c r="T25" s="3">
        <v>40.799999999999997</v>
      </c>
      <c r="U25" s="3">
        <v>43.6</v>
      </c>
      <c r="V25" s="3">
        <v>38.299999999999997</v>
      </c>
      <c r="W25" s="3">
        <v>46.8</v>
      </c>
      <c r="X25" s="3">
        <v>53.7</v>
      </c>
      <c r="Y25" s="3">
        <v>52.4</v>
      </c>
      <c r="Z25" s="3">
        <v>45.8</v>
      </c>
      <c r="AA25" s="3">
        <v>50.3</v>
      </c>
      <c r="AB25" s="3">
        <v>54.4</v>
      </c>
      <c r="AC25" s="3">
        <v>51.6</v>
      </c>
      <c r="AD25" s="3">
        <v>45</v>
      </c>
      <c r="AE25" s="3">
        <v>51.6</v>
      </c>
      <c r="AF25" s="3">
        <v>47.8</v>
      </c>
      <c r="AG25" s="3">
        <v>44.7</v>
      </c>
      <c r="AH25" s="3">
        <v>46.8</v>
      </c>
      <c r="AI25" s="3">
        <v>46.5</v>
      </c>
      <c r="AJ25" s="3">
        <v>48.6</v>
      </c>
      <c r="AK25" s="3">
        <v>42.2</v>
      </c>
      <c r="AL25" s="3">
        <v>46</v>
      </c>
      <c r="AM25" s="3">
        <v>46.1</v>
      </c>
      <c r="AN25" s="3">
        <v>61</v>
      </c>
      <c r="AO25" s="88">
        <v>0.5</v>
      </c>
      <c r="AP25" s="7">
        <v>1455</v>
      </c>
      <c r="AQ25" s="144">
        <f t="shared" si="2"/>
        <v>2910</v>
      </c>
      <c r="AR25" s="114">
        <v>148.80000000000001</v>
      </c>
      <c r="AS25" s="88">
        <v>20</v>
      </c>
      <c r="AT25" s="7">
        <v>18</v>
      </c>
      <c r="AU25" s="114">
        <v>80.3</v>
      </c>
      <c r="AV25" s="7">
        <v>16.38</v>
      </c>
      <c r="AW25" s="114">
        <f t="shared" si="3"/>
        <v>79.601494396014942</v>
      </c>
      <c r="AX25" s="129">
        <v>9.67</v>
      </c>
      <c r="AY25" s="129">
        <v>2.02</v>
      </c>
      <c r="AZ25" s="129">
        <v>20.39</v>
      </c>
      <c r="BA25" s="129">
        <v>2.6</v>
      </c>
      <c r="BB25" s="128">
        <f t="shared" si="4"/>
        <v>34.68</v>
      </c>
      <c r="BC25" s="130">
        <f t="shared" si="5"/>
        <v>1.9266666666666667</v>
      </c>
      <c r="BD25" s="130">
        <f t="shared" si="6"/>
        <v>8.2666666666666675</v>
      </c>
      <c r="BE25" s="131">
        <f t="shared" si="7"/>
        <v>0.20398505603985057</v>
      </c>
      <c r="BF25" s="132">
        <f t="shared" si="8"/>
        <v>296.79825653798258</v>
      </c>
      <c r="BG25" s="132">
        <f t="shared" si="9"/>
        <v>593.59651307596516</v>
      </c>
      <c r="BH25" s="130">
        <f t="shared" si="10"/>
        <v>0.27883506343713954</v>
      </c>
      <c r="BI25" s="130">
        <f t="shared" si="11"/>
        <v>5.8246828143021914E-2</v>
      </c>
      <c r="BJ25" s="130">
        <f t="shared" si="12"/>
        <v>0.5879469434832757</v>
      </c>
      <c r="BK25" s="130">
        <f t="shared" si="13"/>
        <v>7.4971164936562862E-2</v>
      </c>
      <c r="BL25" s="133">
        <f t="shared" si="14"/>
        <v>165.51552137960158</v>
      </c>
      <c r="BM25" s="133">
        <f t="shared" si="15"/>
        <v>34.575114083432801</v>
      </c>
      <c r="BN25" s="133">
        <f t="shared" si="16"/>
        <v>349.003255525344</v>
      </c>
      <c r="BO25" s="133">
        <f t="shared" si="17"/>
        <v>44.502622087586779</v>
      </c>
      <c r="BP25" s="134">
        <f t="shared" si="18"/>
        <v>42.375</v>
      </c>
      <c r="BQ25" s="134">
        <f t="shared" si="19"/>
        <v>50.55</v>
      </c>
      <c r="BR25" s="134">
        <f t="shared" si="20"/>
        <v>50.65</v>
      </c>
      <c r="BS25" s="134">
        <f t="shared" si="21"/>
        <v>46.45</v>
      </c>
      <c r="BT25" s="134">
        <f t="shared" si="22"/>
        <v>45.725000000000001</v>
      </c>
      <c r="BU25" s="134"/>
      <c r="BV25" s="134"/>
      <c r="BW25" s="134"/>
      <c r="BX25" s="134"/>
      <c r="BY25" s="119"/>
      <c r="BZ25" s="119"/>
      <c r="CA25" s="119"/>
      <c r="CB25" s="119"/>
      <c r="CC25" s="119"/>
      <c r="CD25" s="119"/>
      <c r="CE25" s="119"/>
      <c r="CF25" s="119"/>
      <c r="CG25" s="63"/>
      <c r="CH25" s="63"/>
      <c r="CI25" s="61"/>
      <c r="CK25"/>
      <c r="CL25"/>
      <c r="CM25"/>
      <c r="CN25"/>
      <c r="CO25"/>
      <c r="CP25"/>
      <c r="CQ25"/>
      <c r="CR25"/>
      <c r="CS25"/>
      <c r="CT25"/>
      <c r="CU25"/>
      <c r="CV25"/>
      <c r="CW25"/>
      <c r="CX25"/>
      <c r="CY25"/>
      <c r="CZ25"/>
      <c r="DA25"/>
      <c r="DB25"/>
      <c r="DC25"/>
      <c r="DD25"/>
      <c r="DE25"/>
      <c r="DF25"/>
      <c r="DG25"/>
      <c r="DH25"/>
      <c r="DI25"/>
      <c r="DJ25"/>
    </row>
    <row r="26" spans="1:114" s="57" customFormat="1">
      <c r="A26" s="86" t="s">
        <v>39</v>
      </c>
      <c r="B26" s="86" t="s">
        <v>40</v>
      </c>
      <c r="C26" s="86" t="s">
        <v>42</v>
      </c>
      <c r="D26" s="86">
        <v>1989</v>
      </c>
      <c r="E26" s="87">
        <v>2</v>
      </c>
      <c r="F26" s="87">
        <v>1</v>
      </c>
      <c r="G26" s="87">
        <v>14</v>
      </c>
      <c r="H26" s="86">
        <v>25</v>
      </c>
      <c r="I26" s="87">
        <v>114</v>
      </c>
      <c r="J26" s="98">
        <v>45919</v>
      </c>
      <c r="K26" s="87">
        <v>0.76</v>
      </c>
      <c r="L26" s="143">
        <v>0.153</v>
      </c>
      <c r="M26" s="143">
        <v>0.219</v>
      </c>
      <c r="N26" s="143">
        <v>0.247</v>
      </c>
      <c r="O26" s="143">
        <v>0.39500000000000002</v>
      </c>
      <c r="P26" s="178">
        <f t="shared" si="23"/>
        <v>0.84699999999999998</v>
      </c>
      <c r="Q26" s="178">
        <f t="shared" si="24"/>
        <v>0.78100000000000003</v>
      </c>
      <c r="R26" s="178">
        <f t="shared" si="25"/>
        <v>0.753</v>
      </c>
      <c r="S26" s="178">
        <f t="shared" si="1"/>
        <v>0.60499999999999998</v>
      </c>
      <c r="T26" s="86">
        <v>35.9</v>
      </c>
      <c r="U26" s="86">
        <v>42.3</v>
      </c>
      <c r="V26" s="86">
        <v>45.7</v>
      </c>
      <c r="W26" s="86">
        <v>43.4</v>
      </c>
      <c r="X26" s="86">
        <v>42.8</v>
      </c>
      <c r="Y26" s="86">
        <v>45.3</v>
      </c>
      <c r="Z26" s="86">
        <v>49.9</v>
      </c>
      <c r="AA26" s="86">
        <v>52.9</v>
      </c>
      <c r="AB26" s="86">
        <v>48.4</v>
      </c>
      <c r="AC26" s="86">
        <v>52.5</v>
      </c>
      <c r="AD26" s="86">
        <v>52.6</v>
      </c>
      <c r="AE26" s="86">
        <v>52.6</v>
      </c>
      <c r="AF26" s="86">
        <v>45.8</v>
      </c>
      <c r="AG26" s="86">
        <v>48.4</v>
      </c>
      <c r="AH26" s="86">
        <v>48.1</v>
      </c>
      <c r="AI26" s="86">
        <v>46.6</v>
      </c>
      <c r="AJ26" s="86">
        <v>45.1</v>
      </c>
      <c r="AK26" s="86">
        <v>46.4</v>
      </c>
      <c r="AL26" s="86">
        <v>44.9</v>
      </c>
      <c r="AM26" s="86">
        <v>43.4</v>
      </c>
      <c r="AN26" s="86">
        <v>58</v>
      </c>
      <c r="AO26" s="87">
        <v>0.5</v>
      </c>
      <c r="AP26" s="86">
        <v>850</v>
      </c>
      <c r="AQ26" s="133">
        <f t="shared" si="2"/>
        <v>1700</v>
      </c>
      <c r="AR26" s="112">
        <v>111.9</v>
      </c>
      <c r="AS26" s="87">
        <v>20</v>
      </c>
      <c r="AT26" s="86">
        <v>18</v>
      </c>
      <c r="AU26" s="112">
        <v>73.7</v>
      </c>
      <c r="AV26" s="86">
        <v>13.62</v>
      </c>
      <c r="AW26" s="114">
        <f t="shared" si="3"/>
        <v>81.519674355495255</v>
      </c>
      <c r="AX26" s="130">
        <v>9.3699999999999992</v>
      </c>
      <c r="AY26" s="130">
        <v>0.18</v>
      </c>
      <c r="AZ26" s="130">
        <v>12.22</v>
      </c>
      <c r="BA26" s="130">
        <v>0.52</v>
      </c>
      <c r="BB26" s="134">
        <f t="shared" si="4"/>
        <v>22.29</v>
      </c>
      <c r="BC26" s="130">
        <f t="shared" si="5"/>
        <v>1.2383333333333333</v>
      </c>
      <c r="BD26" s="130">
        <f t="shared" si="6"/>
        <v>6.2166666666666668</v>
      </c>
      <c r="BE26" s="131">
        <f t="shared" si="7"/>
        <v>0.18480325644504747</v>
      </c>
      <c r="BF26" s="132">
        <f t="shared" si="8"/>
        <v>157.08276797829035</v>
      </c>
      <c r="BG26" s="132">
        <f t="shared" si="9"/>
        <v>314.1655359565807</v>
      </c>
      <c r="BH26" s="130">
        <f t="shared" si="10"/>
        <v>0.42036787797218483</v>
      </c>
      <c r="BI26" s="130">
        <f t="shared" si="11"/>
        <v>8.0753701211305519E-3</v>
      </c>
      <c r="BJ26" s="130">
        <f t="shared" si="12"/>
        <v>0.54822790489008533</v>
      </c>
      <c r="BK26" s="130">
        <f t="shared" si="13"/>
        <v>2.3328847016599374E-2</v>
      </c>
      <c r="BL26" s="133">
        <f t="shared" si="14"/>
        <v>132.06509968206197</v>
      </c>
      <c r="BM26" s="133">
        <f t="shared" si="15"/>
        <v>2.537002982152738</v>
      </c>
      <c r="BN26" s="133">
        <f t="shared" si="16"/>
        <v>172.23431356614699</v>
      </c>
      <c r="BO26" s="133">
        <f t="shared" si="17"/>
        <v>7.3291197262190213</v>
      </c>
      <c r="BP26" s="134">
        <f t="shared" si="18"/>
        <v>41.824999999999996</v>
      </c>
      <c r="BQ26" s="134">
        <f t="shared" si="19"/>
        <v>47.725000000000001</v>
      </c>
      <c r="BR26" s="134">
        <f t="shared" si="20"/>
        <v>51.524999999999999</v>
      </c>
      <c r="BS26" s="134">
        <f t="shared" si="21"/>
        <v>47.224999999999994</v>
      </c>
      <c r="BT26" s="134">
        <f t="shared" si="22"/>
        <v>44.95</v>
      </c>
      <c r="BU26" s="134"/>
      <c r="BV26" s="134"/>
      <c r="BW26" s="134"/>
      <c r="BX26" s="134"/>
      <c r="BY26" s="119"/>
      <c r="BZ26" s="119"/>
      <c r="CA26" s="119"/>
      <c r="CB26" s="119"/>
      <c r="CC26" s="119"/>
      <c r="CD26" s="119"/>
      <c r="CE26" s="119"/>
      <c r="CF26" s="119"/>
      <c r="CG26" s="63"/>
      <c r="CH26" s="63"/>
      <c r="CI26" s="61"/>
    </row>
    <row r="27" spans="1:114" s="57" customFormat="1">
      <c r="A27" s="7" t="s">
        <v>39</v>
      </c>
      <c r="B27" s="7" t="s">
        <v>40</v>
      </c>
      <c r="C27" s="7" t="s">
        <v>45</v>
      </c>
      <c r="D27" s="7">
        <v>2004</v>
      </c>
      <c r="E27" s="7">
        <v>2</v>
      </c>
      <c r="F27" s="7">
        <v>2</v>
      </c>
      <c r="G27" s="7">
        <v>14</v>
      </c>
      <c r="H27" s="7">
        <v>26</v>
      </c>
      <c r="I27" s="7">
        <v>214</v>
      </c>
      <c r="J27" s="126">
        <v>45919</v>
      </c>
      <c r="K27" s="121">
        <v>0.86</v>
      </c>
      <c r="L27" s="143">
        <v>5.8000000000000003E-2</v>
      </c>
      <c r="M27" s="143">
        <v>5.8999999999999997E-2</v>
      </c>
      <c r="N27" s="143">
        <v>8.4000000000000005E-2</v>
      </c>
      <c r="O27" s="143">
        <v>0.22500000000000001</v>
      </c>
      <c r="P27" s="127">
        <f t="shared" si="23"/>
        <v>0.94199999999999995</v>
      </c>
      <c r="Q27" s="127">
        <f t="shared" si="24"/>
        <v>0.94100000000000006</v>
      </c>
      <c r="R27" s="127">
        <f t="shared" si="25"/>
        <v>0.91600000000000004</v>
      </c>
      <c r="S27" s="127">
        <f t="shared" si="1"/>
        <v>0.77500000000000002</v>
      </c>
      <c r="T27" s="3">
        <v>14.3</v>
      </c>
      <c r="U27" s="3">
        <v>47.4</v>
      </c>
      <c r="V27" s="3">
        <v>21.1</v>
      </c>
      <c r="W27" s="3">
        <v>2.6</v>
      </c>
      <c r="X27" s="3">
        <v>40.200000000000003</v>
      </c>
      <c r="Y27" s="3">
        <v>53.2</v>
      </c>
      <c r="Z27" s="3">
        <v>46.4</v>
      </c>
      <c r="AA27" s="3">
        <v>44.2</v>
      </c>
      <c r="AB27" s="3">
        <v>54</v>
      </c>
      <c r="AC27" s="3">
        <v>50</v>
      </c>
      <c r="AD27" s="3">
        <v>51.2</v>
      </c>
      <c r="AE27" s="3">
        <v>48.5</v>
      </c>
      <c r="AF27" s="3">
        <v>52</v>
      </c>
      <c r="AG27" s="3">
        <v>51.7</v>
      </c>
      <c r="AH27" s="3">
        <v>48.5</v>
      </c>
      <c r="AI27" s="3">
        <v>46.8</v>
      </c>
      <c r="AJ27" s="3">
        <v>52.6</v>
      </c>
      <c r="AK27" s="3">
        <v>42.2</v>
      </c>
      <c r="AL27" s="3">
        <v>48</v>
      </c>
      <c r="AM27" s="3">
        <v>39.5</v>
      </c>
      <c r="AN27" s="3">
        <v>76</v>
      </c>
      <c r="AO27" s="88">
        <v>0.5</v>
      </c>
      <c r="AP27" s="7">
        <v>1466</v>
      </c>
      <c r="AQ27" s="144">
        <f t="shared" si="2"/>
        <v>2932</v>
      </c>
      <c r="AR27" s="114">
        <v>155.6</v>
      </c>
      <c r="AS27" s="88">
        <v>20</v>
      </c>
      <c r="AT27" s="7">
        <v>19</v>
      </c>
      <c r="AU27" s="114">
        <v>89.6</v>
      </c>
      <c r="AV27" s="7">
        <v>16.53</v>
      </c>
      <c r="AW27" s="114">
        <f t="shared" si="3"/>
        <v>81.551339285714278</v>
      </c>
      <c r="AX27" s="129">
        <v>10.78</v>
      </c>
      <c r="AY27" s="129">
        <v>0.47</v>
      </c>
      <c r="AZ27" s="129">
        <v>16.55</v>
      </c>
      <c r="BA27" s="129">
        <v>1.38</v>
      </c>
      <c r="BB27" s="128">
        <f t="shared" si="4"/>
        <v>29.18</v>
      </c>
      <c r="BC27" s="130">
        <f t="shared" si="5"/>
        <v>1.5357894736842106</v>
      </c>
      <c r="BD27" s="130">
        <f t="shared" si="6"/>
        <v>8.189473684210526</v>
      </c>
      <c r="BE27" s="131">
        <f t="shared" si="7"/>
        <v>0.18448660714285717</v>
      </c>
      <c r="BF27" s="132">
        <f t="shared" si="8"/>
        <v>270.45736607142862</v>
      </c>
      <c r="BG27" s="132">
        <f t="shared" si="9"/>
        <v>540.91473214285725</v>
      </c>
      <c r="BH27" s="130">
        <f t="shared" si="10"/>
        <v>0.36943111720356409</v>
      </c>
      <c r="BI27" s="130">
        <f t="shared" si="11"/>
        <v>1.6106922549691569E-2</v>
      </c>
      <c r="BJ27" s="130">
        <f t="shared" si="12"/>
        <v>0.56716929403701166</v>
      </c>
      <c r="BK27" s="130">
        <f t="shared" si="13"/>
        <v>4.7292666209732694E-2</v>
      </c>
      <c r="BL27" s="133">
        <f t="shared" si="14"/>
        <v>199.83073380740237</v>
      </c>
      <c r="BM27" s="133">
        <f t="shared" si="15"/>
        <v>8.7124716966121625</v>
      </c>
      <c r="BN27" s="133">
        <f t="shared" si="16"/>
        <v>306.79022676368362</v>
      </c>
      <c r="BO27" s="133">
        <f t="shared" si="17"/>
        <v>25.581299875159115</v>
      </c>
      <c r="BP27" s="134">
        <f t="shared" si="18"/>
        <v>21.35</v>
      </c>
      <c r="BQ27" s="134">
        <f t="shared" si="19"/>
        <v>46</v>
      </c>
      <c r="BR27" s="134">
        <f t="shared" si="20"/>
        <v>50.924999999999997</v>
      </c>
      <c r="BS27" s="134">
        <f t="shared" si="21"/>
        <v>49.75</v>
      </c>
      <c r="BT27" s="134">
        <f t="shared" si="22"/>
        <v>45.575000000000003</v>
      </c>
      <c r="BU27" s="134"/>
      <c r="BV27" s="134"/>
      <c r="BW27" s="134"/>
      <c r="BX27" s="134"/>
      <c r="BY27" s="119"/>
      <c r="BZ27" s="119"/>
      <c r="CA27" s="119"/>
      <c r="CB27" s="119"/>
      <c r="CC27" s="119"/>
      <c r="CD27" s="119"/>
      <c r="CE27" s="119"/>
      <c r="CF27" s="119"/>
      <c r="CG27" s="63"/>
      <c r="CH27" s="63"/>
      <c r="CI27" s="61"/>
      <c r="CK27" s="29" t="s">
        <v>626</v>
      </c>
      <c r="CL27"/>
      <c r="CM27"/>
      <c r="CN27" s="29" t="s">
        <v>54</v>
      </c>
      <c r="CO27"/>
      <c r="CP27"/>
      <c r="CQ27"/>
      <c r="CR27"/>
      <c r="CS27"/>
      <c r="CT27"/>
      <c r="CU27"/>
      <c r="CV27"/>
      <c r="CW27"/>
      <c r="CX27"/>
      <c r="CY27"/>
      <c r="CZ27"/>
      <c r="DA27"/>
      <c r="DB27"/>
      <c r="DC27"/>
    </row>
    <row r="28" spans="1:114" s="57" customFormat="1">
      <c r="A28" s="7" t="s">
        <v>39</v>
      </c>
      <c r="B28" s="7" t="s">
        <v>40</v>
      </c>
      <c r="C28" s="7" t="s">
        <v>41</v>
      </c>
      <c r="D28" s="7">
        <v>1984</v>
      </c>
      <c r="E28" s="7">
        <v>2</v>
      </c>
      <c r="F28" s="7">
        <v>3</v>
      </c>
      <c r="G28" s="7">
        <v>14</v>
      </c>
      <c r="H28" s="7">
        <v>27</v>
      </c>
      <c r="I28" s="7">
        <v>314</v>
      </c>
      <c r="J28" s="126">
        <v>45922</v>
      </c>
      <c r="K28" s="121">
        <v>0.81</v>
      </c>
      <c r="L28" s="143">
        <v>0.13900000000000001</v>
      </c>
      <c r="M28" s="143">
        <v>0.159</v>
      </c>
      <c r="N28" s="143">
        <v>0.30299999999999999</v>
      </c>
      <c r="O28" s="143">
        <v>0.34599999999999997</v>
      </c>
      <c r="P28" s="127">
        <f t="shared" si="23"/>
        <v>0.86099999999999999</v>
      </c>
      <c r="Q28" s="127">
        <f t="shared" si="24"/>
        <v>0.84099999999999997</v>
      </c>
      <c r="R28" s="127">
        <f t="shared" si="25"/>
        <v>0.69700000000000006</v>
      </c>
      <c r="S28" s="127">
        <f t="shared" si="1"/>
        <v>0.65400000000000003</v>
      </c>
      <c r="T28" s="3">
        <v>39.6</v>
      </c>
      <c r="U28" s="3">
        <v>35.9</v>
      </c>
      <c r="V28" s="3">
        <v>48.4</v>
      </c>
      <c r="W28" s="3">
        <v>27.2</v>
      </c>
      <c r="X28" s="3">
        <v>50.9</v>
      </c>
      <c r="Y28" s="3">
        <v>49.1</v>
      </c>
      <c r="Z28" s="3">
        <v>51.9</v>
      </c>
      <c r="AA28" s="3">
        <v>41.8</v>
      </c>
      <c r="AB28" s="3">
        <v>43.2</v>
      </c>
      <c r="AC28" s="3">
        <v>49.5</v>
      </c>
      <c r="AD28" s="3">
        <v>49.9</v>
      </c>
      <c r="AE28" s="3">
        <v>44.7</v>
      </c>
      <c r="AF28" s="3">
        <v>49.6</v>
      </c>
      <c r="AG28" s="3">
        <v>47.3</v>
      </c>
      <c r="AH28" s="3">
        <v>50.4</v>
      </c>
      <c r="AI28" s="3">
        <v>47.5</v>
      </c>
      <c r="AJ28" s="3">
        <v>45.7</v>
      </c>
      <c r="AK28" s="3">
        <v>48.6</v>
      </c>
      <c r="AL28" s="3">
        <v>51.6</v>
      </c>
      <c r="AM28" s="3">
        <v>44.6</v>
      </c>
      <c r="AN28" s="3">
        <v>60</v>
      </c>
      <c r="AO28" s="88">
        <v>0.5</v>
      </c>
      <c r="AP28" s="7">
        <v>1408</v>
      </c>
      <c r="AQ28" s="144">
        <f t="shared" si="2"/>
        <v>2816</v>
      </c>
      <c r="AR28" s="114">
        <v>143.80000000000001</v>
      </c>
      <c r="AS28" s="88">
        <v>20</v>
      </c>
      <c r="AT28" s="7">
        <v>20</v>
      </c>
      <c r="AU28" s="114">
        <v>94.9</v>
      </c>
      <c r="AV28" s="7">
        <v>19.920000000000002</v>
      </c>
      <c r="AW28" s="114">
        <f t="shared" si="3"/>
        <v>79.009483667017903</v>
      </c>
      <c r="AX28" s="129">
        <v>11.17</v>
      </c>
      <c r="AY28" s="129">
        <v>0.42</v>
      </c>
      <c r="AZ28" s="129">
        <v>18.510000000000002</v>
      </c>
      <c r="BA28" s="129">
        <v>1.73</v>
      </c>
      <c r="BB28" s="128">
        <f t="shared" si="4"/>
        <v>31.830000000000002</v>
      </c>
      <c r="BC28" s="130">
        <f t="shared" si="5"/>
        <v>1.5915000000000001</v>
      </c>
      <c r="BD28" s="130">
        <f t="shared" si="6"/>
        <v>7.19</v>
      </c>
      <c r="BE28" s="131">
        <f t="shared" si="7"/>
        <v>0.20990516332982087</v>
      </c>
      <c r="BF28" s="132">
        <f t="shared" si="8"/>
        <v>295.54646996838778</v>
      </c>
      <c r="BG28" s="132">
        <f t="shared" si="9"/>
        <v>591.09293993677557</v>
      </c>
      <c r="BH28" s="130">
        <f t="shared" si="10"/>
        <v>0.3509267986176563</v>
      </c>
      <c r="BI28" s="130">
        <f t="shared" si="11"/>
        <v>1.3195098963242223E-2</v>
      </c>
      <c r="BJ28" s="130">
        <f t="shared" si="12"/>
        <v>0.58152686145146093</v>
      </c>
      <c r="BK28" s="130">
        <f t="shared" si="13"/>
        <v>5.4351240967640588E-2</v>
      </c>
      <c r="BL28" s="133">
        <f t="shared" si="14"/>
        <v>207.43035309751124</v>
      </c>
      <c r="BM28" s="133">
        <f t="shared" si="15"/>
        <v>7.7995298389395451</v>
      </c>
      <c r="BN28" s="133">
        <f t="shared" si="16"/>
        <v>343.73642218754998</v>
      </c>
      <c r="BO28" s="133">
        <f t="shared" si="17"/>
        <v>32.126634812774796</v>
      </c>
      <c r="BP28" s="134">
        <f t="shared" si="18"/>
        <v>37.774999999999999</v>
      </c>
      <c r="BQ28" s="134">
        <f t="shared" si="19"/>
        <v>48.424999999999997</v>
      </c>
      <c r="BR28" s="134">
        <f t="shared" si="20"/>
        <v>46.825000000000003</v>
      </c>
      <c r="BS28" s="134">
        <f t="shared" si="21"/>
        <v>48.7</v>
      </c>
      <c r="BT28" s="134">
        <f t="shared" si="22"/>
        <v>47.625</v>
      </c>
      <c r="BU28" s="134"/>
      <c r="BV28" s="134"/>
      <c r="BW28" s="134"/>
      <c r="BX28" s="134"/>
      <c r="BY28" s="119"/>
      <c r="BZ28" s="119"/>
      <c r="CA28" s="119"/>
      <c r="CB28" s="119"/>
      <c r="CC28" s="119"/>
      <c r="CD28" s="119"/>
      <c r="CE28" s="119"/>
      <c r="CF28" s="119"/>
      <c r="CG28" s="63"/>
      <c r="CH28" s="63"/>
      <c r="CI28" s="61"/>
      <c r="CK28" s="29" t="s">
        <v>49</v>
      </c>
      <c r="CL28" s="29" t="s">
        <v>53</v>
      </c>
      <c r="CM28" s="29" t="s">
        <v>52</v>
      </c>
      <c r="CN28">
        <v>1</v>
      </c>
      <c r="CO28">
        <v>2</v>
      </c>
      <c r="CP28">
        <v>3</v>
      </c>
      <c r="CQ28">
        <v>4</v>
      </c>
      <c r="CR28" t="s">
        <v>618</v>
      </c>
      <c r="CS28"/>
      <c r="CT28"/>
      <c r="CU28"/>
      <c r="CV28"/>
      <c r="CW28"/>
      <c r="CX28"/>
      <c r="CY28"/>
      <c r="CZ28"/>
      <c r="DA28"/>
      <c r="DB28"/>
      <c r="DC28"/>
    </row>
    <row r="29" spans="1:114" s="57" customFormat="1">
      <c r="A29" s="7" t="s">
        <v>39</v>
      </c>
      <c r="B29" s="7" t="s">
        <v>40</v>
      </c>
      <c r="C29" s="7" t="s">
        <v>47</v>
      </c>
      <c r="D29" s="7">
        <v>2016</v>
      </c>
      <c r="E29" s="7">
        <v>2</v>
      </c>
      <c r="F29" s="7">
        <v>4</v>
      </c>
      <c r="G29" s="7">
        <v>14</v>
      </c>
      <c r="H29" s="7">
        <v>28</v>
      </c>
      <c r="I29" s="7">
        <v>414</v>
      </c>
      <c r="J29" s="126">
        <v>45915</v>
      </c>
      <c r="K29" s="121">
        <v>0.8</v>
      </c>
      <c r="L29" s="143">
        <v>3.1E-2</v>
      </c>
      <c r="M29" s="143">
        <v>4.2999999999999997E-2</v>
      </c>
      <c r="N29" s="143">
        <v>0.126</v>
      </c>
      <c r="O29" s="143">
        <v>0.247</v>
      </c>
      <c r="P29" s="127">
        <f t="shared" si="23"/>
        <v>0.96899999999999997</v>
      </c>
      <c r="Q29" s="127">
        <f t="shared" si="24"/>
        <v>0.95699999999999996</v>
      </c>
      <c r="R29" s="127">
        <f t="shared" si="25"/>
        <v>0.874</v>
      </c>
      <c r="S29" s="127">
        <f t="shared" si="1"/>
        <v>0.753</v>
      </c>
      <c r="T29" s="3">
        <v>26.9</v>
      </c>
      <c r="U29" s="3">
        <v>37.299999999999997</v>
      </c>
      <c r="V29" s="3">
        <v>42.6</v>
      </c>
      <c r="W29" s="3">
        <v>43.4</v>
      </c>
      <c r="X29" s="3">
        <v>38.9</v>
      </c>
      <c r="Y29" s="3">
        <v>46.6</v>
      </c>
      <c r="Z29" s="3">
        <v>45.5</v>
      </c>
      <c r="AA29" s="3">
        <v>42.7</v>
      </c>
      <c r="AB29" s="3">
        <v>48</v>
      </c>
      <c r="AC29" s="3">
        <v>45.7</v>
      </c>
      <c r="AD29" s="3">
        <v>49.2</v>
      </c>
      <c r="AE29" s="3">
        <v>49.5</v>
      </c>
      <c r="AF29" s="3">
        <v>51.6</v>
      </c>
      <c r="AG29" s="3">
        <v>49.6</v>
      </c>
      <c r="AH29" s="3">
        <v>47.3</v>
      </c>
      <c r="AI29" s="3">
        <v>49.9</v>
      </c>
      <c r="AJ29" s="3">
        <v>44.3</v>
      </c>
      <c r="AK29" s="3">
        <v>43.9</v>
      </c>
      <c r="AL29" s="3">
        <v>50.9</v>
      </c>
      <c r="AM29" s="3">
        <v>45.1</v>
      </c>
      <c r="AN29" s="3">
        <v>62</v>
      </c>
      <c r="AO29" s="88">
        <v>0.5</v>
      </c>
      <c r="AP29" s="7">
        <v>1678</v>
      </c>
      <c r="AQ29" s="144">
        <f t="shared" si="2"/>
        <v>3356</v>
      </c>
      <c r="AR29" s="114">
        <v>123.6</v>
      </c>
      <c r="AS29" s="88">
        <v>20</v>
      </c>
      <c r="AT29" s="7">
        <v>19</v>
      </c>
      <c r="AU29" s="114">
        <v>84.6</v>
      </c>
      <c r="AV29" s="7">
        <v>15.01</v>
      </c>
      <c r="AW29" s="114">
        <f t="shared" si="3"/>
        <v>82.257683215130015</v>
      </c>
      <c r="AX29" s="129">
        <v>8.19</v>
      </c>
      <c r="AY29" s="129">
        <v>0.23</v>
      </c>
      <c r="AZ29" s="129">
        <v>13.09</v>
      </c>
      <c r="BA29" s="129">
        <v>0.85</v>
      </c>
      <c r="BB29" s="128">
        <f t="shared" si="4"/>
        <v>22.36</v>
      </c>
      <c r="BC29" s="130">
        <f t="shared" si="5"/>
        <v>1.1768421052631579</v>
      </c>
      <c r="BD29" s="130">
        <f t="shared" si="6"/>
        <v>6.5052631578947366</v>
      </c>
      <c r="BE29" s="131">
        <f t="shared" si="7"/>
        <v>0.17742316784869977</v>
      </c>
      <c r="BF29" s="132">
        <f t="shared" si="8"/>
        <v>297.71607565011823</v>
      </c>
      <c r="BG29" s="132">
        <f t="shared" si="9"/>
        <v>595.43215130023646</v>
      </c>
      <c r="BH29" s="130">
        <f t="shared" si="10"/>
        <v>0.36627906976744184</v>
      </c>
      <c r="BI29" s="130">
        <f t="shared" si="11"/>
        <v>1.0286225402504474E-2</v>
      </c>
      <c r="BJ29" s="130">
        <f t="shared" si="12"/>
        <v>0.58542039355992848</v>
      </c>
      <c r="BK29" s="130">
        <f t="shared" si="13"/>
        <v>3.8014311270125223E-2</v>
      </c>
      <c r="BL29" s="133">
        <f t="shared" si="14"/>
        <v>218.09433448787729</v>
      </c>
      <c r="BM29" s="133">
        <f t="shared" si="15"/>
        <v>6.1247493201723797</v>
      </c>
      <c r="BN29" s="133">
        <f t="shared" si="16"/>
        <v>348.57812435241931</v>
      </c>
      <c r="BO29" s="133">
        <f t="shared" si="17"/>
        <v>22.634943139767486</v>
      </c>
      <c r="BP29" s="134">
        <f t="shared" si="18"/>
        <v>37.549999999999997</v>
      </c>
      <c r="BQ29" s="134">
        <f t="shared" si="19"/>
        <v>43.424999999999997</v>
      </c>
      <c r="BR29" s="134">
        <f t="shared" si="20"/>
        <v>48.1</v>
      </c>
      <c r="BS29" s="134">
        <f t="shared" si="21"/>
        <v>49.6</v>
      </c>
      <c r="BT29" s="134">
        <f t="shared" si="22"/>
        <v>46.05</v>
      </c>
      <c r="BU29" s="134"/>
      <c r="BV29" s="134"/>
      <c r="BW29" s="134"/>
      <c r="BX29" s="134"/>
      <c r="BY29" s="119"/>
      <c r="BZ29" s="119"/>
      <c r="CA29" s="119"/>
      <c r="CB29" s="119"/>
      <c r="CC29" s="119"/>
      <c r="CD29" s="119"/>
      <c r="CE29" s="119"/>
      <c r="CF29" s="119"/>
      <c r="CG29" s="63"/>
      <c r="CH29" s="63"/>
      <c r="CI29" s="61"/>
      <c r="CK29" t="s">
        <v>39</v>
      </c>
      <c r="CL29">
        <v>1984</v>
      </c>
      <c r="CM29" t="s">
        <v>41</v>
      </c>
      <c r="CN29">
        <v>58</v>
      </c>
      <c r="CO29">
        <v>60</v>
      </c>
      <c r="CP29">
        <v>60</v>
      </c>
      <c r="CQ29">
        <v>64</v>
      </c>
      <c r="CR29" s="30">
        <v>60.5</v>
      </c>
      <c r="CS29"/>
      <c r="CT29"/>
      <c r="CU29"/>
      <c r="CV29"/>
      <c r="CW29"/>
      <c r="CX29"/>
      <c r="CY29"/>
      <c r="CZ29"/>
      <c r="DA29"/>
      <c r="DB29"/>
      <c r="DC29"/>
    </row>
    <row r="30" spans="1:114" s="57" customFormat="1">
      <c r="A30" s="7" t="s">
        <v>39</v>
      </c>
      <c r="B30" s="7" t="s">
        <v>40</v>
      </c>
      <c r="C30" s="7" t="s">
        <v>44</v>
      </c>
      <c r="D30" s="7">
        <v>2001</v>
      </c>
      <c r="E30" s="7">
        <v>2</v>
      </c>
      <c r="F30" s="7">
        <v>4</v>
      </c>
      <c r="G30" s="7">
        <v>16</v>
      </c>
      <c r="H30" s="7">
        <v>29</v>
      </c>
      <c r="I30" s="7">
        <v>416</v>
      </c>
      <c r="J30" s="126">
        <v>45919</v>
      </c>
      <c r="K30" s="121">
        <v>0.85</v>
      </c>
      <c r="L30" s="143">
        <v>0.03</v>
      </c>
      <c r="M30" s="143">
        <v>3.7999999999999999E-2</v>
      </c>
      <c r="N30" s="143">
        <v>7.4999999999999997E-2</v>
      </c>
      <c r="O30" s="143">
        <v>0.28399999999999997</v>
      </c>
      <c r="P30" s="127">
        <f t="shared" si="23"/>
        <v>0.97</v>
      </c>
      <c r="Q30" s="127">
        <f t="shared" si="24"/>
        <v>0.96199999999999997</v>
      </c>
      <c r="R30" s="127">
        <f t="shared" si="25"/>
        <v>0.92500000000000004</v>
      </c>
      <c r="S30" s="127">
        <f t="shared" si="1"/>
        <v>0.71599999999999997</v>
      </c>
      <c r="T30" s="3">
        <v>2.1</v>
      </c>
      <c r="U30" s="3">
        <v>21</v>
      </c>
      <c r="V30" s="3">
        <v>5.2</v>
      </c>
      <c r="W30" s="3">
        <v>34.299999999999997</v>
      </c>
      <c r="X30" s="3">
        <v>42.9</v>
      </c>
      <c r="Y30" s="3">
        <v>42.4</v>
      </c>
      <c r="Z30" s="3">
        <v>37.9</v>
      </c>
      <c r="AA30" s="3">
        <v>32.200000000000003</v>
      </c>
      <c r="AB30" s="3">
        <v>48.3</v>
      </c>
      <c r="AC30" s="3">
        <v>46.3</v>
      </c>
      <c r="AD30" s="3">
        <v>41.9</v>
      </c>
      <c r="AE30" s="3">
        <v>44</v>
      </c>
      <c r="AF30" s="3">
        <v>49.9</v>
      </c>
      <c r="AG30" s="3">
        <v>49.9</v>
      </c>
      <c r="AH30" s="3">
        <v>39</v>
      </c>
      <c r="AI30" s="3">
        <v>48.9</v>
      </c>
      <c r="AJ30" s="3">
        <v>41.9</v>
      </c>
      <c r="AK30" s="3">
        <v>47.8</v>
      </c>
      <c r="AL30" s="3">
        <v>40.1</v>
      </c>
      <c r="AM30" s="3">
        <v>45.4</v>
      </c>
      <c r="AN30" s="3">
        <v>67</v>
      </c>
      <c r="AO30" s="88">
        <v>0.5</v>
      </c>
      <c r="AP30" s="7">
        <v>2092</v>
      </c>
      <c r="AQ30" s="144">
        <f t="shared" si="2"/>
        <v>4184</v>
      </c>
      <c r="AR30" s="114">
        <v>130.1</v>
      </c>
      <c r="AS30" s="88">
        <v>20</v>
      </c>
      <c r="AT30" s="7">
        <v>19</v>
      </c>
      <c r="AU30" s="114">
        <v>89.6</v>
      </c>
      <c r="AV30" s="7">
        <v>14.78</v>
      </c>
      <c r="AW30" s="114">
        <f t="shared" si="3"/>
        <v>83.504464285714278</v>
      </c>
      <c r="AX30" s="129">
        <v>7.7</v>
      </c>
      <c r="AY30" s="129">
        <v>0.61</v>
      </c>
      <c r="AZ30" s="129">
        <v>11.4</v>
      </c>
      <c r="BA30" s="129">
        <v>1.19</v>
      </c>
      <c r="BB30" s="128">
        <f t="shared" si="4"/>
        <v>20.900000000000002</v>
      </c>
      <c r="BC30" s="130">
        <f t="shared" si="5"/>
        <v>1.1000000000000001</v>
      </c>
      <c r="BD30" s="130">
        <f t="shared" si="6"/>
        <v>6.8473684210526313</v>
      </c>
      <c r="BE30" s="131">
        <f t="shared" si="7"/>
        <v>0.16495535714285714</v>
      </c>
      <c r="BF30" s="132">
        <f t="shared" si="8"/>
        <v>345.08660714285713</v>
      </c>
      <c r="BG30" s="132">
        <f t="shared" si="9"/>
        <v>690.17321428571427</v>
      </c>
      <c r="BH30" s="130">
        <f t="shared" si="10"/>
        <v>0.36842105263157893</v>
      </c>
      <c r="BI30" s="130">
        <f t="shared" si="11"/>
        <v>2.9186602870813393E-2</v>
      </c>
      <c r="BJ30" s="130">
        <f t="shared" si="12"/>
        <v>0.54545454545454541</v>
      </c>
      <c r="BK30" s="130">
        <f t="shared" si="13"/>
        <v>5.693779904306219E-2</v>
      </c>
      <c r="BL30" s="133">
        <f t="shared" si="14"/>
        <v>254.27434210526314</v>
      </c>
      <c r="BM30" s="133">
        <f t="shared" si="15"/>
        <v>20.143811517429935</v>
      </c>
      <c r="BN30" s="133">
        <f t="shared" si="16"/>
        <v>376.45811688311687</v>
      </c>
      <c r="BO30" s="133">
        <f t="shared" si="17"/>
        <v>39.296943779904296</v>
      </c>
      <c r="BP30" s="134">
        <f t="shared" si="18"/>
        <v>15.649999999999999</v>
      </c>
      <c r="BQ30" s="134">
        <f t="shared" si="19"/>
        <v>38.849999999999994</v>
      </c>
      <c r="BR30" s="134">
        <f t="shared" si="20"/>
        <v>45.125</v>
      </c>
      <c r="BS30" s="134">
        <f t="shared" si="21"/>
        <v>46.925000000000004</v>
      </c>
      <c r="BT30" s="134">
        <f t="shared" si="22"/>
        <v>43.8</v>
      </c>
      <c r="BU30" s="134"/>
      <c r="BV30" s="134"/>
      <c r="BW30" s="134"/>
      <c r="BX30" s="134"/>
      <c r="BY30" s="119"/>
      <c r="BZ30" s="119"/>
      <c r="CA30" s="119"/>
      <c r="CB30" s="119"/>
      <c r="CC30" s="119"/>
      <c r="CD30" s="119"/>
      <c r="CE30" s="119"/>
      <c r="CF30" s="119"/>
      <c r="CG30" s="63"/>
      <c r="CH30" s="63"/>
      <c r="CI30" s="61"/>
      <c r="CK30"/>
      <c r="CL30">
        <v>1989</v>
      </c>
      <c r="CM30" t="s">
        <v>42</v>
      </c>
      <c r="CN30">
        <v>60</v>
      </c>
      <c r="CO30">
        <v>58</v>
      </c>
      <c r="CP30">
        <v>60</v>
      </c>
      <c r="CQ30">
        <v>64</v>
      </c>
      <c r="CR30" s="30">
        <v>60.5</v>
      </c>
      <c r="CS30"/>
      <c r="CT30"/>
      <c r="CU30"/>
      <c r="CV30"/>
      <c r="CW30"/>
      <c r="CX30"/>
      <c r="CY30"/>
      <c r="CZ30"/>
      <c r="DA30"/>
      <c r="DB30"/>
      <c r="DC30"/>
    </row>
    <row r="31" spans="1:114" s="57" customFormat="1">
      <c r="A31" s="7" t="s">
        <v>39</v>
      </c>
      <c r="B31" s="7" t="s">
        <v>40</v>
      </c>
      <c r="C31" s="7" t="s">
        <v>43</v>
      </c>
      <c r="D31" s="7">
        <v>1999</v>
      </c>
      <c r="E31" s="7">
        <v>2</v>
      </c>
      <c r="F31" s="7">
        <v>3</v>
      </c>
      <c r="G31" s="7">
        <v>16</v>
      </c>
      <c r="H31" s="7">
        <v>30</v>
      </c>
      <c r="I31" s="7">
        <v>316</v>
      </c>
      <c r="J31" s="126">
        <v>45919</v>
      </c>
      <c r="K31" s="121">
        <v>0.79</v>
      </c>
      <c r="L31" s="143">
        <v>8.1000000000000003E-2</v>
      </c>
      <c r="M31" s="143">
        <v>8.6999999999999994E-2</v>
      </c>
      <c r="N31" s="143">
        <v>0.14099999999999999</v>
      </c>
      <c r="O31" s="143">
        <v>0.33500000000000002</v>
      </c>
      <c r="P31" s="127">
        <f t="shared" si="23"/>
        <v>0.91900000000000004</v>
      </c>
      <c r="Q31" s="127">
        <f t="shared" si="24"/>
        <v>0.91300000000000003</v>
      </c>
      <c r="R31" s="127">
        <f t="shared" si="25"/>
        <v>0.85899999999999999</v>
      </c>
      <c r="S31" s="127">
        <f t="shared" si="1"/>
        <v>0.66500000000000004</v>
      </c>
      <c r="T31" s="3">
        <v>3.9</v>
      </c>
      <c r="U31" s="3">
        <v>22</v>
      </c>
      <c r="V31" s="3">
        <v>13.6</v>
      </c>
      <c r="W31" s="3">
        <v>40.299999999999997</v>
      </c>
      <c r="X31" s="3">
        <v>40</v>
      </c>
      <c r="Y31" s="3">
        <v>44.6</v>
      </c>
      <c r="Z31" s="3">
        <v>38.200000000000003</v>
      </c>
      <c r="AA31" s="3">
        <v>42.9</v>
      </c>
      <c r="AB31" s="3">
        <v>44.6</v>
      </c>
      <c r="AC31" s="3">
        <v>54.2</v>
      </c>
      <c r="AD31" s="3">
        <v>51.7</v>
      </c>
      <c r="AE31" s="3">
        <v>51.2</v>
      </c>
      <c r="AF31" s="3">
        <v>46</v>
      </c>
      <c r="AG31" s="3">
        <v>49.7</v>
      </c>
      <c r="AH31" s="3">
        <v>44.1</v>
      </c>
      <c r="AI31" s="3">
        <v>46.6</v>
      </c>
      <c r="AJ31" s="3">
        <v>42.7</v>
      </c>
      <c r="AK31" s="3">
        <v>47.4</v>
      </c>
      <c r="AL31" s="3">
        <v>47.9</v>
      </c>
      <c r="AM31" s="3">
        <v>43.9</v>
      </c>
      <c r="AN31" s="3">
        <v>68</v>
      </c>
      <c r="AO31" s="88">
        <v>0.5</v>
      </c>
      <c r="AP31" s="7">
        <v>1570</v>
      </c>
      <c r="AQ31" s="144">
        <f t="shared" si="2"/>
        <v>3140</v>
      </c>
      <c r="AR31" s="114">
        <v>130.4</v>
      </c>
      <c r="AS31" s="88">
        <v>20</v>
      </c>
      <c r="AT31" s="7">
        <v>19</v>
      </c>
      <c r="AU31" s="114">
        <v>117.6</v>
      </c>
      <c r="AV31" s="7">
        <v>24.81</v>
      </c>
      <c r="AW31" s="114">
        <f t="shared" si="3"/>
        <v>78.903061224489804</v>
      </c>
      <c r="AX31" s="129">
        <v>7.82</v>
      </c>
      <c r="AY31" s="129">
        <v>1.62</v>
      </c>
      <c r="AZ31" s="129">
        <v>16.100000000000001</v>
      </c>
      <c r="BA31" s="129">
        <v>1.67</v>
      </c>
      <c r="BB31" s="128">
        <f t="shared" si="4"/>
        <v>27.21</v>
      </c>
      <c r="BC31" s="130">
        <f t="shared" si="5"/>
        <v>1.4321052631578948</v>
      </c>
      <c r="BD31" s="130">
        <f t="shared" si="6"/>
        <v>6.8631578947368421</v>
      </c>
      <c r="BE31" s="131">
        <f t="shared" si="7"/>
        <v>0.21096938775510204</v>
      </c>
      <c r="BF31" s="132">
        <f t="shared" si="8"/>
        <v>331.22193877551018</v>
      </c>
      <c r="BG31" s="132">
        <f t="shared" si="9"/>
        <v>662.44387755102036</v>
      </c>
      <c r="BH31" s="130">
        <f t="shared" si="10"/>
        <v>0.28739434031606026</v>
      </c>
      <c r="BI31" s="130">
        <f t="shared" si="11"/>
        <v>5.9536934950385888E-2</v>
      </c>
      <c r="BJ31" s="130">
        <f t="shared" si="12"/>
        <v>0.59169423006247701</v>
      </c>
      <c r="BK31" s="130">
        <f t="shared" si="13"/>
        <v>6.1374494671076807E-2</v>
      </c>
      <c r="BL31" s="133">
        <f t="shared" si="14"/>
        <v>190.3826211851885</v>
      </c>
      <c r="BM31" s="133">
        <f t="shared" si="15"/>
        <v>39.43987804603649</v>
      </c>
      <c r="BN31" s="133">
        <f t="shared" si="16"/>
        <v>391.9642200871528</v>
      </c>
      <c r="BO31" s="133">
        <f t="shared" si="17"/>
        <v>40.657158232642558</v>
      </c>
      <c r="BP31" s="134">
        <f t="shared" si="18"/>
        <v>19.95</v>
      </c>
      <c r="BQ31" s="134">
        <f t="shared" si="19"/>
        <v>41.424999999999997</v>
      </c>
      <c r="BR31" s="134">
        <f t="shared" si="20"/>
        <v>50.424999999999997</v>
      </c>
      <c r="BS31" s="134">
        <f t="shared" si="21"/>
        <v>46.6</v>
      </c>
      <c r="BT31" s="134">
        <f t="shared" si="22"/>
        <v>45.475000000000001</v>
      </c>
      <c r="BU31" s="134"/>
      <c r="BV31" s="134"/>
      <c r="BW31" s="134"/>
      <c r="BX31" s="134"/>
      <c r="BY31" s="119"/>
      <c r="BZ31" s="119"/>
      <c r="CA31" s="119"/>
      <c r="CB31" s="119"/>
      <c r="CC31" s="119"/>
      <c r="CD31" s="119"/>
      <c r="CE31" s="119"/>
      <c r="CF31" s="119"/>
      <c r="CG31" s="63"/>
      <c r="CH31" s="63"/>
      <c r="CI31" s="61"/>
      <c r="CK31"/>
      <c r="CL31">
        <v>1999</v>
      </c>
      <c r="CM31" t="s">
        <v>43</v>
      </c>
      <c r="CN31">
        <v>65</v>
      </c>
      <c r="CO31">
        <v>68</v>
      </c>
      <c r="CP31">
        <v>71</v>
      </c>
      <c r="CQ31">
        <v>68</v>
      </c>
      <c r="CR31" s="30">
        <v>68</v>
      </c>
      <c r="CS31"/>
      <c r="CT31"/>
      <c r="CU31"/>
      <c r="CV31"/>
      <c r="CW31"/>
      <c r="CX31"/>
      <c r="CY31"/>
      <c r="CZ31"/>
      <c r="DA31"/>
      <c r="DB31"/>
      <c r="DC31"/>
    </row>
    <row r="32" spans="1:114" s="57" customFormat="1">
      <c r="A32" s="7" t="s">
        <v>39</v>
      </c>
      <c r="B32" s="7" t="s">
        <v>40</v>
      </c>
      <c r="C32" s="7" t="s">
        <v>46</v>
      </c>
      <c r="D32" s="7">
        <v>2008</v>
      </c>
      <c r="E32" s="7">
        <v>2</v>
      </c>
      <c r="F32" s="7">
        <v>2</v>
      </c>
      <c r="G32" s="7">
        <v>16</v>
      </c>
      <c r="H32" s="7">
        <v>31</v>
      </c>
      <c r="I32" s="7">
        <v>216</v>
      </c>
      <c r="J32" s="126">
        <v>45915</v>
      </c>
      <c r="K32" s="121">
        <v>0.76</v>
      </c>
      <c r="L32" s="143">
        <v>2.5999999999999999E-2</v>
      </c>
      <c r="M32" s="143">
        <v>4.2000000000000003E-2</v>
      </c>
      <c r="N32" s="143">
        <v>0.10199999999999999</v>
      </c>
      <c r="O32" s="143">
        <v>0.21</v>
      </c>
      <c r="P32" s="127">
        <f t="shared" si="23"/>
        <v>0.97399999999999998</v>
      </c>
      <c r="Q32" s="127">
        <f t="shared" si="24"/>
        <v>0.95799999999999996</v>
      </c>
      <c r="R32" s="127">
        <f t="shared" si="25"/>
        <v>0.89800000000000002</v>
      </c>
      <c r="S32" s="127">
        <f t="shared" si="1"/>
        <v>0.79</v>
      </c>
      <c r="T32" s="3">
        <v>31.8</v>
      </c>
      <c r="U32" s="3">
        <v>0.6</v>
      </c>
      <c r="V32" s="3">
        <v>16.600000000000001</v>
      </c>
      <c r="W32" s="3">
        <v>0.4</v>
      </c>
      <c r="X32" s="3">
        <v>45</v>
      </c>
      <c r="Y32" s="3">
        <v>46.4</v>
      </c>
      <c r="Z32" s="3">
        <v>47.7</v>
      </c>
      <c r="AA32" s="3">
        <v>39.9</v>
      </c>
      <c r="AB32" s="3">
        <v>54.2</v>
      </c>
      <c r="AC32" s="3">
        <v>56.6</v>
      </c>
      <c r="AD32" s="3">
        <v>52.7</v>
      </c>
      <c r="AE32" s="3">
        <v>47.2</v>
      </c>
      <c r="AF32" s="3">
        <v>50.4</v>
      </c>
      <c r="AG32" s="3">
        <v>55.7</v>
      </c>
      <c r="AH32" s="3">
        <v>49.5</v>
      </c>
      <c r="AI32" s="3">
        <v>50.1</v>
      </c>
      <c r="AJ32" s="3">
        <v>54.5</v>
      </c>
      <c r="AK32" s="3">
        <v>47.4</v>
      </c>
      <c r="AL32" s="3">
        <v>50.1</v>
      </c>
      <c r="AM32" s="3">
        <v>48.3</v>
      </c>
      <c r="AN32" s="3">
        <v>66</v>
      </c>
      <c r="AO32" s="88">
        <v>0.5</v>
      </c>
      <c r="AP32" s="7">
        <v>1291</v>
      </c>
      <c r="AQ32" s="144">
        <f t="shared" si="2"/>
        <v>2582</v>
      </c>
      <c r="AR32" s="114">
        <v>128.4</v>
      </c>
      <c r="AS32" s="88">
        <v>20</v>
      </c>
      <c r="AT32" s="7">
        <v>20</v>
      </c>
      <c r="AU32" s="114">
        <v>71.599999999999994</v>
      </c>
      <c r="AV32" s="7">
        <v>16.04</v>
      </c>
      <c r="AW32" s="114">
        <f t="shared" si="3"/>
        <v>77.597765363128488</v>
      </c>
      <c r="AX32" s="129">
        <v>7.61</v>
      </c>
      <c r="AY32" s="129">
        <v>1.03</v>
      </c>
      <c r="AZ32" s="129">
        <v>16.100000000000001</v>
      </c>
      <c r="BA32" s="129">
        <v>1.66</v>
      </c>
      <c r="BB32" s="128">
        <f t="shared" si="4"/>
        <v>26.400000000000002</v>
      </c>
      <c r="BC32" s="130">
        <f t="shared" si="5"/>
        <v>1.32</v>
      </c>
      <c r="BD32" s="130">
        <f t="shared" si="6"/>
        <v>6.42</v>
      </c>
      <c r="BE32" s="131">
        <f t="shared" si="7"/>
        <v>0.2240223463687151</v>
      </c>
      <c r="BF32" s="132">
        <f t="shared" si="8"/>
        <v>289.2128491620112</v>
      </c>
      <c r="BG32" s="132">
        <f t="shared" si="9"/>
        <v>578.42569832402239</v>
      </c>
      <c r="BH32" s="130">
        <f t="shared" si="10"/>
        <v>0.28825757575757577</v>
      </c>
      <c r="BI32" s="130">
        <f t="shared" si="11"/>
        <v>3.901515151515151E-2</v>
      </c>
      <c r="BJ32" s="130">
        <f t="shared" si="12"/>
        <v>0.60984848484848486</v>
      </c>
      <c r="BK32" s="130">
        <f t="shared" si="13"/>
        <v>6.2878787878787867E-2</v>
      </c>
      <c r="BL32" s="133">
        <f t="shared" si="14"/>
        <v>166.73558955476554</v>
      </c>
      <c r="BM32" s="133">
        <f t="shared" si="15"/>
        <v>22.567366260369052</v>
      </c>
      <c r="BN32" s="133">
        <f t="shared" si="16"/>
        <v>352.75203572033183</v>
      </c>
      <c r="BO32" s="133">
        <f t="shared" si="17"/>
        <v>36.37070678855595</v>
      </c>
      <c r="BP32" s="134">
        <f t="shared" si="18"/>
        <v>12.35</v>
      </c>
      <c r="BQ32" s="134">
        <f t="shared" si="19"/>
        <v>44.750000000000007</v>
      </c>
      <c r="BR32" s="134">
        <f t="shared" si="20"/>
        <v>52.674999999999997</v>
      </c>
      <c r="BS32" s="134">
        <f t="shared" si="21"/>
        <v>51.424999999999997</v>
      </c>
      <c r="BT32" s="134">
        <f t="shared" si="22"/>
        <v>50.075000000000003</v>
      </c>
      <c r="BU32" s="134"/>
      <c r="BV32" s="134"/>
      <c r="BW32" s="134"/>
      <c r="BX32" s="134"/>
      <c r="BY32" s="119"/>
      <c r="BZ32" s="119"/>
      <c r="CA32" s="119"/>
      <c r="CB32" s="119"/>
      <c r="CC32" s="119"/>
      <c r="CD32" s="119"/>
      <c r="CE32" s="119"/>
      <c r="CF32" s="119"/>
      <c r="CG32" s="63"/>
      <c r="CH32" s="63"/>
      <c r="CI32" s="61"/>
      <c r="CK32"/>
      <c r="CL32">
        <v>2001</v>
      </c>
      <c r="CM32" t="s">
        <v>44</v>
      </c>
      <c r="CN32">
        <v>65</v>
      </c>
      <c r="CO32">
        <v>67</v>
      </c>
      <c r="CP32">
        <v>67</v>
      </c>
      <c r="CQ32">
        <v>60</v>
      </c>
      <c r="CR32" s="30">
        <v>64.75</v>
      </c>
      <c r="CS32"/>
      <c r="CT32"/>
      <c r="CU32"/>
      <c r="CV32"/>
      <c r="CW32"/>
      <c r="CX32"/>
      <c r="CY32"/>
      <c r="CZ32"/>
      <c r="DA32"/>
      <c r="DB32"/>
      <c r="DC32"/>
    </row>
    <row r="33" spans="1:107" s="57" customFormat="1">
      <c r="A33" s="7" t="s">
        <v>39</v>
      </c>
      <c r="B33" s="7" t="s">
        <v>40</v>
      </c>
      <c r="C33" s="7" t="s">
        <v>48</v>
      </c>
      <c r="D33" s="7">
        <v>2020</v>
      </c>
      <c r="E33" s="7">
        <v>2</v>
      </c>
      <c r="F33" s="7">
        <v>1</v>
      </c>
      <c r="G33" s="7">
        <v>16</v>
      </c>
      <c r="H33" s="7">
        <v>32</v>
      </c>
      <c r="I33" s="7">
        <v>116</v>
      </c>
      <c r="J33" s="126">
        <v>45922</v>
      </c>
      <c r="K33" s="121">
        <v>0.79</v>
      </c>
      <c r="L33" s="143">
        <v>0.11600000000000001</v>
      </c>
      <c r="M33" s="143">
        <v>0.17599999999999999</v>
      </c>
      <c r="N33" s="143">
        <v>0.28299999999999997</v>
      </c>
      <c r="O33" s="143">
        <v>0.45200000000000001</v>
      </c>
      <c r="P33" s="127">
        <f t="shared" si="23"/>
        <v>0.88400000000000001</v>
      </c>
      <c r="Q33" s="127">
        <f t="shared" si="24"/>
        <v>0.82400000000000007</v>
      </c>
      <c r="R33" s="127">
        <f t="shared" si="25"/>
        <v>0.71700000000000008</v>
      </c>
      <c r="S33" s="127">
        <f t="shared" si="1"/>
        <v>0.54800000000000004</v>
      </c>
      <c r="T33" s="3">
        <v>42.3</v>
      </c>
      <c r="U33" s="3">
        <v>50.5</v>
      </c>
      <c r="V33" s="3">
        <v>54.3</v>
      </c>
      <c r="W33" s="3">
        <v>47.4</v>
      </c>
      <c r="X33" s="3">
        <v>50.2</v>
      </c>
      <c r="Y33" s="3">
        <v>56</v>
      </c>
      <c r="Z33" s="3">
        <v>53.5</v>
      </c>
      <c r="AA33" s="3">
        <v>50.8</v>
      </c>
      <c r="AB33" s="3">
        <v>51.8</v>
      </c>
      <c r="AC33" s="3">
        <v>53.5</v>
      </c>
      <c r="AD33" s="3">
        <v>53.6</v>
      </c>
      <c r="AE33" s="3">
        <v>52.9</v>
      </c>
      <c r="AF33" s="3">
        <v>50</v>
      </c>
      <c r="AG33" s="3">
        <v>53.9</v>
      </c>
      <c r="AH33" s="3">
        <v>50.6</v>
      </c>
      <c r="AI33" s="3">
        <v>49.6</v>
      </c>
      <c r="AJ33" s="3">
        <v>45.5</v>
      </c>
      <c r="AK33" s="3">
        <v>54.6</v>
      </c>
      <c r="AL33" s="3">
        <v>45.8</v>
      </c>
      <c r="AM33" s="3">
        <v>49.1</v>
      </c>
      <c r="AN33" s="3">
        <v>62</v>
      </c>
      <c r="AO33" s="88">
        <v>0.5</v>
      </c>
      <c r="AP33" s="7">
        <v>1390</v>
      </c>
      <c r="AQ33" s="144">
        <f t="shared" si="2"/>
        <v>2780</v>
      </c>
      <c r="AR33" s="114">
        <v>131.80000000000001</v>
      </c>
      <c r="AS33" s="88">
        <v>20</v>
      </c>
      <c r="AT33" s="7">
        <v>19</v>
      </c>
      <c r="AU33" s="114">
        <v>84.5</v>
      </c>
      <c r="AV33" s="7">
        <v>17.88</v>
      </c>
      <c r="AW33" s="114">
        <f t="shared" si="3"/>
        <v>78.840236686390526</v>
      </c>
      <c r="AX33" s="129">
        <v>10.73</v>
      </c>
      <c r="AY33" s="129">
        <v>0.41</v>
      </c>
      <c r="AZ33" s="129">
        <v>17.55</v>
      </c>
      <c r="BA33" s="129">
        <v>0.65</v>
      </c>
      <c r="BB33" s="128">
        <f t="shared" si="4"/>
        <v>29.34</v>
      </c>
      <c r="BC33" s="130">
        <f t="shared" si="5"/>
        <v>1.5442105263157895</v>
      </c>
      <c r="BD33" s="130">
        <f t="shared" si="6"/>
        <v>6.9368421052631586</v>
      </c>
      <c r="BE33" s="131">
        <f t="shared" si="7"/>
        <v>0.21159763313609467</v>
      </c>
      <c r="BF33" s="132">
        <f t="shared" si="8"/>
        <v>294.12071005917159</v>
      </c>
      <c r="BG33" s="132">
        <f t="shared" si="9"/>
        <v>588.24142011834317</v>
      </c>
      <c r="BH33" s="130">
        <f t="shared" si="10"/>
        <v>0.36571233810497616</v>
      </c>
      <c r="BI33" s="130">
        <f t="shared" si="11"/>
        <v>1.3974096796182686E-2</v>
      </c>
      <c r="BJ33" s="130">
        <f t="shared" si="12"/>
        <v>0.59815950920245398</v>
      </c>
      <c r="BK33" s="130">
        <f t="shared" si="13"/>
        <v>2.2154055896387186E-2</v>
      </c>
      <c r="BL33" s="133">
        <f t="shared" si="14"/>
        <v>215.12714512167085</v>
      </c>
      <c r="BM33" s="133">
        <f t="shared" si="15"/>
        <v>8.2201425442576923</v>
      </c>
      <c r="BN33" s="133">
        <f t="shared" si="16"/>
        <v>351.86219915054266</v>
      </c>
      <c r="BO33" s="133">
        <f t="shared" si="17"/>
        <v>13.031933301871952</v>
      </c>
      <c r="BP33" s="134">
        <f t="shared" si="18"/>
        <v>48.625</v>
      </c>
      <c r="BQ33" s="134">
        <f t="shared" si="19"/>
        <v>52.625</v>
      </c>
      <c r="BR33" s="134">
        <f t="shared" si="20"/>
        <v>52.95</v>
      </c>
      <c r="BS33" s="134">
        <f t="shared" si="21"/>
        <v>51.024999999999999</v>
      </c>
      <c r="BT33" s="134">
        <f t="shared" si="22"/>
        <v>48.749999999999993</v>
      </c>
      <c r="BU33" s="134"/>
      <c r="BV33" s="134"/>
      <c r="BW33" s="134"/>
      <c r="BX33" s="134"/>
      <c r="BY33" s="119"/>
      <c r="BZ33" s="119"/>
      <c r="CA33" s="119"/>
      <c r="CB33" s="119"/>
      <c r="CC33" s="119"/>
      <c r="CD33" s="119"/>
      <c r="CE33" s="119"/>
      <c r="CF33" s="119"/>
      <c r="CG33" s="63"/>
      <c r="CH33" s="63"/>
      <c r="CI33" s="61"/>
      <c r="CK33"/>
      <c r="CL33">
        <v>2004</v>
      </c>
      <c r="CM33" t="s">
        <v>45</v>
      </c>
      <c r="CN33">
        <v>65</v>
      </c>
      <c r="CO33">
        <v>76</v>
      </c>
      <c r="CP33">
        <v>69</v>
      </c>
      <c r="CQ33">
        <v>64</v>
      </c>
      <c r="CR33" s="30">
        <v>68.5</v>
      </c>
      <c r="CS33"/>
      <c r="CT33"/>
      <c r="CU33"/>
      <c r="CV33"/>
      <c r="CW33"/>
      <c r="CX33"/>
      <c r="CY33"/>
      <c r="CZ33"/>
      <c r="DA33"/>
      <c r="DB33"/>
      <c r="DC33"/>
    </row>
    <row r="34" spans="1:107" s="57" customFormat="1">
      <c r="A34" s="7" t="s">
        <v>29</v>
      </c>
      <c r="B34" s="7" t="s">
        <v>30</v>
      </c>
      <c r="C34" s="7" t="s">
        <v>33</v>
      </c>
      <c r="D34" s="7">
        <v>1998</v>
      </c>
      <c r="E34" s="7">
        <v>3</v>
      </c>
      <c r="F34" s="7">
        <v>1</v>
      </c>
      <c r="G34" s="7">
        <v>18</v>
      </c>
      <c r="H34" s="7">
        <v>33</v>
      </c>
      <c r="I34" s="7">
        <v>118</v>
      </c>
      <c r="J34" s="126">
        <v>45912</v>
      </c>
      <c r="K34" s="88">
        <v>0.77</v>
      </c>
      <c r="L34" s="143">
        <v>4.2000000000000003E-2</v>
      </c>
      <c r="M34" s="143">
        <v>0.106</v>
      </c>
      <c r="N34" s="143">
        <v>0.19</v>
      </c>
      <c r="O34" s="143">
        <v>0.436</v>
      </c>
      <c r="P34" s="127">
        <f t="shared" si="23"/>
        <v>0.95799999999999996</v>
      </c>
      <c r="Q34" s="127">
        <f t="shared" si="24"/>
        <v>0.89400000000000002</v>
      </c>
      <c r="R34" s="127">
        <f t="shared" si="25"/>
        <v>0.81</v>
      </c>
      <c r="S34" s="127">
        <f t="shared" si="1"/>
        <v>0.56400000000000006</v>
      </c>
      <c r="T34" s="3">
        <v>34.799999999999997</v>
      </c>
      <c r="U34" s="3">
        <v>29</v>
      </c>
      <c r="V34" s="3">
        <v>34.6</v>
      </c>
      <c r="W34" s="3">
        <v>36.4</v>
      </c>
      <c r="X34" s="3">
        <v>41.5</v>
      </c>
      <c r="Y34" s="3">
        <v>36.6</v>
      </c>
      <c r="Z34" s="3">
        <v>44.1</v>
      </c>
      <c r="AA34" s="3">
        <v>42.7</v>
      </c>
      <c r="AB34" s="3">
        <v>43.7</v>
      </c>
      <c r="AC34" s="3">
        <v>40.9</v>
      </c>
      <c r="AD34" s="3">
        <v>43.9</v>
      </c>
      <c r="AE34" s="3">
        <v>45.1</v>
      </c>
      <c r="AF34" s="3">
        <v>41.3</v>
      </c>
      <c r="AG34" s="3">
        <v>43.4</v>
      </c>
      <c r="AH34" s="3">
        <v>42.5</v>
      </c>
      <c r="AI34" s="3">
        <v>41.6</v>
      </c>
      <c r="AJ34" s="3">
        <v>37.4</v>
      </c>
      <c r="AK34" s="3">
        <v>39.6</v>
      </c>
      <c r="AL34" s="3">
        <v>38.5</v>
      </c>
      <c r="AM34" s="3">
        <v>37</v>
      </c>
      <c r="AN34" s="3">
        <v>65</v>
      </c>
      <c r="AO34" s="88">
        <v>0.5</v>
      </c>
      <c r="AP34" s="7">
        <v>1616</v>
      </c>
      <c r="AQ34" s="144">
        <f t="shared" si="2"/>
        <v>3232</v>
      </c>
      <c r="AR34" s="114">
        <v>104.4</v>
      </c>
      <c r="AS34" s="88">
        <v>20</v>
      </c>
      <c r="AT34" s="7">
        <v>20</v>
      </c>
      <c r="AU34" s="114">
        <v>91.7</v>
      </c>
      <c r="AV34" s="7">
        <v>18.399999999999999</v>
      </c>
      <c r="AW34" s="114">
        <f t="shared" si="3"/>
        <v>79.934569247546349</v>
      </c>
      <c r="AX34" s="129">
        <v>7.55</v>
      </c>
      <c r="AY34" s="129">
        <v>1.47</v>
      </c>
      <c r="AZ34" s="129">
        <v>11.55</v>
      </c>
      <c r="BA34" s="129">
        <v>0.47</v>
      </c>
      <c r="BB34" s="128">
        <f t="shared" si="4"/>
        <v>21.04</v>
      </c>
      <c r="BC34" s="130">
        <f t="shared" si="5"/>
        <v>1.052</v>
      </c>
      <c r="BD34" s="130">
        <f t="shared" si="6"/>
        <v>5.2200000000000006</v>
      </c>
      <c r="BE34" s="131">
        <f t="shared" si="7"/>
        <v>0.2006543075245365</v>
      </c>
      <c r="BF34" s="132">
        <f t="shared" si="8"/>
        <v>324.25736095965101</v>
      </c>
      <c r="BG34" s="132">
        <f t="shared" si="9"/>
        <v>648.51472191930202</v>
      </c>
      <c r="BH34" s="130">
        <f t="shared" si="10"/>
        <v>0.35884030418250951</v>
      </c>
      <c r="BI34" s="130">
        <f t="shared" si="11"/>
        <v>6.9866920152091255E-2</v>
      </c>
      <c r="BJ34" s="130">
        <f t="shared" si="12"/>
        <v>0.54895437262357416</v>
      </c>
      <c r="BK34" s="130">
        <f t="shared" si="13"/>
        <v>2.2338403041825095E-2</v>
      </c>
      <c r="BL34" s="133">
        <f t="shared" si="14"/>
        <v>232.7132200803579</v>
      </c>
      <c r="BM34" s="133">
        <f t="shared" si="15"/>
        <v>45.309726293791542</v>
      </c>
      <c r="BN34" s="133">
        <f t="shared" si="16"/>
        <v>356.00499230836209</v>
      </c>
      <c r="BO34" s="133">
        <f t="shared" si="17"/>
        <v>14.486783236790492</v>
      </c>
      <c r="BP34" s="134">
        <f t="shared" si="18"/>
        <v>33.700000000000003</v>
      </c>
      <c r="BQ34" s="134">
        <f t="shared" si="19"/>
        <v>41.224999999999994</v>
      </c>
      <c r="BR34" s="134">
        <f t="shared" si="20"/>
        <v>43.4</v>
      </c>
      <c r="BS34" s="134">
        <f t="shared" si="21"/>
        <v>42.199999999999996</v>
      </c>
      <c r="BT34" s="134">
        <f t="shared" si="22"/>
        <v>38.125</v>
      </c>
      <c r="BU34" s="134"/>
      <c r="BV34" s="134"/>
      <c r="BW34" s="134"/>
      <c r="BX34" s="134"/>
      <c r="BY34" s="119"/>
      <c r="BZ34" s="119"/>
      <c r="CA34" s="119"/>
      <c r="CB34" s="119"/>
      <c r="CC34" s="119"/>
      <c r="CD34" s="119"/>
      <c r="CE34" s="119"/>
      <c r="CF34" s="119"/>
      <c r="CG34" s="63"/>
      <c r="CH34" s="63"/>
      <c r="CI34" s="61"/>
      <c r="CK34"/>
      <c r="CL34">
        <v>2008</v>
      </c>
      <c r="CM34" t="s">
        <v>46</v>
      </c>
      <c r="CN34">
        <v>62</v>
      </c>
      <c r="CO34">
        <v>66</v>
      </c>
      <c r="CP34">
        <v>58</v>
      </c>
      <c r="CQ34">
        <v>62</v>
      </c>
      <c r="CR34" s="30">
        <v>62</v>
      </c>
      <c r="CS34"/>
      <c r="CT34"/>
      <c r="CU34"/>
      <c r="CV34"/>
      <c r="CW34"/>
      <c r="CX34"/>
      <c r="CY34"/>
      <c r="CZ34"/>
      <c r="DA34"/>
      <c r="DB34"/>
      <c r="DC34"/>
    </row>
    <row r="35" spans="1:107" s="57" customFormat="1">
      <c r="A35" s="7" t="s">
        <v>29</v>
      </c>
      <c r="B35" s="7" t="s">
        <v>30</v>
      </c>
      <c r="C35" s="7" t="s">
        <v>31</v>
      </c>
      <c r="D35" s="7">
        <v>1983</v>
      </c>
      <c r="E35" s="7">
        <v>3</v>
      </c>
      <c r="F35" s="7">
        <v>2</v>
      </c>
      <c r="G35" s="7">
        <v>18</v>
      </c>
      <c r="H35" s="7">
        <v>34</v>
      </c>
      <c r="I35" s="7">
        <v>218</v>
      </c>
      <c r="J35" s="126">
        <v>45915</v>
      </c>
      <c r="K35" s="121">
        <v>0.81</v>
      </c>
      <c r="L35" s="143">
        <v>1.7999999999999999E-2</v>
      </c>
      <c r="M35" s="143">
        <v>2.9000000000000001E-2</v>
      </c>
      <c r="N35" s="143">
        <v>7.0999999999999994E-2</v>
      </c>
      <c r="O35" s="143">
        <v>0.20200000000000001</v>
      </c>
      <c r="P35" s="127">
        <f t="shared" si="23"/>
        <v>0.98199999999999998</v>
      </c>
      <c r="Q35" s="127">
        <f t="shared" si="24"/>
        <v>0.97099999999999997</v>
      </c>
      <c r="R35" s="127">
        <f t="shared" si="25"/>
        <v>0.92900000000000005</v>
      </c>
      <c r="S35" s="127">
        <f t="shared" si="1"/>
        <v>0.79800000000000004</v>
      </c>
      <c r="T35" s="3">
        <v>27.1</v>
      </c>
      <c r="U35" s="3">
        <v>14.3</v>
      </c>
      <c r="V35" s="3">
        <v>20.7</v>
      </c>
      <c r="W35" s="3">
        <v>47</v>
      </c>
      <c r="X35" s="3">
        <v>45.5</v>
      </c>
      <c r="Y35" s="3">
        <v>37.799999999999997</v>
      </c>
      <c r="Z35" s="3">
        <v>43.6</v>
      </c>
      <c r="AA35" s="3">
        <v>46.6</v>
      </c>
      <c r="AB35" s="3">
        <v>43.7</v>
      </c>
      <c r="AC35" s="3">
        <v>48</v>
      </c>
      <c r="AD35" s="3">
        <v>45.7</v>
      </c>
      <c r="AE35" s="3">
        <v>47.4</v>
      </c>
      <c r="AF35" s="3">
        <v>43.8</v>
      </c>
      <c r="AG35" s="3">
        <v>42</v>
      </c>
      <c r="AH35" s="3">
        <v>44.3</v>
      </c>
      <c r="AI35" s="3">
        <v>43.4</v>
      </c>
      <c r="AJ35" s="3">
        <v>40.6</v>
      </c>
      <c r="AK35" s="3">
        <v>42.9</v>
      </c>
      <c r="AL35" s="3">
        <v>41.1</v>
      </c>
      <c r="AM35" s="3">
        <v>40.6</v>
      </c>
      <c r="AN35" s="3">
        <v>80</v>
      </c>
      <c r="AO35" s="88">
        <v>0.5</v>
      </c>
      <c r="AP35" s="7">
        <v>1351</v>
      </c>
      <c r="AQ35" s="144">
        <f t="shared" si="2"/>
        <v>2702</v>
      </c>
      <c r="AR35" s="114">
        <v>110.4</v>
      </c>
      <c r="AS35" s="88">
        <v>20</v>
      </c>
      <c r="AT35" s="7">
        <v>19</v>
      </c>
      <c r="AU35" s="114">
        <v>77.900000000000006</v>
      </c>
      <c r="AV35" s="7">
        <v>19.8</v>
      </c>
      <c r="AW35" s="114">
        <f t="shared" si="3"/>
        <v>74.582798459563548</v>
      </c>
      <c r="AX35" s="129">
        <v>7.41</v>
      </c>
      <c r="AY35" s="129">
        <v>1.54</v>
      </c>
      <c r="AZ35" s="129">
        <v>16.62</v>
      </c>
      <c r="BA35" s="129">
        <v>1.62</v>
      </c>
      <c r="BB35" s="128">
        <f t="shared" si="4"/>
        <v>27.19</v>
      </c>
      <c r="BC35" s="130">
        <f t="shared" si="5"/>
        <v>1.4310526315789474</v>
      </c>
      <c r="BD35" s="130">
        <f t="shared" si="6"/>
        <v>5.810526315789474</v>
      </c>
      <c r="BE35" s="131">
        <f t="shared" si="7"/>
        <v>0.25417201540436457</v>
      </c>
      <c r="BF35" s="132">
        <f t="shared" si="8"/>
        <v>343.38639281129656</v>
      </c>
      <c r="BG35" s="132">
        <f t="shared" si="9"/>
        <v>686.77278562259312</v>
      </c>
      <c r="BH35" s="130">
        <f t="shared" si="10"/>
        <v>0.27252666421478483</v>
      </c>
      <c r="BI35" s="130">
        <f t="shared" si="11"/>
        <v>5.6638470025744757E-2</v>
      </c>
      <c r="BJ35" s="130">
        <f t="shared" si="12"/>
        <v>0.61125413755057012</v>
      </c>
      <c r="BK35" s="130">
        <f t="shared" si="13"/>
        <v>5.9580728208900334E-2</v>
      </c>
      <c r="BL35" s="133">
        <f t="shared" si="14"/>
        <v>187.16389633922086</v>
      </c>
      <c r="BM35" s="133">
        <f t="shared" si="15"/>
        <v>38.897759832982473</v>
      </c>
      <c r="BN35" s="133">
        <f t="shared" si="16"/>
        <v>419.79270676894072</v>
      </c>
      <c r="BO35" s="133">
        <f t="shared" si="17"/>
        <v>40.918422681449094</v>
      </c>
      <c r="BP35" s="134">
        <f t="shared" si="18"/>
        <v>27.275000000000002</v>
      </c>
      <c r="BQ35" s="134">
        <f t="shared" si="19"/>
        <v>43.375</v>
      </c>
      <c r="BR35" s="134">
        <f t="shared" si="20"/>
        <v>46.2</v>
      </c>
      <c r="BS35" s="134">
        <f t="shared" si="21"/>
        <v>43.375</v>
      </c>
      <c r="BT35" s="134">
        <f t="shared" si="22"/>
        <v>41.3</v>
      </c>
      <c r="BU35" s="134"/>
      <c r="BV35" s="134"/>
      <c r="BW35" s="134"/>
      <c r="BX35" s="134"/>
      <c r="BY35" s="119"/>
      <c r="BZ35" s="119"/>
      <c r="CA35" s="119"/>
      <c r="CB35" s="119"/>
      <c r="CC35" s="119"/>
      <c r="CD35" s="119"/>
      <c r="CE35" s="119"/>
      <c r="CF35" s="119"/>
      <c r="CG35" s="63"/>
      <c r="CH35" s="63"/>
      <c r="CI35" s="61"/>
      <c r="CK35"/>
      <c r="CL35">
        <v>2016</v>
      </c>
      <c r="CM35" t="s">
        <v>47</v>
      </c>
      <c r="CN35">
        <v>58</v>
      </c>
      <c r="CO35">
        <v>62</v>
      </c>
      <c r="CP35">
        <v>60</v>
      </c>
      <c r="CQ35">
        <v>53</v>
      </c>
      <c r="CR35" s="30">
        <v>58.25</v>
      </c>
      <c r="CS35"/>
      <c r="CT35"/>
      <c r="CU35"/>
      <c r="CV35"/>
      <c r="CW35"/>
      <c r="CX35"/>
      <c r="CY35"/>
      <c r="CZ35"/>
      <c r="DA35"/>
      <c r="DB35"/>
      <c r="DC35"/>
    </row>
    <row r="36" spans="1:107" s="57" customFormat="1">
      <c r="A36" s="7" t="s">
        <v>29</v>
      </c>
      <c r="B36" s="7" t="s">
        <v>30</v>
      </c>
      <c r="C36" s="7" t="s">
        <v>34</v>
      </c>
      <c r="D36" s="7">
        <v>1999</v>
      </c>
      <c r="E36" s="7">
        <v>3</v>
      </c>
      <c r="F36" s="7">
        <v>3</v>
      </c>
      <c r="G36" s="7">
        <v>18</v>
      </c>
      <c r="H36" s="7">
        <v>35</v>
      </c>
      <c r="I36" s="7">
        <v>318</v>
      </c>
      <c r="J36" s="126">
        <v>45919</v>
      </c>
      <c r="K36" s="121">
        <v>0.8</v>
      </c>
      <c r="L36" s="143">
        <v>3.9E-2</v>
      </c>
      <c r="M36" s="143">
        <v>5.0999999999999997E-2</v>
      </c>
      <c r="N36" s="143">
        <v>6.9000000000000006E-2</v>
      </c>
      <c r="O36" s="143">
        <v>0.20899999999999999</v>
      </c>
      <c r="P36" s="127">
        <f t="shared" si="23"/>
        <v>0.96099999999999997</v>
      </c>
      <c r="Q36" s="127">
        <f t="shared" si="24"/>
        <v>0.94899999999999995</v>
      </c>
      <c r="R36" s="127">
        <f t="shared" si="25"/>
        <v>0.93100000000000005</v>
      </c>
      <c r="S36" s="127">
        <f t="shared" si="1"/>
        <v>0.79100000000000004</v>
      </c>
      <c r="T36" s="3">
        <v>33.799999999999997</v>
      </c>
      <c r="U36" s="3">
        <v>33.1</v>
      </c>
      <c r="V36" s="3">
        <v>28.1</v>
      </c>
      <c r="W36" s="3">
        <v>32.5</v>
      </c>
      <c r="X36" s="3">
        <v>44</v>
      </c>
      <c r="Y36" s="3">
        <v>44.5</v>
      </c>
      <c r="Z36" s="3">
        <v>43.8</v>
      </c>
      <c r="AA36" s="3">
        <v>47.53</v>
      </c>
      <c r="AB36" s="3">
        <v>45.8</v>
      </c>
      <c r="AC36" s="3">
        <v>45.6</v>
      </c>
      <c r="AD36" s="3">
        <v>48.5</v>
      </c>
      <c r="AE36" s="3">
        <v>48.9</v>
      </c>
      <c r="AF36" s="3">
        <v>48.7</v>
      </c>
      <c r="AG36" s="3">
        <v>47.7</v>
      </c>
      <c r="AH36" s="3">
        <v>45.6</v>
      </c>
      <c r="AI36" s="3">
        <v>46.2</v>
      </c>
      <c r="AJ36" s="3">
        <v>43.6</v>
      </c>
      <c r="AK36" s="3">
        <v>47.2</v>
      </c>
      <c r="AL36" s="3">
        <v>42.9</v>
      </c>
      <c r="AM36" s="3">
        <v>41.1</v>
      </c>
      <c r="AN36" s="3">
        <v>63</v>
      </c>
      <c r="AO36" s="88">
        <v>0.5</v>
      </c>
      <c r="AP36" s="7">
        <v>1705</v>
      </c>
      <c r="AQ36" s="144">
        <f t="shared" si="2"/>
        <v>3410</v>
      </c>
      <c r="AR36" s="114">
        <v>144.1</v>
      </c>
      <c r="AS36" s="88">
        <v>20</v>
      </c>
      <c r="AT36" s="7">
        <v>20</v>
      </c>
      <c r="AU36" s="114">
        <v>88.8</v>
      </c>
      <c r="AV36" s="7">
        <v>20.12</v>
      </c>
      <c r="AW36" s="114">
        <f t="shared" si="3"/>
        <v>77.342342342342334</v>
      </c>
      <c r="AX36" s="129">
        <v>9.4499999999999993</v>
      </c>
      <c r="AY36" s="129">
        <v>1.6</v>
      </c>
      <c r="AZ36" s="129">
        <v>17.96</v>
      </c>
      <c r="BA36" s="129">
        <v>1.99</v>
      </c>
      <c r="BB36" s="128">
        <f t="shared" si="4"/>
        <v>30.999999999999996</v>
      </c>
      <c r="BC36" s="130">
        <f t="shared" si="5"/>
        <v>1.5499999999999998</v>
      </c>
      <c r="BD36" s="130">
        <f t="shared" si="6"/>
        <v>7.2050000000000001</v>
      </c>
      <c r="BE36" s="131">
        <f t="shared" si="7"/>
        <v>0.22657657657657659</v>
      </c>
      <c r="BF36" s="132">
        <f t="shared" si="8"/>
        <v>386.31306306306311</v>
      </c>
      <c r="BG36" s="132">
        <f t="shared" si="9"/>
        <v>772.62612612612622</v>
      </c>
      <c r="BH36" s="130">
        <f t="shared" si="10"/>
        <v>0.30483870967741938</v>
      </c>
      <c r="BI36" s="130">
        <f t="shared" si="11"/>
        <v>5.1612903225806459E-2</v>
      </c>
      <c r="BJ36" s="130">
        <f t="shared" si="12"/>
        <v>0.57935483870967752</v>
      </c>
      <c r="BK36" s="130">
        <f t="shared" si="13"/>
        <v>6.4193548387096774E-2</v>
      </c>
      <c r="BL36" s="133">
        <f t="shared" si="14"/>
        <v>235.52635135135139</v>
      </c>
      <c r="BM36" s="133">
        <f t="shared" si="15"/>
        <v>39.877477477477491</v>
      </c>
      <c r="BN36" s="133">
        <f t="shared" si="16"/>
        <v>447.62468468468484</v>
      </c>
      <c r="BO36" s="133">
        <f t="shared" si="17"/>
        <v>49.597612612612622</v>
      </c>
      <c r="BP36" s="134">
        <f t="shared" si="18"/>
        <v>31.875</v>
      </c>
      <c r="BQ36" s="134">
        <f t="shared" si="19"/>
        <v>44.957500000000003</v>
      </c>
      <c r="BR36" s="134">
        <f t="shared" si="20"/>
        <v>47.2</v>
      </c>
      <c r="BS36" s="134">
        <f t="shared" si="21"/>
        <v>47.05</v>
      </c>
      <c r="BT36" s="134">
        <f t="shared" si="22"/>
        <v>43.7</v>
      </c>
      <c r="BU36" s="134"/>
      <c r="BV36" s="134"/>
      <c r="BW36" s="134"/>
      <c r="BX36" s="134"/>
      <c r="BY36" s="119"/>
      <c r="BZ36" s="119"/>
      <c r="CA36" s="119"/>
      <c r="CB36" s="119"/>
      <c r="CC36" s="119"/>
      <c r="CD36" s="119"/>
      <c r="CE36" s="119"/>
      <c r="CF36" s="119"/>
      <c r="CG36" s="63"/>
      <c r="CH36" s="63"/>
      <c r="CI36" s="61"/>
      <c r="CK36"/>
      <c r="CL36">
        <v>2020</v>
      </c>
      <c r="CM36" t="s">
        <v>48</v>
      </c>
      <c r="CN36">
        <v>58</v>
      </c>
      <c r="CO36">
        <v>62</v>
      </c>
      <c r="CP36">
        <v>63</v>
      </c>
      <c r="CQ36">
        <v>64</v>
      </c>
      <c r="CR36" s="30">
        <v>61.75</v>
      </c>
      <c r="CS36"/>
      <c r="CT36"/>
      <c r="CU36"/>
      <c r="CV36"/>
      <c r="CW36"/>
      <c r="CX36"/>
      <c r="CY36"/>
      <c r="CZ36"/>
      <c r="DA36"/>
      <c r="DB36"/>
      <c r="DC36"/>
    </row>
    <row r="37" spans="1:107" s="57" customFormat="1">
      <c r="A37" s="7" t="s">
        <v>29</v>
      </c>
      <c r="B37" s="7" t="s">
        <v>30</v>
      </c>
      <c r="C37" s="7" t="s">
        <v>37</v>
      </c>
      <c r="D37" s="7">
        <v>2018</v>
      </c>
      <c r="E37" s="7">
        <v>3</v>
      </c>
      <c r="F37" s="7">
        <v>4</v>
      </c>
      <c r="G37" s="7">
        <v>18</v>
      </c>
      <c r="H37" s="7">
        <v>36</v>
      </c>
      <c r="I37" s="7">
        <v>418</v>
      </c>
      <c r="J37" s="126">
        <v>45915</v>
      </c>
      <c r="K37" s="121">
        <v>0.84</v>
      </c>
      <c r="L37" s="143">
        <v>1.2999999999999999E-2</v>
      </c>
      <c r="M37" s="143">
        <v>1.9E-2</v>
      </c>
      <c r="N37" s="143">
        <v>0.05</v>
      </c>
      <c r="O37" s="143">
        <v>0.20100000000000001</v>
      </c>
      <c r="P37" s="127">
        <f t="shared" si="23"/>
        <v>0.98699999999999999</v>
      </c>
      <c r="Q37" s="127">
        <f t="shared" si="24"/>
        <v>0.98099999999999998</v>
      </c>
      <c r="R37" s="127">
        <f t="shared" si="25"/>
        <v>0.95</v>
      </c>
      <c r="S37" s="127">
        <f t="shared" si="1"/>
        <v>0.79899999999999993</v>
      </c>
      <c r="T37" s="3">
        <v>34.6</v>
      </c>
      <c r="U37" s="3">
        <v>44.1</v>
      </c>
      <c r="V37" s="3">
        <v>12.2</v>
      </c>
      <c r="W37" s="3">
        <v>44.3</v>
      </c>
      <c r="X37" s="3">
        <v>47.8</v>
      </c>
      <c r="Y37" s="3">
        <v>44.6</v>
      </c>
      <c r="Z37" s="3">
        <v>34</v>
      </c>
      <c r="AA37" s="3">
        <v>50.3</v>
      </c>
      <c r="AB37" s="3">
        <v>55.8</v>
      </c>
      <c r="AC37" s="3">
        <v>53.9</v>
      </c>
      <c r="AD37" s="3">
        <v>54.4</v>
      </c>
      <c r="AE37" s="3">
        <v>50</v>
      </c>
      <c r="AF37" s="3">
        <v>52.2</v>
      </c>
      <c r="AG37" s="3">
        <v>56.5</v>
      </c>
      <c r="AH37" s="3">
        <v>43.8</v>
      </c>
      <c r="AI37" s="3">
        <v>45.9</v>
      </c>
      <c r="AJ37" s="3">
        <v>47</v>
      </c>
      <c r="AK37" s="3">
        <v>44.1</v>
      </c>
      <c r="AL37" s="3">
        <v>46.4</v>
      </c>
      <c r="AM37" s="3">
        <v>41.4</v>
      </c>
      <c r="AN37" s="3">
        <v>66</v>
      </c>
      <c r="AO37" s="88">
        <v>0.5</v>
      </c>
      <c r="AP37" s="7">
        <v>1629</v>
      </c>
      <c r="AQ37" s="144">
        <f t="shared" si="2"/>
        <v>3258</v>
      </c>
      <c r="AR37" s="114">
        <v>151.80000000000001</v>
      </c>
      <c r="AS37" s="88">
        <v>20</v>
      </c>
      <c r="AT37" s="7">
        <v>20</v>
      </c>
      <c r="AU37" s="114">
        <v>88.6</v>
      </c>
      <c r="AV37" s="7">
        <v>19.920000000000002</v>
      </c>
      <c r="AW37" s="114">
        <f t="shared" si="3"/>
        <v>77.516930022573362</v>
      </c>
      <c r="AX37" s="129">
        <v>11.23</v>
      </c>
      <c r="AY37" s="129">
        <v>1.21</v>
      </c>
      <c r="AZ37" s="129">
        <v>20.65</v>
      </c>
      <c r="BA37" s="129">
        <v>1.24</v>
      </c>
      <c r="BB37" s="128">
        <f t="shared" si="4"/>
        <v>34.330000000000005</v>
      </c>
      <c r="BC37" s="130">
        <f t="shared" si="5"/>
        <v>1.7165000000000004</v>
      </c>
      <c r="BD37" s="130">
        <f t="shared" si="6"/>
        <v>7.5900000000000007</v>
      </c>
      <c r="BE37" s="131">
        <f t="shared" si="7"/>
        <v>0.2248306997742664</v>
      </c>
      <c r="BF37" s="132">
        <f t="shared" si="8"/>
        <v>366.24920993227994</v>
      </c>
      <c r="BG37" s="132">
        <f t="shared" si="9"/>
        <v>732.49841986455988</v>
      </c>
      <c r="BH37" s="130">
        <f t="shared" si="10"/>
        <v>0.327119137780367</v>
      </c>
      <c r="BI37" s="130">
        <f t="shared" si="11"/>
        <v>3.524614040198077E-2</v>
      </c>
      <c r="BJ37" s="130">
        <f t="shared" si="12"/>
        <v>0.60151471016603542</v>
      </c>
      <c r="BK37" s="130">
        <f t="shared" si="13"/>
        <v>3.6120011651616657E-2</v>
      </c>
      <c r="BL37" s="133">
        <f t="shared" si="14"/>
        <v>239.61425153157609</v>
      </c>
      <c r="BM37" s="133">
        <f t="shared" si="15"/>
        <v>25.817742150775338</v>
      </c>
      <c r="BN37" s="133">
        <f t="shared" si="16"/>
        <v>440.60857472190963</v>
      </c>
      <c r="BO37" s="133">
        <f t="shared" si="17"/>
        <v>26.457851460298691</v>
      </c>
      <c r="BP37" s="134">
        <f t="shared" si="18"/>
        <v>33.799999999999997</v>
      </c>
      <c r="BQ37" s="134">
        <f t="shared" si="19"/>
        <v>44.174999999999997</v>
      </c>
      <c r="BR37" s="134">
        <f t="shared" si="20"/>
        <v>53.524999999999999</v>
      </c>
      <c r="BS37" s="134">
        <f t="shared" si="21"/>
        <v>49.6</v>
      </c>
      <c r="BT37" s="134">
        <f t="shared" si="22"/>
        <v>44.725000000000001</v>
      </c>
      <c r="BU37" s="134"/>
      <c r="BV37" s="134"/>
      <c r="BW37" s="134"/>
      <c r="BX37" s="134"/>
      <c r="BY37" s="119"/>
      <c r="BZ37" s="119"/>
      <c r="CA37" s="119"/>
      <c r="CB37" s="119"/>
      <c r="CC37" s="119"/>
      <c r="CD37" s="119"/>
      <c r="CE37" s="119"/>
      <c r="CF37" s="119"/>
      <c r="CG37" s="63"/>
      <c r="CH37" s="63"/>
      <c r="CI37" s="61"/>
      <c r="CK37" t="s">
        <v>606</v>
      </c>
      <c r="CL37"/>
      <c r="CM37"/>
      <c r="CN37" s="30">
        <v>61.375</v>
      </c>
      <c r="CO37" s="30">
        <v>64.875</v>
      </c>
      <c r="CP37" s="30">
        <v>63.5</v>
      </c>
      <c r="CQ37" s="30">
        <v>62.375</v>
      </c>
      <c r="CR37" s="30">
        <v>63.03125</v>
      </c>
      <c r="CS37"/>
      <c r="CT37"/>
      <c r="CU37"/>
      <c r="CV37"/>
      <c r="CW37"/>
      <c r="CX37"/>
      <c r="CY37"/>
      <c r="CZ37"/>
      <c r="DA37"/>
      <c r="DB37"/>
      <c r="DC37"/>
    </row>
    <row r="38" spans="1:107" s="57" customFormat="1">
      <c r="A38" s="7" t="s">
        <v>29</v>
      </c>
      <c r="B38" s="7" t="s">
        <v>30</v>
      </c>
      <c r="C38" s="7" t="s">
        <v>32</v>
      </c>
      <c r="D38" s="7">
        <v>1985</v>
      </c>
      <c r="E38" s="7">
        <v>3</v>
      </c>
      <c r="F38" s="7">
        <v>4</v>
      </c>
      <c r="G38" s="7">
        <v>20</v>
      </c>
      <c r="H38" s="7">
        <v>37</v>
      </c>
      <c r="I38" s="7">
        <v>420</v>
      </c>
      <c r="J38" s="126">
        <v>45915</v>
      </c>
      <c r="K38" s="121">
        <v>0.84</v>
      </c>
      <c r="L38" s="143">
        <v>0.01</v>
      </c>
      <c r="M38" s="143">
        <v>1.9E-2</v>
      </c>
      <c r="N38" s="143">
        <v>3.9E-2</v>
      </c>
      <c r="O38" s="143">
        <v>0.17499999999999999</v>
      </c>
      <c r="P38" s="127">
        <f t="shared" si="23"/>
        <v>0.99</v>
      </c>
      <c r="Q38" s="127">
        <f t="shared" si="24"/>
        <v>0.98099999999999998</v>
      </c>
      <c r="R38" s="127">
        <f t="shared" si="25"/>
        <v>0.96099999999999997</v>
      </c>
      <c r="S38" s="127">
        <f t="shared" si="1"/>
        <v>0.82499999999999996</v>
      </c>
      <c r="T38" s="3">
        <v>32.200000000000003</v>
      </c>
      <c r="U38" s="3">
        <v>28</v>
      </c>
      <c r="V38" s="3">
        <v>37</v>
      </c>
      <c r="W38" s="3">
        <v>34.299999999999997</v>
      </c>
      <c r="X38" s="3">
        <v>46.6</v>
      </c>
      <c r="Y38" s="3">
        <v>43.7</v>
      </c>
      <c r="Z38" s="3">
        <v>42.5</v>
      </c>
      <c r="AA38" s="3">
        <v>35.6</v>
      </c>
      <c r="AB38" s="3">
        <v>45.8</v>
      </c>
      <c r="AC38" s="3">
        <v>45.3</v>
      </c>
      <c r="AD38" s="3">
        <v>48.6</v>
      </c>
      <c r="AE38" s="3">
        <v>43.5</v>
      </c>
      <c r="AF38" s="3">
        <v>46.7</v>
      </c>
      <c r="AG38" s="3">
        <v>45</v>
      </c>
      <c r="AH38" s="3">
        <v>42.4</v>
      </c>
      <c r="AI38" s="3">
        <v>48.2</v>
      </c>
      <c r="AJ38" s="3">
        <v>45.7</v>
      </c>
      <c r="AK38" s="3">
        <v>45.4</v>
      </c>
      <c r="AL38" s="3">
        <v>41.7</v>
      </c>
      <c r="AM38" s="3">
        <v>44</v>
      </c>
      <c r="AN38" s="3">
        <v>79</v>
      </c>
      <c r="AO38" s="88">
        <v>0.5</v>
      </c>
      <c r="AP38" s="7">
        <v>1810</v>
      </c>
      <c r="AQ38" s="144">
        <f t="shared" si="2"/>
        <v>3620</v>
      </c>
      <c r="AR38" s="114">
        <v>161.6</v>
      </c>
      <c r="AS38" s="88">
        <v>20</v>
      </c>
      <c r="AT38" s="7">
        <v>20</v>
      </c>
      <c r="AU38" s="114">
        <v>85.1</v>
      </c>
      <c r="AV38" s="7">
        <v>18.34</v>
      </c>
      <c r="AW38" s="114">
        <f t="shared" si="3"/>
        <v>78.448883666274966</v>
      </c>
      <c r="AX38" s="129">
        <v>10.95</v>
      </c>
      <c r="AY38" s="129">
        <v>2.64</v>
      </c>
      <c r="AZ38" s="129">
        <v>19.2</v>
      </c>
      <c r="BA38" s="129">
        <v>1.2</v>
      </c>
      <c r="BB38" s="128">
        <f t="shared" si="4"/>
        <v>33.99</v>
      </c>
      <c r="BC38" s="130">
        <f t="shared" si="5"/>
        <v>1.6995</v>
      </c>
      <c r="BD38" s="130">
        <f t="shared" si="6"/>
        <v>8.08</v>
      </c>
      <c r="BE38" s="131">
        <f t="shared" si="7"/>
        <v>0.21551116333725032</v>
      </c>
      <c r="BF38" s="132">
        <f t="shared" si="8"/>
        <v>390.07520564042306</v>
      </c>
      <c r="BG38" s="132">
        <f t="shared" si="9"/>
        <v>780.15041128084613</v>
      </c>
      <c r="BH38" s="130">
        <f t="shared" si="10"/>
        <v>0.32215357458075899</v>
      </c>
      <c r="BI38" s="130">
        <f t="shared" si="11"/>
        <v>7.7669902912621352E-2</v>
      </c>
      <c r="BJ38" s="130">
        <f t="shared" si="12"/>
        <v>0.56487202118270075</v>
      </c>
      <c r="BK38" s="130">
        <f t="shared" si="13"/>
        <v>3.5304501323918797E-2</v>
      </c>
      <c r="BL38" s="133">
        <f t="shared" si="14"/>
        <v>251.32824370477385</v>
      </c>
      <c r="BM38" s="133">
        <f t="shared" si="15"/>
        <v>60.594206701424937</v>
      </c>
      <c r="BN38" s="133">
        <f t="shared" si="16"/>
        <v>440.68513964672684</v>
      </c>
      <c r="BO38" s="133">
        <f t="shared" si="17"/>
        <v>27.542821227920427</v>
      </c>
      <c r="BP38" s="134">
        <f t="shared" si="18"/>
        <v>32.875</v>
      </c>
      <c r="BQ38" s="134">
        <f t="shared" si="19"/>
        <v>42.1</v>
      </c>
      <c r="BR38" s="134">
        <f t="shared" si="20"/>
        <v>45.8</v>
      </c>
      <c r="BS38" s="134">
        <f t="shared" si="21"/>
        <v>45.575000000000003</v>
      </c>
      <c r="BT38" s="134">
        <f t="shared" si="22"/>
        <v>44.2</v>
      </c>
      <c r="BU38" s="134"/>
      <c r="BV38" s="134"/>
      <c r="BW38" s="134"/>
      <c r="BX38" s="134"/>
      <c r="BY38" s="119"/>
      <c r="BZ38" s="119"/>
      <c r="CA38" s="119"/>
      <c r="CB38" s="119"/>
      <c r="CC38" s="119"/>
      <c r="CD38" s="119"/>
      <c r="CE38" s="119"/>
      <c r="CF38" s="119"/>
      <c r="CG38" s="63"/>
      <c r="CH38" s="63"/>
      <c r="CI38" s="61"/>
      <c r="CK38" t="s">
        <v>29</v>
      </c>
      <c r="CL38">
        <v>1983</v>
      </c>
      <c r="CM38" t="s">
        <v>31</v>
      </c>
      <c r="CN38">
        <v>69</v>
      </c>
      <c r="CO38">
        <v>77</v>
      </c>
      <c r="CP38">
        <v>80</v>
      </c>
      <c r="CQ38">
        <v>77</v>
      </c>
      <c r="CR38" s="30">
        <v>75.75</v>
      </c>
      <c r="CS38"/>
      <c r="CT38"/>
      <c r="CU38"/>
      <c r="CV38"/>
      <c r="CW38"/>
      <c r="CX38"/>
      <c r="CY38"/>
      <c r="CZ38"/>
      <c r="DA38"/>
      <c r="DB38"/>
      <c r="DC38"/>
    </row>
    <row r="39" spans="1:107" s="57" customFormat="1">
      <c r="A39" s="7" t="s">
        <v>29</v>
      </c>
      <c r="B39" s="7" t="s">
        <v>30</v>
      </c>
      <c r="C39" s="7" t="s">
        <v>35</v>
      </c>
      <c r="D39" s="7">
        <v>2002</v>
      </c>
      <c r="E39" s="7">
        <v>3</v>
      </c>
      <c r="F39" s="7">
        <v>3</v>
      </c>
      <c r="G39" s="7">
        <v>20</v>
      </c>
      <c r="H39" s="7">
        <v>38</v>
      </c>
      <c r="I39" s="7">
        <v>320</v>
      </c>
      <c r="J39" s="126">
        <v>45919</v>
      </c>
      <c r="K39" s="121">
        <v>0.83</v>
      </c>
      <c r="L39" s="143">
        <v>6.4000000000000001E-2</v>
      </c>
      <c r="M39" s="143">
        <v>8.8999999999999996E-2</v>
      </c>
      <c r="N39" s="143">
        <v>0.112</v>
      </c>
      <c r="O39" s="143">
        <v>0.222</v>
      </c>
      <c r="P39" s="127">
        <f t="shared" si="23"/>
        <v>0.93599999999999994</v>
      </c>
      <c r="Q39" s="127">
        <f t="shared" si="24"/>
        <v>0.91100000000000003</v>
      </c>
      <c r="R39" s="127">
        <f t="shared" si="25"/>
        <v>0.88800000000000001</v>
      </c>
      <c r="S39" s="127">
        <f t="shared" si="1"/>
        <v>0.77800000000000002</v>
      </c>
      <c r="T39" s="3">
        <v>47.8</v>
      </c>
      <c r="U39" s="3">
        <v>55.5</v>
      </c>
      <c r="V39" s="3">
        <v>45.4</v>
      </c>
      <c r="W39" s="3">
        <v>45.8</v>
      </c>
      <c r="X39" s="3">
        <v>57.8</v>
      </c>
      <c r="Y39" s="3">
        <v>56.9</v>
      </c>
      <c r="Z39" s="3">
        <v>47</v>
      </c>
      <c r="AA39" s="3">
        <v>55.6</v>
      </c>
      <c r="AB39" s="3">
        <v>58.6</v>
      </c>
      <c r="AC39" s="3">
        <v>54.4</v>
      </c>
      <c r="AD39" s="3">
        <v>47.3</v>
      </c>
      <c r="AE39" s="3">
        <v>55</v>
      </c>
      <c r="AF39" s="3">
        <v>54.7</v>
      </c>
      <c r="AG39" s="3">
        <v>54.2</v>
      </c>
      <c r="AH39" s="3">
        <v>44.4</v>
      </c>
      <c r="AI39" s="3">
        <v>53.9</v>
      </c>
      <c r="AJ39" s="3">
        <v>52.3</v>
      </c>
      <c r="AK39" s="3">
        <v>49.3</v>
      </c>
      <c r="AL39" s="3">
        <v>41.9</v>
      </c>
      <c r="AM39" s="3">
        <v>46.2</v>
      </c>
      <c r="AN39" s="3">
        <v>58</v>
      </c>
      <c r="AO39" s="88">
        <v>0.5</v>
      </c>
      <c r="AP39" s="7">
        <v>1392</v>
      </c>
      <c r="AQ39" s="144">
        <f t="shared" si="2"/>
        <v>2784</v>
      </c>
      <c r="AR39" s="114">
        <v>101.6</v>
      </c>
      <c r="AS39" s="88">
        <v>20</v>
      </c>
      <c r="AT39" s="7">
        <v>17</v>
      </c>
      <c r="AU39" s="114">
        <v>97.2</v>
      </c>
      <c r="AV39" s="7">
        <v>21.15</v>
      </c>
      <c r="AW39" s="114">
        <f t="shared" si="3"/>
        <v>78.240740740740748</v>
      </c>
      <c r="AX39" s="129">
        <v>9.33</v>
      </c>
      <c r="AY39" s="129">
        <v>0.2</v>
      </c>
      <c r="AZ39" s="129">
        <v>9.1300000000000008</v>
      </c>
      <c r="BA39" s="129">
        <v>0.49</v>
      </c>
      <c r="BB39" s="128">
        <f t="shared" si="4"/>
        <v>19.149999999999999</v>
      </c>
      <c r="BC39" s="130">
        <f t="shared" si="5"/>
        <v>1.1264705882352941</v>
      </c>
      <c r="BD39" s="130">
        <f t="shared" si="6"/>
        <v>5.9764705882352942</v>
      </c>
      <c r="BE39" s="131">
        <f t="shared" si="7"/>
        <v>0.21759259259259256</v>
      </c>
      <c r="BF39" s="132">
        <f t="shared" si="8"/>
        <v>302.88888888888886</v>
      </c>
      <c r="BG39" s="132">
        <f t="shared" si="9"/>
        <v>605.77777777777771</v>
      </c>
      <c r="BH39" s="130">
        <f t="shared" si="10"/>
        <v>0.48720626631853792</v>
      </c>
      <c r="BI39" s="130">
        <f t="shared" si="11"/>
        <v>1.0443864229765015E-2</v>
      </c>
      <c r="BJ39" s="130">
        <f t="shared" si="12"/>
        <v>0.47676240208877291</v>
      </c>
      <c r="BK39" s="130">
        <f t="shared" si="13"/>
        <v>2.5587467362924284E-2</v>
      </c>
      <c r="BL39" s="133">
        <f t="shared" si="14"/>
        <v>295.13872932985203</v>
      </c>
      <c r="BM39" s="133">
        <f t="shared" si="15"/>
        <v>6.326660864519873</v>
      </c>
      <c r="BN39" s="133">
        <f t="shared" si="16"/>
        <v>288.81206846533217</v>
      </c>
      <c r="BO39" s="133">
        <f t="shared" si="17"/>
        <v>15.500319118073687</v>
      </c>
      <c r="BP39" s="134">
        <f t="shared" si="18"/>
        <v>48.625</v>
      </c>
      <c r="BQ39" s="134">
        <f t="shared" si="19"/>
        <v>54.324999999999996</v>
      </c>
      <c r="BR39" s="134">
        <f t="shared" si="20"/>
        <v>53.825000000000003</v>
      </c>
      <c r="BS39" s="134">
        <f t="shared" si="21"/>
        <v>51.800000000000004</v>
      </c>
      <c r="BT39" s="134">
        <f t="shared" si="22"/>
        <v>47.424999999999997</v>
      </c>
      <c r="BU39" s="134"/>
      <c r="BV39" s="134"/>
      <c r="BW39" s="134"/>
      <c r="BX39" s="134"/>
      <c r="BY39" s="119"/>
      <c r="BZ39" s="119"/>
      <c r="CA39" s="119"/>
      <c r="CB39" s="119"/>
      <c r="CC39" s="119"/>
      <c r="CD39" s="119"/>
      <c r="CE39" s="119"/>
      <c r="CF39" s="119"/>
      <c r="CG39" s="63"/>
      <c r="CH39" s="63"/>
      <c r="CI39" s="61"/>
      <c r="CK39"/>
      <c r="CL39">
        <v>1985</v>
      </c>
      <c r="CM39" t="s">
        <v>32</v>
      </c>
      <c r="CN39">
        <v>80</v>
      </c>
      <c r="CO39">
        <v>70</v>
      </c>
      <c r="CP39">
        <v>79</v>
      </c>
      <c r="CQ39">
        <v>61</v>
      </c>
      <c r="CR39" s="30">
        <v>72.5</v>
      </c>
      <c r="CS39"/>
      <c r="CT39"/>
      <c r="CU39"/>
      <c r="CV39"/>
      <c r="CW39"/>
      <c r="CX39"/>
      <c r="CY39"/>
      <c r="CZ39"/>
      <c r="DA39"/>
      <c r="DB39"/>
      <c r="DC39"/>
    </row>
    <row r="40" spans="1:107" s="57" customFormat="1">
      <c r="A40" s="7" t="s">
        <v>29</v>
      </c>
      <c r="B40" s="7" t="s">
        <v>30</v>
      </c>
      <c r="C40" s="7" t="s">
        <v>36</v>
      </c>
      <c r="D40" s="7">
        <v>2016</v>
      </c>
      <c r="E40" s="7">
        <v>3</v>
      </c>
      <c r="F40" s="7">
        <v>2</v>
      </c>
      <c r="G40" s="7">
        <v>20</v>
      </c>
      <c r="H40" s="7">
        <v>39</v>
      </c>
      <c r="I40" s="7">
        <v>220</v>
      </c>
      <c r="J40" s="126">
        <v>45919</v>
      </c>
      <c r="K40" s="121">
        <v>0.82</v>
      </c>
      <c r="L40" s="143">
        <v>0.04</v>
      </c>
      <c r="M40" s="143">
        <v>5.1999999999999998E-2</v>
      </c>
      <c r="N40" s="143">
        <v>7.4999999999999997E-2</v>
      </c>
      <c r="O40" s="143">
        <v>0.124</v>
      </c>
      <c r="P40" s="127">
        <f t="shared" si="23"/>
        <v>0.96</v>
      </c>
      <c r="Q40" s="127">
        <f t="shared" si="24"/>
        <v>0.94799999999999995</v>
      </c>
      <c r="R40" s="127">
        <f t="shared" si="25"/>
        <v>0.92500000000000004</v>
      </c>
      <c r="S40" s="127">
        <f t="shared" si="1"/>
        <v>0.876</v>
      </c>
      <c r="T40" s="3">
        <v>4.0999999999999996</v>
      </c>
      <c r="U40" s="3">
        <v>29.6</v>
      </c>
      <c r="V40" s="3">
        <v>31.8</v>
      </c>
      <c r="W40" s="3">
        <v>24.1</v>
      </c>
      <c r="X40" s="3">
        <v>39.799999999999997</v>
      </c>
      <c r="Y40" s="3">
        <v>36.6</v>
      </c>
      <c r="Z40" s="3">
        <v>32.4</v>
      </c>
      <c r="AA40" s="3">
        <v>36.299999999999997</v>
      </c>
      <c r="AB40" s="3">
        <v>47.4</v>
      </c>
      <c r="AC40" s="3">
        <v>44.1</v>
      </c>
      <c r="AD40" s="3">
        <v>43.1</v>
      </c>
      <c r="AE40" s="3">
        <v>48.4</v>
      </c>
      <c r="AF40" s="3">
        <v>44.6</v>
      </c>
      <c r="AG40" s="3">
        <v>45.9</v>
      </c>
      <c r="AH40" s="3">
        <v>46.5</v>
      </c>
      <c r="AI40" s="3">
        <v>42.9</v>
      </c>
      <c r="AJ40" s="3">
        <v>37.700000000000003</v>
      </c>
      <c r="AK40" s="3">
        <v>41.8</v>
      </c>
      <c r="AL40" s="3">
        <v>42.2</v>
      </c>
      <c r="AM40" s="3">
        <v>49.1</v>
      </c>
      <c r="AN40" s="3">
        <v>72</v>
      </c>
      <c r="AO40" s="88">
        <v>0.5</v>
      </c>
      <c r="AP40" s="7">
        <v>1547</v>
      </c>
      <c r="AQ40" s="144">
        <f t="shared" si="2"/>
        <v>3094</v>
      </c>
      <c r="AR40" s="114">
        <v>148.6</v>
      </c>
      <c r="AS40" s="88">
        <v>20</v>
      </c>
      <c r="AT40" s="7">
        <v>19</v>
      </c>
      <c r="AU40" s="114">
        <v>92.2</v>
      </c>
      <c r="AV40" s="7">
        <v>20.88</v>
      </c>
      <c r="AW40" s="114">
        <f t="shared" si="3"/>
        <v>77.353579175704994</v>
      </c>
      <c r="AX40" s="129">
        <v>10.37</v>
      </c>
      <c r="AY40" s="129">
        <v>2.6</v>
      </c>
      <c r="AZ40" s="129">
        <v>16.91</v>
      </c>
      <c r="BA40" s="129">
        <v>0.73</v>
      </c>
      <c r="BB40" s="128">
        <f t="shared" si="4"/>
        <v>30.61</v>
      </c>
      <c r="BC40" s="130">
        <f t="shared" si="5"/>
        <v>1.6110526315789473</v>
      </c>
      <c r="BD40" s="130">
        <f t="shared" si="6"/>
        <v>7.8210526315789473</v>
      </c>
      <c r="BE40" s="131">
        <f t="shared" si="7"/>
        <v>0.22646420824295008</v>
      </c>
      <c r="BF40" s="132">
        <f t="shared" si="8"/>
        <v>350.34013015184377</v>
      </c>
      <c r="BG40" s="132">
        <f t="shared" si="9"/>
        <v>700.68026030368753</v>
      </c>
      <c r="BH40" s="130">
        <f t="shared" si="10"/>
        <v>0.33877817706631819</v>
      </c>
      <c r="BI40" s="130">
        <f t="shared" si="11"/>
        <v>8.4939562234563878E-2</v>
      </c>
      <c r="BJ40" s="130">
        <f t="shared" si="12"/>
        <v>0.55243384514864424</v>
      </c>
      <c r="BK40" s="130">
        <f t="shared" si="13"/>
        <v>2.3848415550473703E-2</v>
      </c>
      <c r="BL40" s="133">
        <f t="shared" si="14"/>
        <v>237.37518129203659</v>
      </c>
      <c r="BM40" s="133">
        <f t="shared" si="15"/>
        <v>59.515474576595487</v>
      </c>
      <c r="BN40" s="133">
        <f t="shared" si="16"/>
        <v>387.07949041931909</v>
      </c>
      <c r="BO40" s="133">
        <f t="shared" si="17"/>
        <v>16.710114015736423</v>
      </c>
      <c r="BP40" s="134">
        <f t="shared" si="18"/>
        <v>22.4</v>
      </c>
      <c r="BQ40" s="134">
        <f t="shared" si="19"/>
        <v>36.275000000000006</v>
      </c>
      <c r="BR40" s="134">
        <f t="shared" si="20"/>
        <v>45.75</v>
      </c>
      <c r="BS40" s="134">
        <f t="shared" si="21"/>
        <v>44.975000000000001</v>
      </c>
      <c r="BT40" s="134">
        <f t="shared" si="22"/>
        <v>42.7</v>
      </c>
      <c r="BU40" s="134"/>
      <c r="BV40" s="134"/>
      <c r="BW40" s="134"/>
      <c r="BX40" s="134"/>
      <c r="BY40" s="119"/>
      <c r="BZ40" s="119"/>
      <c r="CA40" s="119"/>
      <c r="CB40" s="119"/>
      <c r="CC40" s="119"/>
      <c r="CD40" s="119"/>
      <c r="CE40" s="119"/>
      <c r="CF40" s="119"/>
      <c r="CG40" s="63"/>
      <c r="CH40" s="63"/>
      <c r="CI40" s="61"/>
      <c r="CK40"/>
      <c r="CL40">
        <v>1998</v>
      </c>
      <c r="CM40" t="s">
        <v>33</v>
      </c>
      <c r="CN40">
        <v>73</v>
      </c>
      <c r="CO40">
        <v>67</v>
      </c>
      <c r="CP40">
        <v>65</v>
      </c>
      <c r="CQ40">
        <v>74</v>
      </c>
      <c r="CR40" s="30">
        <v>69.75</v>
      </c>
      <c r="CS40"/>
      <c r="CT40"/>
      <c r="CU40"/>
      <c r="CV40"/>
      <c r="CW40"/>
      <c r="CX40"/>
      <c r="CY40"/>
      <c r="CZ40"/>
      <c r="DA40"/>
      <c r="DB40"/>
      <c r="DC40"/>
    </row>
    <row r="41" spans="1:107" s="50" customFormat="1">
      <c r="A41" s="7" t="s">
        <v>29</v>
      </c>
      <c r="B41" s="7" t="s">
        <v>30</v>
      </c>
      <c r="C41" s="7" t="s">
        <v>38</v>
      </c>
      <c r="D41" s="7">
        <v>2023</v>
      </c>
      <c r="E41" s="7">
        <v>3</v>
      </c>
      <c r="F41" s="7">
        <v>1</v>
      </c>
      <c r="G41" s="7">
        <v>20</v>
      </c>
      <c r="H41" s="7">
        <v>40</v>
      </c>
      <c r="I41" s="7">
        <v>120</v>
      </c>
      <c r="J41" s="126">
        <v>45909</v>
      </c>
      <c r="K41" s="88">
        <v>0.83</v>
      </c>
      <c r="L41" s="143">
        <v>3.9E-2</v>
      </c>
      <c r="M41" s="143">
        <v>8.3000000000000004E-2</v>
      </c>
      <c r="N41" s="143">
        <v>0.16200000000000001</v>
      </c>
      <c r="O41" s="143">
        <v>0.26600000000000001</v>
      </c>
      <c r="P41" s="127">
        <f t="shared" si="23"/>
        <v>0.96099999999999997</v>
      </c>
      <c r="Q41" s="127">
        <f t="shared" si="24"/>
        <v>0.91700000000000004</v>
      </c>
      <c r="R41" s="127">
        <f t="shared" si="25"/>
        <v>0.83799999999999997</v>
      </c>
      <c r="S41" s="127">
        <f t="shared" si="1"/>
        <v>0.73399999999999999</v>
      </c>
      <c r="T41" s="7">
        <v>38.9</v>
      </c>
      <c r="U41" s="7">
        <v>4.7</v>
      </c>
      <c r="V41" s="7">
        <v>17.899999999999999</v>
      </c>
      <c r="W41" s="7">
        <v>25.4</v>
      </c>
      <c r="X41" s="7">
        <v>47.1</v>
      </c>
      <c r="Y41" s="7">
        <v>41.3</v>
      </c>
      <c r="Z41" s="7">
        <v>47.3</v>
      </c>
      <c r="AA41" s="7">
        <v>46.1</v>
      </c>
      <c r="AB41" s="7">
        <v>47.6</v>
      </c>
      <c r="AC41" s="7">
        <v>52.1</v>
      </c>
      <c r="AD41" s="7">
        <v>49.4</v>
      </c>
      <c r="AE41" s="7">
        <v>51.5</v>
      </c>
      <c r="AF41" s="7">
        <v>51.2</v>
      </c>
      <c r="AG41" s="7">
        <v>49.2</v>
      </c>
      <c r="AH41" s="7">
        <v>46</v>
      </c>
      <c r="AI41" s="7">
        <v>43.9</v>
      </c>
      <c r="AJ41" s="7">
        <v>46.7</v>
      </c>
      <c r="AK41" s="7">
        <v>43.7</v>
      </c>
      <c r="AL41" s="7">
        <v>46.7</v>
      </c>
      <c r="AM41" s="7">
        <v>41.2</v>
      </c>
      <c r="AN41" s="3">
        <v>66</v>
      </c>
      <c r="AO41" s="88">
        <v>0.5</v>
      </c>
      <c r="AP41" s="7">
        <v>1990</v>
      </c>
      <c r="AQ41" s="144">
        <f t="shared" si="2"/>
        <v>3980</v>
      </c>
      <c r="AR41" s="114">
        <v>120.7</v>
      </c>
      <c r="AS41" s="88">
        <v>20</v>
      </c>
      <c r="AT41" s="7">
        <v>18</v>
      </c>
      <c r="AU41" s="114">
        <v>151.69999999999999</v>
      </c>
      <c r="AV41" s="7">
        <v>32.090000000000003</v>
      </c>
      <c r="AW41" s="114">
        <f t="shared" si="3"/>
        <v>78.846407382992737</v>
      </c>
      <c r="AX41" s="129">
        <v>8.17</v>
      </c>
      <c r="AY41" s="129">
        <v>1.33</v>
      </c>
      <c r="AZ41" s="129">
        <v>15.82</v>
      </c>
      <c r="BA41" s="129">
        <v>0.69</v>
      </c>
      <c r="BB41" s="128">
        <f t="shared" si="4"/>
        <v>26.01</v>
      </c>
      <c r="BC41" s="130">
        <f t="shared" si="5"/>
        <v>1.4450000000000001</v>
      </c>
      <c r="BD41" s="130">
        <f t="shared" si="6"/>
        <v>6.7055555555555557</v>
      </c>
      <c r="BE41" s="131">
        <f t="shared" si="7"/>
        <v>0.21153592617007255</v>
      </c>
      <c r="BF41" s="132">
        <f t="shared" si="8"/>
        <v>420.9564930784444</v>
      </c>
      <c r="BG41" s="132">
        <f t="shared" si="9"/>
        <v>841.91298615688879</v>
      </c>
      <c r="BH41" s="130">
        <f t="shared" si="10"/>
        <v>0.31410995770857358</v>
      </c>
      <c r="BI41" s="130">
        <f t="shared" si="11"/>
        <v>5.1134179161860825E-2</v>
      </c>
      <c r="BJ41" s="130">
        <f t="shared" si="12"/>
        <v>0.60822760476739712</v>
      </c>
      <c r="BK41" s="130">
        <f t="shared" si="13"/>
        <v>2.6528258362168392E-2</v>
      </c>
      <c r="BL41" s="133">
        <f t="shared" si="14"/>
        <v>264.45325247603921</v>
      </c>
      <c r="BM41" s="133">
        <f t="shared" si="15"/>
        <v>43.050529472843607</v>
      </c>
      <c r="BN41" s="133">
        <f t="shared" si="16"/>
        <v>512.0747189927713</v>
      </c>
      <c r="BO41" s="133">
        <f t="shared" si="17"/>
        <v>22.334485215234647</v>
      </c>
      <c r="BP41" s="134">
        <f t="shared" si="18"/>
        <v>21.725000000000001</v>
      </c>
      <c r="BQ41" s="134">
        <f t="shared" si="19"/>
        <v>45.449999999999996</v>
      </c>
      <c r="BR41" s="134">
        <f t="shared" si="20"/>
        <v>50.15</v>
      </c>
      <c r="BS41" s="134">
        <f t="shared" si="21"/>
        <v>47.575000000000003</v>
      </c>
      <c r="BT41" s="134">
        <f t="shared" si="22"/>
        <v>44.575000000000003</v>
      </c>
      <c r="BU41" s="134"/>
      <c r="BV41" s="134"/>
      <c r="BW41" s="134"/>
      <c r="BX41" s="134"/>
      <c r="BY41" s="119"/>
      <c r="BZ41" s="119"/>
      <c r="CA41" s="119"/>
      <c r="CB41" s="119"/>
      <c r="CC41" s="119"/>
      <c r="CD41" s="119"/>
      <c r="CE41" s="119"/>
      <c r="CF41" s="119"/>
      <c r="CG41" s="51"/>
      <c r="CH41" s="51"/>
      <c r="CI41" s="54"/>
      <c r="CK41"/>
      <c r="CL41">
        <v>1999</v>
      </c>
      <c r="CM41" t="s">
        <v>34</v>
      </c>
      <c r="CN41">
        <v>67</v>
      </c>
      <c r="CO41">
        <v>73</v>
      </c>
      <c r="CP41">
        <v>63</v>
      </c>
      <c r="CQ41">
        <v>73</v>
      </c>
      <c r="CR41" s="30">
        <v>69</v>
      </c>
      <c r="CS41"/>
      <c r="CT41"/>
      <c r="CU41"/>
      <c r="CV41"/>
      <c r="CW41"/>
      <c r="CX41"/>
      <c r="CY41"/>
      <c r="CZ41"/>
      <c r="DA41"/>
      <c r="DB41"/>
      <c r="DC41"/>
    </row>
    <row r="42" spans="1:107" s="57" customFormat="1">
      <c r="A42" s="7" t="s">
        <v>39</v>
      </c>
      <c r="B42" s="7" t="s">
        <v>40</v>
      </c>
      <c r="C42" s="7" t="s">
        <v>44</v>
      </c>
      <c r="D42" s="7">
        <v>2001</v>
      </c>
      <c r="E42" s="7">
        <v>3</v>
      </c>
      <c r="F42" s="7">
        <v>1</v>
      </c>
      <c r="G42" s="7">
        <v>22</v>
      </c>
      <c r="H42" s="7">
        <v>41</v>
      </c>
      <c r="I42" s="7">
        <v>122</v>
      </c>
      <c r="J42" s="126">
        <v>45919</v>
      </c>
      <c r="K42" s="121">
        <v>0.82</v>
      </c>
      <c r="L42" s="143">
        <v>4.5999999999999999E-2</v>
      </c>
      <c r="M42" s="143">
        <v>6.9000000000000006E-2</v>
      </c>
      <c r="N42" s="143">
        <v>0.105</v>
      </c>
      <c r="O42" s="143">
        <v>0.25900000000000001</v>
      </c>
      <c r="P42" s="127">
        <f t="shared" si="23"/>
        <v>0.95399999999999996</v>
      </c>
      <c r="Q42" s="127">
        <f t="shared" si="24"/>
        <v>0.93100000000000005</v>
      </c>
      <c r="R42" s="127">
        <f t="shared" si="25"/>
        <v>0.89500000000000002</v>
      </c>
      <c r="S42" s="127">
        <f t="shared" si="1"/>
        <v>0.74099999999999999</v>
      </c>
      <c r="T42" s="3">
        <v>41.1</v>
      </c>
      <c r="U42" s="3">
        <v>8.4</v>
      </c>
      <c r="V42" s="3">
        <v>43.3</v>
      </c>
      <c r="W42" s="3">
        <v>30.3</v>
      </c>
      <c r="X42" s="3">
        <v>45.4</v>
      </c>
      <c r="Y42" s="3">
        <v>45.3</v>
      </c>
      <c r="Z42" s="3">
        <v>47.4</v>
      </c>
      <c r="AA42" s="3">
        <v>41.4</v>
      </c>
      <c r="AB42" s="3">
        <v>50.9</v>
      </c>
      <c r="AC42" s="3">
        <v>45.7</v>
      </c>
      <c r="AD42" s="3">
        <v>54.9</v>
      </c>
      <c r="AE42" s="3">
        <v>53.8</v>
      </c>
      <c r="AF42" s="3">
        <v>53.1</v>
      </c>
      <c r="AG42" s="3">
        <v>44</v>
      </c>
      <c r="AH42" s="3">
        <v>53.3</v>
      </c>
      <c r="AI42" s="3">
        <v>47.1</v>
      </c>
      <c r="AJ42" s="3">
        <v>46.3</v>
      </c>
      <c r="AK42" s="3">
        <v>46.1</v>
      </c>
      <c r="AL42" s="3">
        <v>44.8</v>
      </c>
      <c r="AM42" s="3">
        <v>50.7</v>
      </c>
      <c r="AN42" s="3">
        <v>67</v>
      </c>
      <c r="AO42" s="88">
        <v>0.5</v>
      </c>
      <c r="AP42" s="7">
        <v>1681</v>
      </c>
      <c r="AQ42" s="144">
        <f t="shared" si="2"/>
        <v>3362</v>
      </c>
      <c r="AR42" s="114">
        <v>136</v>
      </c>
      <c r="AS42" s="88">
        <v>20</v>
      </c>
      <c r="AT42" s="7">
        <v>20</v>
      </c>
      <c r="AU42" s="114">
        <v>108.7</v>
      </c>
      <c r="AV42" s="7">
        <v>20.04</v>
      </c>
      <c r="AW42" s="114">
        <f t="shared" si="3"/>
        <v>81.563937442502294</v>
      </c>
      <c r="AX42" s="129">
        <v>8.15</v>
      </c>
      <c r="AY42" s="129">
        <v>0.32</v>
      </c>
      <c r="AZ42" s="129">
        <v>13.42</v>
      </c>
      <c r="BA42" s="129">
        <v>1.51</v>
      </c>
      <c r="BB42" s="128">
        <f t="shared" si="4"/>
        <v>23.400000000000002</v>
      </c>
      <c r="BC42" s="130">
        <f t="shared" si="5"/>
        <v>1.1700000000000002</v>
      </c>
      <c r="BD42" s="130">
        <f t="shared" si="6"/>
        <v>6.8</v>
      </c>
      <c r="BE42" s="131">
        <f t="shared" si="7"/>
        <v>0.18436062557497698</v>
      </c>
      <c r="BF42" s="132">
        <f t="shared" si="8"/>
        <v>309.91021159153632</v>
      </c>
      <c r="BG42" s="132">
        <f t="shared" si="9"/>
        <v>619.82042318307265</v>
      </c>
      <c r="BH42" s="130">
        <f t="shared" si="10"/>
        <v>0.34829059829059827</v>
      </c>
      <c r="BI42" s="130">
        <f t="shared" si="11"/>
        <v>1.3675213675213673E-2</v>
      </c>
      <c r="BJ42" s="130">
        <f t="shared" si="12"/>
        <v>0.57350427350427347</v>
      </c>
      <c r="BK42" s="130">
        <f t="shared" si="13"/>
        <v>6.4529914529914523E-2</v>
      </c>
      <c r="BL42" s="133">
        <f t="shared" si="14"/>
        <v>215.87762602316417</v>
      </c>
      <c r="BM42" s="133">
        <f t="shared" si="15"/>
        <v>8.4761767272898805</v>
      </c>
      <c r="BN42" s="133">
        <f t="shared" si="16"/>
        <v>355.46966150071944</v>
      </c>
      <c r="BO42" s="133">
        <f t="shared" si="17"/>
        <v>39.99695893189913</v>
      </c>
      <c r="BP42" s="134">
        <f t="shared" si="18"/>
        <v>30.774999999999999</v>
      </c>
      <c r="BQ42" s="134">
        <f t="shared" si="19"/>
        <v>44.875</v>
      </c>
      <c r="BR42" s="134">
        <f t="shared" si="20"/>
        <v>51.325000000000003</v>
      </c>
      <c r="BS42" s="134">
        <f t="shared" si="21"/>
        <v>49.374999999999993</v>
      </c>
      <c r="BT42" s="134">
        <f t="shared" si="22"/>
        <v>46.974999999999994</v>
      </c>
      <c r="BU42" s="134"/>
      <c r="BV42" s="134"/>
      <c r="BW42" s="134"/>
      <c r="BX42" s="134"/>
      <c r="BY42" s="119"/>
      <c r="BZ42" s="119"/>
      <c r="CA42" s="119"/>
      <c r="CB42" s="119"/>
      <c r="CC42" s="119"/>
      <c r="CD42" s="119"/>
      <c r="CE42" s="119"/>
      <c r="CF42" s="119"/>
      <c r="CG42" s="63"/>
      <c r="CH42" s="63"/>
      <c r="CI42" s="61"/>
      <c r="CK42"/>
      <c r="CL42">
        <v>2002</v>
      </c>
      <c r="CM42" t="s">
        <v>35</v>
      </c>
      <c r="CN42">
        <v>63</v>
      </c>
      <c r="CO42">
        <v>61</v>
      </c>
      <c r="CP42">
        <v>58</v>
      </c>
      <c r="CQ42">
        <v>67</v>
      </c>
      <c r="CR42" s="30">
        <v>62.25</v>
      </c>
      <c r="CS42"/>
      <c r="CT42"/>
      <c r="CU42"/>
      <c r="CV42"/>
      <c r="CW42"/>
      <c r="CX42"/>
      <c r="CY42"/>
      <c r="CZ42"/>
      <c r="DA42"/>
      <c r="DB42"/>
      <c r="DC42"/>
    </row>
    <row r="43" spans="1:107" s="57" customFormat="1">
      <c r="A43" s="7" t="s">
        <v>39</v>
      </c>
      <c r="B43" s="7" t="s">
        <v>40</v>
      </c>
      <c r="C43" s="7" t="s">
        <v>47</v>
      </c>
      <c r="D43" s="7">
        <v>2016</v>
      </c>
      <c r="E43" s="7">
        <v>3</v>
      </c>
      <c r="F43" s="7">
        <v>2</v>
      </c>
      <c r="G43" s="7">
        <v>22</v>
      </c>
      <c r="H43" s="7">
        <v>42</v>
      </c>
      <c r="I43" s="7">
        <v>222</v>
      </c>
      <c r="J43" s="126">
        <v>45915</v>
      </c>
      <c r="K43" s="121">
        <v>0.7</v>
      </c>
      <c r="L43" s="143">
        <v>4.5999999999999999E-2</v>
      </c>
      <c r="M43" s="143">
        <v>0.104</v>
      </c>
      <c r="N43" s="143">
        <v>0.156</v>
      </c>
      <c r="O43" s="143">
        <v>0.29699999999999999</v>
      </c>
      <c r="P43" s="127">
        <f t="shared" si="23"/>
        <v>0.95399999999999996</v>
      </c>
      <c r="Q43" s="127">
        <f t="shared" si="24"/>
        <v>0.89600000000000002</v>
      </c>
      <c r="R43" s="127">
        <f t="shared" si="25"/>
        <v>0.84399999999999997</v>
      </c>
      <c r="S43" s="127">
        <f t="shared" si="1"/>
        <v>0.70300000000000007</v>
      </c>
      <c r="T43" s="3">
        <v>32.1</v>
      </c>
      <c r="U43" s="3">
        <v>27.3</v>
      </c>
      <c r="V43" s="3">
        <v>41.5</v>
      </c>
      <c r="W43" s="3">
        <v>38.6</v>
      </c>
      <c r="X43" s="3">
        <v>39.5</v>
      </c>
      <c r="Y43" s="3">
        <v>44.6</v>
      </c>
      <c r="Z43" s="3">
        <v>43.2</v>
      </c>
      <c r="AA43" s="3">
        <v>44.5</v>
      </c>
      <c r="AB43" s="3">
        <v>43.8</v>
      </c>
      <c r="AC43" s="3">
        <v>45.7</v>
      </c>
      <c r="AD43" s="3">
        <v>53.1</v>
      </c>
      <c r="AE43" s="3">
        <v>48.6</v>
      </c>
      <c r="AF43" s="3">
        <v>51.8</v>
      </c>
      <c r="AG43" s="3">
        <v>48.9</v>
      </c>
      <c r="AH43" s="3">
        <v>47.8</v>
      </c>
      <c r="AI43" s="3">
        <v>50.3</v>
      </c>
      <c r="AJ43" s="3">
        <v>52.9</v>
      </c>
      <c r="AK43" s="3">
        <v>47.8</v>
      </c>
      <c r="AL43" s="3">
        <v>48.7</v>
      </c>
      <c r="AM43" s="3">
        <v>51.6</v>
      </c>
      <c r="AN43" s="3">
        <v>60</v>
      </c>
      <c r="AO43" s="88">
        <v>0.5</v>
      </c>
      <c r="AP43" s="7">
        <v>1268</v>
      </c>
      <c r="AQ43" s="144">
        <f t="shared" si="2"/>
        <v>2536</v>
      </c>
      <c r="AR43" s="114">
        <v>118.2</v>
      </c>
      <c r="AS43" s="88">
        <v>20</v>
      </c>
      <c r="AT43" s="7">
        <v>20</v>
      </c>
      <c r="AU43" s="114">
        <v>80.3</v>
      </c>
      <c r="AV43" s="7">
        <v>17.579999999999998</v>
      </c>
      <c r="AW43" s="114">
        <f t="shared" si="3"/>
        <v>78.107098381070983</v>
      </c>
      <c r="AX43" s="129">
        <v>7.77</v>
      </c>
      <c r="AY43" s="129">
        <v>0.39</v>
      </c>
      <c r="AZ43" s="129">
        <v>16.14</v>
      </c>
      <c r="BA43" s="129">
        <v>1.03</v>
      </c>
      <c r="BB43" s="128">
        <f t="shared" si="4"/>
        <v>25.330000000000002</v>
      </c>
      <c r="BC43" s="130">
        <f t="shared" si="5"/>
        <v>1.2665000000000002</v>
      </c>
      <c r="BD43" s="130">
        <f t="shared" si="6"/>
        <v>5.91</v>
      </c>
      <c r="BE43" s="131">
        <f t="shared" si="7"/>
        <v>0.21892901618929014</v>
      </c>
      <c r="BF43" s="132">
        <f t="shared" si="8"/>
        <v>277.60199252801988</v>
      </c>
      <c r="BG43" s="132">
        <f t="shared" si="9"/>
        <v>555.20398505603976</v>
      </c>
      <c r="BH43" s="130">
        <f t="shared" si="10"/>
        <v>0.30675088827477298</v>
      </c>
      <c r="BI43" s="130">
        <f t="shared" si="11"/>
        <v>1.5396762731938412E-2</v>
      </c>
      <c r="BJ43" s="130">
        <f t="shared" si="12"/>
        <v>0.63718910382945126</v>
      </c>
      <c r="BK43" s="130">
        <f t="shared" si="13"/>
        <v>4.0663245163837347E-2</v>
      </c>
      <c r="BL43" s="133">
        <f t="shared" si="14"/>
        <v>170.30931558963397</v>
      </c>
      <c r="BM43" s="133">
        <f t="shared" si="15"/>
        <v>8.548344025734524</v>
      </c>
      <c r="BN43" s="133">
        <f t="shared" si="16"/>
        <v>353.76992968039804</v>
      </c>
      <c r="BO43" s="133">
        <f t="shared" si="17"/>
        <v>22.576395760273233</v>
      </c>
      <c r="BP43" s="134">
        <f t="shared" si="18"/>
        <v>34.875</v>
      </c>
      <c r="BQ43" s="134">
        <f t="shared" si="19"/>
        <v>42.95</v>
      </c>
      <c r="BR43" s="134">
        <f t="shared" si="20"/>
        <v>47.8</v>
      </c>
      <c r="BS43" s="134">
        <f t="shared" si="21"/>
        <v>49.7</v>
      </c>
      <c r="BT43" s="134">
        <f t="shared" si="22"/>
        <v>50.249999999999993</v>
      </c>
      <c r="BU43" s="134"/>
      <c r="BV43" s="134"/>
      <c r="BW43" s="134"/>
      <c r="BX43" s="134"/>
      <c r="BY43" s="119"/>
      <c r="BZ43" s="119"/>
      <c r="CA43" s="119"/>
      <c r="CB43" s="119"/>
      <c r="CC43" s="119"/>
      <c r="CD43" s="119"/>
      <c r="CE43" s="119"/>
      <c r="CF43" s="119"/>
      <c r="CG43" s="63"/>
      <c r="CH43" s="63"/>
      <c r="CI43" s="61"/>
      <c r="CK43"/>
      <c r="CL43">
        <v>2016</v>
      </c>
      <c r="CM43" t="s">
        <v>36</v>
      </c>
      <c r="CN43">
        <v>69</v>
      </c>
      <c r="CO43">
        <v>63</v>
      </c>
      <c r="CP43">
        <v>72</v>
      </c>
      <c r="CQ43">
        <v>73</v>
      </c>
      <c r="CR43" s="30">
        <v>69.25</v>
      </c>
      <c r="CS43"/>
      <c r="CT43"/>
      <c r="CU43"/>
      <c r="CV43"/>
      <c r="CW43"/>
      <c r="CX43"/>
      <c r="CY43"/>
      <c r="CZ43"/>
      <c r="DA43"/>
      <c r="DB43"/>
      <c r="DC43"/>
    </row>
    <row r="44" spans="1:107" s="57" customFormat="1">
      <c r="A44" s="7" t="s">
        <v>39</v>
      </c>
      <c r="B44" s="7" t="s">
        <v>40</v>
      </c>
      <c r="C44" s="7" t="s">
        <v>42</v>
      </c>
      <c r="D44" s="7">
        <v>1989</v>
      </c>
      <c r="E44" s="7">
        <v>3</v>
      </c>
      <c r="F44" s="7">
        <v>3</v>
      </c>
      <c r="G44" s="7">
        <v>22</v>
      </c>
      <c r="H44" s="7">
        <v>43</v>
      </c>
      <c r="I44" s="7">
        <v>322</v>
      </c>
      <c r="J44" s="126">
        <v>45919</v>
      </c>
      <c r="K44" s="121">
        <v>0.79</v>
      </c>
      <c r="L44" s="143">
        <v>9.8000000000000004E-2</v>
      </c>
      <c r="M44" s="143">
        <v>9.8000000000000004E-2</v>
      </c>
      <c r="N44" s="143">
        <v>0.187</v>
      </c>
      <c r="O44" s="143">
        <v>0.29399999999999998</v>
      </c>
      <c r="P44" s="127">
        <f t="shared" si="23"/>
        <v>0.90200000000000002</v>
      </c>
      <c r="Q44" s="127">
        <f t="shared" si="24"/>
        <v>0.90200000000000002</v>
      </c>
      <c r="R44" s="127">
        <f t="shared" si="25"/>
        <v>0.81299999999999994</v>
      </c>
      <c r="S44" s="127">
        <f t="shared" si="1"/>
        <v>0.70599999999999996</v>
      </c>
      <c r="T44" s="3">
        <v>37.9</v>
      </c>
      <c r="U44" s="3">
        <v>41</v>
      </c>
      <c r="V44" s="3">
        <v>35.700000000000003</v>
      </c>
      <c r="W44" s="3">
        <v>45.2</v>
      </c>
      <c r="X44" s="3">
        <v>42.8</v>
      </c>
      <c r="Y44" s="3">
        <v>44</v>
      </c>
      <c r="Z44" s="3">
        <v>42.8</v>
      </c>
      <c r="AA44" s="3">
        <v>45.4</v>
      </c>
      <c r="AB44" s="3">
        <v>46.9</v>
      </c>
      <c r="AC44" s="3">
        <v>46.4</v>
      </c>
      <c r="AD44" s="3">
        <v>48.2</v>
      </c>
      <c r="AE44" s="3">
        <v>52.6</v>
      </c>
      <c r="AF44" s="3">
        <v>48.3</v>
      </c>
      <c r="AG44" s="3">
        <v>53</v>
      </c>
      <c r="AH44" s="3">
        <v>49</v>
      </c>
      <c r="AI44" s="3">
        <v>45.1</v>
      </c>
      <c r="AJ44" s="3">
        <v>43.3</v>
      </c>
      <c r="AK44" s="3">
        <v>47.6</v>
      </c>
      <c r="AL44" s="3">
        <v>45.4</v>
      </c>
      <c r="AM44" s="3">
        <v>47.4</v>
      </c>
      <c r="AN44" s="3">
        <v>60</v>
      </c>
      <c r="AO44" s="88">
        <v>0.5</v>
      </c>
      <c r="AP44" s="7">
        <v>1085</v>
      </c>
      <c r="AQ44" s="144">
        <f t="shared" si="2"/>
        <v>2170</v>
      </c>
      <c r="AR44" s="114">
        <v>107.5</v>
      </c>
      <c r="AS44" s="88">
        <v>20</v>
      </c>
      <c r="AT44" s="7">
        <v>17</v>
      </c>
      <c r="AU44" s="114">
        <v>68.400000000000006</v>
      </c>
      <c r="AV44" s="7">
        <v>14.11</v>
      </c>
      <c r="AW44" s="114">
        <f t="shared" si="3"/>
        <v>79.371345029239777</v>
      </c>
      <c r="AX44" s="129">
        <v>8.3800000000000008</v>
      </c>
      <c r="AY44" s="129">
        <v>0.42</v>
      </c>
      <c r="AZ44" s="129">
        <v>11.05</v>
      </c>
      <c r="BA44" s="129">
        <v>0.52</v>
      </c>
      <c r="BB44" s="128">
        <f t="shared" si="4"/>
        <v>20.37</v>
      </c>
      <c r="BC44" s="130">
        <f t="shared" si="5"/>
        <v>1.1982352941176471</v>
      </c>
      <c r="BD44" s="130">
        <f t="shared" si="6"/>
        <v>6.3235294117647056</v>
      </c>
      <c r="BE44" s="131">
        <f t="shared" si="7"/>
        <v>0.20628654970760232</v>
      </c>
      <c r="BF44" s="132">
        <f t="shared" si="8"/>
        <v>223.82090643274853</v>
      </c>
      <c r="BG44" s="132">
        <f t="shared" si="9"/>
        <v>447.64181286549706</v>
      </c>
      <c r="BH44" s="130">
        <f t="shared" si="10"/>
        <v>0.41138929798723617</v>
      </c>
      <c r="BI44" s="130">
        <f t="shared" si="11"/>
        <v>2.0618556701030927E-2</v>
      </c>
      <c r="BJ44" s="130">
        <f t="shared" si="12"/>
        <v>0.54246440844378985</v>
      </c>
      <c r="BK44" s="130">
        <f t="shared" si="13"/>
        <v>2.5527736867943053E-2</v>
      </c>
      <c r="BL44" s="133">
        <f t="shared" si="14"/>
        <v>184.15505114447058</v>
      </c>
      <c r="BM44" s="133">
        <f t="shared" si="15"/>
        <v>9.2297281003195266</v>
      </c>
      <c r="BN44" s="133">
        <f t="shared" si="16"/>
        <v>242.82975121078755</v>
      </c>
      <c r="BO44" s="133">
        <f t="shared" si="17"/>
        <v>11.427282409919414</v>
      </c>
      <c r="BP44" s="134">
        <f t="shared" si="18"/>
        <v>39.950000000000003</v>
      </c>
      <c r="BQ44" s="134">
        <f t="shared" si="19"/>
        <v>43.75</v>
      </c>
      <c r="BR44" s="134">
        <f t="shared" si="20"/>
        <v>48.524999999999999</v>
      </c>
      <c r="BS44" s="134">
        <f t="shared" si="21"/>
        <v>48.85</v>
      </c>
      <c r="BT44" s="134">
        <f t="shared" si="22"/>
        <v>45.925000000000004</v>
      </c>
      <c r="BU44" s="134"/>
      <c r="BV44" s="134"/>
      <c r="BW44" s="134"/>
      <c r="BX44" s="134"/>
      <c r="BY44" s="119"/>
      <c r="BZ44" s="119"/>
      <c r="CA44" s="119"/>
      <c r="CB44" s="119"/>
      <c r="CC44" s="119"/>
      <c r="CD44" s="119"/>
      <c r="CE44" s="119"/>
      <c r="CF44" s="119"/>
      <c r="CG44" s="63"/>
      <c r="CH44" s="63"/>
      <c r="CI44" s="61"/>
      <c r="CK44"/>
      <c r="CL44">
        <v>2018</v>
      </c>
      <c r="CM44" t="s">
        <v>37</v>
      </c>
      <c r="CN44">
        <v>60</v>
      </c>
      <c r="CO44">
        <v>62</v>
      </c>
      <c r="CP44">
        <v>66</v>
      </c>
      <c r="CQ44">
        <v>59</v>
      </c>
      <c r="CR44" s="30">
        <v>61.75</v>
      </c>
      <c r="CS44"/>
      <c r="CT44"/>
      <c r="CU44"/>
      <c r="CV44"/>
      <c r="CW44"/>
      <c r="CX44"/>
      <c r="CY44"/>
      <c r="CZ44"/>
      <c r="DA44"/>
      <c r="DB44"/>
      <c r="DC44"/>
    </row>
    <row r="45" spans="1:107" s="57" customFormat="1">
      <c r="A45" s="7" t="s">
        <v>39</v>
      </c>
      <c r="B45" s="7" t="s">
        <v>40</v>
      </c>
      <c r="C45" s="7" t="s">
        <v>48</v>
      </c>
      <c r="D45" s="7">
        <v>2020</v>
      </c>
      <c r="E45" s="7">
        <v>3</v>
      </c>
      <c r="F45" s="7">
        <v>4</v>
      </c>
      <c r="G45" s="7">
        <v>22</v>
      </c>
      <c r="H45" s="7">
        <v>44</v>
      </c>
      <c r="I45" s="7">
        <v>422</v>
      </c>
      <c r="J45" s="126">
        <v>45922</v>
      </c>
      <c r="K45" s="121">
        <v>0.85</v>
      </c>
      <c r="L45" s="143">
        <v>4.3999999999999997E-2</v>
      </c>
      <c r="M45" s="143">
        <v>0.11600000000000001</v>
      </c>
      <c r="N45" s="143">
        <v>0.217</v>
      </c>
      <c r="O45" s="143">
        <v>0.316</v>
      </c>
      <c r="P45" s="127">
        <f t="shared" si="23"/>
        <v>0.95599999999999996</v>
      </c>
      <c r="Q45" s="127">
        <f t="shared" si="24"/>
        <v>0.88400000000000001</v>
      </c>
      <c r="R45" s="127">
        <f t="shared" si="25"/>
        <v>0.78300000000000003</v>
      </c>
      <c r="S45" s="127">
        <f t="shared" si="1"/>
        <v>0.68399999999999994</v>
      </c>
      <c r="T45" s="3">
        <v>39.6</v>
      </c>
      <c r="U45" s="3">
        <v>48.6</v>
      </c>
      <c r="V45" s="3">
        <v>39.5</v>
      </c>
      <c r="W45" s="3">
        <v>50.6</v>
      </c>
      <c r="X45" s="3">
        <v>49.4</v>
      </c>
      <c r="Y45" s="3">
        <v>46.6</v>
      </c>
      <c r="Z45" s="3">
        <v>55.9</v>
      </c>
      <c r="AA45" s="3">
        <v>58.9</v>
      </c>
      <c r="AB45" s="3">
        <v>52.1</v>
      </c>
      <c r="AC45" s="3">
        <v>49.7</v>
      </c>
      <c r="AD45" s="3">
        <v>56.5</v>
      </c>
      <c r="AE45" s="3">
        <v>49</v>
      </c>
      <c r="AF45" s="3">
        <v>54.8</v>
      </c>
      <c r="AG45" s="3">
        <v>46.7</v>
      </c>
      <c r="AH45" s="3">
        <v>55.9</v>
      </c>
      <c r="AI45" s="3">
        <v>54.3</v>
      </c>
      <c r="AJ45" s="3">
        <v>47.8</v>
      </c>
      <c r="AK45" s="3">
        <v>45.7</v>
      </c>
      <c r="AL45" s="3">
        <v>48.2</v>
      </c>
      <c r="AM45" s="3">
        <v>44.3</v>
      </c>
      <c r="AN45" s="3">
        <v>63</v>
      </c>
      <c r="AO45" s="88">
        <v>0.5</v>
      </c>
      <c r="AP45" s="7">
        <v>1667</v>
      </c>
      <c r="AQ45" s="144">
        <f t="shared" si="2"/>
        <v>3334</v>
      </c>
      <c r="AR45" s="114">
        <v>143.6</v>
      </c>
      <c r="AS45" s="88">
        <v>20</v>
      </c>
      <c r="AT45" s="7">
        <v>16</v>
      </c>
      <c r="AU45" s="114">
        <v>96.2</v>
      </c>
      <c r="AV45" s="7">
        <v>21.48</v>
      </c>
      <c r="AW45" s="114">
        <f t="shared" si="3"/>
        <v>77.671517671517663</v>
      </c>
      <c r="AX45" s="129">
        <v>10.53</v>
      </c>
      <c r="AY45" s="129">
        <v>0.87</v>
      </c>
      <c r="AZ45" s="129">
        <v>16.420000000000002</v>
      </c>
      <c r="BA45" s="129">
        <v>0.99</v>
      </c>
      <c r="BB45" s="128">
        <f t="shared" si="4"/>
        <v>28.81</v>
      </c>
      <c r="BC45" s="130">
        <f t="shared" si="5"/>
        <v>1.8006249999999999</v>
      </c>
      <c r="BD45" s="130">
        <f t="shared" si="6"/>
        <v>8.9749999999999996</v>
      </c>
      <c r="BE45" s="131">
        <f t="shared" si="7"/>
        <v>0.22328482328482327</v>
      </c>
      <c r="BF45" s="132">
        <f t="shared" si="8"/>
        <v>372.2158004158004</v>
      </c>
      <c r="BG45" s="132">
        <f t="shared" si="9"/>
        <v>744.4316008316008</v>
      </c>
      <c r="BH45" s="130">
        <f t="shared" si="10"/>
        <v>0.36549809094064561</v>
      </c>
      <c r="BI45" s="130">
        <f t="shared" si="11"/>
        <v>3.0197847969455051E-2</v>
      </c>
      <c r="BJ45" s="130">
        <f t="shared" si="12"/>
        <v>0.5699409927108644</v>
      </c>
      <c r="BK45" s="130">
        <f t="shared" si="13"/>
        <v>3.4363068379035057E-2</v>
      </c>
      <c r="BL45" s="133">
        <f t="shared" si="14"/>
        <v>272.08832893983885</v>
      </c>
      <c r="BM45" s="133">
        <f t="shared" si="15"/>
        <v>22.48023230557073</v>
      </c>
      <c r="BN45" s="133">
        <f t="shared" si="16"/>
        <v>424.2820855833005</v>
      </c>
      <c r="BO45" s="133">
        <f t="shared" si="17"/>
        <v>25.580954002890831</v>
      </c>
      <c r="BP45" s="134">
        <f t="shared" si="18"/>
        <v>44.575000000000003</v>
      </c>
      <c r="BQ45" s="134">
        <f t="shared" si="19"/>
        <v>52.7</v>
      </c>
      <c r="BR45" s="134">
        <f t="shared" si="20"/>
        <v>51.825000000000003</v>
      </c>
      <c r="BS45" s="134">
        <f t="shared" si="21"/>
        <v>52.924999999999997</v>
      </c>
      <c r="BT45" s="134">
        <f t="shared" si="22"/>
        <v>46.5</v>
      </c>
      <c r="BU45" s="134"/>
      <c r="BV45" s="134"/>
      <c r="BW45" s="134"/>
      <c r="BX45" s="134"/>
      <c r="BY45" s="119"/>
      <c r="BZ45" s="119"/>
      <c r="CA45" s="119"/>
      <c r="CB45" s="119"/>
      <c r="CC45" s="119"/>
      <c r="CD45" s="119"/>
      <c r="CE45" s="119"/>
      <c r="CF45" s="119"/>
      <c r="CG45" s="63"/>
      <c r="CH45" s="63"/>
      <c r="CI45" s="61"/>
      <c r="CK45"/>
      <c r="CL45">
        <v>2023</v>
      </c>
      <c r="CM45" t="s">
        <v>38</v>
      </c>
      <c r="CN45">
        <v>63</v>
      </c>
      <c r="CO45">
        <v>66</v>
      </c>
      <c r="CP45">
        <v>66</v>
      </c>
      <c r="CQ45">
        <v>69</v>
      </c>
      <c r="CR45" s="30">
        <v>66</v>
      </c>
      <c r="CS45"/>
      <c r="CT45"/>
      <c r="CU45"/>
      <c r="CV45"/>
      <c r="CW45"/>
      <c r="CX45"/>
    </row>
    <row r="46" spans="1:107" s="57" customFormat="1">
      <c r="A46" s="7" t="s">
        <v>39</v>
      </c>
      <c r="B46" s="7" t="s">
        <v>40</v>
      </c>
      <c r="C46" s="7" t="s">
        <v>41</v>
      </c>
      <c r="D46" s="7">
        <v>1984</v>
      </c>
      <c r="E46" s="7">
        <v>3</v>
      </c>
      <c r="F46" s="7">
        <v>4</v>
      </c>
      <c r="G46" s="7">
        <v>24</v>
      </c>
      <c r="H46" s="7">
        <v>45</v>
      </c>
      <c r="I46" s="7">
        <v>424</v>
      </c>
      <c r="J46" s="126">
        <v>45922</v>
      </c>
      <c r="K46" s="121">
        <v>0.76</v>
      </c>
      <c r="L46" s="143">
        <v>9.2999999999999999E-2</v>
      </c>
      <c r="M46" s="143">
        <v>0.125</v>
      </c>
      <c r="N46" s="143">
        <v>0.14899999999999999</v>
      </c>
      <c r="O46" s="143">
        <v>0.29099999999999998</v>
      </c>
      <c r="P46" s="127">
        <f t="shared" si="23"/>
        <v>0.90700000000000003</v>
      </c>
      <c r="Q46" s="127">
        <f t="shared" si="24"/>
        <v>0.875</v>
      </c>
      <c r="R46" s="127">
        <f t="shared" si="25"/>
        <v>0.85099999999999998</v>
      </c>
      <c r="S46" s="127">
        <f t="shared" si="1"/>
        <v>0.70900000000000007</v>
      </c>
      <c r="T46" s="3">
        <v>37.6</v>
      </c>
      <c r="U46" s="3">
        <v>0.5</v>
      </c>
      <c r="V46" s="3">
        <v>1.5</v>
      </c>
      <c r="W46" s="3">
        <v>30.9</v>
      </c>
      <c r="X46" s="3">
        <v>48.5</v>
      </c>
      <c r="Y46" s="3">
        <v>38.299999999999997</v>
      </c>
      <c r="Z46" s="3">
        <v>44.2</v>
      </c>
      <c r="AA46" s="3">
        <v>41</v>
      </c>
      <c r="AB46" s="3">
        <v>46.8</v>
      </c>
      <c r="AC46" s="3">
        <v>45.2</v>
      </c>
      <c r="AD46" s="3">
        <v>44.5</v>
      </c>
      <c r="AE46" s="3">
        <v>42.2</v>
      </c>
      <c r="AF46" s="3">
        <v>49.5</v>
      </c>
      <c r="AG46" s="3">
        <v>44.4</v>
      </c>
      <c r="AH46" s="3">
        <v>50.6</v>
      </c>
      <c r="AI46" s="3">
        <v>41.8</v>
      </c>
      <c r="AJ46" s="3">
        <v>43.1</v>
      </c>
      <c r="AK46" s="3">
        <v>37.700000000000003</v>
      </c>
      <c r="AL46" s="3">
        <v>48.6</v>
      </c>
      <c r="AM46" s="3">
        <v>35.1</v>
      </c>
      <c r="AN46" s="3">
        <v>60</v>
      </c>
      <c r="AO46" s="88">
        <v>0.5</v>
      </c>
      <c r="AP46" s="7">
        <v>1534</v>
      </c>
      <c r="AQ46" s="144">
        <f t="shared" si="2"/>
        <v>3068</v>
      </c>
      <c r="AR46" s="114">
        <v>150.5</v>
      </c>
      <c r="AS46" s="88">
        <v>20</v>
      </c>
      <c r="AT46" s="7">
        <v>19</v>
      </c>
      <c r="AU46" s="114">
        <v>87.3</v>
      </c>
      <c r="AV46" s="7">
        <v>18.37</v>
      </c>
      <c r="AW46" s="114">
        <f t="shared" si="3"/>
        <v>78.957617411225655</v>
      </c>
      <c r="AX46" s="129">
        <v>10.57</v>
      </c>
      <c r="AY46" s="129">
        <v>0.84</v>
      </c>
      <c r="AZ46" s="129">
        <v>20.11</v>
      </c>
      <c r="BA46" s="129">
        <v>2.16</v>
      </c>
      <c r="BB46" s="128">
        <f t="shared" si="4"/>
        <v>33.68</v>
      </c>
      <c r="BC46" s="130">
        <f t="shared" si="5"/>
        <v>1.7726315789473683</v>
      </c>
      <c r="BD46" s="130">
        <f t="shared" si="6"/>
        <v>7.9210526315789478</v>
      </c>
      <c r="BE46" s="131">
        <f t="shared" si="7"/>
        <v>0.21042382588774344</v>
      </c>
      <c r="BF46" s="132">
        <f t="shared" si="8"/>
        <v>322.79014891179844</v>
      </c>
      <c r="BG46" s="132">
        <f t="shared" si="9"/>
        <v>645.58029782359688</v>
      </c>
      <c r="BH46" s="130">
        <f t="shared" si="10"/>
        <v>0.31383610451306415</v>
      </c>
      <c r="BI46" s="130">
        <f t="shared" si="11"/>
        <v>2.4940617577197149E-2</v>
      </c>
      <c r="BJ46" s="130">
        <f t="shared" si="12"/>
        <v>0.5970902612826603</v>
      </c>
      <c r="BK46" s="130">
        <f t="shared" si="13"/>
        <v>6.413301662707839E-2</v>
      </c>
      <c r="BL46" s="133">
        <f t="shared" si="14"/>
        <v>202.60640581934143</v>
      </c>
      <c r="BM46" s="133">
        <f t="shared" si="15"/>
        <v>16.10117132339137</v>
      </c>
      <c r="BN46" s="133">
        <f t="shared" si="16"/>
        <v>385.46970870642912</v>
      </c>
      <c r="BO46" s="133">
        <f t="shared" si="17"/>
        <v>41.403011974434961</v>
      </c>
      <c r="BP46" s="134">
        <f t="shared" si="18"/>
        <v>17.625</v>
      </c>
      <c r="BQ46" s="134">
        <f t="shared" si="19"/>
        <v>43</v>
      </c>
      <c r="BR46" s="134">
        <f t="shared" si="20"/>
        <v>44.674999999999997</v>
      </c>
      <c r="BS46" s="134">
        <f t="shared" si="21"/>
        <v>46.575000000000003</v>
      </c>
      <c r="BT46" s="134">
        <f t="shared" si="22"/>
        <v>41.125</v>
      </c>
      <c r="BU46" s="134"/>
      <c r="BV46" s="134"/>
      <c r="BW46" s="134"/>
      <c r="BX46" s="134"/>
      <c r="BY46" s="119"/>
      <c r="BZ46" s="119"/>
      <c r="CA46" s="119"/>
      <c r="CB46" s="119"/>
      <c r="CC46" s="119"/>
      <c r="CD46" s="119"/>
      <c r="CE46" s="119"/>
      <c r="CF46" s="119"/>
      <c r="CG46" s="63"/>
      <c r="CH46" s="63"/>
      <c r="CI46" s="61"/>
      <c r="CK46" t="s">
        <v>607</v>
      </c>
      <c r="CL46"/>
      <c r="CM46"/>
      <c r="CN46" s="30">
        <v>68</v>
      </c>
      <c r="CO46" s="30">
        <v>67.375</v>
      </c>
      <c r="CP46" s="30">
        <v>68.625</v>
      </c>
      <c r="CQ46" s="30">
        <v>69.125</v>
      </c>
      <c r="CR46" s="30">
        <v>68.28125</v>
      </c>
      <c r="CS46"/>
      <c r="CT46"/>
      <c r="CU46"/>
      <c r="CV46"/>
      <c r="CW46"/>
      <c r="CX46"/>
    </row>
    <row r="47" spans="1:107" s="57" customFormat="1">
      <c r="A47" s="7" t="s">
        <v>39</v>
      </c>
      <c r="B47" s="7" t="s">
        <v>40</v>
      </c>
      <c r="C47" s="7" t="s">
        <v>46</v>
      </c>
      <c r="D47" s="7">
        <v>2008</v>
      </c>
      <c r="E47" s="7">
        <v>3</v>
      </c>
      <c r="F47" s="7">
        <v>3</v>
      </c>
      <c r="G47" s="7">
        <v>24</v>
      </c>
      <c r="H47" s="7">
        <v>46</v>
      </c>
      <c r="I47" s="7">
        <v>324</v>
      </c>
      <c r="J47" s="126">
        <v>45915</v>
      </c>
      <c r="K47" s="121">
        <v>0.74</v>
      </c>
      <c r="L47" s="143">
        <v>6.7000000000000004E-2</v>
      </c>
      <c r="M47" s="143">
        <v>0.106</v>
      </c>
      <c r="N47" s="143">
        <v>0.22</v>
      </c>
      <c r="O47" s="143">
        <v>0.29299999999999998</v>
      </c>
      <c r="P47" s="127">
        <f t="shared" si="23"/>
        <v>0.93300000000000005</v>
      </c>
      <c r="Q47" s="127">
        <f t="shared" si="24"/>
        <v>0.89400000000000002</v>
      </c>
      <c r="R47" s="127">
        <f t="shared" si="25"/>
        <v>0.78</v>
      </c>
      <c r="S47" s="127">
        <f t="shared" si="1"/>
        <v>0.70700000000000007</v>
      </c>
      <c r="T47" s="3">
        <v>12.7</v>
      </c>
      <c r="U47" s="3">
        <v>39.6</v>
      </c>
      <c r="V47" s="3">
        <v>22.7</v>
      </c>
      <c r="W47" s="3">
        <v>4.2</v>
      </c>
      <c r="X47" s="3">
        <v>48.1</v>
      </c>
      <c r="Y47" s="3">
        <v>47.7</v>
      </c>
      <c r="Z47" s="3">
        <v>48.5</v>
      </c>
      <c r="AA47" s="3">
        <v>45.2</v>
      </c>
      <c r="AB47" s="3">
        <v>48.2</v>
      </c>
      <c r="AC47" s="3">
        <v>51</v>
      </c>
      <c r="AD47" s="3">
        <v>54.5</v>
      </c>
      <c r="AE47" s="3">
        <v>51.1</v>
      </c>
      <c r="AF47" s="3">
        <v>53</v>
      </c>
      <c r="AG47" s="3">
        <v>47.6</v>
      </c>
      <c r="AH47" s="3">
        <v>55.9</v>
      </c>
      <c r="AI47" s="3">
        <v>48.9</v>
      </c>
      <c r="AJ47" s="3">
        <v>46.1</v>
      </c>
      <c r="AK47" s="3">
        <v>53.1</v>
      </c>
      <c r="AL47" s="3">
        <v>52.8</v>
      </c>
      <c r="AM47" s="3">
        <v>47.1</v>
      </c>
      <c r="AN47" s="3">
        <v>58</v>
      </c>
      <c r="AO47" s="88">
        <v>0.5</v>
      </c>
      <c r="AP47" s="7">
        <v>1194</v>
      </c>
      <c r="AQ47" s="144">
        <f t="shared" si="2"/>
        <v>2388</v>
      </c>
      <c r="AR47" s="114">
        <v>120.2</v>
      </c>
      <c r="AS47" s="88">
        <v>20</v>
      </c>
      <c r="AT47" s="7">
        <v>20</v>
      </c>
      <c r="AU47" s="114">
        <v>94.9</v>
      </c>
      <c r="AV47" s="7">
        <v>20.010000000000002</v>
      </c>
      <c r="AW47" s="114">
        <f t="shared" si="3"/>
        <v>78.914646996838769</v>
      </c>
      <c r="AX47" s="129">
        <v>8.1199999999999992</v>
      </c>
      <c r="AY47" s="129">
        <v>0.37</v>
      </c>
      <c r="AZ47" s="129">
        <v>15.41</v>
      </c>
      <c r="BA47" s="129">
        <v>1.61</v>
      </c>
      <c r="BB47" s="128">
        <f t="shared" si="4"/>
        <v>25.509999999999998</v>
      </c>
      <c r="BC47" s="130">
        <f t="shared" si="5"/>
        <v>1.2754999999999999</v>
      </c>
      <c r="BD47" s="130">
        <f t="shared" si="6"/>
        <v>6.01</v>
      </c>
      <c r="BE47" s="131">
        <f t="shared" si="7"/>
        <v>0.21085353003161222</v>
      </c>
      <c r="BF47" s="132">
        <f t="shared" si="8"/>
        <v>251.759114857745</v>
      </c>
      <c r="BG47" s="132">
        <f t="shared" si="9"/>
        <v>503.51822971549001</v>
      </c>
      <c r="BH47" s="130">
        <f t="shared" si="10"/>
        <v>0.31830654645237161</v>
      </c>
      <c r="BI47" s="130">
        <f t="shared" si="11"/>
        <v>1.4504116032928265E-2</v>
      </c>
      <c r="BJ47" s="130">
        <f t="shared" si="12"/>
        <v>0.60407683261466094</v>
      </c>
      <c r="BK47" s="130">
        <f t="shared" si="13"/>
        <v>6.311250490003921E-2</v>
      </c>
      <c r="BL47" s="133">
        <f t="shared" si="14"/>
        <v>160.27314877654953</v>
      </c>
      <c r="BM47" s="133">
        <f t="shared" si="15"/>
        <v>7.3030868284880963</v>
      </c>
      <c r="BN47" s="133">
        <f t="shared" si="16"/>
        <v>304.16369737027446</v>
      </c>
      <c r="BO47" s="133">
        <f t="shared" si="17"/>
        <v>31.778296740177932</v>
      </c>
      <c r="BP47" s="134">
        <f t="shared" si="18"/>
        <v>19.8</v>
      </c>
      <c r="BQ47" s="134">
        <f t="shared" si="19"/>
        <v>47.375</v>
      </c>
      <c r="BR47" s="134">
        <f t="shared" si="20"/>
        <v>51.199999999999996</v>
      </c>
      <c r="BS47" s="134">
        <f t="shared" si="21"/>
        <v>51.35</v>
      </c>
      <c r="BT47" s="134">
        <f t="shared" si="22"/>
        <v>49.774999999999999</v>
      </c>
      <c r="BU47" s="134"/>
      <c r="BV47" s="134"/>
      <c r="BW47" s="134"/>
      <c r="BX47" s="134"/>
      <c r="BY47" s="119"/>
      <c r="BZ47" s="119"/>
      <c r="CA47" s="119"/>
      <c r="CB47" s="119"/>
      <c r="CC47" s="119"/>
      <c r="CD47" s="119"/>
      <c r="CE47" s="119"/>
      <c r="CF47" s="119"/>
      <c r="CG47" s="63"/>
      <c r="CH47" s="63"/>
      <c r="CI47" s="61"/>
      <c r="CK47"/>
      <c r="CL47"/>
      <c r="CM47"/>
      <c r="CN47"/>
      <c r="CO47"/>
      <c r="CP47"/>
      <c r="CQ47"/>
      <c r="CR47"/>
      <c r="CS47"/>
      <c r="CT47"/>
      <c r="CU47"/>
      <c r="CV47"/>
      <c r="CW47"/>
      <c r="CX47"/>
    </row>
    <row r="48" spans="1:107" s="57" customFormat="1">
      <c r="A48" s="7" t="s">
        <v>39</v>
      </c>
      <c r="B48" s="7" t="s">
        <v>40</v>
      </c>
      <c r="C48" s="7" t="s">
        <v>43</v>
      </c>
      <c r="D48" s="7">
        <v>1999</v>
      </c>
      <c r="E48" s="7">
        <v>3</v>
      </c>
      <c r="F48" s="7">
        <v>2</v>
      </c>
      <c r="G48" s="7">
        <v>24</v>
      </c>
      <c r="H48" s="7">
        <v>47</v>
      </c>
      <c r="I48" s="7">
        <v>224</v>
      </c>
      <c r="J48" s="126">
        <v>45919</v>
      </c>
      <c r="K48" s="121">
        <v>0.78</v>
      </c>
      <c r="L48" s="143">
        <v>2.9000000000000001E-2</v>
      </c>
      <c r="M48" s="143">
        <v>0.04</v>
      </c>
      <c r="N48" s="143">
        <v>5.8000000000000003E-2</v>
      </c>
      <c r="O48" s="143">
        <v>0.253</v>
      </c>
      <c r="P48" s="127">
        <f t="shared" si="23"/>
        <v>0.97099999999999997</v>
      </c>
      <c r="Q48" s="127">
        <f t="shared" si="24"/>
        <v>0.96</v>
      </c>
      <c r="R48" s="127">
        <f t="shared" si="25"/>
        <v>0.94199999999999995</v>
      </c>
      <c r="S48" s="127">
        <f t="shared" si="1"/>
        <v>0.747</v>
      </c>
      <c r="T48" s="3">
        <v>1</v>
      </c>
      <c r="U48" s="3">
        <v>2.7</v>
      </c>
      <c r="V48" s="3">
        <v>2.7</v>
      </c>
      <c r="W48" s="3">
        <v>3.5</v>
      </c>
      <c r="X48" s="3">
        <v>41.2</v>
      </c>
      <c r="Y48" s="3">
        <v>36.6</v>
      </c>
      <c r="Z48" s="3">
        <v>38.1</v>
      </c>
      <c r="AA48" s="3">
        <v>42.4</v>
      </c>
      <c r="AB48" s="3">
        <v>43.4</v>
      </c>
      <c r="AC48" s="3">
        <v>47.9</v>
      </c>
      <c r="AD48" s="3">
        <v>48.3</v>
      </c>
      <c r="AE48" s="3">
        <v>45.8</v>
      </c>
      <c r="AF48" s="3">
        <v>53.2</v>
      </c>
      <c r="AG48" s="3">
        <v>49.1</v>
      </c>
      <c r="AH48" s="3">
        <v>46</v>
      </c>
      <c r="AI48" s="3">
        <v>48</v>
      </c>
      <c r="AJ48" s="3">
        <v>44.6</v>
      </c>
      <c r="AK48" s="3">
        <v>47</v>
      </c>
      <c r="AL48" s="3">
        <v>43.3</v>
      </c>
      <c r="AM48" s="3">
        <v>43.6</v>
      </c>
      <c r="AN48" s="3">
        <v>71</v>
      </c>
      <c r="AO48" s="88">
        <v>0.5</v>
      </c>
      <c r="AP48" s="7">
        <v>1740</v>
      </c>
      <c r="AQ48" s="144">
        <f t="shared" si="2"/>
        <v>3480</v>
      </c>
      <c r="AR48" s="114">
        <v>126.1</v>
      </c>
      <c r="AS48" s="88">
        <v>20</v>
      </c>
      <c r="AT48" s="7">
        <v>18</v>
      </c>
      <c r="AU48" s="114">
        <v>90.8</v>
      </c>
      <c r="AV48" s="7">
        <v>20.9</v>
      </c>
      <c r="AW48" s="114">
        <f t="shared" si="3"/>
        <v>76.982378854625566</v>
      </c>
      <c r="AX48" s="129">
        <v>8.17</v>
      </c>
      <c r="AY48" s="129">
        <v>1.05</v>
      </c>
      <c r="AZ48" s="129">
        <v>15.86</v>
      </c>
      <c r="BA48" s="129">
        <v>2.0499999999999998</v>
      </c>
      <c r="BB48" s="128">
        <f t="shared" si="4"/>
        <v>27.13</v>
      </c>
      <c r="BC48" s="130">
        <f t="shared" si="5"/>
        <v>1.5072222222222222</v>
      </c>
      <c r="BD48" s="130">
        <f t="shared" si="6"/>
        <v>7.0055555555555555</v>
      </c>
      <c r="BE48" s="131">
        <f t="shared" si="7"/>
        <v>0.23017621145374448</v>
      </c>
      <c r="BF48" s="132">
        <f t="shared" si="8"/>
        <v>400.50660792951538</v>
      </c>
      <c r="BG48" s="132">
        <f t="shared" si="9"/>
        <v>801.01321585903077</v>
      </c>
      <c r="BH48" s="130">
        <f t="shared" si="10"/>
        <v>0.30114264651677108</v>
      </c>
      <c r="BI48" s="130">
        <f t="shared" si="11"/>
        <v>3.8702543309988943E-2</v>
      </c>
      <c r="BJ48" s="130">
        <f t="shared" si="12"/>
        <v>0.58459270180611866</v>
      </c>
      <c r="BK48" s="130">
        <f t="shared" si="13"/>
        <v>7.5562108367121267E-2</v>
      </c>
      <c r="BL48" s="133">
        <f t="shared" si="14"/>
        <v>241.21923971869816</v>
      </c>
      <c r="BM48" s="133">
        <f t="shared" si="15"/>
        <v>31.00124867865766</v>
      </c>
      <c r="BN48" s="133">
        <f t="shared" si="16"/>
        <v>468.26648004143851</v>
      </c>
      <c r="BO48" s="133">
        <f t="shared" si="17"/>
        <v>60.52624742023638</v>
      </c>
      <c r="BP48" s="134">
        <f t="shared" si="18"/>
        <v>2.4750000000000001</v>
      </c>
      <c r="BQ48" s="134">
        <f t="shared" si="19"/>
        <v>39.575000000000003</v>
      </c>
      <c r="BR48" s="134">
        <f t="shared" si="20"/>
        <v>46.349999999999994</v>
      </c>
      <c r="BS48" s="134">
        <f t="shared" si="21"/>
        <v>49.075000000000003</v>
      </c>
      <c r="BT48" s="134">
        <f t="shared" si="22"/>
        <v>44.624999999999993</v>
      </c>
      <c r="BU48" s="134"/>
      <c r="BV48" s="134"/>
      <c r="BW48" s="134"/>
      <c r="BX48" s="134"/>
      <c r="BY48" s="119"/>
      <c r="BZ48" s="119"/>
      <c r="CA48" s="119"/>
      <c r="CB48" s="119"/>
      <c r="CC48" s="119"/>
      <c r="CD48" s="119"/>
      <c r="CE48" s="119"/>
      <c r="CF48" s="119"/>
      <c r="CG48" s="63"/>
      <c r="CH48" s="63"/>
      <c r="CI48" s="61"/>
      <c r="CK48"/>
      <c r="CL48"/>
      <c r="CM48"/>
      <c r="CN48"/>
      <c r="CO48"/>
      <c r="CP48"/>
      <c r="CQ48"/>
      <c r="CR48"/>
      <c r="CS48"/>
      <c r="CT48"/>
      <c r="CU48"/>
      <c r="CV48" s="78"/>
      <c r="CW48" s="1"/>
      <c r="CY48" s="75"/>
      <c r="CZ48" s="75"/>
      <c r="DA48" s="75"/>
      <c r="DB48" s="75"/>
      <c r="DC48" s="75"/>
    </row>
    <row r="49" spans="1:158" s="57" customFormat="1">
      <c r="A49" s="7" t="s">
        <v>39</v>
      </c>
      <c r="B49" s="7" t="s">
        <v>40</v>
      </c>
      <c r="C49" s="7" t="s">
        <v>45</v>
      </c>
      <c r="D49" s="7">
        <v>2004</v>
      </c>
      <c r="E49" s="7">
        <v>3</v>
      </c>
      <c r="F49" s="7">
        <v>1</v>
      </c>
      <c r="G49" s="7">
        <v>24</v>
      </c>
      <c r="H49" s="7">
        <v>48</v>
      </c>
      <c r="I49" s="7">
        <v>124</v>
      </c>
      <c r="J49" s="126">
        <v>45919</v>
      </c>
      <c r="K49" s="121">
        <v>0.84</v>
      </c>
      <c r="L49" s="143">
        <v>4.5999999999999999E-2</v>
      </c>
      <c r="M49" s="143">
        <v>7.0000000000000007E-2</v>
      </c>
      <c r="N49" s="143">
        <v>8.5999999999999993E-2</v>
      </c>
      <c r="O49" s="143">
        <v>0.21099999999999999</v>
      </c>
      <c r="P49" s="127">
        <f t="shared" si="23"/>
        <v>0.95399999999999996</v>
      </c>
      <c r="Q49" s="127">
        <f t="shared" si="24"/>
        <v>0.92999999999999994</v>
      </c>
      <c r="R49" s="127">
        <f t="shared" si="25"/>
        <v>0.91400000000000003</v>
      </c>
      <c r="S49" s="127">
        <f t="shared" si="1"/>
        <v>0.78900000000000003</v>
      </c>
      <c r="T49" s="3">
        <v>8</v>
      </c>
      <c r="U49" s="3">
        <v>47.4</v>
      </c>
      <c r="V49" s="3">
        <v>7.5</v>
      </c>
      <c r="W49" s="3">
        <v>38.9</v>
      </c>
      <c r="X49" s="3">
        <v>47.4</v>
      </c>
      <c r="Y49" s="3">
        <v>48.3</v>
      </c>
      <c r="Z49" s="3">
        <v>48.9</v>
      </c>
      <c r="AA49" s="3">
        <v>53.4</v>
      </c>
      <c r="AB49" s="3">
        <v>47.4</v>
      </c>
      <c r="AC49" s="3">
        <v>47.3</v>
      </c>
      <c r="AD49" s="3">
        <v>48</v>
      </c>
      <c r="AE49" s="3">
        <v>55.4</v>
      </c>
      <c r="AF49" s="3">
        <v>44.8</v>
      </c>
      <c r="AG49" s="3">
        <v>49.6</v>
      </c>
      <c r="AH49" s="3">
        <v>47.2</v>
      </c>
      <c r="AI49" s="3">
        <v>52.4</v>
      </c>
      <c r="AJ49" s="3">
        <v>42.1</v>
      </c>
      <c r="AK49" s="3">
        <v>46</v>
      </c>
      <c r="AL49" s="3">
        <v>45.3</v>
      </c>
      <c r="AM49" s="3">
        <v>48.5</v>
      </c>
      <c r="AN49" s="3">
        <v>69</v>
      </c>
      <c r="AO49" s="88">
        <v>0.5</v>
      </c>
      <c r="AP49" s="7">
        <v>1539</v>
      </c>
      <c r="AQ49" s="144">
        <f t="shared" si="2"/>
        <v>3078</v>
      </c>
      <c r="AR49" s="114">
        <v>122.1</v>
      </c>
      <c r="AS49" s="88">
        <v>20</v>
      </c>
      <c r="AT49" s="7">
        <v>20</v>
      </c>
      <c r="AU49" s="114">
        <v>73.900000000000006</v>
      </c>
      <c r="AV49" s="7">
        <v>14.66</v>
      </c>
      <c r="AW49" s="114">
        <f t="shared" si="3"/>
        <v>80.162381596752368</v>
      </c>
      <c r="AX49" s="129">
        <v>8.34</v>
      </c>
      <c r="AY49" s="129">
        <v>0.85</v>
      </c>
      <c r="AZ49" s="129">
        <v>16.32</v>
      </c>
      <c r="BA49" s="129">
        <v>1.02</v>
      </c>
      <c r="BB49" s="128">
        <f t="shared" si="4"/>
        <v>26.529999999999998</v>
      </c>
      <c r="BC49" s="130">
        <f t="shared" si="5"/>
        <v>1.3264999999999998</v>
      </c>
      <c r="BD49" s="130">
        <f t="shared" si="6"/>
        <v>6.1049999999999995</v>
      </c>
      <c r="BE49" s="131">
        <f t="shared" si="7"/>
        <v>0.19837618403247631</v>
      </c>
      <c r="BF49" s="132">
        <f t="shared" si="8"/>
        <v>305.30094722598102</v>
      </c>
      <c r="BG49" s="132">
        <f t="shared" si="9"/>
        <v>610.60189445196204</v>
      </c>
      <c r="BH49" s="130">
        <f t="shared" si="10"/>
        <v>0.31436110064078404</v>
      </c>
      <c r="BI49" s="130">
        <f t="shared" si="11"/>
        <v>3.2039200904636266E-2</v>
      </c>
      <c r="BJ49" s="130">
        <f t="shared" si="12"/>
        <v>0.61515265736901625</v>
      </c>
      <c r="BK49" s="130">
        <f t="shared" si="13"/>
        <v>3.8447041085563516E-2</v>
      </c>
      <c r="BL49" s="133">
        <f t="shared" si="14"/>
        <v>191.94948359326662</v>
      </c>
      <c r="BM49" s="133">
        <f t="shared" si="15"/>
        <v>19.563196769097921</v>
      </c>
      <c r="BN49" s="133">
        <f t="shared" si="16"/>
        <v>375.61337796668005</v>
      </c>
      <c r="BO49" s="133">
        <f t="shared" si="17"/>
        <v>23.475836122917503</v>
      </c>
      <c r="BP49" s="134">
        <f t="shared" si="18"/>
        <v>25.45</v>
      </c>
      <c r="BQ49" s="134">
        <f t="shared" si="19"/>
        <v>49.5</v>
      </c>
      <c r="BR49" s="134">
        <f t="shared" si="20"/>
        <v>49.524999999999999</v>
      </c>
      <c r="BS49" s="134">
        <f t="shared" si="21"/>
        <v>48.500000000000007</v>
      </c>
      <c r="BT49" s="134">
        <f t="shared" si="22"/>
        <v>45.474999999999994</v>
      </c>
      <c r="BU49" s="134"/>
      <c r="BV49" s="134"/>
      <c r="BW49" s="134"/>
      <c r="BX49" s="134"/>
      <c r="BY49" s="119"/>
      <c r="BZ49" s="119"/>
      <c r="CA49" s="119"/>
      <c r="CB49" s="119"/>
      <c r="CC49" s="119"/>
      <c r="CD49" s="119"/>
      <c r="CE49" s="119"/>
      <c r="CF49" s="119"/>
      <c r="CG49" s="63"/>
      <c r="CH49" s="63"/>
      <c r="CI49" s="61"/>
      <c r="CK49"/>
      <c r="CL49"/>
      <c r="CM49"/>
      <c r="CN49"/>
      <c r="CO49"/>
      <c r="CP49"/>
      <c r="CQ49"/>
      <c r="CR49"/>
      <c r="CS49"/>
      <c r="CT49"/>
      <c r="CU49"/>
      <c r="CV49" s="78"/>
      <c r="CW49" s="1"/>
      <c r="CY49" s="75"/>
      <c r="CZ49" s="75"/>
      <c r="DA49" s="75"/>
      <c r="DB49" s="75"/>
      <c r="DC49" s="75"/>
    </row>
    <row r="50" spans="1:158" s="57" customFormat="1">
      <c r="A50" s="7" t="s">
        <v>29</v>
      </c>
      <c r="B50" s="7" t="s">
        <v>30</v>
      </c>
      <c r="C50" s="7" t="s">
        <v>34</v>
      </c>
      <c r="D50" s="7">
        <v>1999</v>
      </c>
      <c r="E50" s="7">
        <v>4</v>
      </c>
      <c r="F50" s="7">
        <v>1</v>
      </c>
      <c r="G50" s="7">
        <v>26</v>
      </c>
      <c r="H50" s="7">
        <v>49</v>
      </c>
      <c r="I50" s="7">
        <v>126</v>
      </c>
      <c r="J50" s="126">
        <v>45919</v>
      </c>
      <c r="K50" s="121">
        <v>0.85</v>
      </c>
      <c r="L50" s="143">
        <v>3.5000000000000003E-2</v>
      </c>
      <c r="M50" s="143">
        <v>4.4999999999999998E-2</v>
      </c>
      <c r="N50" s="143">
        <v>6.3E-2</v>
      </c>
      <c r="O50" s="143">
        <v>0.219</v>
      </c>
      <c r="P50" s="127">
        <f t="shared" si="23"/>
        <v>0.96499999999999997</v>
      </c>
      <c r="Q50" s="127">
        <f t="shared" si="24"/>
        <v>0.95499999999999996</v>
      </c>
      <c r="R50" s="127">
        <f t="shared" si="25"/>
        <v>0.93700000000000006</v>
      </c>
      <c r="S50" s="127">
        <f t="shared" si="1"/>
        <v>0.78100000000000003</v>
      </c>
      <c r="T50" s="3">
        <v>29.4</v>
      </c>
      <c r="U50" s="3">
        <v>40.6</v>
      </c>
      <c r="V50" s="3">
        <v>24.4</v>
      </c>
      <c r="W50" s="3">
        <v>17.100000000000001</v>
      </c>
      <c r="X50" s="3">
        <v>47.6</v>
      </c>
      <c r="Y50" s="3">
        <v>51.4</v>
      </c>
      <c r="Z50" s="3">
        <v>41.6</v>
      </c>
      <c r="AA50" s="3">
        <v>40.5</v>
      </c>
      <c r="AB50" s="3">
        <v>44.4</v>
      </c>
      <c r="AC50" s="3">
        <v>47.6</v>
      </c>
      <c r="AD50" s="3">
        <v>41.9</v>
      </c>
      <c r="AE50" s="3">
        <v>50</v>
      </c>
      <c r="AF50" s="3">
        <v>46.2</v>
      </c>
      <c r="AG50" s="3">
        <v>50.1</v>
      </c>
      <c r="AH50" s="3">
        <v>43.9</v>
      </c>
      <c r="AI50" s="3">
        <v>45.1</v>
      </c>
      <c r="AJ50" s="3">
        <v>42.3</v>
      </c>
      <c r="AK50" s="3">
        <v>44.1</v>
      </c>
      <c r="AL50" s="3">
        <v>45</v>
      </c>
      <c r="AM50" s="3">
        <v>44.5</v>
      </c>
      <c r="AN50" s="3">
        <v>73</v>
      </c>
      <c r="AO50" s="88">
        <v>0.5</v>
      </c>
      <c r="AP50" s="7">
        <v>1702</v>
      </c>
      <c r="AQ50" s="144">
        <f t="shared" si="2"/>
        <v>3404</v>
      </c>
      <c r="AR50" s="114">
        <v>116.5</v>
      </c>
      <c r="AS50" s="88">
        <v>20</v>
      </c>
      <c r="AT50" s="7">
        <v>18</v>
      </c>
      <c r="AU50" s="114">
        <v>78.400000000000006</v>
      </c>
      <c r="AV50" s="7">
        <v>15.46</v>
      </c>
      <c r="AW50" s="114">
        <f t="shared" si="3"/>
        <v>80.280612244897966</v>
      </c>
      <c r="AX50" s="129">
        <v>7.03</v>
      </c>
      <c r="AY50" s="129">
        <v>1.86</v>
      </c>
      <c r="AZ50" s="129">
        <v>14.26</v>
      </c>
      <c r="BA50" s="129">
        <v>1.68</v>
      </c>
      <c r="BB50" s="128">
        <f t="shared" si="4"/>
        <v>24.83</v>
      </c>
      <c r="BC50" s="130">
        <f t="shared" si="5"/>
        <v>1.3794444444444443</v>
      </c>
      <c r="BD50" s="130">
        <f t="shared" si="6"/>
        <v>6.4722222222222223</v>
      </c>
      <c r="BE50" s="131">
        <f t="shared" si="7"/>
        <v>0.19719387755102041</v>
      </c>
      <c r="BF50" s="132">
        <f t="shared" si="8"/>
        <v>335.62397959183676</v>
      </c>
      <c r="BG50" s="132">
        <f t="shared" si="9"/>
        <v>671.24795918367352</v>
      </c>
      <c r="BH50" s="130">
        <f t="shared" si="10"/>
        <v>0.28312525171163916</v>
      </c>
      <c r="BI50" s="130">
        <f t="shared" si="11"/>
        <v>7.4909383809907373E-2</v>
      </c>
      <c r="BJ50" s="130">
        <f t="shared" si="12"/>
        <v>0.57430527587595659</v>
      </c>
      <c r="BK50" s="130">
        <f t="shared" si="13"/>
        <v>6.7660088602496976E-2</v>
      </c>
      <c r="BL50" s="133">
        <f t="shared" si="14"/>
        <v>190.04724740480165</v>
      </c>
      <c r="BM50" s="133">
        <f t="shared" si="15"/>
        <v>50.282771006106842</v>
      </c>
      <c r="BN50" s="133">
        <f t="shared" si="16"/>
        <v>385.50124438015246</v>
      </c>
      <c r="BO50" s="133">
        <f t="shared" si="17"/>
        <v>45.416696392612621</v>
      </c>
      <c r="BP50" s="134">
        <f t="shared" si="18"/>
        <v>27.875</v>
      </c>
      <c r="BQ50" s="134">
        <f t="shared" si="19"/>
        <v>45.274999999999999</v>
      </c>
      <c r="BR50" s="134">
        <f t="shared" si="20"/>
        <v>45.975000000000001</v>
      </c>
      <c r="BS50" s="134">
        <f t="shared" si="21"/>
        <v>46.325000000000003</v>
      </c>
      <c r="BT50" s="134">
        <f t="shared" si="22"/>
        <v>43.975000000000001</v>
      </c>
      <c r="BU50" s="134"/>
      <c r="BV50" s="134"/>
      <c r="BW50" s="134"/>
      <c r="BX50" s="134"/>
      <c r="BY50" s="119"/>
      <c r="BZ50" s="119"/>
      <c r="CA50" s="119"/>
      <c r="CB50" s="119"/>
      <c r="CC50" s="119"/>
      <c r="CD50" s="119"/>
      <c r="CE50" s="119"/>
      <c r="CF50" s="119"/>
      <c r="CG50" s="63"/>
      <c r="CH50" s="63"/>
      <c r="CI50" s="61"/>
      <c r="CK50"/>
      <c r="CL50"/>
      <c r="CM50"/>
      <c r="CN50"/>
      <c r="CO50"/>
      <c r="CP50"/>
      <c r="CQ50"/>
      <c r="CR50"/>
      <c r="CS50"/>
      <c r="CT50"/>
      <c r="CU50"/>
      <c r="CV50" s="78"/>
      <c r="CW50" s="1"/>
      <c r="CY50" s="75"/>
      <c r="CZ50" s="75"/>
      <c r="DA50" s="75"/>
      <c r="DB50" s="75"/>
      <c r="DC50" s="75"/>
    </row>
    <row r="51" spans="1:158" s="57" customFormat="1">
      <c r="A51" s="7" t="s">
        <v>29</v>
      </c>
      <c r="B51" s="7" t="s">
        <v>30</v>
      </c>
      <c r="C51" s="7" t="s">
        <v>35</v>
      </c>
      <c r="D51" s="7">
        <v>2002</v>
      </c>
      <c r="E51" s="7">
        <v>4</v>
      </c>
      <c r="F51" s="7">
        <v>2</v>
      </c>
      <c r="G51" s="7">
        <v>26</v>
      </c>
      <c r="H51" s="7">
        <v>50</v>
      </c>
      <c r="I51" s="7">
        <v>226</v>
      </c>
      <c r="J51" s="126">
        <v>45919</v>
      </c>
      <c r="K51" s="121">
        <v>0.8</v>
      </c>
      <c r="L51" s="143">
        <v>4.2000000000000003E-2</v>
      </c>
      <c r="M51" s="143">
        <v>4.9000000000000002E-2</v>
      </c>
      <c r="N51" s="143">
        <v>6.4000000000000001E-2</v>
      </c>
      <c r="O51" s="143">
        <v>0.29099999999999998</v>
      </c>
      <c r="P51" s="127">
        <f t="shared" si="23"/>
        <v>0.95799999999999996</v>
      </c>
      <c r="Q51" s="127">
        <f t="shared" si="24"/>
        <v>0.95099999999999996</v>
      </c>
      <c r="R51" s="127">
        <f t="shared" si="25"/>
        <v>0.93599999999999994</v>
      </c>
      <c r="S51" s="127">
        <f t="shared" si="1"/>
        <v>0.70900000000000007</v>
      </c>
      <c r="T51" s="3">
        <v>15.4</v>
      </c>
      <c r="U51" s="3">
        <v>0</v>
      </c>
      <c r="V51" s="3">
        <v>1.6</v>
      </c>
      <c r="W51" s="3">
        <v>25.9</v>
      </c>
      <c r="X51" s="3">
        <v>48.7</v>
      </c>
      <c r="Y51" s="3">
        <v>34.299999999999997</v>
      </c>
      <c r="Z51" s="3">
        <v>45.2</v>
      </c>
      <c r="AA51" s="3">
        <v>44.1</v>
      </c>
      <c r="AB51" s="3">
        <v>52</v>
      </c>
      <c r="AC51" s="3">
        <v>51.3</v>
      </c>
      <c r="AD51" s="3">
        <v>52.3</v>
      </c>
      <c r="AE51" s="3">
        <v>50.5</v>
      </c>
      <c r="AF51" s="3">
        <v>52.3</v>
      </c>
      <c r="AG51" s="3">
        <v>53.6</v>
      </c>
      <c r="AH51" s="3">
        <v>46.8</v>
      </c>
      <c r="AI51" s="3">
        <v>44.6</v>
      </c>
      <c r="AJ51" s="3">
        <v>48.9</v>
      </c>
      <c r="AK51" s="3">
        <v>47.9</v>
      </c>
      <c r="AL51" s="3">
        <v>44</v>
      </c>
      <c r="AM51" s="3">
        <v>50.6</v>
      </c>
      <c r="AN51" s="3">
        <v>67</v>
      </c>
      <c r="AO51" s="88">
        <v>0.5</v>
      </c>
      <c r="AP51" s="7">
        <v>1471</v>
      </c>
      <c r="AQ51" s="144">
        <f t="shared" si="2"/>
        <v>2942</v>
      </c>
      <c r="AR51" s="114">
        <v>143.1</v>
      </c>
      <c r="AS51" s="88">
        <v>20</v>
      </c>
      <c r="AT51" s="7">
        <v>19</v>
      </c>
      <c r="AU51" s="114">
        <v>85.6</v>
      </c>
      <c r="AV51" s="7">
        <v>19.27</v>
      </c>
      <c r="AW51" s="114">
        <f t="shared" si="3"/>
        <v>77.488317757009355</v>
      </c>
      <c r="AX51" s="129">
        <v>9.0399999999999991</v>
      </c>
      <c r="AY51" s="129">
        <v>2.56</v>
      </c>
      <c r="AZ51" s="129">
        <v>18.23</v>
      </c>
      <c r="BA51" s="129">
        <v>2.02</v>
      </c>
      <c r="BB51" s="128">
        <f t="shared" si="4"/>
        <v>31.849999999999998</v>
      </c>
      <c r="BC51" s="130">
        <f t="shared" si="5"/>
        <v>1.6763157894736842</v>
      </c>
      <c r="BD51" s="130">
        <f t="shared" si="6"/>
        <v>7.5315789473684207</v>
      </c>
      <c r="BE51" s="131">
        <f t="shared" si="7"/>
        <v>0.22511682242990655</v>
      </c>
      <c r="BF51" s="132">
        <f t="shared" si="8"/>
        <v>331.14684579439256</v>
      </c>
      <c r="BG51" s="132">
        <f t="shared" si="9"/>
        <v>662.29369158878512</v>
      </c>
      <c r="BH51" s="130">
        <f t="shared" si="10"/>
        <v>0.28383045525902667</v>
      </c>
      <c r="BI51" s="130">
        <f t="shared" si="11"/>
        <v>8.0376766091051807E-2</v>
      </c>
      <c r="BJ51" s="130">
        <f t="shared" si="12"/>
        <v>0.57237048665620094</v>
      </c>
      <c r="BK51" s="130">
        <f t="shared" si="13"/>
        <v>6.342229199372057E-2</v>
      </c>
      <c r="BL51" s="133">
        <f t="shared" si="14"/>
        <v>187.97911999882629</v>
      </c>
      <c r="BM51" s="133">
        <f t="shared" si="15"/>
        <v>53.233025132410987</v>
      </c>
      <c r="BN51" s="133">
        <f t="shared" si="16"/>
        <v>379.07736256400477</v>
      </c>
      <c r="BO51" s="133">
        <f t="shared" si="17"/>
        <v>42.00418389354305</v>
      </c>
      <c r="BP51" s="134">
        <f t="shared" si="18"/>
        <v>10.725</v>
      </c>
      <c r="BQ51" s="134">
        <f t="shared" si="19"/>
        <v>43.074999999999996</v>
      </c>
      <c r="BR51" s="134">
        <f t="shared" si="20"/>
        <v>51.524999999999999</v>
      </c>
      <c r="BS51" s="134">
        <f t="shared" si="21"/>
        <v>49.324999999999996</v>
      </c>
      <c r="BT51" s="134">
        <f t="shared" si="22"/>
        <v>47.85</v>
      </c>
      <c r="BU51" s="134"/>
      <c r="BV51" s="134"/>
      <c r="BW51" s="134"/>
      <c r="BX51" s="134"/>
      <c r="BY51" s="119"/>
      <c r="BZ51" s="119"/>
      <c r="CA51" s="119"/>
      <c r="CB51" s="119"/>
      <c r="CC51" s="119"/>
      <c r="CD51" s="119"/>
      <c r="CE51" s="119"/>
      <c r="CF51" s="119"/>
      <c r="CG51" s="63"/>
      <c r="CH51" s="63"/>
      <c r="CI51" s="61"/>
      <c r="CK51"/>
      <c r="CL51"/>
      <c r="CM51"/>
      <c r="CN51"/>
      <c r="CO51"/>
      <c r="CP51"/>
      <c r="CQ51"/>
      <c r="CR51"/>
      <c r="CS51"/>
      <c r="CT51"/>
      <c r="CU51"/>
      <c r="CV51" s="78"/>
      <c r="CW51" s="1"/>
      <c r="CY51" s="75"/>
      <c r="CZ51" s="75"/>
      <c r="DA51" s="75"/>
      <c r="DB51" s="75"/>
      <c r="DC51" s="75"/>
    </row>
    <row r="52" spans="1:158" s="57" customFormat="1">
      <c r="A52" s="7" t="s">
        <v>29</v>
      </c>
      <c r="B52" s="7" t="s">
        <v>30</v>
      </c>
      <c r="C52" s="7" t="s">
        <v>32</v>
      </c>
      <c r="D52" s="7">
        <v>1985</v>
      </c>
      <c r="E52" s="7">
        <v>4</v>
      </c>
      <c r="F52" s="7">
        <v>3</v>
      </c>
      <c r="G52" s="7">
        <v>26</v>
      </c>
      <c r="H52" s="7">
        <v>51</v>
      </c>
      <c r="I52" s="7">
        <v>326</v>
      </c>
      <c r="J52" s="126">
        <v>45915</v>
      </c>
      <c r="K52" s="121">
        <v>0.76</v>
      </c>
      <c r="L52" s="143">
        <v>3.2000000000000001E-2</v>
      </c>
      <c r="M52" s="143">
        <v>8.1000000000000003E-2</v>
      </c>
      <c r="N52" s="143">
        <v>0.13500000000000001</v>
      </c>
      <c r="O52" s="143">
        <v>0.26600000000000001</v>
      </c>
      <c r="P52" s="127">
        <f t="shared" si="23"/>
        <v>0.96799999999999997</v>
      </c>
      <c r="Q52" s="127">
        <f t="shared" si="24"/>
        <v>0.91900000000000004</v>
      </c>
      <c r="R52" s="127">
        <f t="shared" si="25"/>
        <v>0.86499999999999999</v>
      </c>
      <c r="S52" s="127">
        <f t="shared" si="1"/>
        <v>0.73399999999999999</v>
      </c>
      <c r="T52" s="3">
        <v>11.4</v>
      </c>
      <c r="U52" s="3">
        <v>0.7</v>
      </c>
      <c r="V52" s="3">
        <v>44</v>
      </c>
      <c r="W52" s="3">
        <v>37.200000000000003</v>
      </c>
      <c r="X52" s="3">
        <v>46</v>
      </c>
      <c r="Y52" s="3">
        <v>42.4</v>
      </c>
      <c r="Z52" s="3">
        <v>44.7</v>
      </c>
      <c r="AA52" s="3">
        <v>46.5</v>
      </c>
      <c r="AB52" s="3">
        <v>50.3</v>
      </c>
      <c r="AC52" s="3">
        <v>49.5</v>
      </c>
      <c r="AD52" s="3">
        <v>50.7</v>
      </c>
      <c r="AE52" s="3">
        <v>49.9</v>
      </c>
      <c r="AF52" s="3">
        <v>48.8</v>
      </c>
      <c r="AG52" s="3">
        <v>46.7</v>
      </c>
      <c r="AH52" s="3">
        <v>49.8</v>
      </c>
      <c r="AI52" s="3">
        <v>44.6</v>
      </c>
      <c r="AJ52" s="3">
        <v>41.6</v>
      </c>
      <c r="AK52" s="3">
        <v>46</v>
      </c>
      <c r="AL52" s="3">
        <v>41</v>
      </c>
      <c r="AM52" s="3">
        <v>46.8</v>
      </c>
      <c r="AN52" s="3">
        <v>61</v>
      </c>
      <c r="AO52" s="88">
        <v>0.5</v>
      </c>
      <c r="AP52" s="7">
        <v>1275</v>
      </c>
      <c r="AQ52" s="144">
        <f t="shared" si="2"/>
        <v>2550</v>
      </c>
      <c r="AR52" s="114">
        <v>126.6</v>
      </c>
      <c r="AS52" s="88">
        <v>20</v>
      </c>
      <c r="AT52" s="7">
        <v>20</v>
      </c>
      <c r="AU52" s="114">
        <v>91.2</v>
      </c>
      <c r="AV52" s="7">
        <v>21.11</v>
      </c>
      <c r="AW52" s="114">
        <f t="shared" si="3"/>
        <v>76.853070175438589</v>
      </c>
      <c r="AX52" s="129">
        <v>9.89</v>
      </c>
      <c r="AY52" s="129">
        <v>0.78</v>
      </c>
      <c r="AZ52" s="129">
        <v>17.29</v>
      </c>
      <c r="BA52" s="129">
        <v>0.77</v>
      </c>
      <c r="BB52" s="128">
        <f t="shared" si="4"/>
        <v>28.73</v>
      </c>
      <c r="BC52" s="130">
        <f t="shared" si="5"/>
        <v>1.4365000000000001</v>
      </c>
      <c r="BD52" s="130">
        <f t="shared" si="6"/>
        <v>6.33</v>
      </c>
      <c r="BE52" s="131">
        <f t="shared" si="7"/>
        <v>0.23146929824561402</v>
      </c>
      <c r="BF52" s="132">
        <f t="shared" si="8"/>
        <v>295.12335526315786</v>
      </c>
      <c r="BG52" s="132">
        <f t="shared" si="9"/>
        <v>590.24671052631572</v>
      </c>
      <c r="BH52" s="130">
        <f t="shared" si="10"/>
        <v>0.34423947093630353</v>
      </c>
      <c r="BI52" s="130">
        <f t="shared" si="11"/>
        <v>2.7149321266968326E-2</v>
      </c>
      <c r="BJ52" s="130">
        <f t="shared" si="12"/>
        <v>0.60180995475113119</v>
      </c>
      <c r="BK52" s="130">
        <f t="shared" si="13"/>
        <v>2.6801253045596937E-2</v>
      </c>
      <c r="BL52" s="133">
        <f t="shared" si="14"/>
        <v>203.18621535347242</v>
      </c>
      <c r="BM52" s="133">
        <f t="shared" si="15"/>
        <v>16.0247975708502</v>
      </c>
      <c r="BN52" s="133">
        <f t="shared" si="16"/>
        <v>355.21634615384608</v>
      </c>
      <c r="BO52" s="133">
        <f t="shared" si="17"/>
        <v>15.819351448146993</v>
      </c>
      <c r="BP52" s="134">
        <f t="shared" si="18"/>
        <v>23.325000000000003</v>
      </c>
      <c r="BQ52" s="134">
        <f t="shared" si="19"/>
        <v>44.900000000000006</v>
      </c>
      <c r="BR52" s="134">
        <f t="shared" si="20"/>
        <v>50.1</v>
      </c>
      <c r="BS52" s="134">
        <f t="shared" si="21"/>
        <v>47.475000000000001</v>
      </c>
      <c r="BT52" s="134">
        <f t="shared" si="22"/>
        <v>43.849999999999994</v>
      </c>
      <c r="BU52" s="134"/>
      <c r="BV52" s="134"/>
      <c r="BW52" s="134"/>
      <c r="BX52" s="134"/>
      <c r="BY52" s="119"/>
      <c r="BZ52" s="119"/>
      <c r="CA52" s="119"/>
      <c r="CB52" s="119"/>
      <c r="CC52" s="119"/>
      <c r="CD52" s="119"/>
      <c r="CE52" s="119"/>
      <c r="CF52" s="119"/>
      <c r="CG52" s="63"/>
      <c r="CH52" s="63"/>
      <c r="CI52" s="61"/>
      <c r="CK52"/>
      <c r="CL52"/>
      <c r="CM52"/>
      <c r="CN52"/>
      <c r="CO52"/>
      <c r="CP52"/>
      <c r="CQ52"/>
      <c r="CR52"/>
      <c r="CS52"/>
      <c r="CT52"/>
      <c r="CU52"/>
      <c r="CV52" s="78"/>
      <c r="CW52" s="1"/>
      <c r="CY52" s="75"/>
      <c r="CZ52" s="75"/>
      <c r="DA52" s="75"/>
      <c r="DB52" s="75"/>
      <c r="DC52" s="75"/>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row>
    <row r="53" spans="1:158" s="50" customFormat="1">
      <c r="A53" s="7" t="s">
        <v>29</v>
      </c>
      <c r="B53" s="7" t="s">
        <v>30</v>
      </c>
      <c r="C53" s="7" t="s">
        <v>38</v>
      </c>
      <c r="D53" s="7">
        <v>2023</v>
      </c>
      <c r="E53" s="7">
        <v>4</v>
      </c>
      <c r="F53" s="7">
        <v>4</v>
      </c>
      <c r="G53" s="7">
        <v>26</v>
      </c>
      <c r="H53" s="7">
        <v>52</v>
      </c>
      <c r="I53" s="7">
        <v>426</v>
      </c>
      <c r="J53" s="126">
        <v>45909</v>
      </c>
      <c r="K53" s="88">
        <v>0.83</v>
      </c>
      <c r="L53" s="143">
        <v>0.05</v>
      </c>
      <c r="M53" s="143">
        <v>7.8E-2</v>
      </c>
      <c r="N53" s="143">
        <v>0.14599999999999999</v>
      </c>
      <c r="O53" s="143">
        <v>0.27800000000000002</v>
      </c>
      <c r="P53" s="127">
        <f t="shared" si="23"/>
        <v>0.95</v>
      </c>
      <c r="Q53" s="127">
        <f t="shared" si="24"/>
        <v>0.92200000000000004</v>
      </c>
      <c r="R53" s="127">
        <f t="shared" si="25"/>
        <v>0.85399999999999998</v>
      </c>
      <c r="S53" s="127">
        <f t="shared" si="1"/>
        <v>0.72199999999999998</v>
      </c>
      <c r="T53" s="7">
        <v>26.7</v>
      </c>
      <c r="U53" s="7">
        <v>4</v>
      </c>
      <c r="V53" s="7">
        <v>8.5</v>
      </c>
      <c r="W53" s="7">
        <v>13.1</v>
      </c>
      <c r="X53" s="7">
        <v>46.8</v>
      </c>
      <c r="Y53" s="7">
        <v>41.3</v>
      </c>
      <c r="Z53" s="7">
        <v>44</v>
      </c>
      <c r="AA53" s="7">
        <v>28</v>
      </c>
      <c r="AB53" s="7">
        <v>51.3</v>
      </c>
      <c r="AC53" s="7">
        <v>49.8</v>
      </c>
      <c r="AD53" s="7">
        <v>48.6</v>
      </c>
      <c r="AE53" s="7">
        <v>49.8</v>
      </c>
      <c r="AF53" s="7">
        <v>49.8</v>
      </c>
      <c r="AG53" s="7">
        <v>51.2</v>
      </c>
      <c r="AH53" s="7">
        <v>48.6</v>
      </c>
      <c r="AI53" s="7">
        <v>52.6</v>
      </c>
      <c r="AJ53" s="7">
        <v>49.1</v>
      </c>
      <c r="AK53" s="7">
        <v>47.3</v>
      </c>
      <c r="AL53" s="7">
        <v>47.1</v>
      </c>
      <c r="AM53" s="7">
        <v>53.6</v>
      </c>
      <c r="AN53" s="3">
        <v>69</v>
      </c>
      <c r="AO53" s="88">
        <v>0.5</v>
      </c>
      <c r="AP53" s="7">
        <v>1690</v>
      </c>
      <c r="AQ53" s="144">
        <f t="shared" si="2"/>
        <v>3380</v>
      </c>
      <c r="AR53" s="114">
        <v>116.4</v>
      </c>
      <c r="AS53" s="88">
        <v>20</v>
      </c>
      <c r="AT53" s="7">
        <v>18</v>
      </c>
      <c r="AU53" s="114">
        <v>158.1</v>
      </c>
      <c r="AV53" s="7">
        <v>33.78</v>
      </c>
      <c r="AW53" s="114">
        <f t="shared" si="3"/>
        <v>78.6337760910816</v>
      </c>
      <c r="AX53" s="129">
        <v>8.14</v>
      </c>
      <c r="AY53" s="129">
        <v>1.8</v>
      </c>
      <c r="AZ53" s="129">
        <v>13.13</v>
      </c>
      <c r="BA53" s="129">
        <v>0.51</v>
      </c>
      <c r="BB53" s="128">
        <f t="shared" si="4"/>
        <v>23.580000000000002</v>
      </c>
      <c r="BC53" s="130">
        <f t="shared" si="5"/>
        <v>1.31</v>
      </c>
      <c r="BD53" s="130">
        <f t="shared" si="6"/>
        <v>6.4666666666666668</v>
      </c>
      <c r="BE53" s="131">
        <f t="shared" ref="BE53:BE65" si="26">AV53/AU53</f>
        <v>0.21366223908918408</v>
      </c>
      <c r="BF53" s="132">
        <f t="shared" si="8"/>
        <v>361.0891840607211</v>
      </c>
      <c r="BG53" s="132">
        <f t="shared" si="9"/>
        <v>722.17836812144219</v>
      </c>
      <c r="BH53" s="130">
        <f t="shared" si="10"/>
        <v>0.34520780322307038</v>
      </c>
      <c r="BI53" s="130">
        <f t="shared" si="11"/>
        <v>7.6335877862595422E-2</v>
      </c>
      <c r="BJ53" s="130">
        <f t="shared" si="12"/>
        <v>0.55682782018659882</v>
      </c>
      <c r="BK53" s="130">
        <f t="shared" si="13"/>
        <v>2.1628498727735368E-2</v>
      </c>
      <c r="BL53" s="133">
        <f t="shared" si="14"/>
        <v>249.3016079944249</v>
      </c>
      <c r="BM53" s="133">
        <f t="shared" si="15"/>
        <v>55.128119703926885</v>
      </c>
      <c r="BN53" s="133">
        <f t="shared" si="16"/>
        <v>402.12900650697776</v>
      </c>
      <c r="BO53" s="133">
        <f t="shared" si="17"/>
        <v>15.619633916112617</v>
      </c>
      <c r="BP53" s="134">
        <f t="shared" si="18"/>
        <v>13.075000000000001</v>
      </c>
      <c r="BQ53" s="134">
        <f t="shared" si="19"/>
        <v>40.024999999999999</v>
      </c>
      <c r="BR53" s="134">
        <f t="shared" si="20"/>
        <v>49.875</v>
      </c>
      <c r="BS53" s="134">
        <f t="shared" si="21"/>
        <v>50.55</v>
      </c>
      <c r="BT53" s="134">
        <f t="shared" si="22"/>
        <v>49.274999999999999</v>
      </c>
      <c r="BU53" s="134"/>
      <c r="BV53" s="134"/>
      <c r="BW53" s="134"/>
      <c r="BX53" s="134"/>
      <c r="BY53" s="119"/>
      <c r="BZ53" s="119"/>
      <c r="CA53" s="119"/>
      <c r="CB53" s="119"/>
      <c r="CC53" s="119"/>
      <c r="CD53" s="119"/>
      <c r="CE53" s="119"/>
      <c r="CF53" s="119"/>
      <c r="CG53" s="51"/>
      <c r="CH53" s="51"/>
      <c r="CI53" s="54"/>
      <c r="CK53"/>
      <c r="CL53"/>
      <c r="CM53"/>
      <c r="CN53"/>
      <c r="CO53"/>
      <c r="CP53"/>
      <c r="CQ53"/>
      <c r="CR53"/>
      <c r="CS53"/>
      <c r="CV53" s="118"/>
      <c r="CW53" s="118"/>
      <c r="CY53" s="76"/>
      <c r="CZ53" s="76"/>
      <c r="DA53" s="76"/>
      <c r="DB53" s="76"/>
      <c r="DC53" s="76"/>
    </row>
    <row r="54" spans="1:158" s="57" customFormat="1">
      <c r="A54" s="7" t="s">
        <v>29</v>
      </c>
      <c r="B54" s="7" t="s">
        <v>30</v>
      </c>
      <c r="C54" s="7" t="s">
        <v>36</v>
      </c>
      <c r="D54" s="7">
        <v>2016</v>
      </c>
      <c r="E54" s="7">
        <v>4</v>
      </c>
      <c r="F54" s="7">
        <v>4</v>
      </c>
      <c r="G54" s="7">
        <v>28</v>
      </c>
      <c r="H54" s="7">
        <v>53</v>
      </c>
      <c r="I54" s="7">
        <v>428</v>
      </c>
      <c r="J54" s="126">
        <v>45919</v>
      </c>
      <c r="K54" s="121">
        <v>0.83</v>
      </c>
      <c r="L54" s="143">
        <v>2.3E-2</v>
      </c>
      <c r="M54" s="143">
        <v>2.9000000000000001E-2</v>
      </c>
      <c r="N54" s="143">
        <v>4.5999999999999999E-2</v>
      </c>
      <c r="O54" s="143">
        <v>9.9000000000000005E-2</v>
      </c>
      <c r="P54" s="127">
        <f t="shared" si="23"/>
        <v>0.97699999999999998</v>
      </c>
      <c r="Q54" s="127">
        <f t="shared" si="24"/>
        <v>0.97099999999999997</v>
      </c>
      <c r="R54" s="127">
        <f t="shared" si="25"/>
        <v>0.95399999999999996</v>
      </c>
      <c r="S54" s="127">
        <f t="shared" si="1"/>
        <v>0.90100000000000002</v>
      </c>
      <c r="T54" s="3">
        <v>0.7</v>
      </c>
      <c r="U54" s="3">
        <v>2.1</v>
      </c>
      <c r="V54" s="3">
        <v>27.2</v>
      </c>
      <c r="W54" s="3">
        <v>24.3</v>
      </c>
      <c r="X54" s="3">
        <v>44</v>
      </c>
      <c r="Y54" s="3">
        <v>31.7</v>
      </c>
      <c r="Z54" s="3">
        <v>42.7</v>
      </c>
      <c r="AA54" s="3">
        <v>44.1</v>
      </c>
      <c r="AB54" s="3">
        <v>46.1</v>
      </c>
      <c r="AC54" s="3">
        <v>43.7</v>
      </c>
      <c r="AD54" s="3">
        <v>44.3</v>
      </c>
      <c r="AE54" s="3">
        <v>43.8</v>
      </c>
      <c r="AF54" s="3">
        <v>48.5</v>
      </c>
      <c r="AG54" s="3">
        <v>46.3</v>
      </c>
      <c r="AH54" s="3">
        <v>41.8</v>
      </c>
      <c r="AI54" s="3">
        <v>47.9</v>
      </c>
      <c r="AJ54" s="3">
        <v>43.7</v>
      </c>
      <c r="AK54" s="3">
        <v>42.2</v>
      </c>
      <c r="AL54" s="3">
        <v>42.4</v>
      </c>
      <c r="AM54" s="3">
        <v>38.799999999999997</v>
      </c>
      <c r="AN54" s="3">
        <v>73</v>
      </c>
      <c r="AO54" s="88">
        <v>0.5</v>
      </c>
      <c r="AP54" s="7">
        <v>1678</v>
      </c>
      <c r="AQ54" s="144">
        <f t="shared" si="2"/>
        <v>3356</v>
      </c>
      <c r="AR54" s="114">
        <v>137.5</v>
      </c>
      <c r="AS54" s="88">
        <v>20</v>
      </c>
      <c r="AT54" s="7">
        <v>19</v>
      </c>
      <c r="AU54" s="114">
        <v>77.2</v>
      </c>
      <c r="AV54" s="7">
        <v>15.46</v>
      </c>
      <c r="AW54" s="114">
        <f t="shared" si="3"/>
        <v>79.974093264248708</v>
      </c>
      <c r="AX54" s="129">
        <v>9.48</v>
      </c>
      <c r="AY54" s="129">
        <v>2.77</v>
      </c>
      <c r="AZ54" s="129">
        <v>13.65</v>
      </c>
      <c r="BA54" s="129">
        <v>0.47</v>
      </c>
      <c r="BB54" s="128">
        <f t="shared" si="4"/>
        <v>26.369999999999997</v>
      </c>
      <c r="BC54" s="130">
        <f t="shared" si="5"/>
        <v>1.3878947368421051</v>
      </c>
      <c r="BD54" s="130">
        <f t="shared" si="6"/>
        <v>7.2368421052631575</v>
      </c>
      <c r="BE54" s="131">
        <f t="shared" si="26"/>
        <v>0.20025906735751295</v>
      </c>
      <c r="BF54" s="132">
        <f t="shared" ref="BF54:BF65" si="27">AP54*BE54</f>
        <v>336.03471502590673</v>
      </c>
      <c r="BG54" s="132">
        <f t="shared" ref="BG54:BG65" si="28">BF54/0.5</f>
        <v>672.06943005181347</v>
      </c>
      <c r="BH54" s="130">
        <f t="shared" si="10"/>
        <v>0.35949943117178618</v>
      </c>
      <c r="BI54" s="130">
        <f t="shared" si="11"/>
        <v>0.1050436101630641</v>
      </c>
      <c r="BJ54" s="130">
        <f t="shared" si="12"/>
        <v>0.51763367463026178</v>
      </c>
      <c r="BK54" s="130">
        <f t="shared" si="13"/>
        <v>1.7823284034888132E-2</v>
      </c>
      <c r="BL54" s="133">
        <f t="shared" si="14"/>
        <v>241.60857781157347</v>
      </c>
      <c r="BM54" s="133">
        <f t="shared" si="15"/>
        <v>70.596599212875375</v>
      </c>
      <c r="BN54" s="133">
        <f t="shared" si="16"/>
        <v>347.88576868438588</v>
      </c>
      <c r="BO54" s="133">
        <f t="shared" si="17"/>
        <v>11.978484342978854</v>
      </c>
      <c r="BP54" s="134">
        <f t="shared" si="18"/>
        <v>13.574999999999999</v>
      </c>
      <c r="BQ54" s="134">
        <f t="shared" si="19"/>
        <v>40.625</v>
      </c>
      <c r="BR54" s="134">
        <f t="shared" si="20"/>
        <v>44.475000000000009</v>
      </c>
      <c r="BS54" s="134">
        <f t="shared" si="21"/>
        <v>46.125</v>
      </c>
      <c r="BT54" s="134">
        <f t="shared" si="22"/>
        <v>41.775000000000006</v>
      </c>
      <c r="BU54" s="134"/>
      <c r="BV54" s="134"/>
      <c r="BW54" s="134"/>
      <c r="BX54" s="134"/>
      <c r="BY54" s="119"/>
      <c r="BZ54" s="119"/>
      <c r="CA54" s="119"/>
      <c r="CB54" s="119"/>
      <c r="CC54" s="119"/>
      <c r="CD54" s="119"/>
      <c r="CE54" s="119"/>
      <c r="CF54" s="119"/>
      <c r="CG54" s="63"/>
      <c r="CH54" s="63"/>
      <c r="CI54" s="61"/>
      <c r="CK54"/>
      <c r="CL54"/>
      <c r="CM54"/>
      <c r="CN54"/>
      <c r="CO54"/>
      <c r="CP54"/>
      <c r="CQ54"/>
      <c r="CR54"/>
      <c r="CS54"/>
      <c r="CT54"/>
      <c r="CU54"/>
      <c r="CV54" s="78"/>
      <c r="CW54" s="1"/>
      <c r="CY54" s="75"/>
      <c r="CZ54" s="75"/>
      <c r="DA54" s="75"/>
      <c r="DB54" s="75"/>
      <c r="DC54" s="75"/>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row>
    <row r="55" spans="1:158" s="57" customFormat="1">
      <c r="A55" s="7" t="s">
        <v>29</v>
      </c>
      <c r="B55" s="7" t="s">
        <v>30</v>
      </c>
      <c r="C55" s="7" t="s">
        <v>33</v>
      </c>
      <c r="D55" s="7">
        <v>1998</v>
      </c>
      <c r="E55" s="7">
        <v>4</v>
      </c>
      <c r="F55" s="7">
        <v>3</v>
      </c>
      <c r="G55" s="7">
        <v>28</v>
      </c>
      <c r="H55" s="7">
        <v>54</v>
      </c>
      <c r="I55" s="7">
        <v>328</v>
      </c>
      <c r="J55" s="126">
        <v>45912</v>
      </c>
      <c r="K55" s="88">
        <v>0.84</v>
      </c>
      <c r="L55" s="143">
        <v>2.8000000000000001E-2</v>
      </c>
      <c r="M55" s="143">
        <v>4.9000000000000002E-2</v>
      </c>
      <c r="N55" s="143">
        <v>0.125</v>
      </c>
      <c r="O55" s="143">
        <v>0.31900000000000001</v>
      </c>
      <c r="P55" s="127">
        <f t="shared" si="23"/>
        <v>0.97199999999999998</v>
      </c>
      <c r="Q55" s="127">
        <f t="shared" si="24"/>
        <v>0.95099999999999996</v>
      </c>
      <c r="R55" s="127">
        <f t="shared" si="25"/>
        <v>0.875</v>
      </c>
      <c r="S55" s="127">
        <f t="shared" si="1"/>
        <v>0.68100000000000005</v>
      </c>
      <c r="T55" s="3">
        <v>36.5</v>
      </c>
      <c r="U55" s="3">
        <v>0</v>
      </c>
      <c r="V55" s="3">
        <v>31.8</v>
      </c>
      <c r="W55" s="3">
        <v>31.2</v>
      </c>
      <c r="X55" s="3">
        <v>44.7</v>
      </c>
      <c r="Y55" s="3">
        <v>34.200000000000003</v>
      </c>
      <c r="Z55" s="3">
        <v>44.8</v>
      </c>
      <c r="AA55" s="3">
        <v>28.7</v>
      </c>
      <c r="AB55" s="3">
        <v>45.2</v>
      </c>
      <c r="AC55" s="3">
        <v>34.200000000000003</v>
      </c>
      <c r="AD55" s="3">
        <v>44.1</v>
      </c>
      <c r="AE55" s="3">
        <v>48.2</v>
      </c>
      <c r="AF55" s="3">
        <v>44.3</v>
      </c>
      <c r="AG55" s="3">
        <v>42.3</v>
      </c>
      <c r="AH55" s="3">
        <v>45</v>
      </c>
      <c r="AI55" s="3">
        <v>44.8</v>
      </c>
      <c r="AJ55" s="3">
        <v>39</v>
      </c>
      <c r="AK55" s="3">
        <v>39.4</v>
      </c>
      <c r="AL55" s="3">
        <v>37.700000000000003</v>
      </c>
      <c r="AM55" s="3">
        <v>41.3</v>
      </c>
      <c r="AN55" s="3">
        <v>74</v>
      </c>
      <c r="AO55" s="88">
        <v>0.5</v>
      </c>
      <c r="AP55" s="7">
        <v>2199</v>
      </c>
      <c r="AQ55" s="144">
        <f t="shared" si="2"/>
        <v>4398</v>
      </c>
      <c r="AR55" s="114">
        <v>141.6</v>
      </c>
      <c r="AS55" s="88">
        <v>20</v>
      </c>
      <c r="AT55" s="7">
        <v>20</v>
      </c>
      <c r="AU55" s="114">
        <v>105.6</v>
      </c>
      <c r="AV55" s="7">
        <v>20.13</v>
      </c>
      <c r="AW55" s="114">
        <f t="shared" si="3"/>
        <v>80.9375</v>
      </c>
      <c r="AX55" s="129">
        <v>9.4</v>
      </c>
      <c r="AY55" s="129">
        <v>1.33</v>
      </c>
      <c r="AZ55" s="129">
        <v>17.05</v>
      </c>
      <c r="BA55" s="129">
        <v>0.73</v>
      </c>
      <c r="BB55" s="128">
        <f t="shared" si="4"/>
        <v>28.51</v>
      </c>
      <c r="BC55" s="130">
        <f t="shared" si="5"/>
        <v>1.4255</v>
      </c>
      <c r="BD55" s="130">
        <f t="shared" si="6"/>
        <v>7.08</v>
      </c>
      <c r="BE55" s="131">
        <f t="shared" si="26"/>
        <v>0.19062499999999999</v>
      </c>
      <c r="BF55" s="132">
        <f t="shared" si="27"/>
        <v>419.18437499999999</v>
      </c>
      <c r="BG55" s="132">
        <f t="shared" si="28"/>
        <v>838.36874999999998</v>
      </c>
      <c r="BH55" s="130">
        <f t="shared" si="10"/>
        <v>0.32970887407927041</v>
      </c>
      <c r="BI55" s="130">
        <f t="shared" si="11"/>
        <v>4.6650298141003153E-2</v>
      </c>
      <c r="BJ55" s="130">
        <f t="shared" si="12"/>
        <v>0.59803577692037879</v>
      </c>
      <c r="BK55" s="130">
        <f t="shared" si="13"/>
        <v>2.5605050859347594E-2</v>
      </c>
      <c r="BL55" s="133">
        <f t="shared" si="14"/>
        <v>276.41761662574532</v>
      </c>
      <c r="BM55" s="133">
        <f t="shared" si="15"/>
        <v>39.110152139600139</v>
      </c>
      <c r="BN55" s="133">
        <f t="shared" si="16"/>
        <v>501.37450675201683</v>
      </c>
      <c r="BO55" s="133">
        <f t="shared" si="17"/>
        <v>21.466474482637668</v>
      </c>
      <c r="BP55" s="134">
        <f t="shared" si="18"/>
        <v>24.875</v>
      </c>
      <c r="BQ55" s="134">
        <f t="shared" si="19"/>
        <v>38.1</v>
      </c>
      <c r="BR55" s="134">
        <f t="shared" si="20"/>
        <v>42.924999999999997</v>
      </c>
      <c r="BS55" s="134">
        <f t="shared" si="21"/>
        <v>44.099999999999994</v>
      </c>
      <c r="BT55" s="134">
        <f t="shared" si="22"/>
        <v>39.35</v>
      </c>
      <c r="BU55" s="134"/>
      <c r="BV55" s="134"/>
      <c r="BW55" s="134"/>
      <c r="BX55" s="134"/>
      <c r="BY55" s="119"/>
      <c r="BZ55" s="119"/>
      <c r="CA55" s="119"/>
      <c r="CB55" s="119"/>
      <c r="CC55" s="119"/>
      <c r="CD55" s="119"/>
      <c r="CE55" s="119"/>
      <c r="CF55" s="119"/>
      <c r="CG55" s="63"/>
      <c r="CH55" s="63"/>
      <c r="CI55" s="61"/>
      <c r="CK55"/>
      <c r="CL55"/>
      <c r="CM55"/>
      <c r="CN55"/>
      <c r="CO55"/>
      <c r="CP55"/>
      <c r="CQ55"/>
      <c r="CR55"/>
      <c r="CS55"/>
      <c r="CT55"/>
      <c r="CU55"/>
      <c r="CV55" s="79"/>
      <c r="CW55" s="1"/>
      <c r="CY55" s="75"/>
      <c r="CZ55" s="75"/>
      <c r="DA55" s="75"/>
      <c r="DB55" s="75"/>
      <c r="DC55" s="7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row>
    <row r="56" spans="1:158" s="57" customFormat="1">
      <c r="A56" s="7" t="s">
        <v>29</v>
      </c>
      <c r="B56" s="7" t="s">
        <v>30</v>
      </c>
      <c r="C56" s="7" t="s">
        <v>37</v>
      </c>
      <c r="D56" s="7">
        <v>2018</v>
      </c>
      <c r="E56" s="7">
        <v>4</v>
      </c>
      <c r="F56" s="7">
        <v>2</v>
      </c>
      <c r="G56" s="7">
        <v>28</v>
      </c>
      <c r="H56" s="7">
        <v>55</v>
      </c>
      <c r="I56" s="7">
        <v>228</v>
      </c>
      <c r="J56" s="126">
        <v>45915</v>
      </c>
      <c r="K56" s="121">
        <v>0.8</v>
      </c>
      <c r="L56" s="143">
        <v>2.1999999999999999E-2</v>
      </c>
      <c r="M56" s="143">
        <v>8.5999999999999993E-2</v>
      </c>
      <c r="N56" s="143">
        <v>0.13600000000000001</v>
      </c>
      <c r="O56" s="143">
        <v>0.19600000000000001</v>
      </c>
      <c r="P56" s="127">
        <f t="shared" si="23"/>
        <v>0.97799999999999998</v>
      </c>
      <c r="Q56" s="127">
        <f t="shared" si="24"/>
        <v>0.91400000000000003</v>
      </c>
      <c r="R56" s="127">
        <f t="shared" si="25"/>
        <v>0.86399999999999999</v>
      </c>
      <c r="S56" s="127">
        <f t="shared" si="1"/>
        <v>0.80400000000000005</v>
      </c>
      <c r="T56" s="3">
        <v>42.1</v>
      </c>
      <c r="U56" s="3">
        <v>31.3</v>
      </c>
      <c r="V56" s="3">
        <v>39.799999999999997</v>
      </c>
      <c r="W56" s="3">
        <v>38</v>
      </c>
      <c r="X56" s="3">
        <v>42.8</v>
      </c>
      <c r="Y56" s="3">
        <v>43.9</v>
      </c>
      <c r="Z56" s="3">
        <v>53</v>
      </c>
      <c r="AA56" s="3">
        <v>43.5</v>
      </c>
      <c r="AB56" s="3">
        <v>47.2</v>
      </c>
      <c r="AC56" s="3">
        <v>48.2</v>
      </c>
      <c r="AD56" s="3">
        <v>53.1</v>
      </c>
      <c r="AE56" s="3">
        <v>49.7</v>
      </c>
      <c r="AF56" s="3">
        <v>48.9</v>
      </c>
      <c r="AG56" s="3">
        <v>47.5</v>
      </c>
      <c r="AH56" s="3">
        <v>47.3</v>
      </c>
      <c r="AI56" s="3">
        <v>40.799999999999997</v>
      </c>
      <c r="AJ56" s="3">
        <v>44.8</v>
      </c>
      <c r="AK56" s="3">
        <v>44.6</v>
      </c>
      <c r="AL56" s="3">
        <v>46.8</v>
      </c>
      <c r="AM56" s="3">
        <v>41.6</v>
      </c>
      <c r="AN56" s="3">
        <v>59</v>
      </c>
      <c r="AO56" s="88">
        <v>0.5</v>
      </c>
      <c r="AP56" s="7">
        <v>1233</v>
      </c>
      <c r="AQ56" s="144">
        <f t="shared" si="2"/>
        <v>2466</v>
      </c>
      <c r="AR56" s="114">
        <v>150.4</v>
      </c>
      <c r="AS56" s="88">
        <v>20</v>
      </c>
      <c r="AT56" s="7">
        <v>18</v>
      </c>
      <c r="AU56" s="114">
        <v>89</v>
      </c>
      <c r="AV56" s="7">
        <v>23.34</v>
      </c>
      <c r="AW56" s="114">
        <f t="shared" si="3"/>
        <v>73.775280898876403</v>
      </c>
      <c r="AX56" s="129">
        <v>10.76</v>
      </c>
      <c r="AY56" s="129">
        <v>1.36</v>
      </c>
      <c r="AZ56" s="129">
        <v>26.55</v>
      </c>
      <c r="BA56" s="129">
        <v>2.33</v>
      </c>
      <c r="BB56" s="128">
        <f t="shared" si="4"/>
        <v>41</v>
      </c>
      <c r="BC56" s="130">
        <f t="shared" si="5"/>
        <v>2.2777777777777777</v>
      </c>
      <c r="BD56" s="130">
        <f t="shared" si="6"/>
        <v>8.3555555555555561</v>
      </c>
      <c r="BE56" s="131">
        <f t="shared" si="26"/>
        <v>0.26224719101123595</v>
      </c>
      <c r="BF56" s="132">
        <f t="shared" si="27"/>
        <v>323.35078651685393</v>
      </c>
      <c r="BG56" s="132">
        <f t="shared" si="28"/>
        <v>646.70157303370786</v>
      </c>
      <c r="BH56" s="130">
        <f t="shared" si="10"/>
        <v>0.26243902439024391</v>
      </c>
      <c r="BI56" s="130">
        <f t="shared" si="11"/>
        <v>3.3170731707317075E-2</v>
      </c>
      <c r="BJ56" s="130">
        <f t="shared" si="12"/>
        <v>0.64756097560975612</v>
      </c>
      <c r="BK56" s="130">
        <f t="shared" si="13"/>
        <v>5.6829268292682929E-2</v>
      </c>
      <c r="BL56" s="133">
        <f t="shared" si="14"/>
        <v>169.71972989860237</v>
      </c>
      <c r="BM56" s="133">
        <f t="shared" si="15"/>
        <v>21.451564373801041</v>
      </c>
      <c r="BN56" s="133">
        <f t="shared" si="16"/>
        <v>418.77870156207183</v>
      </c>
      <c r="BO56" s="133">
        <f t="shared" si="17"/>
        <v>36.751577199232671</v>
      </c>
      <c r="BP56" s="134">
        <f t="shared" si="18"/>
        <v>37.799999999999997</v>
      </c>
      <c r="BQ56" s="134">
        <f t="shared" si="19"/>
        <v>45.8</v>
      </c>
      <c r="BR56" s="134">
        <f t="shared" si="20"/>
        <v>49.55</v>
      </c>
      <c r="BS56" s="134">
        <f t="shared" si="21"/>
        <v>46.125</v>
      </c>
      <c r="BT56" s="134">
        <f t="shared" si="22"/>
        <v>44.449999999999996</v>
      </c>
      <c r="BU56" s="134"/>
      <c r="BV56" s="134"/>
      <c r="BW56" s="134"/>
      <c r="BX56" s="134"/>
      <c r="BY56" s="119"/>
      <c r="BZ56" s="119"/>
      <c r="CA56" s="119"/>
      <c r="CB56" s="119"/>
      <c r="CC56" s="119"/>
      <c r="CD56" s="119"/>
      <c r="CE56" s="119"/>
      <c r="CF56" s="119"/>
      <c r="CG56" s="63"/>
      <c r="CH56" s="63"/>
      <c r="CI56" s="61"/>
      <c r="CK56"/>
      <c r="CL56"/>
      <c r="CM56"/>
      <c r="CN56"/>
      <c r="CO56"/>
      <c r="CP56"/>
      <c r="CQ56"/>
      <c r="CR56"/>
      <c r="CS56"/>
      <c r="CT56"/>
      <c r="CU56"/>
      <c r="CV56" s="78"/>
      <c r="CW56" s="1"/>
      <c r="CY56" s="75"/>
      <c r="CZ56" s="75"/>
      <c r="DA56" s="75"/>
      <c r="DB56" s="75"/>
      <c r="DC56" s="75"/>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row>
    <row r="57" spans="1:158" s="57" customFormat="1">
      <c r="A57" s="7" t="s">
        <v>29</v>
      </c>
      <c r="B57" s="7" t="s">
        <v>30</v>
      </c>
      <c r="C57" s="7" t="s">
        <v>31</v>
      </c>
      <c r="D57" s="7">
        <v>1983</v>
      </c>
      <c r="E57" s="7">
        <v>4</v>
      </c>
      <c r="F57" s="7">
        <v>1</v>
      </c>
      <c r="G57" s="7">
        <v>28</v>
      </c>
      <c r="H57" s="7">
        <v>56</v>
      </c>
      <c r="I57" s="7">
        <v>128</v>
      </c>
      <c r="J57" s="126">
        <v>45915</v>
      </c>
      <c r="K57" s="121">
        <v>0.84</v>
      </c>
      <c r="L57" s="143">
        <v>1.4E-2</v>
      </c>
      <c r="M57" s="143">
        <v>4.3999999999999997E-2</v>
      </c>
      <c r="N57" s="143">
        <v>0.104</v>
      </c>
      <c r="O57" s="143">
        <v>0.36099999999999999</v>
      </c>
      <c r="P57" s="127">
        <f t="shared" si="23"/>
        <v>0.98599999999999999</v>
      </c>
      <c r="Q57" s="127">
        <f t="shared" si="24"/>
        <v>0.95599999999999996</v>
      </c>
      <c r="R57" s="127">
        <f t="shared" si="25"/>
        <v>0.89600000000000002</v>
      </c>
      <c r="S57" s="127">
        <f t="shared" si="1"/>
        <v>0.63900000000000001</v>
      </c>
      <c r="T57" s="3">
        <v>25.3</v>
      </c>
      <c r="U57" s="3">
        <v>7.6</v>
      </c>
      <c r="V57" s="3">
        <v>34.299999999999997</v>
      </c>
      <c r="W57" s="3">
        <v>34.200000000000003</v>
      </c>
      <c r="X57" s="3">
        <v>49.9</v>
      </c>
      <c r="Y57" s="3">
        <v>36.299999999999997</v>
      </c>
      <c r="Z57" s="3">
        <v>41.8</v>
      </c>
      <c r="AA57" s="3">
        <v>46</v>
      </c>
      <c r="AB57" s="3">
        <v>49.5</v>
      </c>
      <c r="AC57" s="3">
        <v>49.8</v>
      </c>
      <c r="AD57" s="3">
        <v>45.4</v>
      </c>
      <c r="AE57" s="3">
        <v>43.1</v>
      </c>
      <c r="AF57" s="3">
        <v>47.4</v>
      </c>
      <c r="AG57" s="3">
        <v>44.5</v>
      </c>
      <c r="AH57" s="3">
        <v>41.1</v>
      </c>
      <c r="AI57" s="3">
        <v>37.4</v>
      </c>
      <c r="AJ57" s="3">
        <v>39.799999999999997</v>
      </c>
      <c r="AK57" s="3">
        <v>45.2</v>
      </c>
      <c r="AL57" s="3">
        <v>43.2</v>
      </c>
      <c r="AM57" s="3">
        <v>40.5</v>
      </c>
      <c r="AN57" s="3">
        <v>77</v>
      </c>
      <c r="AO57" s="88">
        <v>0.5</v>
      </c>
      <c r="AP57" s="7">
        <v>1407</v>
      </c>
      <c r="AQ57" s="144">
        <f t="shared" si="2"/>
        <v>2814</v>
      </c>
      <c r="AR57" s="114">
        <v>118.2</v>
      </c>
      <c r="AS57" s="88">
        <v>20</v>
      </c>
      <c r="AT57" s="7">
        <v>19</v>
      </c>
      <c r="AU57" s="114">
        <v>85.8</v>
      </c>
      <c r="AV57" s="7">
        <v>19.489999999999998</v>
      </c>
      <c r="AW57" s="114">
        <f t="shared" si="3"/>
        <v>77.284382284382289</v>
      </c>
      <c r="AX57" s="129">
        <v>7.25</v>
      </c>
      <c r="AY57" s="129">
        <v>2.33</v>
      </c>
      <c r="AZ57" s="129">
        <v>17.88</v>
      </c>
      <c r="BA57" s="129">
        <v>1.47</v>
      </c>
      <c r="BB57" s="128">
        <f t="shared" si="4"/>
        <v>28.93</v>
      </c>
      <c r="BC57" s="130">
        <f t="shared" si="5"/>
        <v>1.5226315789473683</v>
      </c>
      <c r="BD57" s="130">
        <f t="shared" si="6"/>
        <v>6.2210526315789476</v>
      </c>
      <c r="BE57" s="131">
        <f t="shared" si="26"/>
        <v>0.22715617715617714</v>
      </c>
      <c r="BF57" s="132">
        <f t="shared" si="27"/>
        <v>319.60874125874125</v>
      </c>
      <c r="BG57" s="132">
        <f t="shared" si="28"/>
        <v>639.21748251748249</v>
      </c>
      <c r="BH57" s="130">
        <f t="shared" si="10"/>
        <v>0.25060490839958521</v>
      </c>
      <c r="BI57" s="130">
        <f t="shared" si="11"/>
        <v>8.0539232630487387E-2</v>
      </c>
      <c r="BJ57" s="130">
        <f t="shared" si="12"/>
        <v>0.61804355340477013</v>
      </c>
      <c r="BK57" s="130">
        <f t="shared" si="13"/>
        <v>5.0812305565157277E-2</v>
      </c>
      <c r="BL57" s="133">
        <f t="shared" si="14"/>
        <v>160.19103865370715</v>
      </c>
      <c r="BM57" s="133">
        <f t="shared" si="15"/>
        <v>51.482085525950026</v>
      </c>
      <c r="BN57" s="133">
        <f t="shared" si="16"/>
        <v>395.06424429355638</v>
      </c>
      <c r="BO57" s="133">
        <f t="shared" si="17"/>
        <v>32.480114044268902</v>
      </c>
      <c r="BP57" s="134">
        <f t="shared" si="18"/>
        <v>25.349999999999998</v>
      </c>
      <c r="BQ57" s="134">
        <f t="shared" si="19"/>
        <v>43.5</v>
      </c>
      <c r="BR57" s="134">
        <f t="shared" si="20"/>
        <v>46.949999999999996</v>
      </c>
      <c r="BS57" s="134">
        <f t="shared" si="21"/>
        <v>42.6</v>
      </c>
      <c r="BT57" s="134">
        <f t="shared" si="22"/>
        <v>42.174999999999997</v>
      </c>
      <c r="BU57" s="134"/>
      <c r="BV57" s="134"/>
      <c r="BW57" s="134"/>
      <c r="BX57" s="134"/>
      <c r="BY57" s="119"/>
      <c r="BZ57" s="119"/>
      <c r="CA57" s="119"/>
      <c r="CB57" s="119"/>
      <c r="CC57" s="119"/>
      <c r="CD57" s="119"/>
      <c r="CE57" s="119"/>
      <c r="CF57" s="119"/>
      <c r="CG57" s="63"/>
      <c r="CH57" s="63"/>
      <c r="CI57" s="61"/>
      <c r="CK57"/>
      <c r="CL57"/>
      <c r="CM57"/>
      <c r="CN57"/>
      <c r="CO57"/>
      <c r="CP57"/>
      <c r="CQ57"/>
      <c r="CR57"/>
      <c r="CS57"/>
      <c r="CT57"/>
      <c r="CU57"/>
      <c r="CV57" s="78"/>
      <c r="CW57" s="1"/>
      <c r="CY57" s="75"/>
      <c r="CZ57" s="75"/>
      <c r="DA57" s="75"/>
      <c r="DB57" s="75"/>
      <c r="DC57" s="75"/>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row>
    <row r="58" spans="1:158" s="57" customFormat="1">
      <c r="A58" s="7" t="s">
        <v>39</v>
      </c>
      <c r="B58" s="7" t="s">
        <v>40</v>
      </c>
      <c r="C58" s="7" t="s">
        <v>43</v>
      </c>
      <c r="D58" s="7">
        <v>1999</v>
      </c>
      <c r="E58" s="7">
        <v>4</v>
      </c>
      <c r="F58" s="7">
        <v>1</v>
      </c>
      <c r="G58" s="7">
        <v>30</v>
      </c>
      <c r="H58" s="7">
        <v>57</v>
      </c>
      <c r="I58" s="7">
        <v>130</v>
      </c>
      <c r="J58" s="126">
        <v>45919</v>
      </c>
      <c r="K58" s="121">
        <v>0.8</v>
      </c>
      <c r="L58" s="143">
        <v>3.5999999999999997E-2</v>
      </c>
      <c r="M58" s="143">
        <v>4.1000000000000002E-2</v>
      </c>
      <c r="N58" s="143">
        <v>4.8000000000000001E-2</v>
      </c>
      <c r="O58" s="143">
        <v>0.129</v>
      </c>
      <c r="P58" s="127">
        <f t="shared" si="23"/>
        <v>0.96399999999999997</v>
      </c>
      <c r="Q58" s="127">
        <f t="shared" si="24"/>
        <v>0.95899999999999996</v>
      </c>
      <c r="R58" s="127">
        <f t="shared" si="25"/>
        <v>0.95199999999999996</v>
      </c>
      <c r="S58" s="127">
        <f t="shared" si="1"/>
        <v>0.871</v>
      </c>
      <c r="T58" s="3">
        <v>7.8</v>
      </c>
      <c r="U58" s="3">
        <v>29.2</v>
      </c>
      <c r="V58" s="3">
        <v>0</v>
      </c>
      <c r="W58" s="3">
        <v>0.4</v>
      </c>
      <c r="X58" s="3">
        <v>24.8</v>
      </c>
      <c r="Y58" s="3">
        <v>47.5</v>
      </c>
      <c r="Z58" s="3">
        <v>27.4</v>
      </c>
      <c r="AA58" s="3">
        <v>46.3</v>
      </c>
      <c r="AB58" s="3">
        <v>50.4</v>
      </c>
      <c r="AC58" s="3">
        <v>55.1</v>
      </c>
      <c r="AD58" s="3">
        <v>54.7</v>
      </c>
      <c r="AE58" s="3">
        <v>55.1</v>
      </c>
      <c r="AF58" s="3">
        <v>46.2</v>
      </c>
      <c r="AG58" s="3">
        <v>47.1</v>
      </c>
      <c r="AH58" s="3">
        <v>52.3</v>
      </c>
      <c r="AI58" s="3">
        <v>47.2</v>
      </c>
      <c r="AJ58" s="3">
        <v>50.1</v>
      </c>
      <c r="AK58" s="3">
        <v>49.5</v>
      </c>
      <c r="AL58" s="3">
        <v>50.7</v>
      </c>
      <c r="AM58" s="3">
        <v>50.1</v>
      </c>
      <c r="AN58" s="3">
        <v>68</v>
      </c>
      <c r="AO58" s="88">
        <v>0.5</v>
      </c>
      <c r="AP58" s="7">
        <v>1364</v>
      </c>
      <c r="AQ58" s="144">
        <f t="shared" si="2"/>
        <v>2728</v>
      </c>
      <c r="AR58" s="114">
        <v>126.6</v>
      </c>
      <c r="AS58" s="88">
        <v>20</v>
      </c>
      <c r="AT58" s="7">
        <v>20</v>
      </c>
      <c r="AU58" s="114">
        <v>101.1</v>
      </c>
      <c r="AV58" s="7">
        <v>20.04</v>
      </c>
      <c r="AW58" s="114">
        <f t="shared" si="3"/>
        <v>80.178041543026708</v>
      </c>
      <c r="AX58" s="129">
        <v>8.15</v>
      </c>
      <c r="AY58" s="129">
        <v>0.94</v>
      </c>
      <c r="AZ58" s="129">
        <v>14.08</v>
      </c>
      <c r="BA58" s="129">
        <v>1.33</v>
      </c>
      <c r="BB58" s="128">
        <f t="shared" si="4"/>
        <v>24.5</v>
      </c>
      <c r="BC58" s="130">
        <f t="shared" si="5"/>
        <v>1.2250000000000001</v>
      </c>
      <c r="BD58" s="130">
        <f t="shared" si="6"/>
        <v>6.33</v>
      </c>
      <c r="BE58" s="131">
        <f t="shared" si="26"/>
        <v>0.19821958456973293</v>
      </c>
      <c r="BF58" s="132">
        <f t="shared" si="27"/>
        <v>270.37151335311574</v>
      </c>
      <c r="BG58" s="132">
        <f t="shared" si="28"/>
        <v>540.74302670623149</v>
      </c>
      <c r="BH58" s="130">
        <f t="shared" si="10"/>
        <v>0.33265306122448979</v>
      </c>
      <c r="BI58" s="130">
        <f t="shared" si="11"/>
        <v>3.8367346938775505E-2</v>
      </c>
      <c r="BJ58" s="130">
        <f t="shared" si="12"/>
        <v>0.57469387755102042</v>
      </c>
      <c r="BK58" s="130">
        <f t="shared" si="13"/>
        <v>5.4285714285714291E-2</v>
      </c>
      <c r="BL58" s="133">
        <f t="shared" si="14"/>
        <v>179.87982316962393</v>
      </c>
      <c r="BM58" s="133">
        <f t="shared" si="15"/>
        <v>20.746875310361531</v>
      </c>
      <c r="BN58" s="133">
        <f t="shared" si="16"/>
        <v>310.76170677647917</v>
      </c>
      <c r="BO58" s="133">
        <f t="shared" si="17"/>
        <v>29.354621449766857</v>
      </c>
      <c r="BP58" s="134">
        <f t="shared" si="18"/>
        <v>9.35</v>
      </c>
      <c r="BQ58" s="134">
        <f t="shared" si="19"/>
        <v>36.5</v>
      </c>
      <c r="BR58" s="134">
        <f t="shared" si="20"/>
        <v>53.824999999999996</v>
      </c>
      <c r="BS58" s="134">
        <f t="shared" si="21"/>
        <v>48.2</v>
      </c>
      <c r="BT58" s="134">
        <f t="shared" si="22"/>
        <v>50.1</v>
      </c>
      <c r="BU58" s="134"/>
      <c r="BV58" s="134"/>
      <c r="BW58" s="134"/>
      <c r="BX58" s="134"/>
      <c r="BY58" s="119"/>
      <c r="BZ58" s="119"/>
      <c r="CA58" s="119"/>
      <c r="CB58" s="119"/>
      <c r="CC58" s="119"/>
      <c r="CD58" s="119"/>
      <c r="CE58" s="119"/>
      <c r="CF58" s="119"/>
      <c r="CG58" s="63"/>
      <c r="CH58" s="63"/>
      <c r="CI58" s="61"/>
      <c r="CK58"/>
      <c r="CL58"/>
      <c r="CM58"/>
      <c r="CN58"/>
      <c r="CO58"/>
      <c r="CP58"/>
      <c r="CQ58"/>
      <c r="CR58"/>
      <c r="CS58"/>
      <c r="CT58"/>
      <c r="CU58"/>
      <c r="CV58" s="78"/>
      <c r="CW58" s="1"/>
      <c r="CY58" s="75"/>
      <c r="CZ58" s="75"/>
      <c r="DA58" s="75"/>
      <c r="DB58" s="75"/>
      <c r="DC58" s="75"/>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row>
    <row r="59" spans="1:158" s="57" customFormat="1">
      <c r="A59" s="7" t="s">
        <v>39</v>
      </c>
      <c r="B59" s="7" t="s">
        <v>40</v>
      </c>
      <c r="C59" s="7" t="s">
        <v>48</v>
      </c>
      <c r="D59" s="7">
        <v>2020</v>
      </c>
      <c r="E59" s="7">
        <v>4</v>
      </c>
      <c r="F59" s="7">
        <v>2</v>
      </c>
      <c r="G59" s="7">
        <v>30</v>
      </c>
      <c r="H59" s="7">
        <v>58</v>
      </c>
      <c r="I59" s="7">
        <v>230</v>
      </c>
      <c r="J59" s="126">
        <v>45922</v>
      </c>
      <c r="K59" s="121">
        <v>0.83</v>
      </c>
      <c r="L59" s="143">
        <v>8.4000000000000005E-2</v>
      </c>
      <c r="M59" s="143">
        <v>0.111</v>
      </c>
      <c r="N59" s="143">
        <v>0.155</v>
      </c>
      <c r="O59" s="143">
        <v>0.27700000000000002</v>
      </c>
      <c r="P59" s="127">
        <f t="shared" si="23"/>
        <v>0.91600000000000004</v>
      </c>
      <c r="Q59" s="127">
        <f t="shared" si="24"/>
        <v>0.88900000000000001</v>
      </c>
      <c r="R59" s="127">
        <f t="shared" si="25"/>
        <v>0.84499999999999997</v>
      </c>
      <c r="S59" s="127">
        <f t="shared" si="1"/>
        <v>0.72299999999999998</v>
      </c>
      <c r="T59" s="3">
        <v>42.2</v>
      </c>
      <c r="U59" s="3">
        <v>43</v>
      </c>
      <c r="V59" s="3">
        <v>39.6</v>
      </c>
      <c r="W59" s="3">
        <v>42.2</v>
      </c>
      <c r="X59" s="3">
        <v>47.5</v>
      </c>
      <c r="Y59" s="3">
        <v>53.7</v>
      </c>
      <c r="Z59" s="3">
        <v>48</v>
      </c>
      <c r="AA59" s="3">
        <v>48.9</v>
      </c>
      <c r="AB59" s="3">
        <v>58</v>
      </c>
      <c r="AC59" s="3">
        <v>52.7</v>
      </c>
      <c r="AD59" s="3">
        <v>51</v>
      </c>
      <c r="AE59" s="3">
        <v>54.5</v>
      </c>
      <c r="AF59" s="3">
        <v>50.6</v>
      </c>
      <c r="AG59" s="3">
        <v>46.5</v>
      </c>
      <c r="AH59" s="3">
        <v>54</v>
      </c>
      <c r="AI59" s="3">
        <v>51</v>
      </c>
      <c r="AJ59" s="3">
        <v>42.6</v>
      </c>
      <c r="AK59" s="3">
        <v>44.7</v>
      </c>
      <c r="AL59" s="3">
        <v>45.4</v>
      </c>
      <c r="AM59" s="3">
        <v>46.7</v>
      </c>
      <c r="AN59" s="3">
        <v>64</v>
      </c>
      <c r="AO59" s="88">
        <v>0.5</v>
      </c>
      <c r="AP59" s="7">
        <v>1576</v>
      </c>
      <c r="AQ59" s="144">
        <f t="shared" si="2"/>
        <v>3152</v>
      </c>
      <c r="AR59" s="114">
        <v>143.5</v>
      </c>
      <c r="AS59" s="88">
        <v>20</v>
      </c>
      <c r="AT59" s="7">
        <v>20</v>
      </c>
      <c r="AU59" s="114">
        <v>67.5</v>
      </c>
      <c r="AV59" s="7">
        <v>15.82</v>
      </c>
      <c r="AW59" s="114">
        <f t="shared" si="3"/>
        <v>76.562962962962956</v>
      </c>
      <c r="AX59" s="129">
        <v>11.93</v>
      </c>
      <c r="AY59" s="129">
        <v>0.36</v>
      </c>
      <c r="AZ59" s="129">
        <v>16.86</v>
      </c>
      <c r="BA59" s="129">
        <v>1</v>
      </c>
      <c r="BB59" s="128">
        <f t="shared" si="4"/>
        <v>30.15</v>
      </c>
      <c r="BC59" s="130">
        <f t="shared" si="5"/>
        <v>1.5074999999999998</v>
      </c>
      <c r="BD59" s="130">
        <f t="shared" si="6"/>
        <v>7.1749999999999998</v>
      </c>
      <c r="BE59" s="131">
        <f t="shared" si="26"/>
        <v>0.23437037037037037</v>
      </c>
      <c r="BF59" s="132">
        <f t="shared" si="27"/>
        <v>369.36770370370368</v>
      </c>
      <c r="BG59" s="132">
        <f t="shared" si="28"/>
        <v>738.73540740740737</v>
      </c>
      <c r="BH59" s="130">
        <f t="shared" si="10"/>
        <v>0.39568822553897182</v>
      </c>
      <c r="BI59" s="130">
        <f t="shared" si="11"/>
        <v>1.1940298507462687E-2</v>
      </c>
      <c r="BJ59" s="130">
        <f t="shared" si="12"/>
        <v>0.55920398009950245</v>
      </c>
      <c r="BK59" s="130">
        <f t="shared" si="13"/>
        <v>3.316749585406302E-2</v>
      </c>
      <c r="BL59" s="133">
        <f t="shared" si="14"/>
        <v>292.30890249984645</v>
      </c>
      <c r="BM59" s="133">
        <f t="shared" si="15"/>
        <v>8.8207212824765051</v>
      </c>
      <c r="BN59" s="133">
        <f t="shared" si="16"/>
        <v>413.10378006264966</v>
      </c>
      <c r="BO59" s="133">
        <f t="shared" si="17"/>
        <v>24.502003562434741</v>
      </c>
      <c r="BP59" s="134">
        <f t="shared" si="18"/>
        <v>41.75</v>
      </c>
      <c r="BQ59" s="134">
        <f t="shared" si="19"/>
        <v>49.524999999999999</v>
      </c>
      <c r="BR59" s="134">
        <f t="shared" si="20"/>
        <v>54.05</v>
      </c>
      <c r="BS59" s="134">
        <f t="shared" si="21"/>
        <v>50.524999999999999</v>
      </c>
      <c r="BT59" s="134">
        <f t="shared" si="22"/>
        <v>44.850000000000009</v>
      </c>
      <c r="BU59" s="134"/>
      <c r="BV59" s="134"/>
      <c r="BW59" s="134"/>
      <c r="BX59" s="134"/>
      <c r="BY59" s="119"/>
      <c r="BZ59" s="119"/>
      <c r="CA59" s="119"/>
      <c r="CB59" s="119"/>
      <c r="CC59" s="119"/>
      <c r="CD59" s="119"/>
      <c r="CE59" s="119"/>
      <c r="CF59" s="119"/>
      <c r="CG59" s="63"/>
      <c r="CH59" s="63"/>
      <c r="CI59" s="61"/>
      <c r="CK59"/>
      <c r="CL59"/>
      <c r="CM59"/>
      <c r="CN59"/>
      <c r="CO59"/>
      <c r="CP59"/>
      <c r="CQ59"/>
      <c r="CR59"/>
      <c r="CS59"/>
      <c r="CT59"/>
      <c r="CU59"/>
      <c r="CV59" s="78"/>
      <c r="CW59" s="1"/>
      <c r="CY59" s="75"/>
      <c r="CZ59" s="75"/>
      <c r="DA59" s="75"/>
      <c r="DB59" s="75"/>
      <c r="DC59" s="75"/>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row>
    <row r="60" spans="1:158" s="57" customFormat="1">
      <c r="A60" s="7" t="s">
        <v>39</v>
      </c>
      <c r="B60" s="7" t="s">
        <v>40</v>
      </c>
      <c r="C60" s="7" t="s">
        <v>44</v>
      </c>
      <c r="D60" s="7">
        <v>2001</v>
      </c>
      <c r="E60" s="7">
        <v>4</v>
      </c>
      <c r="F60" s="7">
        <v>3</v>
      </c>
      <c r="G60" s="7">
        <v>30</v>
      </c>
      <c r="H60" s="7">
        <v>59</v>
      </c>
      <c r="I60" s="7">
        <v>330</v>
      </c>
      <c r="J60" s="126">
        <v>45919</v>
      </c>
      <c r="K60" s="121">
        <v>0.71</v>
      </c>
      <c r="L60" s="143">
        <v>7.6999999999999999E-2</v>
      </c>
      <c r="M60" s="143">
        <v>0.105</v>
      </c>
      <c r="N60" s="143">
        <v>0.13</v>
      </c>
      <c r="O60" s="143">
        <v>0.31</v>
      </c>
      <c r="P60" s="127">
        <f t="shared" si="23"/>
        <v>0.92300000000000004</v>
      </c>
      <c r="Q60" s="127">
        <f t="shared" si="24"/>
        <v>0.89500000000000002</v>
      </c>
      <c r="R60" s="127">
        <f t="shared" si="25"/>
        <v>0.87</v>
      </c>
      <c r="S60" s="127">
        <f t="shared" si="1"/>
        <v>0.69</v>
      </c>
      <c r="T60" s="3">
        <v>29.7</v>
      </c>
      <c r="U60" s="3">
        <v>35.4</v>
      </c>
      <c r="V60" s="3">
        <v>1.7</v>
      </c>
      <c r="W60" s="3">
        <v>11</v>
      </c>
      <c r="X60" s="3">
        <v>48.2</v>
      </c>
      <c r="Y60" s="3">
        <v>41.4</v>
      </c>
      <c r="Z60" s="3">
        <v>46</v>
      </c>
      <c r="AA60" s="3">
        <v>32.5</v>
      </c>
      <c r="AB60" s="3">
        <v>50.8</v>
      </c>
      <c r="AC60" s="3">
        <v>45.2</v>
      </c>
      <c r="AD60" s="3">
        <v>45.8</v>
      </c>
      <c r="AE60" s="3">
        <v>41.6</v>
      </c>
      <c r="AF60" s="3">
        <v>45.3</v>
      </c>
      <c r="AG60" s="3">
        <v>42.1</v>
      </c>
      <c r="AH60" s="3">
        <v>52.7</v>
      </c>
      <c r="AI60" s="3">
        <v>43.9</v>
      </c>
      <c r="AJ60" s="3">
        <v>43.3</v>
      </c>
      <c r="AK60" s="3">
        <v>48.8</v>
      </c>
      <c r="AL60" s="3">
        <v>47</v>
      </c>
      <c r="AM60" s="3">
        <v>40.299999999999997</v>
      </c>
      <c r="AN60" s="3">
        <v>60</v>
      </c>
      <c r="AO60" s="88">
        <v>0.5</v>
      </c>
      <c r="AP60" s="7">
        <v>1353</v>
      </c>
      <c r="AQ60" s="144">
        <f t="shared" si="2"/>
        <v>2706</v>
      </c>
      <c r="AR60" s="114">
        <v>123.3</v>
      </c>
      <c r="AS60" s="88">
        <v>20</v>
      </c>
      <c r="AT60" s="7">
        <v>17</v>
      </c>
      <c r="AU60" s="114">
        <v>77.5</v>
      </c>
      <c r="AV60" s="7">
        <v>14.04</v>
      </c>
      <c r="AW60" s="114">
        <f t="shared" si="3"/>
        <v>81.883870967741942</v>
      </c>
      <c r="AX60" s="129">
        <v>7.63</v>
      </c>
      <c r="AY60" s="129">
        <v>0.4</v>
      </c>
      <c r="AZ60" s="129">
        <v>15.11</v>
      </c>
      <c r="BA60" s="129">
        <v>1.42</v>
      </c>
      <c r="BB60" s="128">
        <f t="shared" si="4"/>
        <v>24.560000000000002</v>
      </c>
      <c r="BC60" s="130">
        <f t="shared" si="5"/>
        <v>1.4447058823529413</v>
      </c>
      <c r="BD60" s="130">
        <f t="shared" si="6"/>
        <v>7.2529411764705882</v>
      </c>
      <c r="BE60" s="131">
        <f t="shared" si="26"/>
        <v>0.18116129032258063</v>
      </c>
      <c r="BF60" s="132">
        <f t="shared" si="27"/>
        <v>245.11122580645159</v>
      </c>
      <c r="BG60" s="132">
        <f t="shared" si="28"/>
        <v>490.22245161290317</v>
      </c>
      <c r="BH60" s="130">
        <f t="shared" si="10"/>
        <v>0.31066775244299671</v>
      </c>
      <c r="BI60" s="130">
        <f t="shared" si="11"/>
        <v>1.6286644951140065E-2</v>
      </c>
      <c r="BJ60" s="130">
        <f t="shared" si="12"/>
        <v>0.61522801302931585</v>
      </c>
      <c r="BK60" s="130">
        <f t="shared" si="13"/>
        <v>5.7817589576547222E-2</v>
      </c>
      <c r="BL60" s="133">
        <f t="shared" si="14"/>
        <v>152.29630723967634</v>
      </c>
      <c r="BM60" s="133">
        <f t="shared" si="15"/>
        <v>7.9840790164967945</v>
      </c>
      <c r="BN60" s="133">
        <f t="shared" si="16"/>
        <v>301.59858484816635</v>
      </c>
      <c r="BO60" s="133">
        <f t="shared" si="17"/>
        <v>28.343480508563616</v>
      </c>
      <c r="BP60" s="134">
        <f t="shared" si="18"/>
        <v>19.45</v>
      </c>
      <c r="BQ60" s="134">
        <f t="shared" si="19"/>
        <v>42.024999999999999</v>
      </c>
      <c r="BR60" s="134">
        <f t="shared" si="20"/>
        <v>45.85</v>
      </c>
      <c r="BS60" s="134">
        <f t="shared" si="21"/>
        <v>46.000000000000007</v>
      </c>
      <c r="BT60" s="134">
        <f t="shared" si="22"/>
        <v>44.849999999999994</v>
      </c>
      <c r="BU60" s="134"/>
      <c r="BV60" s="134"/>
      <c r="BW60" s="134"/>
      <c r="BX60" s="134"/>
      <c r="BY60" s="119"/>
      <c r="BZ60" s="119"/>
      <c r="CA60" s="119"/>
      <c r="CB60" s="119"/>
      <c r="CC60" s="119"/>
      <c r="CD60" s="119"/>
      <c r="CE60" s="119"/>
      <c r="CF60" s="119"/>
      <c r="CG60" s="63"/>
      <c r="CH60" s="63"/>
      <c r="CI60" s="61"/>
      <c r="CK60"/>
      <c r="CL60"/>
      <c r="CM60"/>
      <c r="CN60"/>
      <c r="CO60"/>
      <c r="CP60"/>
      <c r="CQ60"/>
      <c r="CR60"/>
      <c r="CS60"/>
      <c r="CT60" s="30"/>
      <c r="CU60"/>
      <c r="CV60" s="78"/>
      <c r="CW60" s="1"/>
      <c r="CY60" s="75"/>
      <c r="CZ60" s="75"/>
      <c r="DA60" s="75"/>
      <c r="DB60" s="75"/>
      <c r="DC60" s="75"/>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row>
    <row r="61" spans="1:158" s="57" customFormat="1">
      <c r="A61" s="7" t="s">
        <v>39</v>
      </c>
      <c r="B61" s="7" t="s">
        <v>40</v>
      </c>
      <c r="C61" s="7" t="s">
        <v>45</v>
      </c>
      <c r="D61" s="7">
        <v>2004</v>
      </c>
      <c r="E61" s="7">
        <v>4</v>
      </c>
      <c r="F61" s="7">
        <v>4</v>
      </c>
      <c r="G61" s="7">
        <v>30</v>
      </c>
      <c r="H61" s="7">
        <v>60</v>
      </c>
      <c r="I61" s="7">
        <v>430</v>
      </c>
      <c r="J61" s="126">
        <v>45919</v>
      </c>
      <c r="K61" s="121">
        <v>0.75</v>
      </c>
      <c r="L61" s="143">
        <v>0.09</v>
      </c>
      <c r="M61" s="143">
        <v>0.112</v>
      </c>
      <c r="N61" s="143">
        <v>0.13500000000000001</v>
      </c>
      <c r="O61" s="143">
        <v>0.311</v>
      </c>
      <c r="P61" s="127">
        <f t="shared" si="23"/>
        <v>0.91</v>
      </c>
      <c r="Q61" s="127">
        <f t="shared" si="24"/>
        <v>0.88800000000000001</v>
      </c>
      <c r="R61" s="127">
        <f t="shared" si="25"/>
        <v>0.86499999999999999</v>
      </c>
      <c r="S61" s="127">
        <f t="shared" si="1"/>
        <v>0.68900000000000006</v>
      </c>
      <c r="T61" s="3">
        <v>24.9</v>
      </c>
      <c r="U61" s="3">
        <v>47.6</v>
      </c>
      <c r="V61" s="3">
        <v>21.8</v>
      </c>
      <c r="W61" s="3">
        <v>36.4</v>
      </c>
      <c r="X61" s="3">
        <v>45.8</v>
      </c>
      <c r="Y61" s="3">
        <v>41.7</v>
      </c>
      <c r="Z61" s="3">
        <v>42.3</v>
      </c>
      <c r="AA61" s="3">
        <v>43.2</v>
      </c>
      <c r="AB61" s="3">
        <v>44.2</v>
      </c>
      <c r="AC61" s="3">
        <v>48.7</v>
      </c>
      <c r="AD61" s="3">
        <v>40.4</v>
      </c>
      <c r="AE61" s="3">
        <v>41</v>
      </c>
      <c r="AF61" s="3">
        <v>50.3</v>
      </c>
      <c r="AG61" s="3">
        <v>51</v>
      </c>
      <c r="AH61" s="3">
        <v>42.3</v>
      </c>
      <c r="AI61" s="3">
        <v>37.299999999999997</v>
      </c>
      <c r="AJ61" s="3">
        <v>47.3</v>
      </c>
      <c r="AK61" s="3">
        <v>45.6</v>
      </c>
      <c r="AL61" s="3">
        <v>40.1</v>
      </c>
      <c r="AM61" s="3">
        <v>35.4</v>
      </c>
      <c r="AN61" s="3">
        <v>64</v>
      </c>
      <c r="AO61" s="88">
        <v>0.5</v>
      </c>
      <c r="AP61" s="7">
        <v>924</v>
      </c>
      <c r="AQ61" s="144">
        <f t="shared" si="2"/>
        <v>1848</v>
      </c>
      <c r="AR61" s="114">
        <v>106.8</v>
      </c>
      <c r="AS61" s="88">
        <v>20</v>
      </c>
      <c r="AT61" s="7">
        <v>20</v>
      </c>
      <c r="AU61" s="114">
        <v>73.8</v>
      </c>
      <c r="AV61" s="7">
        <v>15.84</v>
      </c>
      <c r="AW61" s="114">
        <f t="shared" si="3"/>
        <v>78.536585365853654</v>
      </c>
      <c r="AX61" s="129">
        <v>8.23</v>
      </c>
      <c r="AY61" s="129">
        <v>0.19</v>
      </c>
      <c r="AZ61" s="129">
        <v>12.38</v>
      </c>
      <c r="BA61" s="129">
        <v>0.2</v>
      </c>
      <c r="BB61" s="128">
        <f t="shared" si="4"/>
        <v>21</v>
      </c>
      <c r="BC61" s="130">
        <f t="shared" si="5"/>
        <v>1.05</v>
      </c>
      <c r="BD61" s="130">
        <f t="shared" si="6"/>
        <v>5.34</v>
      </c>
      <c r="BE61" s="131">
        <f t="shared" si="26"/>
        <v>0.21463414634146341</v>
      </c>
      <c r="BF61" s="132">
        <f t="shared" si="27"/>
        <v>198.32195121951219</v>
      </c>
      <c r="BG61" s="132">
        <f t="shared" si="28"/>
        <v>396.64390243902437</v>
      </c>
      <c r="BH61" s="130">
        <f t="shared" si="10"/>
        <v>0.39190476190476192</v>
      </c>
      <c r="BI61" s="130">
        <f t="shared" si="11"/>
        <v>9.0476190476190474E-3</v>
      </c>
      <c r="BJ61" s="130">
        <f t="shared" si="12"/>
        <v>0.58952380952380956</v>
      </c>
      <c r="BK61" s="130">
        <f t="shared" si="13"/>
        <v>9.5238095238095247E-3</v>
      </c>
      <c r="BL61" s="133">
        <f t="shared" si="14"/>
        <v>155.44663414634147</v>
      </c>
      <c r="BM61" s="133">
        <f t="shared" si="15"/>
        <v>3.5886829268292679</v>
      </c>
      <c r="BN61" s="133">
        <f t="shared" si="16"/>
        <v>233.8310243902439</v>
      </c>
      <c r="BO61" s="133">
        <f t="shared" si="17"/>
        <v>3.7775609756097563</v>
      </c>
      <c r="BP61" s="134">
        <f t="shared" si="18"/>
        <v>32.674999999999997</v>
      </c>
      <c r="BQ61" s="134">
        <f t="shared" si="19"/>
        <v>43.25</v>
      </c>
      <c r="BR61" s="134">
        <f t="shared" si="20"/>
        <v>43.575000000000003</v>
      </c>
      <c r="BS61" s="134">
        <f t="shared" si="21"/>
        <v>45.224999999999994</v>
      </c>
      <c r="BT61" s="134">
        <f t="shared" si="22"/>
        <v>42.1</v>
      </c>
      <c r="BU61" s="134"/>
      <c r="BV61" s="134"/>
      <c r="BW61" s="134"/>
      <c r="BX61" s="134"/>
      <c r="BY61" s="119"/>
      <c r="BZ61" s="119"/>
      <c r="CA61" s="119"/>
      <c r="CB61" s="119"/>
      <c r="CC61" s="119"/>
      <c r="CD61" s="119"/>
      <c r="CE61" s="119"/>
      <c r="CF61" s="119"/>
      <c r="CG61" s="63"/>
      <c r="CH61" s="63"/>
      <c r="CI61" s="61"/>
      <c r="CK61"/>
      <c r="CL61"/>
      <c r="CM61"/>
      <c r="CN61"/>
      <c r="CO61"/>
      <c r="CP61"/>
      <c r="CQ61"/>
      <c r="CR61"/>
      <c r="CS61"/>
      <c r="CT61"/>
      <c r="CU61"/>
      <c r="CV61" s="78"/>
      <c r="CW61" s="1"/>
      <c r="CY61" s="75"/>
      <c r="CZ61" s="75"/>
      <c r="DA61" s="75"/>
      <c r="DB61" s="75"/>
      <c r="DC61" s="75"/>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row>
    <row r="62" spans="1:158" s="57" customFormat="1">
      <c r="A62" s="7" t="s">
        <v>39</v>
      </c>
      <c r="B62" s="7" t="s">
        <v>40</v>
      </c>
      <c r="C62" s="7" t="s">
        <v>42</v>
      </c>
      <c r="D62" s="7">
        <v>1989</v>
      </c>
      <c r="E62" s="7">
        <v>4</v>
      </c>
      <c r="F62" s="7">
        <v>4</v>
      </c>
      <c r="G62" s="7">
        <v>32</v>
      </c>
      <c r="H62" s="7">
        <v>61</v>
      </c>
      <c r="I62" s="7">
        <v>432</v>
      </c>
      <c r="J62" s="126">
        <v>45919</v>
      </c>
      <c r="K62" s="121">
        <v>0.78</v>
      </c>
      <c r="L62" s="143">
        <v>6.9000000000000006E-2</v>
      </c>
      <c r="M62" s="143">
        <v>9.4E-2</v>
      </c>
      <c r="N62" s="143">
        <v>0.11</v>
      </c>
      <c r="O62" s="143">
        <v>0.28199999999999997</v>
      </c>
      <c r="P62" s="127">
        <f t="shared" si="23"/>
        <v>0.93100000000000005</v>
      </c>
      <c r="Q62" s="127">
        <f t="shared" si="24"/>
        <v>0.90600000000000003</v>
      </c>
      <c r="R62" s="127">
        <f t="shared" si="25"/>
        <v>0.89</v>
      </c>
      <c r="S62" s="127">
        <f t="shared" si="1"/>
        <v>0.71799999999999997</v>
      </c>
      <c r="T62" s="3">
        <v>28.8</v>
      </c>
      <c r="U62" s="3">
        <v>22.4</v>
      </c>
      <c r="V62" s="3">
        <v>43.2</v>
      </c>
      <c r="W62" s="3">
        <v>41.5</v>
      </c>
      <c r="X62" s="3">
        <v>45.1</v>
      </c>
      <c r="Y62" s="3">
        <v>37.5</v>
      </c>
      <c r="Z62" s="3">
        <v>41.5</v>
      </c>
      <c r="AA62" s="3">
        <v>50.2</v>
      </c>
      <c r="AB62" s="3">
        <v>47.3</v>
      </c>
      <c r="AC62" s="3">
        <v>43.1</v>
      </c>
      <c r="AD62" s="3">
        <v>44.5</v>
      </c>
      <c r="AE62" s="3">
        <v>50.4</v>
      </c>
      <c r="AF62" s="3">
        <v>46</v>
      </c>
      <c r="AG62" s="3">
        <v>44</v>
      </c>
      <c r="AH62" s="3">
        <v>49.7</v>
      </c>
      <c r="AI62" s="3">
        <v>52.2</v>
      </c>
      <c r="AJ62" s="3">
        <v>45</v>
      </c>
      <c r="AK62" s="3">
        <v>42.4</v>
      </c>
      <c r="AL62" s="3">
        <v>44.9</v>
      </c>
      <c r="AM62" s="3">
        <v>44.5</v>
      </c>
      <c r="AN62" s="3">
        <v>64</v>
      </c>
      <c r="AO62" s="88">
        <v>0.5</v>
      </c>
      <c r="AP62" s="7">
        <v>1091</v>
      </c>
      <c r="AQ62" s="144">
        <f t="shared" si="2"/>
        <v>2182</v>
      </c>
      <c r="AR62" s="114">
        <v>92.3</v>
      </c>
      <c r="AS62" s="88">
        <v>20</v>
      </c>
      <c r="AT62" s="7">
        <v>18</v>
      </c>
      <c r="AU62" s="114">
        <v>57.3</v>
      </c>
      <c r="AV62" s="7">
        <v>10.52</v>
      </c>
      <c r="AW62" s="114">
        <f t="shared" si="3"/>
        <v>81.640488656195473</v>
      </c>
      <c r="AX62" s="129">
        <v>7.14</v>
      </c>
      <c r="AY62" s="129">
        <v>0.39</v>
      </c>
      <c r="AZ62" s="129">
        <v>10.45</v>
      </c>
      <c r="BA62" s="129">
        <v>0.75</v>
      </c>
      <c r="BB62" s="128">
        <f t="shared" si="4"/>
        <v>18.729999999999997</v>
      </c>
      <c r="BC62" s="130">
        <f t="shared" si="5"/>
        <v>1.0405555555555555</v>
      </c>
      <c r="BD62" s="130">
        <f t="shared" si="6"/>
        <v>5.1277777777777773</v>
      </c>
      <c r="BE62" s="131">
        <f t="shared" si="26"/>
        <v>0.18359511343804538</v>
      </c>
      <c r="BF62" s="132">
        <f t="shared" si="27"/>
        <v>200.30226876090751</v>
      </c>
      <c r="BG62" s="132">
        <f t="shared" si="28"/>
        <v>400.60453752181502</v>
      </c>
      <c r="BH62" s="130">
        <f t="shared" si="10"/>
        <v>0.38120662039508812</v>
      </c>
      <c r="BI62" s="130">
        <f t="shared" si="11"/>
        <v>2.08222103577149E-2</v>
      </c>
      <c r="BJ62" s="130">
        <f t="shared" si="12"/>
        <v>0.55792845702082228</v>
      </c>
      <c r="BK62" s="130">
        <f t="shared" si="13"/>
        <v>4.0042712226374809E-2</v>
      </c>
      <c r="BL62" s="133">
        <f t="shared" si="14"/>
        <v>152.71310186362837</v>
      </c>
      <c r="BM62" s="133">
        <f t="shared" si="15"/>
        <v>8.3414719505343236</v>
      </c>
      <c r="BN62" s="133">
        <f t="shared" si="16"/>
        <v>223.50867149508636</v>
      </c>
      <c r="BO62" s="133">
        <f t="shared" si="17"/>
        <v>16.04129221256601</v>
      </c>
      <c r="BP62" s="134">
        <f t="shared" si="18"/>
        <v>33.975000000000001</v>
      </c>
      <c r="BQ62" s="134">
        <f t="shared" si="19"/>
        <v>43.575000000000003</v>
      </c>
      <c r="BR62" s="134">
        <f t="shared" si="20"/>
        <v>46.325000000000003</v>
      </c>
      <c r="BS62" s="134">
        <f t="shared" si="21"/>
        <v>47.974999999999994</v>
      </c>
      <c r="BT62" s="134">
        <f t="shared" si="22"/>
        <v>44.2</v>
      </c>
      <c r="BU62" s="134"/>
      <c r="BV62" s="134"/>
      <c r="BW62" s="134"/>
      <c r="BX62" s="134"/>
      <c r="BY62" s="119"/>
      <c r="BZ62" s="119"/>
      <c r="CA62" s="119"/>
      <c r="CB62" s="119"/>
      <c r="CC62" s="119"/>
      <c r="CD62" s="119"/>
      <c r="CE62" s="119"/>
      <c r="CF62" s="119"/>
      <c r="CG62" s="63"/>
      <c r="CH62" s="63"/>
      <c r="CI62" s="61"/>
      <c r="CK62"/>
      <c r="CL62"/>
      <c r="CM62"/>
      <c r="CN62"/>
      <c r="CO62"/>
      <c r="CP62"/>
      <c r="CQ62"/>
      <c r="CR62"/>
      <c r="CS62"/>
      <c r="CT62"/>
      <c r="CU62"/>
      <c r="CV62" s="78"/>
      <c r="CW62" s="1"/>
      <c r="CY62" s="75"/>
      <c r="CZ62" s="75"/>
      <c r="DA62" s="75"/>
      <c r="DB62" s="75"/>
      <c r="DC62" s="75"/>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row>
    <row r="63" spans="1:158" s="57" customFormat="1">
      <c r="A63" s="7" t="s">
        <v>39</v>
      </c>
      <c r="B63" s="7" t="s">
        <v>40</v>
      </c>
      <c r="C63" s="7" t="s">
        <v>47</v>
      </c>
      <c r="D63" s="7">
        <v>2016</v>
      </c>
      <c r="E63" s="7">
        <v>4</v>
      </c>
      <c r="F63" s="7">
        <v>3</v>
      </c>
      <c r="G63" s="7">
        <v>32</v>
      </c>
      <c r="H63" s="7">
        <v>62</v>
      </c>
      <c r="I63" s="7">
        <v>332</v>
      </c>
      <c r="J63" s="126">
        <v>45915</v>
      </c>
      <c r="K63" s="121">
        <v>0.71</v>
      </c>
      <c r="L63" s="143">
        <v>5.7000000000000002E-2</v>
      </c>
      <c r="M63" s="143">
        <v>0.13500000000000001</v>
      </c>
      <c r="N63" s="143">
        <v>0.26400000000000001</v>
      </c>
      <c r="O63" s="143">
        <v>0.53</v>
      </c>
      <c r="P63" s="127">
        <f t="shared" si="23"/>
        <v>0.94299999999999995</v>
      </c>
      <c r="Q63" s="127">
        <f t="shared" si="24"/>
        <v>0.86499999999999999</v>
      </c>
      <c r="R63" s="127">
        <f t="shared" si="25"/>
        <v>0.73599999999999999</v>
      </c>
      <c r="S63" s="127">
        <f t="shared" si="1"/>
        <v>0.47</v>
      </c>
      <c r="T63" s="3">
        <v>21.1</v>
      </c>
      <c r="U63" s="3">
        <v>38.4</v>
      </c>
      <c r="V63" s="3">
        <v>10.9</v>
      </c>
      <c r="W63" s="3">
        <v>43.2</v>
      </c>
      <c r="X63" s="3">
        <v>50.2</v>
      </c>
      <c r="Y63" s="3">
        <v>47</v>
      </c>
      <c r="Z63" s="3">
        <v>39.6</v>
      </c>
      <c r="AA63" s="3">
        <v>42.8</v>
      </c>
      <c r="AB63" s="3">
        <v>47.6</v>
      </c>
      <c r="AC63" s="3">
        <v>50.1</v>
      </c>
      <c r="AD63" s="3">
        <v>45.5</v>
      </c>
      <c r="AE63" s="3">
        <v>48.6</v>
      </c>
      <c r="AF63" s="3">
        <v>53</v>
      </c>
      <c r="AG63" s="3">
        <v>50</v>
      </c>
      <c r="AH63" s="3">
        <v>47.7</v>
      </c>
      <c r="AI63" s="3">
        <v>44.5</v>
      </c>
      <c r="AJ63" s="3">
        <v>49</v>
      </c>
      <c r="AK63" s="3">
        <v>47</v>
      </c>
      <c r="AL63" s="3">
        <v>47</v>
      </c>
      <c r="AM63" s="3">
        <v>44.3</v>
      </c>
      <c r="AN63" s="3">
        <v>53</v>
      </c>
      <c r="AO63" s="88">
        <v>0.5</v>
      </c>
      <c r="AP63" s="7">
        <v>986</v>
      </c>
      <c r="AQ63" s="144">
        <f t="shared" si="2"/>
        <v>1972</v>
      </c>
      <c r="AR63" s="114">
        <v>104.4</v>
      </c>
      <c r="AS63" s="88">
        <v>20</v>
      </c>
      <c r="AT63" s="7">
        <v>19</v>
      </c>
      <c r="AU63" s="114">
        <v>75.8</v>
      </c>
      <c r="AV63" s="7">
        <v>15.51</v>
      </c>
      <c r="AW63" s="114">
        <f t="shared" si="3"/>
        <v>79.538258575197887</v>
      </c>
      <c r="AX63" s="129">
        <v>7.34</v>
      </c>
      <c r="AY63" s="129">
        <v>0.18</v>
      </c>
      <c r="AZ63" s="129">
        <v>12.27</v>
      </c>
      <c r="BA63" s="129">
        <v>0.47</v>
      </c>
      <c r="BB63" s="128">
        <f t="shared" si="4"/>
        <v>20.259999999999998</v>
      </c>
      <c r="BC63" s="130">
        <f t="shared" si="5"/>
        <v>1.0663157894736841</v>
      </c>
      <c r="BD63" s="130">
        <f t="shared" si="6"/>
        <v>5.4947368421052634</v>
      </c>
      <c r="BE63" s="131">
        <f t="shared" si="26"/>
        <v>0.2046174142480211</v>
      </c>
      <c r="BF63" s="132">
        <f t="shared" si="27"/>
        <v>201.7527704485488</v>
      </c>
      <c r="BG63" s="132">
        <f t="shared" si="28"/>
        <v>403.5055408970976</v>
      </c>
      <c r="BH63" s="130">
        <f t="shared" si="10"/>
        <v>0.36229022704837122</v>
      </c>
      <c r="BI63" s="130">
        <f t="shared" si="11"/>
        <v>8.8845014807502481E-3</v>
      </c>
      <c r="BJ63" s="130">
        <f t="shared" si="12"/>
        <v>0.60562685093780855</v>
      </c>
      <c r="BK63" s="130">
        <f t="shared" si="13"/>
        <v>2.3198420533070089E-2</v>
      </c>
      <c r="BL63" s="133">
        <f t="shared" si="14"/>
        <v>146.18611402688532</v>
      </c>
      <c r="BM63" s="133">
        <f t="shared" si="15"/>
        <v>3.5849455755911936</v>
      </c>
      <c r="BN63" s="133">
        <f t="shared" si="16"/>
        <v>244.37379006946634</v>
      </c>
      <c r="BO63" s="133">
        <f t="shared" si="17"/>
        <v>9.3606912251547811</v>
      </c>
      <c r="BP63" s="134">
        <f t="shared" si="18"/>
        <v>28.400000000000002</v>
      </c>
      <c r="BQ63" s="134">
        <f t="shared" si="19"/>
        <v>44.900000000000006</v>
      </c>
      <c r="BR63" s="134">
        <f t="shared" si="20"/>
        <v>47.949999999999996</v>
      </c>
      <c r="BS63" s="134">
        <f t="shared" si="21"/>
        <v>48.8</v>
      </c>
      <c r="BT63" s="134">
        <f t="shared" si="22"/>
        <v>46.825000000000003</v>
      </c>
      <c r="BU63" s="134"/>
      <c r="BV63" s="134"/>
      <c r="BW63" s="134"/>
      <c r="BX63" s="134"/>
      <c r="BY63" s="119"/>
      <c r="BZ63" s="119"/>
      <c r="CA63" s="119"/>
      <c r="CB63" s="119"/>
      <c r="CC63" s="119"/>
      <c r="CD63" s="119"/>
      <c r="CE63" s="119"/>
      <c r="CF63" s="119"/>
      <c r="CG63" s="63"/>
      <c r="CH63" s="63"/>
      <c r="CI63" s="61"/>
      <c r="CK63"/>
      <c r="CL63"/>
      <c r="CM63"/>
      <c r="CN63"/>
      <c r="CO63"/>
      <c r="CP63"/>
      <c r="CQ63"/>
      <c r="CR63"/>
      <c r="CS63"/>
      <c r="CT63"/>
      <c r="CU63"/>
      <c r="CV63" s="79"/>
      <c r="CW63" s="1"/>
      <c r="CY63" s="75"/>
      <c r="CZ63" s="75"/>
      <c r="DA63" s="75"/>
      <c r="DB63" s="75"/>
      <c r="DC63" s="75"/>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row>
    <row r="64" spans="1:158" s="57" customFormat="1">
      <c r="A64" s="7" t="s">
        <v>39</v>
      </c>
      <c r="B64" s="7" t="s">
        <v>40</v>
      </c>
      <c r="C64" s="7" t="s">
        <v>41</v>
      </c>
      <c r="D64" s="7">
        <v>1984</v>
      </c>
      <c r="E64" s="7">
        <v>4</v>
      </c>
      <c r="F64" s="7">
        <v>2</v>
      </c>
      <c r="G64" s="7">
        <v>32</v>
      </c>
      <c r="H64" s="7">
        <v>63</v>
      </c>
      <c r="I64" s="7">
        <v>232</v>
      </c>
      <c r="J64" s="126">
        <v>45922</v>
      </c>
      <c r="K64" s="121">
        <v>0.84</v>
      </c>
      <c r="L64" s="143">
        <v>0.08</v>
      </c>
      <c r="M64" s="143">
        <v>7.4999999999999997E-2</v>
      </c>
      <c r="N64" s="143">
        <v>0.16400000000000001</v>
      </c>
      <c r="O64" s="143">
        <v>0.31</v>
      </c>
      <c r="P64" s="127">
        <f t="shared" si="23"/>
        <v>0.92</v>
      </c>
      <c r="Q64" s="127">
        <f t="shared" si="24"/>
        <v>0.92500000000000004</v>
      </c>
      <c r="R64" s="127">
        <f t="shared" si="25"/>
        <v>0.83599999999999997</v>
      </c>
      <c r="S64" s="127">
        <f t="shared" si="1"/>
        <v>0.69</v>
      </c>
      <c r="T64" s="3">
        <v>6.1</v>
      </c>
      <c r="U64" s="3">
        <v>10.3</v>
      </c>
      <c r="V64" s="3">
        <v>27.3</v>
      </c>
      <c r="W64" s="3">
        <v>31.7</v>
      </c>
      <c r="X64" s="3">
        <v>34.200000000000003</v>
      </c>
      <c r="Y64" s="3">
        <v>47.3</v>
      </c>
      <c r="Z64" s="3">
        <v>41.5</v>
      </c>
      <c r="AA64" s="3">
        <v>48.6</v>
      </c>
      <c r="AB64" s="3">
        <v>46.7</v>
      </c>
      <c r="AC64" s="3">
        <v>50</v>
      </c>
      <c r="AD64" s="3">
        <v>51.2</v>
      </c>
      <c r="AE64" s="3">
        <v>49.8</v>
      </c>
      <c r="AF64" s="3">
        <v>49.7</v>
      </c>
      <c r="AG64" s="3">
        <v>49.8</v>
      </c>
      <c r="AH64" s="3">
        <v>50.1</v>
      </c>
      <c r="AI64" s="3">
        <v>49.3</v>
      </c>
      <c r="AJ64" s="3">
        <v>47.1</v>
      </c>
      <c r="AK64" s="3">
        <v>48.8</v>
      </c>
      <c r="AL64" s="3">
        <v>50</v>
      </c>
      <c r="AM64" s="3">
        <v>48.7</v>
      </c>
      <c r="AN64" s="3">
        <v>64</v>
      </c>
      <c r="AO64" s="88">
        <v>0.5</v>
      </c>
      <c r="AP64" s="7">
        <v>1677</v>
      </c>
      <c r="AQ64" s="144">
        <f t="shared" si="2"/>
        <v>3354</v>
      </c>
      <c r="AR64" s="114">
        <v>151.30000000000001</v>
      </c>
      <c r="AS64" s="88">
        <v>20</v>
      </c>
      <c r="AT64" s="7">
        <v>20</v>
      </c>
      <c r="AU64" s="114">
        <v>89.2</v>
      </c>
      <c r="AV64" s="7">
        <v>18.36</v>
      </c>
      <c r="AW64" s="114">
        <f t="shared" si="3"/>
        <v>79.417040358744387</v>
      </c>
      <c r="AX64" s="129">
        <v>11.21</v>
      </c>
      <c r="AY64" s="129">
        <v>0.68</v>
      </c>
      <c r="AZ64" s="129">
        <v>17.89</v>
      </c>
      <c r="BA64" s="129">
        <v>2.68</v>
      </c>
      <c r="BB64" s="128">
        <f t="shared" si="4"/>
        <v>32.46</v>
      </c>
      <c r="BC64" s="130">
        <f t="shared" si="5"/>
        <v>1.623</v>
      </c>
      <c r="BD64" s="130">
        <f t="shared" si="6"/>
        <v>7.5650000000000004</v>
      </c>
      <c r="BE64" s="131">
        <f t="shared" si="26"/>
        <v>0.20582959641255605</v>
      </c>
      <c r="BF64" s="132">
        <f t="shared" si="27"/>
        <v>345.17623318385648</v>
      </c>
      <c r="BG64" s="132">
        <f t="shared" si="28"/>
        <v>690.35246636771296</v>
      </c>
      <c r="BH64" s="130">
        <f t="shared" si="10"/>
        <v>0.34534812076401727</v>
      </c>
      <c r="BI64" s="130">
        <f t="shared" si="11"/>
        <v>2.0948860135551448E-2</v>
      </c>
      <c r="BJ64" s="130">
        <f t="shared" si="12"/>
        <v>0.55113986444855212</v>
      </c>
      <c r="BK64" s="130">
        <f t="shared" si="13"/>
        <v>8.2563154651879245E-2</v>
      </c>
      <c r="BL64" s="133">
        <f t="shared" si="14"/>
        <v>238.41192692489412</v>
      </c>
      <c r="BM64" s="133">
        <f t="shared" si="15"/>
        <v>14.462097262170204</v>
      </c>
      <c r="BN64" s="133">
        <f t="shared" si="16"/>
        <v>380.48076473562497</v>
      </c>
      <c r="BO64" s="133">
        <f t="shared" si="17"/>
        <v>56.997677445023747</v>
      </c>
      <c r="BP64" s="134">
        <f t="shared" si="18"/>
        <v>18.850000000000001</v>
      </c>
      <c r="BQ64" s="134">
        <f t="shared" si="19"/>
        <v>42.9</v>
      </c>
      <c r="BR64" s="134">
        <f t="shared" si="20"/>
        <v>49.424999999999997</v>
      </c>
      <c r="BS64" s="134">
        <f t="shared" si="21"/>
        <v>49.724999999999994</v>
      </c>
      <c r="BT64" s="134">
        <f t="shared" si="22"/>
        <v>48.650000000000006</v>
      </c>
      <c r="BU64" s="134"/>
      <c r="BV64" s="134"/>
      <c r="BW64" s="134"/>
      <c r="BX64" s="134"/>
      <c r="BY64" s="119"/>
      <c r="BZ64" s="119"/>
      <c r="CA64" s="119"/>
      <c r="CB64" s="119"/>
      <c r="CC64" s="119"/>
      <c r="CD64" s="119"/>
      <c r="CE64" s="119"/>
      <c r="CF64" s="119"/>
      <c r="CG64" s="63"/>
      <c r="CH64" s="63"/>
      <c r="CI64" s="61"/>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row>
    <row r="65" spans="1:158" s="57" customFormat="1">
      <c r="A65" s="7" t="s">
        <v>39</v>
      </c>
      <c r="B65" s="7" t="s">
        <v>40</v>
      </c>
      <c r="C65" s="7" t="s">
        <v>46</v>
      </c>
      <c r="D65" s="7">
        <v>2008</v>
      </c>
      <c r="E65" s="7">
        <v>4</v>
      </c>
      <c r="F65" s="7">
        <v>1</v>
      </c>
      <c r="G65" s="7">
        <v>32</v>
      </c>
      <c r="H65" s="7">
        <v>64</v>
      </c>
      <c r="I65" s="7">
        <v>132</v>
      </c>
      <c r="J65" s="126">
        <v>45915</v>
      </c>
      <c r="K65" s="121">
        <v>0.81</v>
      </c>
      <c r="L65" s="143">
        <v>2.3E-2</v>
      </c>
      <c r="M65" s="143">
        <v>3.4000000000000002E-2</v>
      </c>
      <c r="N65" s="143">
        <v>0.122</v>
      </c>
      <c r="O65" s="143">
        <v>0.23100000000000001</v>
      </c>
      <c r="P65" s="127">
        <f t="shared" si="23"/>
        <v>0.97699999999999998</v>
      </c>
      <c r="Q65" s="127">
        <f t="shared" si="24"/>
        <v>0.96599999999999997</v>
      </c>
      <c r="R65" s="127">
        <f t="shared" si="25"/>
        <v>0.878</v>
      </c>
      <c r="S65" s="127">
        <f t="shared" si="1"/>
        <v>0.76900000000000002</v>
      </c>
      <c r="T65" s="3">
        <v>30.3</v>
      </c>
      <c r="U65" s="3">
        <v>44.9</v>
      </c>
      <c r="V65" s="3">
        <v>27.9</v>
      </c>
      <c r="W65" s="3">
        <v>22.6</v>
      </c>
      <c r="X65" s="3">
        <v>42.8</v>
      </c>
      <c r="Y65" s="3">
        <v>47.9</v>
      </c>
      <c r="Z65" s="3">
        <v>43.4</v>
      </c>
      <c r="AA65" s="3">
        <v>39.1</v>
      </c>
      <c r="AB65" s="3">
        <v>45.3</v>
      </c>
      <c r="AC65" s="3">
        <v>49.9</v>
      </c>
      <c r="AD65" s="3">
        <v>50.5</v>
      </c>
      <c r="AE65" s="3">
        <v>51.5</v>
      </c>
      <c r="AF65" s="3">
        <v>43.7</v>
      </c>
      <c r="AG65" s="3">
        <v>47.6</v>
      </c>
      <c r="AH65" s="3">
        <v>50.7</v>
      </c>
      <c r="AI65" s="3">
        <v>57.6</v>
      </c>
      <c r="AJ65" s="3">
        <v>51.4</v>
      </c>
      <c r="AK65" s="3">
        <v>44.9</v>
      </c>
      <c r="AL65" s="3">
        <v>48.2</v>
      </c>
      <c r="AM65" s="3">
        <v>51.4</v>
      </c>
      <c r="AN65" s="3">
        <v>62</v>
      </c>
      <c r="AO65" s="88">
        <v>0.5</v>
      </c>
      <c r="AP65" s="7">
        <v>1513</v>
      </c>
      <c r="AQ65" s="144">
        <f t="shared" si="2"/>
        <v>3026</v>
      </c>
      <c r="AR65" s="114">
        <v>139.19999999999999</v>
      </c>
      <c r="AS65" s="88">
        <v>20</v>
      </c>
      <c r="AT65" s="7">
        <v>20</v>
      </c>
      <c r="AU65" s="114">
        <v>82.9</v>
      </c>
      <c r="AV65" s="7">
        <v>17.52</v>
      </c>
      <c r="AW65" s="114">
        <f t="shared" si="3"/>
        <v>78.866103739445123</v>
      </c>
      <c r="AX65" s="129">
        <v>8.3800000000000008</v>
      </c>
      <c r="AY65" s="129">
        <v>0.85</v>
      </c>
      <c r="AZ65" s="129">
        <v>19.25</v>
      </c>
      <c r="BA65" s="129">
        <v>2.48</v>
      </c>
      <c r="BB65" s="128">
        <f t="shared" si="4"/>
        <v>30.96</v>
      </c>
      <c r="BC65" s="130">
        <f t="shared" si="5"/>
        <v>1.548</v>
      </c>
      <c r="BD65" s="130">
        <f t="shared" si="6"/>
        <v>6.9599999999999991</v>
      </c>
      <c r="BE65" s="131">
        <f t="shared" si="26"/>
        <v>0.21133896260554882</v>
      </c>
      <c r="BF65" s="132">
        <f t="shared" si="27"/>
        <v>319.75585042219535</v>
      </c>
      <c r="BG65" s="132">
        <f t="shared" si="28"/>
        <v>639.5117008443907</v>
      </c>
      <c r="BH65" s="130">
        <f t="shared" si="10"/>
        <v>0.27067183462532302</v>
      </c>
      <c r="BI65" s="130">
        <f t="shared" si="11"/>
        <v>2.7454780361757105E-2</v>
      </c>
      <c r="BJ65" s="130">
        <f t="shared" si="12"/>
        <v>0.62177002583979324</v>
      </c>
      <c r="BK65" s="130">
        <f t="shared" si="13"/>
        <v>8.0103359173126609E-2</v>
      </c>
      <c r="BL65" s="133">
        <f t="shared" si="14"/>
        <v>173.09780533191196</v>
      </c>
      <c r="BM65" s="133">
        <f t="shared" si="15"/>
        <v>17.557653285456464</v>
      </c>
      <c r="BN65" s="133">
        <f t="shared" si="16"/>
        <v>397.62920675886693</v>
      </c>
      <c r="BO65" s="133">
        <f t="shared" si="17"/>
        <v>51.227035468155321</v>
      </c>
      <c r="BP65" s="134">
        <f t="shared" si="18"/>
        <v>31.424999999999997</v>
      </c>
      <c r="BQ65" s="134">
        <f t="shared" si="19"/>
        <v>43.3</v>
      </c>
      <c r="BR65" s="134">
        <f t="shared" si="20"/>
        <v>49.3</v>
      </c>
      <c r="BS65" s="134">
        <f t="shared" si="21"/>
        <v>49.9</v>
      </c>
      <c r="BT65" s="134">
        <f t="shared" si="22"/>
        <v>48.975000000000001</v>
      </c>
      <c r="BU65" s="134"/>
      <c r="BV65" s="134"/>
      <c r="BW65" s="134"/>
      <c r="BX65" s="134"/>
      <c r="BY65" s="119"/>
      <c r="BZ65" s="119"/>
      <c r="CA65" s="119"/>
      <c r="CB65" s="119"/>
      <c r="CC65" s="119"/>
      <c r="CD65" s="119"/>
      <c r="CE65" s="119"/>
      <c r="CF65" s="119"/>
      <c r="CG65" s="63"/>
      <c r="CH65" s="63"/>
      <c r="CI65" s="61"/>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row>
    <row r="66" spans="1:158" s="57" customFormat="1">
      <c r="A66" s="7"/>
      <c r="B66" s="7"/>
      <c r="C66" s="7"/>
      <c r="D66" s="7"/>
      <c r="E66" s="7"/>
      <c r="F66" s="7"/>
      <c r="G66" s="7"/>
      <c r="H66" s="7"/>
      <c r="I66" s="7"/>
      <c r="J66" s="135"/>
      <c r="K66" s="88"/>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c r="AM66" s="135"/>
      <c r="AN66" s="135"/>
      <c r="AO66" s="88"/>
      <c r="AP66" s="136"/>
      <c r="AQ66" s="137"/>
      <c r="AR66" s="135"/>
      <c r="AS66" s="88"/>
      <c r="AT66" s="135"/>
      <c r="AU66" s="135"/>
      <c r="AV66" s="135"/>
      <c r="AW66" s="135"/>
      <c r="AX66" s="138"/>
      <c r="AY66" s="138"/>
      <c r="AZ66" s="138"/>
      <c r="BA66" s="138"/>
      <c r="BB66" s="135"/>
      <c r="BC66" s="131"/>
      <c r="BD66" s="139"/>
      <c r="BE66" s="131"/>
      <c r="BF66" s="132"/>
      <c r="BG66" s="140"/>
      <c r="BH66" s="131"/>
      <c r="BI66" s="131"/>
      <c r="BJ66" s="131"/>
      <c r="BK66" s="131"/>
      <c r="BL66" s="132"/>
      <c r="BM66" s="132"/>
      <c r="BN66" s="132"/>
      <c r="BO66" s="132"/>
      <c r="BP66" s="141"/>
      <c r="BQ66" s="141"/>
      <c r="BR66" s="141"/>
      <c r="BS66" s="141"/>
      <c r="BT66" s="141"/>
      <c r="BU66" s="141"/>
      <c r="BV66" s="141"/>
      <c r="BW66" s="141"/>
      <c r="BX66" s="141"/>
      <c r="BY66" s="60"/>
      <c r="BZ66" s="60"/>
      <c r="CA66" s="60"/>
      <c r="CB66" s="60"/>
      <c r="CC66" s="60"/>
      <c r="CD66" s="60"/>
      <c r="CE66" s="60"/>
      <c r="CF66" s="60"/>
      <c r="CG66" s="60"/>
      <c r="CH66" s="60"/>
      <c r="CI66" s="61"/>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row>
    <row r="67" spans="1:158">
      <c r="CI67" s="30"/>
      <c r="CK67"/>
    </row>
    <row r="68" spans="1:158">
      <c r="CI68" s="30"/>
      <c r="CK68"/>
    </row>
    <row r="69" spans="1:158">
      <c r="CI69" s="30"/>
      <c r="CK69"/>
    </row>
    <row r="70" spans="1:158">
      <c r="CI70" s="30"/>
      <c r="CK70"/>
    </row>
    <row r="71" spans="1:158">
      <c r="CI71" s="30"/>
      <c r="CK71"/>
    </row>
    <row r="72" spans="1:158">
      <c r="CI72" s="30"/>
      <c r="CK72" s="30"/>
    </row>
    <row r="73" spans="1:158">
      <c r="CI73" s="30"/>
      <c r="CK73" s="30"/>
    </row>
    <row r="74" spans="1:158">
      <c r="CI74" s="30"/>
      <c r="CK74" s="30"/>
    </row>
    <row r="75" spans="1:158">
      <c r="CI75" s="30"/>
      <c r="CK75" s="30"/>
    </row>
    <row r="76" spans="1:158">
      <c r="CI76" s="30"/>
      <c r="CK76" s="30"/>
    </row>
    <row r="77" spans="1:158">
      <c r="CI77" s="30"/>
      <c r="CK77" s="30"/>
    </row>
    <row r="78" spans="1:158">
      <c r="CI78" s="30"/>
      <c r="CK78" s="30"/>
    </row>
    <row r="79" spans="1:158">
      <c r="CI79" s="30"/>
      <c r="CK79" s="30"/>
    </row>
    <row r="80" spans="1:158">
      <c r="CI80" s="30"/>
      <c r="CK80" s="30"/>
    </row>
    <row r="81" spans="3:89">
      <c r="CI81" s="30"/>
      <c r="CK81" s="30"/>
    </row>
    <row r="82" spans="3:89">
      <c r="CI82" s="30"/>
      <c r="CK82" s="30"/>
    </row>
    <row r="83" spans="3:89">
      <c r="CI83" s="30"/>
      <c r="CK83" s="30"/>
    </row>
    <row r="84" spans="3:89">
      <c r="CI84" s="30"/>
      <c r="CK84" s="30"/>
    </row>
    <row r="85" spans="3:89">
      <c r="CI85" s="30"/>
      <c r="CK85" s="30"/>
    </row>
    <row r="86" spans="3:89">
      <c r="CI86" s="30"/>
      <c r="CK86" s="30"/>
    </row>
    <row r="87" spans="3:89">
      <c r="CI87" s="30"/>
      <c r="CK87" s="30"/>
    </row>
    <row r="88" spans="3:89">
      <c r="CI88" s="30"/>
      <c r="CK88" s="30"/>
    </row>
    <row r="89" spans="3:89">
      <c r="CI89" s="30"/>
      <c r="CK89" s="30"/>
    </row>
    <row r="90" spans="3:89">
      <c r="C90" s="88"/>
      <c r="F90" s="88"/>
      <c r="G90" s="88"/>
      <c r="H90" s="88"/>
      <c r="I90" s="88"/>
      <c r="CI90" s="30"/>
      <c r="CK90" s="30"/>
    </row>
    <row r="91" spans="3:89">
      <c r="CI91" s="30"/>
      <c r="CK91" s="30"/>
    </row>
    <row r="92" spans="3:89">
      <c r="CI92" s="30"/>
      <c r="CK92" s="30"/>
    </row>
    <row r="93" spans="3:89">
      <c r="CI93" s="30"/>
      <c r="CK93" s="30"/>
    </row>
    <row r="94" spans="3:89">
      <c r="CI94" s="30"/>
      <c r="CK94" s="30"/>
    </row>
    <row r="95" spans="3:89">
      <c r="CI95" s="30"/>
      <c r="CK95" s="30"/>
    </row>
    <row r="154" spans="3:9">
      <c r="C154" s="88"/>
      <c r="F154" s="88"/>
      <c r="G154" s="88"/>
      <c r="H154" s="88"/>
      <c r="I154" s="88"/>
    </row>
    <row r="218" spans="3:9">
      <c r="C218" s="88"/>
      <c r="F218" s="88"/>
      <c r="G218" s="88"/>
      <c r="H218" s="88"/>
      <c r="I218" s="88"/>
    </row>
    <row r="282" spans="3:9">
      <c r="C282" s="88"/>
      <c r="F282" s="88"/>
      <c r="G282" s="88"/>
      <c r="H282" s="88"/>
      <c r="I282" s="88"/>
    </row>
    <row r="346" spans="3:9">
      <c r="C346" s="88"/>
      <c r="F346" s="88"/>
      <c r="G346" s="88"/>
      <c r="H346" s="88"/>
      <c r="I346" s="88"/>
    </row>
    <row r="410" spans="3:9">
      <c r="C410" s="88"/>
      <c r="F410" s="88"/>
      <c r="G410" s="88"/>
      <c r="H410" s="88"/>
      <c r="I410" s="88"/>
    </row>
    <row r="474" spans="3:9">
      <c r="C474" s="88"/>
      <c r="F474" s="88"/>
      <c r="G474" s="88"/>
      <c r="H474" s="88"/>
      <c r="I474" s="88"/>
    </row>
    <row r="538" spans="3:9">
      <c r="C538" s="88"/>
      <c r="F538" s="88"/>
      <c r="G538" s="88"/>
      <c r="H538" s="88"/>
      <c r="I538" s="88"/>
    </row>
  </sheetData>
  <phoneticPr fontId="11" type="noConversion"/>
  <conditionalFormatting pivot="1" sqref="CN6:CR23">
    <cfRule type="colorScale" priority="5">
      <colorScale>
        <cfvo type="min"/>
        <cfvo type="percentile" val="50"/>
        <cfvo type="max"/>
        <color rgb="FFF8696B"/>
        <color rgb="FFFFEB84"/>
        <color rgb="FF63BE7B"/>
      </colorScale>
    </cfRule>
  </conditionalFormatting>
  <pageMargins left="0.7" right="0.7" top="0.75" bottom="0.75" header="0.3" footer="0.3"/>
  <pageSetup paperSize="9" orientation="portrait" horizontalDpi="360" verticalDpi="360" r:id="rId3"/>
  <legacy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357A-795F-4700-B995-75CFA59869B4}">
  <dimension ref="A1:Z577"/>
  <sheetViews>
    <sheetView topLeftCell="G1" workbookViewId="0">
      <selection activeCell="R6" sqref="R6"/>
    </sheetView>
  </sheetViews>
  <sheetFormatPr defaultRowHeight="14.45"/>
  <cols>
    <col min="1" max="9" width="9.42578125" style="7"/>
    <col min="10" max="11" width="13.5703125" customWidth="1"/>
    <col min="12" max="12" width="11" customWidth="1"/>
    <col min="13" max="13" width="20.42578125" customWidth="1"/>
    <col min="16" max="16" width="15.5703125" bestFit="1" customWidth="1"/>
    <col min="17" max="17" width="21" bestFit="1" customWidth="1"/>
    <col min="18" max="18" width="16.42578125" bestFit="1" customWidth="1"/>
    <col min="19" max="19" width="14.28515625" bestFit="1" customWidth="1"/>
    <col min="20" max="20" width="12.5703125" bestFit="1" customWidth="1"/>
    <col min="21" max="23" width="9.7109375" bestFit="1" customWidth="1"/>
    <col min="24" max="25" width="10.7109375" bestFit="1" customWidth="1"/>
    <col min="26" max="26" width="11.42578125" bestFit="1" customWidth="1"/>
    <col min="27" max="27" width="12" bestFit="1" customWidth="1"/>
  </cols>
  <sheetData>
    <row r="1" spans="1:25" ht="63" customHeight="1">
      <c r="A1" s="96" t="s">
        <v>49</v>
      </c>
      <c r="B1" s="96" t="s">
        <v>50</v>
      </c>
      <c r="C1" s="96" t="s">
        <v>52</v>
      </c>
      <c r="D1" s="96" t="s">
        <v>53</v>
      </c>
      <c r="E1" s="96" t="s">
        <v>54</v>
      </c>
      <c r="F1" s="96" t="s">
        <v>55</v>
      </c>
      <c r="G1" s="96" t="s">
        <v>56</v>
      </c>
      <c r="H1" s="5" t="s">
        <v>57</v>
      </c>
      <c r="I1" s="96" t="s">
        <v>59</v>
      </c>
      <c r="J1" s="85" t="s">
        <v>673</v>
      </c>
      <c r="K1" s="5" t="s">
        <v>674</v>
      </c>
      <c r="L1" s="15" t="s">
        <v>675</v>
      </c>
      <c r="M1" s="5" t="s">
        <v>755</v>
      </c>
      <c r="N1" s="16" t="s">
        <v>756</v>
      </c>
      <c r="O1" s="5"/>
    </row>
    <row r="2" spans="1:25">
      <c r="A2" s="86" t="s">
        <v>29</v>
      </c>
      <c r="B2" s="86" t="s">
        <v>30</v>
      </c>
      <c r="C2" s="86" t="s">
        <v>37</v>
      </c>
      <c r="D2" s="86">
        <v>2018</v>
      </c>
      <c r="E2" s="86">
        <v>1</v>
      </c>
      <c r="F2" s="86">
        <v>1</v>
      </c>
      <c r="G2" s="86">
        <v>2</v>
      </c>
      <c r="H2" s="86">
        <v>1</v>
      </c>
      <c r="I2" s="86">
        <v>102</v>
      </c>
      <c r="J2" s="7">
        <v>1</v>
      </c>
      <c r="K2" s="20">
        <v>45931</v>
      </c>
      <c r="L2" s="100">
        <v>30</v>
      </c>
      <c r="M2" s="100">
        <v>0</v>
      </c>
      <c r="N2" s="30">
        <f>M2*100/L2</f>
        <v>0</v>
      </c>
      <c r="O2" s="119"/>
    </row>
    <row r="3" spans="1:25">
      <c r="A3" s="86" t="s">
        <v>29</v>
      </c>
      <c r="B3" s="86" t="s">
        <v>30</v>
      </c>
      <c r="C3" s="86" t="s">
        <v>32</v>
      </c>
      <c r="D3" s="86">
        <v>1985</v>
      </c>
      <c r="E3" s="86">
        <v>1</v>
      </c>
      <c r="F3" s="86">
        <v>2</v>
      </c>
      <c r="G3" s="86">
        <v>2</v>
      </c>
      <c r="H3" s="86">
        <v>2</v>
      </c>
      <c r="I3" s="86">
        <v>202</v>
      </c>
      <c r="J3" s="7">
        <v>1</v>
      </c>
      <c r="K3" s="20">
        <v>45931</v>
      </c>
      <c r="L3" s="100">
        <v>59</v>
      </c>
      <c r="M3" s="100">
        <v>0</v>
      </c>
      <c r="N3" s="30">
        <f t="shared" ref="N3:N65" si="0">M3*100/L3</f>
        <v>0</v>
      </c>
      <c r="O3" s="119"/>
    </row>
    <row r="4" spans="1:25">
      <c r="A4" s="86" t="s">
        <v>29</v>
      </c>
      <c r="B4" s="86" t="s">
        <v>30</v>
      </c>
      <c r="C4" s="86" t="s">
        <v>31</v>
      </c>
      <c r="D4" s="86">
        <v>1983</v>
      </c>
      <c r="E4" s="86">
        <v>1</v>
      </c>
      <c r="F4" s="86">
        <v>3</v>
      </c>
      <c r="G4" s="86">
        <v>2</v>
      </c>
      <c r="H4" s="86">
        <v>3</v>
      </c>
      <c r="I4" s="86">
        <v>302</v>
      </c>
      <c r="J4" s="7">
        <v>1</v>
      </c>
      <c r="K4" s="20">
        <v>45931</v>
      </c>
      <c r="L4" s="100">
        <v>48</v>
      </c>
      <c r="M4" s="100">
        <v>0</v>
      </c>
      <c r="N4" s="30">
        <f t="shared" si="0"/>
        <v>0</v>
      </c>
      <c r="O4" s="119"/>
    </row>
    <row r="5" spans="1:25">
      <c r="A5" s="86" t="s">
        <v>29</v>
      </c>
      <c r="B5" s="86" t="s">
        <v>30</v>
      </c>
      <c r="C5" s="86" t="s">
        <v>34</v>
      </c>
      <c r="D5" s="86">
        <v>1999</v>
      </c>
      <c r="E5" s="86">
        <v>1</v>
      </c>
      <c r="F5" s="86">
        <v>4</v>
      </c>
      <c r="G5" s="86">
        <v>2</v>
      </c>
      <c r="H5" s="86">
        <v>4</v>
      </c>
      <c r="I5" s="86">
        <v>402</v>
      </c>
      <c r="J5" s="7">
        <v>1</v>
      </c>
      <c r="K5" s="20">
        <v>45931</v>
      </c>
      <c r="L5" s="100">
        <v>41</v>
      </c>
      <c r="M5" s="100">
        <v>0</v>
      </c>
      <c r="N5" s="30">
        <f t="shared" si="0"/>
        <v>0</v>
      </c>
      <c r="O5" s="119"/>
    </row>
    <row r="6" spans="1:25">
      <c r="A6" s="86" t="s">
        <v>29</v>
      </c>
      <c r="B6" s="86" t="s">
        <v>30</v>
      </c>
      <c r="C6" s="86" t="s">
        <v>35</v>
      </c>
      <c r="D6" s="86">
        <v>2002</v>
      </c>
      <c r="E6" s="86">
        <v>1</v>
      </c>
      <c r="F6" s="86">
        <v>4</v>
      </c>
      <c r="G6" s="86">
        <v>4</v>
      </c>
      <c r="H6" s="86">
        <v>5</v>
      </c>
      <c r="I6" s="86">
        <v>404</v>
      </c>
      <c r="J6" s="7">
        <v>1</v>
      </c>
      <c r="K6" s="20">
        <v>45931</v>
      </c>
      <c r="L6" s="100">
        <v>33</v>
      </c>
      <c r="M6" s="100">
        <v>0</v>
      </c>
      <c r="N6" s="30">
        <f t="shared" si="0"/>
        <v>0</v>
      </c>
      <c r="O6" s="119"/>
      <c r="Q6" s="29" t="s">
        <v>757</v>
      </c>
      <c r="T6" s="29" t="s">
        <v>674</v>
      </c>
    </row>
    <row r="7" spans="1:25">
      <c r="A7" s="86" t="s">
        <v>29</v>
      </c>
      <c r="B7" s="86" t="s">
        <v>30</v>
      </c>
      <c r="C7" s="86" t="s">
        <v>38</v>
      </c>
      <c r="D7" s="86">
        <v>2023</v>
      </c>
      <c r="E7" s="86">
        <v>1</v>
      </c>
      <c r="F7" s="86">
        <v>3</v>
      </c>
      <c r="G7" s="86">
        <v>4</v>
      </c>
      <c r="H7" s="86">
        <v>6</v>
      </c>
      <c r="I7" s="86">
        <v>304</v>
      </c>
      <c r="J7" s="7">
        <v>1</v>
      </c>
      <c r="K7" s="20">
        <v>45931</v>
      </c>
      <c r="L7" s="100">
        <v>34</v>
      </c>
      <c r="M7" s="100">
        <v>0</v>
      </c>
      <c r="N7" s="30">
        <f t="shared" si="0"/>
        <v>0</v>
      </c>
      <c r="O7" s="119"/>
      <c r="Q7" s="29" t="s">
        <v>49</v>
      </c>
      <c r="R7" s="29" t="s">
        <v>53</v>
      </c>
      <c r="S7" s="29" t="s">
        <v>52</v>
      </c>
      <c r="T7" s="20">
        <v>45931</v>
      </c>
      <c r="U7" s="20">
        <v>45933</v>
      </c>
      <c r="V7" s="20">
        <v>45936</v>
      </c>
      <c r="W7" s="20">
        <v>45938</v>
      </c>
      <c r="X7" s="20">
        <v>45940</v>
      </c>
      <c r="Y7" s="20">
        <v>45943</v>
      </c>
    </row>
    <row r="8" spans="1:25">
      <c r="A8" s="86" t="s">
        <v>29</v>
      </c>
      <c r="B8" s="86" t="s">
        <v>30</v>
      </c>
      <c r="C8" s="86" t="s">
        <v>33</v>
      </c>
      <c r="D8" s="86">
        <v>1998</v>
      </c>
      <c r="E8" s="86">
        <v>1</v>
      </c>
      <c r="F8" s="86">
        <v>2</v>
      </c>
      <c r="G8" s="86">
        <v>4</v>
      </c>
      <c r="H8" s="86">
        <v>7</v>
      </c>
      <c r="I8" s="86">
        <v>204</v>
      </c>
      <c r="J8" s="7">
        <v>1</v>
      </c>
      <c r="K8" s="20">
        <v>45931</v>
      </c>
      <c r="L8" s="100">
        <v>74</v>
      </c>
      <c r="M8" s="100">
        <v>9</v>
      </c>
      <c r="N8" s="30">
        <f t="shared" si="0"/>
        <v>12.162162162162161</v>
      </c>
      <c r="O8" s="119"/>
      <c r="Q8" t="s">
        <v>39</v>
      </c>
      <c r="R8">
        <v>1984</v>
      </c>
      <c r="S8" t="s">
        <v>41</v>
      </c>
      <c r="T8" s="30">
        <v>0</v>
      </c>
      <c r="U8" s="30"/>
      <c r="V8" s="30">
        <v>14</v>
      </c>
      <c r="W8" s="30">
        <v>27.950980392156865</v>
      </c>
      <c r="X8" s="30"/>
      <c r="Y8" s="30"/>
    </row>
    <row r="9" spans="1:25">
      <c r="A9" s="86" t="s">
        <v>29</v>
      </c>
      <c r="B9" s="86" t="s">
        <v>30</v>
      </c>
      <c r="C9" s="86" t="s">
        <v>36</v>
      </c>
      <c r="D9" s="86">
        <v>2016</v>
      </c>
      <c r="E9" s="86">
        <v>1</v>
      </c>
      <c r="F9" s="86">
        <v>1</v>
      </c>
      <c r="G9" s="86">
        <v>4</v>
      </c>
      <c r="H9" s="86">
        <v>8</v>
      </c>
      <c r="I9" s="86">
        <v>104</v>
      </c>
      <c r="J9" s="7">
        <v>1</v>
      </c>
      <c r="K9" s="20">
        <v>45931</v>
      </c>
      <c r="L9" s="100">
        <v>30</v>
      </c>
      <c r="M9" s="100">
        <v>0</v>
      </c>
      <c r="N9" s="30">
        <f t="shared" si="0"/>
        <v>0</v>
      </c>
      <c r="O9" s="119"/>
      <c r="R9">
        <v>1989</v>
      </c>
      <c r="S9" t="s">
        <v>42</v>
      </c>
      <c r="T9" s="30">
        <v>0</v>
      </c>
      <c r="U9" s="30"/>
      <c r="V9" s="30">
        <v>13.616881239061691</v>
      </c>
      <c r="W9" s="30">
        <v>28.406008152248756</v>
      </c>
      <c r="X9" s="30"/>
      <c r="Y9" s="30"/>
    </row>
    <row r="10" spans="1:25">
      <c r="A10" s="86" t="s">
        <v>39</v>
      </c>
      <c r="B10" s="86" t="s">
        <v>40</v>
      </c>
      <c r="C10" s="86" t="s">
        <v>41</v>
      </c>
      <c r="D10" s="86">
        <v>1984</v>
      </c>
      <c r="E10" s="86">
        <v>1</v>
      </c>
      <c r="F10" s="86">
        <v>1</v>
      </c>
      <c r="G10" s="86">
        <v>6</v>
      </c>
      <c r="H10" s="86">
        <v>9</v>
      </c>
      <c r="I10" s="86">
        <v>106</v>
      </c>
      <c r="J10" s="7">
        <v>1</v>
      </c>
      <c r="K10" s="20">
        <v>45931</v>
      </c>
      <c r="L10" s="100">
        <v>34</v>
      </c>
      <c r="M10" s="100">
        <v>0</v>
      </c>
      <c r="N10" s="30">
        <f t="shared" si="0"/>
        <v>0</v>
      </c>
      <c r="O10" s="119"/>
      <c r="R10">
        <v>1999</v>
      </c>
      <c r="S10" t="s">
        <v>43</v>
      </c>
      <c r="T10" s="30">
        <v>0</v>
      </c>
      <c r="U10" s="30"/>
      <c r="V10" s="30">
        <v>15.972222222222221</v>
      </c>
      <c r="W10" s="30">
        <v>32.276422764227647</v>
      </c>
      <c r="X10" s="30"/>
      <c r="Y10" s="30"/>
    </row>
    <row r="11" spans="1:25">
      <c r="A11" s="86" t="s">
        <v>39</v>
      </c>
      <c r="B11" s="86" t="s">
        <v>40</v>
      </c>
      <c r="C11" s="86" t="s">
        <v>42</v>
      </c>
      <c r="D11" s="86">
        <v>1989</v>
      </c>
      <c r="E11" s="86">
        <v>1</v>
      </c>
      <c r="F11" s="86">
        <v>2</v>
      </c>
      <c r="G11" s="86">
        <v>6</v>
      </c>
      <c r="H11" s="86">
        <v>10</v>
      </c>
      <c r="I11" s="86">
        <v>206</v>
      </c>
      <c r="J11" s="7">
        <v>1</v>
      </c>
      <c r="K11" s="20">
        <v>45931</v>
      </c>
      <c r="L11" s="100">
        <v>38</v>
      </c>
      <c r="M11" s="100">
        <v>0</v>
      </c>
      <c r="N11" s="30">
        <f t="shared" si="0"/>
        <v>0</v>
      </c>
      <c r="O11" s="119"/>
      <c r="R11">
        <v>2001</v>
      </c>
      <c r="S11" t="s">
        <v>44</v>
      </c>
      <c r="T11" s="30">
        <v>0</v>
      </c>
      <c r="U11" s="30"/>
      <c r="V11" s="30">
        <v>21.597222222222225</v>
      </c>
      <c r="W11" s="30">
        <v>44.604700854700859</v>
      </c>
      <c r="X11" s="30"/>
      <c r="Y11" s="30"/>
    </row>
    <row r="12" spans="1:25">
      <c r="A12" s="86" t="s">
        <v>39</v>
      </c>
      <c r="B12" s="86" t="s">
        <v>40</v>
      </c>
      <c r="C12" s="86" t="s">
        <v>45</v>
      </c>
      <c r="D12" s="86">
        <v>2004</v>
      </c>
      <c r="E12" s="86">
        <v>1</v>
      </c>
      <c r="F12" s="86">
        <v>3</v>
      </c>
      <c r="G12" s="86">
        <v>6</v>
      </c>
      <c r="H12" s="86">
        <v>11</v>
      </c>
      <c r="I12" s="86">
        <v>306</v>
      </c>
      <c r="J12" s="7">
        <v>1</v>
      </c>
      <c r="K12" s="20">
        <v>45931</v>
      </c>
      <c r="L12" s="100">
        <v>35</v>
      </c>
      <c r="M12" s="100">
        <v>0</v>
      </c>
      <c r="N12" s="30">
        <f t="shared" si="0"/>
        <v>0</v>
      </c>
      <c r="O12" s="119"/>
      <c r="R12">
        <v>2004</v>
      </c>
      <c r="S12" t="s">
        <v>45</v>
      </c>
      <c r="T12" s="30">
        <v>0</v>
      </c>
      <c r="U12" s="30"/>
      <c r="V12" s="30">
        <v>8.3045170962905637</v>
      </c>
      <c r="W12" s="30">
        <v>20.622275267896004</v>
      </c>
      <c r="X12" s="30"/>
      <c r="Y12" s="30"/>
    </row>
    <row r="13" spans="1:25">
      <c r="A13" s="86" t="s">
        <v>39</v>
      </c>
      <c r="B13" s="86" t="s">
        <v>40</v>
      </c>
      <c r="C13" s="86" t="s">
        <v>43</v>
      </c>
      <c r="D13" s="86">
        <v>1999</v>
      </c>
      <c r="E13" s="86">
        <v>1</v>
      </c>
      <c r="F13" s="86">
        <v>4</v>
      </c>
      <c r="G13" s="86">
        <v>6</v>
      </c>
      <c r="H13" s="86">
        <v>12</v>
      </c>
      <c r="I13" s="86">
        <v>406</v>
      </c>
      <c r="J13" s="7">
        <v>1</v>
      </c>
      <c r="K13" s="20">
        <v>45931</v>
      </c>
      <c r="L13" s="100">
        <v>41</v>
      </c>
      <c r="M13" s="100">
        <v>0</v>
      </c>
      <c r="N13" s="30">
        <f t="shared" si="0"/>
        <v>0</v>
      </c>
      <c r="O13" s="119"/>
      <c r="R13">
        <v>2008</v>
      </c>
      <c r="S13" t="s">
        <v>46</v>
      </c>
      <c r="T13" s="30">
        <v>0</v>
      </c>
      <c r="U13" s="30"/>
      <c r="V13" s="30">
        <v>63.679782388663966</v>
      </c>
      <c r="W13" s="30"/>
      <c r="X13" s="30"/>
      <c r="Y13" s="30"/>
    </row>
    <row r="14" spans="1:25">
      <c r="A14" s="86" t="s">
        <v>39</v>
      </c>
      <c r="B14" s="86" t="s">
        <v>40</v>
      </c>
      <c r="C14" s="86" t="s">
        <v>46</v>
      </c>
      <c r="D14" s="86">
        <v>2008</v>
      </c>
      <c r="E14" s="86">
        <v>1</v>
      </c>
      <c r="F14" s="86">
        <v>4</v>
      </c>
      <c r="G14" s="86">
        <v>8</v>
      </c>
      <c r="H14" s="86">
        <v>13</v>
      </c>
      <c r="I14" s="86">
        <v>408</v>
      </c>
      <c r="J14" s="7">
        <v>1</v>
      </c>
      <c r="K14" s="20">
        <v>45931</v>
      </c>
      <c r="L14" s="100">
        <v>34</v>
      </c>
      <c r="M14" s="100">
        <v>0</v>
      </c>
      <c r="N14" s="30">
        <f t="shared" si="0"/>
        <v>0</v>
      </c>
      <c r="O14" s="119"/>
      <c r="R14">
        <v>2016</v>
      </c>
      <c r="S14" t="s">
        <v>47</v>
      </c>
      <c r="T14" s="30">
        <v>0</v>
      </c>
      <c r="U14" s="30"/>
      <c r="V14" s="30">
        <v>24.319869518345861</v>
      </c>
      <c r="W14" s="30">
        <v>51.724137931034484</v>
      </c>
      <c r="X14" s="30"/>
      <c r="Y14" s="30"/>
    </row>
    <row r="15" spans="1:25">
      <c r="A15" s="86" t="s">
        <v>39</v>
      </c>
      <c r="B15" s="86" t="s">
        <v>40</v>
      </c>
      <c r="C15" s="86" t="s">
        <v>48</v>
      </c>
      <c r="D15" s="86">
        <v>2020</v>
      </c>
      <c r="E15" s="86">
        <v>1</v>
      </c>
      <c r="F15" s="86">
        <v>3</v>
      </c>
      <c r="G15" s="86">
        <v>8</v>
      </c>
      <c r="H15" s="86">
        <v>14</v>
      </c>
      <c r="I15" s="86">
        <v>308</v>
      </c>
      <c r="J15" s="7">
        <v>1</v>
      </c>
      <c r="K15" s="20">
        <v>45931</v>
      </c>
      <c r="L15" s="100">
        <v>38</v>
      </c>
      <c r="M15" s="100">
        <v>0</v>
      </c>
      <c r="N15" s="30">
        <f t="shared" si="0"/>
        <v>0</v>
      </c>
      <c r="O15" s="119"/>
      <c r="R15">
        <v>2020</v>
      </c>
      <c r="S15" t="s">
        <v>48</v>
      </c>
      <c r="T15" s="30">
        <v>0</v>
      </c>
      <c r="U15" s="30"/>
      <c r="V15" s="30">
        <v>0</v>
      </c>
      <c r="W15" s="30">
        <v>1.6129032258064515</v>
      </c>
      <c r="X15" s="30">
        <v>18.053329452199947</v>
      </c>
      <c r="Y15" s="30">
        <v>66.873491290590522</v>
      </c>
    </row>
    <row r="16" spans="1:25">
      <c r="A16" s="86" t="s">
        <v>39</v>
      </c>
      <c r="B16" s="86" t="s">
        <v>40</v>
      </c>
      <c r="C16" s="86" t="s">
        <v>44</v>
      </c>
      <c r="D16" s="86">
        <v>2001</v>
      </c>
      <c r="E16" s="86">
        <v>1</v>
      </c>
      <c r="F16" s="86">
        <v>2</v>
      </c>
      <c r="G16" s="86">
        <v>8</v>
      </c>
      <c r="H16" s="86">
        <v>15</v>
      </c>
      <c r="I16" s="86">
        <v>208</v>
      </c>
      <c r="J16" s="7">
        <v>1</v>
      </c>
      <c r="K16" s="20">
        <v>45931</v>
      </c>
      <c r="L16" s="100">
        <v>39</v>
      </c>
      <c r="M16" s="100">
        <v>0</v>
      </c>
      <c r="N16" s="30">
        <f t="shared" si="0"/>
        <v>0</v>
      </c>
      <c r="O16" s="119"/>
      <c r="Q16" t="s">
        <v>606</v>
      </c>
      <c r="T16" s="30">
        <v>0</v>
      </c>
      <c r="U16" s="30"/>
      <c r="V16" s="30">
        <v>20.186311835850816</v>
      </c>
      <c r="W16" s="30">
        <v>29.147456265546431</v>
      </c>
      <c r="X16" s="30">
        <v>18.053329452199947</v>
      </c>
      <c r="Y16" s="30">
        <v>66.873491290590522</v>
      </c>
    </row>
    <row r="17" spans="1:26">
      <c r="A17" s="86" t="s">
        <v>39</v>
      </c>
      <c r="B17" s="86" t="s">
        <v>40</v>
      </c>
      <c r="C17" s="86" t="s">
        <v>47</v>
      </c>
      <c r="D17" s="86">
        <v>2016</v>
      </c>
      <c r="E17" s="86">
        <v>1</v>
      </c>
      <c r="F17" s="86">
        <v>1</v>
      </c>
      <c r="G17" s="86">
        <v>8</v>
      </c>
      <c r="H17" s="86">
        <v>16</v>
      </c>
      <c r="I17" s="86">
        <v>108</v>
      </c>
      <c r="J17" s="7">
        <v>1</v>
      </c>
      <c r="K17" s="20">
        <v>45931</v>
      </c>
      <c r="L17" s="100">
        <v>28</v>
      </c>
      <c r="M17" s="100">
        <v>0</v>
      </c>
      <c r="N17" s="30">
        <f t="shared" si="0"/>
        <v>0</v>
      </c>
      <c r="O17" s="119"/>
      <c r="Q17" t="s">
        <v>29</v>
      </c>
      <c r="R17">
        <v>1983</v>
      </c>
      <c r="S17" t="s">
        <v>31</v>
      </c>
      <c r="T17" s="30">
        <v>3.5373119424843562</v>
      </c>
      <c r="U17" s="30"/>
      <c r="V17" s="30">
        <v>57.884685794168554</v>
      </c>
      <c r="W17" s="30"/>
      <c r="X17" s="30"/>
      <c r="Y17" s="30"/>
    </row>
    <row r="18" spans="1:26">
      <c r="A18" s="86" t="s">
        <v>29</v>
      </c>
      <c r="B18" s="86" t="s">
        <v>30</v>
      </c>
      <c r="C18" s="86" t="s">
        <v>32</v>
      </c>
      <c r="D18" s="86">
        <v>1985</v>
      </c>
      <c r="E18" s="86">
        <v>2</v>
      </c>
      <c r="F18" s="86">
        <v>1</v>
      </c>
      <c r="G18" s="86">
        <v>10</v>
      </c>
      <c r="H18" s="86">
        <v>17</v>
      </c>
      <c r="I18" s="86">
        <v>110</v>
      </c>
      <c r="J18" s="7">
        <v>1</v>
      </c>
      <c r="K18" s="20">
        <v>45931</v>
      </c>
      <c r="L18" s="100">
        <v>31</v>
      </c>
      <c r="M18" s="100">
        <v>1</v>
      </c>
      <c r="N18" s="30">
        <f t="shared" si="0"/>
        <v>3.225806451612903</v>
      </c>
      <c r="O18" s="119"/>
      <c r="R18">
        <v>1985</v>
      </c>
      <c r="S18" t="s">
        <v>32</v>
      </c>
      <c r="T18" s="30">
        <v>0.80645161290322576</v>
      </c>
      <c r="U18" s="30"/>
      <c r="V18" s="30">
        <v>62.870268868669953</v>
      </c>
      <c r="W18" s="30"/>
      <c r="X18" s="30"/>
      <c r="Y18" s="30"/>
    </row>
    <row r="19" spans="1:26">
      <c r="A19" s="86" t="s">
        <v>29</v>
      </c>
      <c r="B19" s="86" t="s">
        <v>30</v>
      </c>
      <c r="C19" s="86" t="s">
        <v>38</v>
      </c>
      <c r="D19" s="86">
        <v>2023</v>
      </c>
      <c r="E19" s="86">
        <v>2</v>
      </c>
      <c r="F19" s="86">
        <v>2</v>
      </c>
      <c r="G19" s="86">
        <v>10</v>
      </c>
      <c r="H19" s="86">
        <v>18</v>
      </c>
      <c r="I19" s="86">
        <v>210</v>
      </c>
      <c r="J19" s="7">
        <v>1</v>
      </c>
      <c r="K19" s="20">
        <v>45931</v>
      </c>
      <c r="L19" s="100">
        <v>40</v>
      </c>
      <c r="M19" s="100">
        <v>9</v>
      </c>
      <c r="N19" s="30">
        <f t="shared" si="0"/>
        <v>22.5</v>
      </c>
      <c r="O19" s="119"/>
      <c r="R19">
        <v>1998</v>
      </c>
      <c r="S19" t="s">
        <v>33</v>
      </c>
      <c r="T19" s="30">
        <v>4.8850527356624918</v>
      </c>
      <c r="U19" s="30">
        <v>26.191908371786418</v>
      </c>
      <c r="V19" s="30">
        <v>65.637359920896515</v>
      </c>
      <c r="W19" s="30"/>
      <c r="X19" s="30"/>
      <c r="Y19" s="30"/>
    </row>
    <row r="20" spans="1:26">
      <c r="A20" s="86" t="s">
        <v>29</v>
      </c>
      <c r="B20" s="86" t="s">
        <v>30</v>
      </c>
      <c r="C20" s="86" t="s">
        <v>36</v>
      </c>
      <c r="D20" s="86">
        <v>2016</v>
      </c>
      <c r="E20" s="86">
        <v>2</v>
      </c>
      <c r="F20" s="86">
        <v>3</v>
      </c>
      <c r="G20" s="86">
        <v>10</v>
      </c>
      <c r="H20" s="86">
        <v>19</v>
      </c>
      <c r="I20" s="86">
        <v>310</v>
      </c>
      <c r="J20" s="7">
        <v>1</v>
      </c>
      <c r="K20" s="20">
        <v>45931</v>
      </c>
      <c r="L20" s="100">
        <v>37</v>
      </c>
      <c r="M20" s="100">
        <v>0</v>
      </c>
      <c r="N20" s="30">
        <f t="shared" si="0"/>
        <v>0</v>
      </c>
      <c r="O20" s="119"/>
      <c r="R20">
        <v>1999</v>
      </c>
      <c r="S20" t="s">
        <v>34</v>
      </c>
      <c r="T20" s="30">
        <v>0</v>
      </c>
      <c r="U20" s="30"/>
      <c r="V20" s="30">
        <v>19.361003861003862</v>
      </c>
      <c r="W20" s="30">
        <v>50.709247575101237</v>
      </c>
      <c r="X20" s="30"/>
      <c r="Y20" s="30"/>
    </row>
    <row r="21" spans="1:26">
      <c r="A21" s="86" t="s">
        <v>29</v>
      </c>
      <c r="B21" s="86" t="s">
        <v>30</v>
      </c>
      <c r="C21" s="86" t="s">
        <v>33</v>
      </c>
      <c r="D21" s="86">
        <v>1998</v>
      </c>
      <c r="E21" s="86">
        <v>2</v>
      </c>
      <c r="F21" s="86">
        <v>4</v>
      </c>
      <c r="G21" s="86">
        <v>10</v>
      </c>
      <c r="H21" s="86">
        <v>20</v>
      </c>
      <c r="I21" s="86">
        <v>410</v>
      </c>
      <c r="J21" s="7">
        <v>1</v>
      </c>
      <c r="K21" s="20">
        <v>45931</v>
      </c>
      <c r="L21" s="100">
        <v>40</v>
      </c>
      <c r="M21" s="100">
        <v>1</v>
      </c>
      <c r="N21" s="30">
        <f t="shared" si="0"/>
        <v>2.5</v>
      </c>
      <c r="O21" s="119"/>
      <c r="R21">
        <v>2002</v>
      </c>
      <c r="S21" t="s">
        <v>35</v>
      </c>
      <c r="T21" s="30">
        <v>0</v>
      </c>
      <c r="U21" s="30"/>
      <c r="V21" s="30">
        <v>34.673919724629663</v>
      </c>
      <c r="W21" s="30"/>
      <c r="X21" s="30"/>
      <c r="Y21" s="30"/>
    </row>
    <row r="22" spans="1:26">
      <c r="A22" s="86" t="s">
        <v>29</v>
      </c>
      <c r="B22" s="86" t="s">
        <v>30</v>
      </c>
      <c r="C22" s="86" t="s">
        <v>31</v>
      </c>
      <c r="D22" s="86">
        <v>1983</v>
      </c>
      <c r="E22" s="86">
        <v>2</v>
      </c>
      <c r="F22" s="86">
        <v>4</v>
      </c>
      <c r="G22" s="86">
        <v>12</v>
      </c>
      <c r="H22" s="86">
        <v>21</v>
      </c>
      <c r="I22" s="86">
        <v>412</v>
      </c>
      <c r="J22" s="7">
        <v>1</v>
      </c>
      <c r="K22" s="20">
        <v>45931</v>
      </c>
      <c r="L22" s="100">
        <v>37</v>
      </c>
      <c r="M22" s="100">
        <v>2</v>
      </c>
      <c r="N22" s="30">
        <f t="shared" si="0"/>
        <v>5.4054054054054053</v>
      </c>
      <c r="O22" s="119"/>
      <c r="R22">
        <v>2016</v>
      </c>
      <c r="S22" t="s">
        <v>36</v>
      </c>
      <c r="T22" s="30">
        <v>0</v>
      </c>
      <c r="U22" s="30"/>
      <c r="V22" s="30">
        <v>13.194444444444445</v>
      </c>
      <c r="W22" s="30">
        <v>26.212462462462462</v>
      </c>
      <c r="X22" s="30"/>
      <c r="Y22" s="30"/>
    </row>
    <row r="23" spans="1:26">
      <c r="A23" s="86" t="s">
        <v>29</v>
      </c>
      <c r="B23" s="86" t="s">
        <v>30</v>
      </c>
      <c r="C23" s="86" t="s">
        <v>37</v>
      </c>
      <c r="D23" s="86">
        <v>2018</v>
      </c>
      <c r="E23" s="86">
        <v>2</v>
      </c>
      <c r="F23" s="86">
        <v>3</v>
      </c>
      <c r="G23" s="86">
        <v>12</v>
      </c>
      <c r="H23" s="86">
        <v>22</v>
      </c>
      <c r="I23" s="86">
        <v>312</v>
      </c>
      <c r="J23" s="7">
        <v>1</v>
      </c>
      <c r="K23" s="20">
        <v>45931</v>
      </c>
      <c r="L23" s="100">
        <v>36</v>
      </c>
      <c r="M23" s="100">
        <v>0</v>
      </c>
      <c r="N23" s="30">
        <f t="shared" si="0"/>
        <v>0</v>
      </c>
      <c r="O23" s="119"/>
      <c r="R23">
        <v>2018</v>
      </c>
      <c r="S23" t="s">
        <v>37</v>
      </c>
      <c r="T23" s="30">
        <v>0</v>
      </c>
      <c r="U23" s="30"/>
      <c r="V23" s="30">
        <v>62.800925925925931</v>
      </c>
      <c r="W23" s="30"/>
      <c r="X23" s="30"/>
      <c r="Y23" s="30"/>
    </row>
    <row r="24" spans="1:26">
      <c r="A24" s="86" t="s">
        <v>29</v>
      </c>
      <c r="B24" s="86" t="s">
        <v>30</v>
      </c>
      <c r="C24" s="86" t="s">
        <v>34</v>
      </c>
      <c r="D24" s="86">
        <v>1999</v>
      </c>
      <c r="E24" s="86">
        <v>2</v>
      </c>
      <c r="F24" s="86">
        <v>2</v>
      </c>
      <c r="G24" s="86">
        <v>12</v>
      </c>
      <c r="H24" s="86">
        <v>23</v>
      </c>
      <c r="I24" s="86">
        <v>212</v>
      </c>
      <c r="J24" s="7">
        <v>1</v>
      </c>
      <c r="K24" s="20">
        <v>45931</v>
      </c>
      <c r="L24" s="100">
        <v>35</v>
      </c>
      <c r="M24" s="100">
        <v>0</v>
      </c>
      <c r="N24" s="30">
        <f t="shared" si="0"/>
        <v>0</v>
      </c>
      <c r="O24" s="119"/>
      <c r="R24">
        <v>2023</v>
      </c>
      <c r="S24" t="s">
        <v>38</v>
      </c>
      <c r="T24" s="30">
        <v>28.162053182214471</v>
      </c>
      <c r="U24" s="30">
        <v>56.334395353607874</v>
      </c>
      <c r="V24" s="30"/>
      <c r="W24" s="30"/>
      <c r="X24" s="30"/>
      <c r="Y24" s="30"/>
    </row>
    <row r="25" spans="1:26">
      <c r="A25" s="86" t="s">
        <v>29</v>
      </c>
      <c r="B25" s="86" t="s">
        <v>30</v>
      </c>
      <c r="C25" s="86" t="s">
        <v>35</v>
      </c>
      <c r="D25" s="86">
        <v>2002</v>
      </c>
      <c r="E25" s="86">
        <v>2</v>
      </c>
      <c r="F25" s="86">
        <v>1</v>
      </c>
      <c r="G25" s="86">
        <v>12</v>
      </c>
      <c r="H25" s="86">
        <v>24</v>
      </c>
      <c r="I25" s="86">
        <v>112</v>
      </c>
      <c r="J25" s="7">
        <v>1</v>
      </c>
      <c r="K25" s="20">
        <v>45931</v>
      </c>
      <c r="L25" s="100">
        <v>29</v>
      </c>
      <c r="M25" s="100">
        <v>0</v>
      </c>
      <c r="N25" s="30">
        <f t="shared" si="0"/>
        <v>0</v>
      </c>
      <c r="O25" s="119"/>
      <c r="Q25" t="s">
        <v>607</v>
      </c>
      <c r="T25" s="30">
        <v>4.673858684158068</v>
      </c>
      <c r="U25" s="30">
        <v>41.26315186269715</v>
      </c>
      <c r="V25" s="30">
        <v>45.203229791391266</v>
      </c>
      <c r="W25" s="30">
        <v>38.460855018781849</v>
      </c>
      <c r="X25" s="30"/>
      <c r="Y25" s="30"/>
    </row>
    <row r="26" spans="1:26">
      <c r="A26" s="86" t="s">
        <v>39</v>
      </c>
      <c r="B26" s="86" t="s">
        <v>40</v>
      </c>
      <c r="C26" s="86" t="s">
        <v>42</v>
      </c>
      <c r="D26" s="86">
        <v>1989</v>
      </c>
      <c r="E26" s="87">
        <v>2</v>
      </c>
      <c r="F26" s="87">
        <v>1</v>
      </c>
      <c r="G26" s="87">
        <v>14</v>
      </c>
      <c r="H26" s="86">
        <v>25</v>
      </c>
      <c r="I26" s="87">
        <v>114</v>
      </c>
      <c r="J26" s="7">
        <v>1</v>
      </c>
      <c r="K26" s="20">
        <v>45931</v>
      </c>
      <c r="L26" s="100">
        <v>49</v>
      </c>
      <c r="M26" s="100">
        <v>0</v>
      </c>
      <c r="N26" s="30">
        <f t="shared" si="0"/>
        <v>0</v>
      </c>
      <c r="O26" s="119"/>
    </row>
    <row r="27" spans="1:26">
      <c r="A27" s="86" t="s">
        <v>39</v>
      </c>
      <c r="B27" s="86" t="s">
        <v>40</v>
      </c>
      <c r="C27" s="86" t="s">
        <v>45</v>
      </c>
      <c r="D27" s="86">
        <v>2004</v>
      </c>
      <c r="E27" s="86">
        <v>2</v>
      </c>
      <c r="F27" s="86">
        <v>2</v>
      </c>
      <c r="G27" s="86">
        <v>14</v>
      </c>
      <c r="H27" s="86">
        <v>26</v>
      </c>
      <c r="I27" s="86">
        <v>214</v>
      </c>
      <c r="J27" s="7">
        <v>1</v>
      </c>
      <c r="K27" s="20">
        <v>45931</v>
      </c>
      <c r="L27" s="100">
        <v>29</v>
      </c>
      <c r="M27" s="100">
        <v>0</v>
      </c>
      <c r="N27" s="30">
        <f t="shared" si="0"/>
        <v>0</v>
      </c>
      <c r="O27" s="119"/>
      <c r="T27" s="30"/>
      <c r="U27" s="30"/>
      <c r="V27" s="30"/>
      <c r="W27" s="30"/>
      <c r="X27" s="30"/>
      <c r="Y27" s="30"/>
      <c r="Z27" s="30"/>
    </row>
    <row r="28" spans="1:26">
      <c r="A28" s="86" t="s">
        <v>39</v>
      </c>
      <c r="B28" s="86" t="s">
        <v>40</v>
      </c>
      <c r="C28" s="86" t="s">
        <v>41</v>
      </c>
      <c r="D28" s="86">
        <v>1984</v>
      </c>
      <c r="E28" s="86">
        <v>2</v>
      </c>
      <c r="F28" s="86">
        <v>3</v>
      </c>
      <c r="G28" s="86">
        <v>14</v>
      </c>
      <c r="H28" s="86">
        <v>27</v>
      </c>
      <c r="I28" s="86">
        <v>314</v>
      </c>
      <c r="J28" s="7">
        <v>1</v>
      </c>
      <c r="K28" s="20">
        <v>45931</v>
      </c>
      <c r="L28" s="100">
        <v>50</v>
      </c>
      <c r="M28" s="100">
        <v>0</v>
      </c>
      <c r="N28" s="30">
        <f t="shared" si="0"/>
        <v>0</v>
      </c>
      <c r="O28" s="119"/>
    </row>
    <row r="29" spans="1:26">
      <c r="A29" s="86" t="s">
        <v>39</v>
      </c>
      <c r="B29" s="86" t="s">
        <v>40</v>
      </c>
      <c r="C29" s="86" t="s">
        <v>47</v>
      </c>
      <c r="D29" s="86">
        <v>2016</v>
      </c>
      <c r="E29" s="86">
        <v>2</v>
      </c>
      <c r="F29" s="86">
        <v>4</v>
      </c>
      <c r="G29" s="86">
        <v>14</v>
      </c>
      <c r="H29" s="86">
        <v>28</v>
      </c>
      <c r="I29" s="86">
        <v>414</v>
      </c>
      <c r="J29" s="7">
        <v>1</v>
      </c>
      <c r="K29" s="20">
        <v>45931</v>
      </c>
      <c r="L29" s="100">
        <v>43</v>
      </c>
      <c r="M29" s="100">
        <v>0</v>
      </c>
      <c r="N29" s="30">
        <f t="shared" si="0"/>
        <v>0</v>
      </c>
      <c r="O29" s="119"/>
    </row>
    <row r="30" spans="1:26">
      <c r="A30" s="86" t="s">
        <v>39</v>
      </c>
      <c r="B30" s="86" t="s">
        <v>40</v>
      </c>
      <c r="C30" s="86" t="s">
        <v>44</v>
      </c>
      <c r="D30" s="86">
        <v>2001</v>
      </c>
      <c r="E30" s="86">
        <v>2</v>
      </c>
      <c r="F30" s="86">
        <v>4</v>
      </c>
      <c r="G30" s="86">
        <v>16</v>
      </c>
      <c r="H30" s="86">
        <v>29</v>
      </c>
      <c r="I30" s="86">
        <v>416</v>
      </c>
      <c r="J30" s="7">
        <v>1</v>
      </c>
      <c r="K30" s="20">
        <v>45931</v>
      </c>
      <c r="L30" s="100">
        <v>26</v>
      </c>
      <c r="M30" s="100">
        <v>0</v>
      </c>
      <c r="N30" s="30">
        <f t="shared" si="0"/>
        <v>0</v>
      </c>
      <c r="O30" s="119"/>
    </row>
    <row r="31" spans="1:26">
      <c r="A31" s="86" t="s">
        <v>39</v>
      </c>
      <c r="B31" s="86" t="s">
        <v>40</v>
      </c>
      <c r="C31" s="86" t="s">
        <v>43</v>
      </c>
      <c r="D31" s="86">
        <v>1999</v>
      </c>
      <c r="E31" s="86">
        <v>2</v>
      </c>
      <c r="F31" s="86">
        <v>3</v>
      </c>
      <c r="G31" s="86">
        <v>16</v>
      </c>
      <c r="H31" s="86">
        <v>30</v>
      </c>
      <c r="I31" s="86">
        <v>316</v>
      </c>
      <c r="J31" s="7">
        <v>1</v>
      </c>
      <c r="K31" s="20">
        <v>45931</v>
      </c>
      <c r="L31" s="100">
        <v>30</v>
      </c>
      <c r="M31" s="100">
        <v>0</v>
      </c>
      <c r="N31" s="30">
        <f t="shared" si="0"/>
        <v>0</v>
      </c>
      <c r="O31" s="119"/>
    </row>
    <row r="32" spans="1:26">
      <c r="A32" s="86" t="s">
        <v>39</v>
      </c>
      <c r="B32" s="86" t="s">
        <v>40</v>
      </c>
      <c r="C32" s="86" t="s">
        <v>46</v>
      </c>
      <c r="D32" s="86">
        <v>2008</v>
      </c>
      <c r="E32" s="86">
        <v>2</v>
      </c>
      <c r="F32" s="86">
        <v>2</v>
      </c>
      <c r="G32" s="86">
        <v>16</v>
      </c>
      <c r="H32" s="86">
        <v>31</v>
      </c>
      <c r="I32" s="86">
        <v>216</v>
      </c>
      <c r="J32" s="7">
        <v>1</v>
      </c>
      <c r="K32" s="20">
        <v>45931</v>
      </c>
      <c r="L32" s="100">
        <v>39</v>
      </c>
      <c r="M32" s="100">
        <v>0</v>
      </c>
      <c r="N32" s="30">
        <f t="shared" si="0"/>
        <v>0</v>
      </c>
      <c r="O32" s="119"/>
    </row>
    <row r="33" spans="1:15">
      <c r="A33" s="86" t="s">
        <v>39</v>
      </c>
      <c r="B33" s="86" t="s">
        <v>40</v>
      </c>
      <c r="C33" s="86" t="s">
        <v>48</v>
      </c>
      <c r="D33" s="86">
        <v>2020</v>
      </c>
      <c r="E33" s="86">
        <v>2</v>
      </c>
      <c r="F33" s="86">
        <v>1</v>
      </c>
      <c r="G33" s="86">
        <v>16</v>
      </c>
      <c r="H33" s="86">
        <v>32</v>
      </c>
      <c r="I33" s="86">
        <v>116</v>
      </c>
      <c r="J33" s="7">
        <v>1</v>
      </c>
      <c r="K33" s="20">
        <v>45931</v>
      </c>
      <c r="L33" s="100">
        <v>41</v>
      </c>
      <c r="M33" s="100">
        <v>0</v>
      </c>
      <c r="N33" s="30">
        <f t="shared" si="0"/>
        <v>0</v>
      </c>
      <c r="O33" s="119"/>
    </row>
    <row r="34" spans="1:15">
      <c r="A34" s="86" t="s">
        <v>29</v>
      </c>
      <c r="B34" s="86" t="s">
        <v>30</v>
      </c>
      <c r="C34" s="86" t="s">
        <v>33</v>
      </c>
      <c r="D34" s="86">
        <v>1998</v>
      </c>
      <c r="E34" s="86">
        <v>3</v>
      </c>
      <c r="F34" s="86">
        <v>1</v>
      </c>
      <c r="G34" s="86">
        <v>18</v>
      </c>
      <c r="H34" s="86">
        <v>33</v>
      </c>
      <c r="I34" s="86">
        <v>118</v>
      </c>
      <c r="J34" s="7">
        <v>1</v>
      </c>
      <c r="K34" s="20">
        <v>45931</v>
      </c>
      <c r="L34" s="100">
        <v>41</v>
      </c>
      <c r="M34" s="100">
        <v>2</v>
      </c>
      <c r="N34" s="30">
        <f t="shared" si="0"/>
        <v>4.8780487804878048</v>
      </c>
      <c r="O34" s="119"/>
    </row>
    <row r="35" spans="1:15">
      <c r="A35" s="86" t="s">
        <v>29</v>
      </c>
      <c r="B35" s="86" t="s">
        <v>30</v>
      </c>
      <c r="C35" s="86" t="s">
        <v>31</v>
      </c>
      <c r="D35" s="86">
        <v>1983</v>
      </c>
      <c r="E35" s="86">
        <v>3</v>
      </c>
      <c r="F35" s="86">
        <v>2</v>
      </c>
      <c r="G35" s="86">
        <v>18</v>
      </c>
      <c r="H35" s="86">
        <v>34</v>
      </c>
      <c r="I35" s="86">
        <v>218</v>
      </c>
      <c r="J35" s="7">
        <v>1</v>
      </c>
      <c r="K35" s="20">
        <v>45931</v>
      </c>
      <c r="L35" s="100">
        <v>28</v>
      </c>
      <c r="M35" s="100">
        <v>1</v>
      </c>
      <c r="N35" s="30">
        <f t="shared" si="0"/>
        <v>3.5714285714285716</v>
      </c>
      <c r="O35" s="119"/>
    </row>
    <row r="36" spans="1:15">
      <c r="A36" s="86" t="s">
        <v>29</v>
      </c>
      <c r="B36" s="86" t="s">
        <v>30</v>
      </c>
      <c r="C36" s="86" t="s">
        <v>34</v>
      </c>
      <c r="D36" s="86">
        <v>1999</v>
      </c>
      <c r="E36" s="86">
        <v>3</v>
      </c>
      <c r="F36" s="86">
        <v>3</v>
      </c>
      <c r="G36" s="86">
        <v>18</v>
      </c>
      <c r="H36" s="86">
        <v>35</v>
      </c>
      <c r="I36" s="86">
        <v>318</v>
      </c>
      <c r="J36" s="7">
        <v>1</v>
      </c>
      <c r="K36" s="20">
        <v>45931</v>
      </c>
      <c r="L36" s="100">
        <v>50</v>
      </c>
      <c r="M36" s="100">
        <v>0</v>
      </c>
      <c r="N36" s="30">
        <f t="shared" si="0"/>
        <v>0</v>
      </c>
      <c r="O36" s="119"/>
    </row>
    <row r="37" spans="1:15">
      <c r="A37" s="86" t="s">
        <v>29</v>
      </c>
      <c r="B37" s="86" t="s">
        <v>30</v>
      </c>
      <c r="C37" s="86" t="s">
        <v>37</v>
      </c>
      <c r="D37" s="86">
        <v>2018</v>
      </c>
      <c r="E37" s="86">
        <v>3</v>
      </c>
      <c r="F37" s="86">
        <v>4</v>
      </c>
      <c r="G37" s="86">
        <v>18</v>
      </c>
      <c r="H37" s="86">
        <v>36</v>
      </c>
      <c r="I37" s="86">
        <v>418</v>
      </c>
      <c r="J37" s="7">
        <v>1</v>
      </c>
      <c r="K37" s="20">
        <v>45931</v>
      </c>
      <c r="L37" s="100">
        <v>24</v>
      </c>
      <c r="M37" s="100">
        <v>0</v>
      </c>
      <c r="N37" s="30">
        <f t="shared" si="0"/>
        <v>0</v>
      </c>
      <c r="O37" s="119"/>
    </row>
    <row r="38" spans="1:15">
      <c r="A38" s="86" t="s">
        <v>29</v>
      </c>
      <c r="B38" s="86" t="s">
        <v>30</v>
      </c>
      <c r="C38" s="86" t="s">
        <v>32</v>
      </c>
      <c r="D38" s="86">
        <v>1985</v>
      </c>
      <c r="E38" s="86">
        <v>3</v>
      </c>
      <c r="F38" s="86">
        <v>4</v>
      </c>
      <c r="G38" s="86">
        <v>20</v>
      </c>
      <c r="H38" s="86">
        <v>37</v>
      </c>
      <c r="I38" s="86">
        <v>420</v>
      </c>
      <c r="J38" s="7">
        <v>1</v>
      </c>
      <c r="K38" s="20">
        <v>45931</v>
      </c>
      <c r="L38" s="100">
        <v>43</v>
      </c>
      <c r="M38" s="100">
        <v>0</v>
      </c>
      <c r="N38" s="30">
        <f t="shared" si="0"/>
        <v>0</v>
      </c>
      <c r="O38" s="119"/>
    </row>
    <row r="39" spans="1:15">
      <c r="A39" s="86" t="s">
        <v>29</v>
      </c>
      <c r="B39" s="86" t="s">
        <v>30</v>
      </c>
      <c r="C39" s="86" t="s">
        <v>35</v>
      </c>
      <c r="D39" s="86">
        <v>2002</v>
      </c>
      <c r="E39" s="86">
        <v>3</v>
      </c>
      <c r="F39" s="86">
        <v>3</v>
      </c>
      <c r="G39" s="86">
        <v>20</v>
      </c>
      <c r="H39" s="86">
        <v>38</v>
      </c>
      <c r="I39" s="86">
        <v>320</v>
      </c>
      <c r="J39" s="7">
        <v>1</v>
      </c>
      <c r="K39" s="20">
        <v>45931</v>
      </c>
      <c r="L39" s="100">
        <v>30</v>
      </c>
      <c r="M39" s="100">
        <v>0</v>
      </c>
      <c r="N39" s="30">
        <f t="shared" si="0"/>
        <v>0</v>
      </c>
      <c r="O39" s="119"/>
    </row>
    <row r="40" spans="1:15">
      <c r="A40" s="86" t="s">
        <v>29</v>
      </c>
      <c r="B40" s="86" t="s">
        <v>30</v>
      </c>
      <c r="C40" s="86" t="s">
        <v>36</v>
      </c>
      <c r="D40" s="86">
        <v>2016</v>
      </c>
      <c r="E40" s="86">
        <v>3</v>
      </c>
      <c r="F40" s="86">
        <v>2</v>
      </c>
      <c r="G40" s="86">
        <v>20</v>
      </c>
      <c r="H40" s="86">
        <v>39</v>
      </c>
      <c r="I40" s="86">
        <v>220</v>
      </c>
      <c r="J40" s="7">
        <v>1</v>
      </c>
      <c r="K40" s="20">
        <v>45931</v>
      </c>
      <c r="L40" s="100">
        <v>36</v>
      </c>
      <c r="M40" s="100">
        <v>0</v>
      </c>
      <c r="N40" s="30">
        <f t="shared" si="0"/>
        <v>0</v>
      </c>
      <c r="O40" s="119"/>
    </row>
    <row r="41" spans="1:15">
      <c r="A41" s="86" t="s">
        <v>29</v>
      </c>
      <c r="B41" s="86" t="s">
        <v>30</v>
      </c>
      <c r="C41" s="86" t="s">
        <v>38</v>
      </c>
      <c r="D41" s="86">
        <v>2023</v>
      </c>
      <c r="E41" s="86">
        <v>3</v>
      </c>
      <c r="F41" s="86">
        <v>1</v>
      </c>
      <c r="G41" s="86">
        <v>20</v>
      </c>
      <c r="H41" s="86">
        <v>40</v>
      </c>
      <c r="I41" s="86">
        <v>120</v>
      </c>
      <c r="J41" s="7">
        <v>1</v>
      </c>
      <c r="K41" s="20">
        <v>45931</v>
      </c>
      <c r="L41" s="100">
        <v>31</v>
      </c>
      <c r="M41" s="100">
        <v>7</v>
      </c>
      <c r="N41" s="30">
        <f t="shared" si="0"/>
        <v>22.580645161290324</v>
      </c>
      <c r="O41" s="119"/>
    </row>
    <row r="42" spans="1:15">
      <c r="A42" s="86" t="s">
        <v>39</v>
      </c>
      <c r="B42" s="86" t="s">
        <v>40</v>
      </c>
      <c r="C42" s="86" t="s">
        <v>44</v>
      </c>
      <c r="D42" s="86">
        <v>2001</v>
      </c>
      <c r="E42" s="86">
        <v>3</v>
      </c>
      <c r="F42" s="86">
        <v>1</v>
      </c>
      <c r="G42" s="86">
        <v>22</v>
      </c>
      <c r="H42" s="86">
        <v>41</v>
      </c>
      <c r="I42" s="86">
        <v>122</v>
      </c>
      <c r="J42" s="7">
        <v>1</v>
      </c>
      <c r="K42" s="20">
        <v>45931</v>
      </c>
      <c r="L42" s="100">
        <v>40</v>
      </c>
      <c r="M42" s="100">
        <v>0</v>
      </c>
      <c r="N42" s="30">
        <f t="shared" si="0"/>
        <v>0</v>
      </c>
      <c r="O42" s="119"/>
    </row>
    <row r="43" spans="1:15">
      <c r="A43" s="86" t="s">
        <v>39</v>
      </c>
      <c r="B43" s="86" t="s">
        <v>40</v>
      </c>
      <c r="C43" s="86" t="s">
        <v>47</v>
      </c>
      <c r="D43" s="86">
        <v>2016</v>
      </c>
      <c r="E43" s="86">
        <v>3</v>
      </c>
      <c r="F43" s="86">
        <v>2</v>
      </c>
      <c r="G43" s="86">
        <v>22</v>
      </c>
      <c r="H43" s="86">
        <v>42</v>
      </c>
      <c r="I43" s="86">
        <v>222</v>
      </c>
      <c r="J43" s="7">
        <v>1</v>
      </c>
      <c r="K43" s="20">
        <v>45931</v>
      </c>
      <c r="L43" s="100">
        <v>39</v>
      </c>
      <c r="M43" s="100">
        <v>0</v>
      </c>
      <c r="N43" s="30">
        <f t="shared" si="0"/>
        <v>0</v>
      </c>
      <c r="O43" s="119"/>
    </row>
    <row r="44" spans="1:15">
      <c r="A44" s="86" t="s">
        <v>39</v>
      </c>
      <c r="B44" s="86" t="s">
        <v>40</v>
      </c>
      <c r="C44" s="86" t="s">
        <v>42</v>
      </c>
      <c r="D44" s="86">
        <v>1989</v>
      </c>
      <c r="E44" s="86">
        <v>3</v>
      </c>
      <c r="F44" s="86">
        <v>3</v>
      </c>
      <c r="G44" s="86">
        <v>22</v>
      </c>
      <c r="H44" s="86">
        <v>43</v>
      </c>
      <c r="I44" s="86">
        <v>322</v>
      </c>
      <c r="J44" s="7">
        <v>1</v>
      </c>
      <c r="K44" s="20">
        <v>45931</v>
      </c>
      <c r="L44" s="100">
        <v>39</v>
      </c>
      <c r="M44" s="100">
        <v>0</v>
      </c>
      <c r="N44" s="30">
        <f t="shared" si="0"/>
        <v>0</v>
      </c>
      <c r="O44" s="119"/>
    </row>
    <row r="45" spans="1:15">
      <c r="A45" s="86" t="s">
        <v>39</v>
      </c>
      <c r="B45" s="86" t="s">
        <v>40</v>
      </c>
      <c r="C45" s="86" t="s">
        <v>48</v>
      </c>
      <c r="D45" s="86">
        <v>2020</v>
      </c>
      <c r="E45" s="86">
        <v>3</v>
      </c>
      <c r="F45" s="86">
        <v>4</v>
      </c>
      <c r="G45" s="86">
        <v>22</v>
      </c>
      <c r="H45" s="86">
        <v>44</v>
      </c>
      <c r="I45" s="86">
        <v>422</v>
      </c>
      <c r="J45" s="7">
        <v>1</v>
      </c>
      <c r="K45" s="20">
        <v>45931</v>
      </c>
      <c r="L45" s="100">
        <v>34</v>
      </c>
      <c r="M45" s="100">
        <v>0</v>
      </c>
      <c r="N45" s="30">
        <f t="shared" si="0"/>
        <v>0</v>
      </c>
      <c r="O45" s="119"/>
    </row>
    <row r="46" spans="1:15">
      <c r="A46" s="86" t="s">
        <v>39</v>
      </c>
      <c r="B46" s="86" t="s">
        <v>40</v>
      </c>
      <c r="C46" s="86" t="s">
        <v>41</v>
      </c>
      <c r="D46" s="86">
        <v>1984</v>
      </c>
      <c r="E46" s="86">
        <v>3</v>
      </c>
      <c r="F46" s="86">
        <v>4</v>
      </c>
      <c r="G46" s="86">
        <v>24</v>
      </c>
      <c r="H46" s="86">
        <v>45</v>
      </c>
      <c r="I46" s="86">
        <v>424</v>
      </c>
      <c r="J46" s="7">
        <v>1</v>
      </c>
      <c r="K46" s="20">
        <v>45931</v>
      </c>
      <c r="L46" s="100">
        <v>30</v>
      </c>
      <c r="M46" s="100">
        <v>0</v>
      </c>
      <c r="N46" s="30">
        <f t="shared" si="0"/>
        <v>0</v>
      </c>
      <c r="O46" s="119"/>
    </row>
    <row r="47" spans="1:15">
      <c r="A47" s="86" t="s">
        <v>39</v>
      </c>
      <c r="B47" s="86" t="s">
        <v>40</v>
      </c>
      <c r="C47" s="86" t="s">
        <v>46</v>
      </c>
      <c r="D47" s="86">
        <v>2008</v>
      </c>
      <c r="E47" s="86">
        <v>3</v>
      </c>
      <c r="F47" s="86">
        <v>3</v>
      </c>
      <c r="G47" s="86">
        <v>24</v>
      </c>
      <c r="H47" s="86">
        <v>46</v>
      </c>
      <c r="I47" s="86">
        <v>324</v>
      </c>
      <c r="J47" s="7">
        <v>1</v>
      </c>
      <c r="K47" s="20">
        <v>45931</v>
      </c>
      <c r="L47" s="100">
        <v>32</v>
      </c>
      <c r="M47" s="100">
        <v>0</v>
      </c>
      <c r="N47" s="30">
        <f t="shared" si="0"/>
        <v>0</v>
      </c>
      <c r="O47" s="119"/>
    </row>
    <row r="48" spans="1:15">
      <c r="A48" s="86" t="s">
        <v>39</v>
      </c>
      <c r="B48" s="86" t="s">
        <v>40</v>
      </c>
      <c r="C48" s="86" t="s">
        <v>43</v>
      </c>
      <c r="D48" s="86">
        <v>1999</v>
      </c>
      <c r="E48" s="86">
        <v>3</v>
      </c>
      <c r="F48" s="86">
        <v>2</v>
      </c>
      <c r="G48" s="86">
        <v>24</v>
      </c>
      <c r="H48" s="86">
        <v>47</v>
      </c>
      <c r="I48" s="86">
        <v>224</v>
      </c>
      <c r="J48" s="7">
        <v>1</v>
      </c>
      <c r="K48" s="20">
        <v>45931</v>
      </c>
      <c r="L48" s="100">
        <v>36</v>
      </c>
      <c r="M48" s="100">
        <v>0</v>
      </c>
      <c r="N48" s="30">
        <f t="shared" si="0"/>
        <v>0</v>
      </c>
      <c r="O48" s="119"/>
    </row>
    <row r="49" spans="1:15">
      <c r="A49" s="86" t="s">
        <v>39</v>
      </c>
      <c r="B49" s="86" t="s">
        <v>40</v>
      </c>
      <c r="C49" s="86" t="s">
        <v>45</v>
      </c>
      <c r="D49" s="86">
        <v>2004</v>
      </c>
      <c r="E49" s="86">
        <v>3</v>
      </c>
      <c r="F49" s="86">
        <v>1</v>
      </c>
      <c r="G49" s="86">
        <v>24</v>
      </c>
      <c r="H49" s="86">
        <v>48</v>
      </c>
      <c r="I49" s="86">
        <v>124</v>
      </c>
      <c r="J49" s="7">
        <v>1</v>
      </c>
      <c r="K49" s="20">
        <v>45931</v>
      </c>
      <c r="L49" s="100">
        <v>31</v>
      </c>
      <c r="M49" s="100">
        <v>0</v>
      </c>
      <c r="N49" s="30">
        <f t="shared" si="0"/>
        <v>0</v>
      </c>
      <c r="O49" s="119"/>
    </row>
    <row r="50" spans="1:15">
      <c r="A50" s="86" t="s">
        <v>29</v>
      </c>
      <c r="B50" s="86" t="s">
        <v>30</v>
      </c>
      <c r="C50" s="86" t="s">
        <v>34</v>
      </c>
      <c r="D50" s="86">
        <v>1999</v>
      </c>
      <c r="E50" s="86">
        <v>4</v>
      </c>
      <c r="F50" s="86">
        <v>1</v>
      </c>
      <c r="G50" s="86">
        <v>26</v>
      </c>
      <c r="H50" s="86">
        <v>49</v>
      </c>
      <c r="I50" s="86">
        <v>126</v>
      </c>
      <c r="J50" s="7">
        <v>1</v>
      </c>
      <c r="K50" s="20">
        <v>45931</v>
      </c>
      <c r="L50" s="100">
        <v>37</v>
      </c>
      <c r="M50" s="100">
        <v>0</v>
      </c>
      <c r="N50" s="30">
        <f t="shared" si="0"/>
        <v>0</v>
      </c>
      <c r="O50" s="119"/>
    </row>
    <row r="51" spans="1:15">
      <c r="A51" s="86" t="s">
        <v>29</v>
      </c>
      <c r="B51" s="86" t="s">
        <v>30</v>
      </c>
      <c r="C51" s="86" t="s">
        <v>35</v>
      </c>
      <c r="D51" s="86">
        <v>2002</v>
      </c>
      <c r="E51" s="86">
        <v>4</v>
      </c>
      <c r="F51" s="86">
        <v>2</v>
      </c>
      <c r="G51" s="86">
        <v>26</v>
      </c>
      <c r="H51" s="86">
        <v>50</v>
      </c>
      <c r="I51" s="86">
        <v>226</v>
      </c>
      <c r="J51" s="7">
        <v>1</v>
      </c>
      <c r="K51" s="20">
        <v>45931</v>
      </c>
      <c r="L51" s="100">
        <v>34</v>
      </c>
      <c r="M51" s="100">
        <v>0</v>
      </c>
      <c r="N51" s="30">
        <f t="shared" si="0"/>
        <v>0</v>
      </c>
      <c r="O51" s="119"/>
    </row>
    <row r="52" spans="1:15">
      <c r="A52" s="86" t="s">
        <v>29</v>
      </c>
      <c r="B52" s="86" t="s">
        <v>30</v>
      </c>
      <c r="C52" s="86" t="s">
        <v>32</v>
      </c>
      <c r="D52" s="86">
        <v>1985</v>
      </c>
      <c r="E52" s="86">
        <v>4</v>
      </c>
      <c r="F52" s="86">
        <v>3</v>
      </c>
      <c r="G52" s="86">
        <v>26</v>
      </c>
      <c r="H52" s="86">
        <v>51</v>
      </c>
      <c r="I52" s="86">
        <v>326</v>
      </c>
      <c r="J52" s="7">
        <v>1</v>
      </c>
      <c r="K52" s="20">
        <v>45931</v>
      </c>
      <c r="L52" s="100">
        <v>28</v>
      </c>
      <c r="M52" s="100">
        <v>0</v>
      </c>
      <c r="N52" s="30">
        <f t="shared" si="0"/>
        <v>0</v>
      </c>
      <c r="O52" s="119"/>
    </row>
    <row r="53" spans="1:15">
      <c r="A53" s="86" t="s">
        <v>29</v>
      </c>
      <c r="B53" s="86" t="s">
        <v>30</v>
      </c>
      <c r="C53" s="86" t="s">
        <v>38</v>
      </c>
      <c r="D53" s="86">
        <v>2023</v>
      </c>
      <c r="E53" s="86">
        <v>4</v>
      </c>
      <c r="F53" s="86">
        <v>4</v>
      </c>
      <c r="G53" s="86">
        <v>26</v>
      </c>
      <c r="H53" s="86">
        <v>52</v>
      </c>
      <c r="I53" s="86">
        <v>426</v>
      </c>
      <c r="J53" s="7">
        <v>1</v>
      </c>
      <c r="K53" s="20">
        <v>45931</v>
      </c>
      <c r="L53" s="100">
        <v>37</v>
      </c>
      <c r="M53" s="100">
        <v>25</v>
      </c>
      <c r="N53" s="30">
        <f t="shared" si="0"/>
        <v>67.567567567567565</v>
      </c>
      <c r="O53" s="119"/>
    </row>
    <row r="54" spans="1:15">
      <c r="A54" s="86" t="s">
        <v>29</v>
      </c>
      <c r="B54" s="86" t="s">
        <v>30</v>
      </c>
      <c r="C54" s="86" t="s">
        <v>36</v>
      </c>
      <c r="D54" s="86">
        <v>2016</v>
      </c>
      <c r="E54" s="86">
        <v>4</v>
      </c>
      <c r="F54" s="86">
        <v>4</v>
      </c>
      <c r="G54" s="86">
        <v>28</v>
      </c>
      <c r="H54" s="86">
        <v>53</v>
      </c>
      <c r="I54" s="86">
        <v>428</v>
      </c>
      <c r="J54" s="7">
        <v>1</v>
      </c>
      <c r="K54" s="20">
        <v>45931</v>
      </c>
      <c r="L54" s="100">
        <v>60</v>
      </c>
      <c r="M54" s="100">
        <v>0</v>
      </c>
      <c r="N54" s="30">
        <f t="shared" si="0"/>
        <v>0</v>
      </c>
      <c r="O54" s="119"/>
    </row>
    <row r="55" spans="1:15">
      <c r="A55" s="86" t="s">
        <v>29</v>
      </c>
      <c r="B55" s="86" t="s">
        <v>30</v>
      </c>
      <c r="C55" s="86" t="s">
        <v>33</v>
      </c>
      <c r="D55" s="86">
        <v>1998</v>
      </c>
      <c r="E55" s="86">
        <v>4</v>
      </c>
      <c r="F55" s="86">
        <v>3</v>
      </c>
      <c r="G55" s="86">
        <v>28</v>
      </c>
      <c r="H55" s="86">
        <v>54</v>
      </c>
      <c r="I55" s="86">
        <v>328</v>
      </c>
      <c r="J55" s="7">
        <v>1</v>
      </c>
      <c r="K55" s="20">
        <v>45931</v>
      </c>
      <c r="L55" s="100">
        <v>40</v>
      </c>
      <c r="M55" s="100">
        <v>0</v>
      </c>
      <c r="N55" s="30">
        <f t="shared" si="0"/>
        <v>0</v>
      </c>
      <c r="O55" s="119"/>
    </row>
    <row r="56" spans="1:15">
      <c r="A56" s="86" t="s">
        <v>29</v>
      </c>
      <c r="B56" s="86" t="s">
        <v>30</v>
      </c>
      <c r="C56" s="86" t="s">
        <v>37</v>
      </c>
      <c r="D56" s="86">
        <v>2018</v>
      </c>
      <c r="E56" s="86">
        <v>4</v>
      </c>
      <c r="F56" s="86">
        <v>2</v>
      </c>
      <c r="G56" s="86">
        <v>28</v>
      </c>
      <c r="H56" s="86">
        <v>55</v>
      </c>
      <c r="I56" s="86">
        <v>228</v>
      </c>
      <c r="J56" s="7">
        <v>1</v>
      </c>
      <c r="K56" s="20">
        <v>45931</v>
      </c>
      <c r="L56" s="100">
        <v>27</v>
      </c>
      <c r="M56" s="100">
        <v>0</v>
      </c>
      <c r="N56" s="30">
        <f t="shared" si="0"/>
        <v>0</v>
      </c>
      <c r="O56" s="119"/>
    </row>
    <row r="57" spans="1:15">
      <c r="A57" s="86" t="s">
        <v>29</v>
      </c>
      <c r="B57" s="86" t="s">
        <v>30</v>
      </c>
      <c r="C57" s="86" t="s">
        <v>31</v>
      </c>
      <c r="D57" s="86">
        <v>1983</v>
      </c>
      <c r="E57" s="86">
        <v>4</v>
      </c>
      <c r="F57" s="86">
        <v>1</v>
      </c>
      <c r="G57" s="86">
        <v>28</v>
      </c>
      <c r="H57" s="86">
        <v>56</v>
      </c>
      <c r="I57" s="86">
        <v>128</v>
      </c>
      <c r="J57" s="7">
        <v>1</v>
      </c>
      <c r="K57" s="20">
        <v>45931</v>
      </c>
      <c r="L57" s="100">
        <v>58</v>
      </c>
      <c r="M57" s="100">
        <v>3</v>
      </c>
      <c r="N57" s="30">
        <f t="shared" si="0"/>
        <v>5.1724137931034484</v>
      </c>
      <c r="O57" s="119"/>
    </row>
    <row r="58" spans="1:15">
      <c r="A58" s="86" t="s">
        <v>39</v>
      </c>
      <c r="B58" s="86" t="s">
        <v>40</v>
      </c>
      <c r="C58" s="86" t="s">
        <v>43</v>
      </c>
      <c r="D58" s="86">
        <v>1999</v>
      </c>
      <c r="E58" s="86">
        <v>4</v>
      </c>
      <c r="F58" s="86">
        <v>1</v>
      </c>
      <c r="G58" s="86">
        <v>30</v>
      </c>
      <c r="H58" s="86">
        <v>57</v>
      </c>
      <c r="I58" s="86">
        <v>130</v>
      </c>
      <c r="J58" s="7">
        <v>1</v>
      </c>
      <c r="K58" s="20">
        <v>45931</v>
      </c>
      <c r="L58" s="100">
        <v>30</v>
      </c>
      <c r="M58" s="100">
        <v>0</v>
      </c>
      <c r="N58" s="30">
        <f t="shared" si="0"/>
        <v>0</v>
      </c>
      <c r="O58" s="119"/>
    </row>
    <row r="59" spans="1:15">
      <c r="A59" s="86" t="s">
        <v>39</v>
      </c>
      <c r="B59" s="86" t="s">
        <v>40</v>
      </c>
      <c r="C59" s="86" t="s">
        <v>48</v>
      </c>
      <c r="D59" s="86">
        <v>2020</v>
      </c>
      <c r="E59" s="86">
        <v>4</v>
      </c>
      <c r="F59" s="86">
        <v>2</v>
      </c>
      <c r="G59" s="86">
        <v>30</v>
      </c>
      <c r="H59" s="86">
        <v>58</v>
      </c>
      <c r="I59" s="86">
        <v>230</v>
      </c>
      <c r="J59" s="7">
        <v>1</v>
      </c>
      <c r="K59" s="20">
        <v>45931</v>
      </c>
      <c r="L59" s="100">
        <v>31</v>
      </c>
      <c r="M59" s="100">
        <v>0</v>
      </c>
      <c r="N59" s="30">
        <f t="shared" si="0"/>
        <v>0</v>
      </c>
      <c r="O59" s="119"/>
    </row>
    <row r="60" spans="1:15">
      <c r="A60" s="86" t="s">
        <v>39</v>
      </c>
      <c r="B60" s="86" t="s">
        <v>40</v>
      </c>
      <c r="C60" s="86" t="s">
        <v>44</v>
      </c>
      <c r="D60" s="86">
        <v>2001</v>
      </c>
      <c r="E60" s="86">
        <v>4</v>
      </c>
      <c r="F60" s="86">
        <v>3</v>
      </c>
      <c r="G60" s="86">
        <v>30</v>
      </c>
      <c r="H60" s="86">
        <v>59</v>
      </c>
      <c r="I60" s="86">
        <v>330</v>
      </c>
      <c r="J60" s="7">
        <v>1</v>
      </c>
      <c r="K60" s="20">
        <v>45931</v>
      </c>
      <c r="L60" s="100">
        <v>54</v>
      </c>
      <c r="M60" s="100">
        <v>0</v>
      </c>
      <c r="N60" s="30">
        <f t="shared" si="0"/>
        <v>0</v>
      </c>
      <c r="O60" s="119"/>
    </row>
    <row r="61" spans="1:15">
      <c r="A61" s="86" t="s">
        <v>39</v>
      </c>
      <c r="B61" s="86" t="s">
        <v>40</v>
      </c>
      <c r="C61" s="86" t="s">
        <v>45</v>
      </c>
      <c r="D61" s="86">
        <v>2004</v>
      </c>
      <c r="E61" s="86">
        <v>4</v>
      </c>
      <c r="F61" s="86">
        <v>4</v>
      </c>
      <c r="G61" s="86">
        <v>30</v>
      </c>
      <c r="H61" s="86">
        <v>60</v>
      </c>
      <c r="I61" s="86">
        <v>430</v>
      </c>
      <c r="J61" s="7">
        <v>1</v>
      </c>
      <c r="K61" s="20">
        <v>45931</v>
      </c>
      <c r="L61" s="100">
        <v>46</v>
      </c>
      <c r="M61" s="100">
        <v>0</v>
      </c>
      <c r="N61" s="30">
        <f t="shared" si="0"/>
        <v>0</v>
      </c>
      <c r="O61" s="119"/>
    </row>
    <row r="62" spans="1:15">
      <c r="A62" s="86" t="s">
        <v>39</v>
      </c>
      <c r="B62" s="86" t="s">
        <v>40</v>
      </c>
      <c r="C62" s="86" t="s">
        <v>42</v>
      </c>
      <c r="D62" s="86">
        <v>1989</v>
      </c>
      <c r="E62" s="86">
        <v>4</v>
      </c>
      <c r="F62" s="86">
        <v>4</v>
      </c>
      <c r="G62" s="86">
        <v>32</v>
      </c>
      <c r="H62" s="86">
        <v>61</v>
      </c>
      <c r="I62" s="86">
        <v>432</v>
      </c>
      <c r="J62" s="7">
        <v>1</v>
      </c>
      <c r="K62" s="20">
        <v>45931</v>
      </c>
      <c r="L62" s="100">
        <v>44</v>
      </c>
      <c r="M62" s="100">
        <v>0</v>
      </c>
      <c r="N62" s="30">
        <f t="shared" si="0"/>
        <v>0</v>
      </c>
      <c r="O62" s="119"/>
    </row>
    <row r="63" spans="1:15">
      <c r="A63" s="86" t="s">
        <v>39</v>
      </c>
      <c r="B63" s="86" t="s">
        <v>40</v>
      </c>
      <c r="C63" s="86" t="s">
        <v>47</v>
      </c>
      <c r="D63" s="86">
        <v>2016</v>
      </c>
      <c r="E63" s="86">
        <v>4</v>
      </c>
      <c r="F63" s="86">
        <v>3</v>
      </c>
      <c r="G63" s="86">
        <v>32</v>
      </c>
      <c r="H63" s="86">
        <v>62</v>
      </c>
      <c r="I63" s="86">
        <v>332</v>
      </c>
      <c r="J63" s="7">
        <v>1</v>
      </c>
      <c r="K63" s="20">
        <v>45931</v>
      </c>
      <c r="L63" s="100">
        <v>29</v>
      </c>
      <c r="M63" s="100">
        <v>0</v>
      </c>
      <c r="N63" s="30">
        <f t="shared" si="0"/>
        <v>0</v>
      </c>
      <c r="O63" s="119"/>
    </row>
    <row r="64" spans="1:15">
      <c r="A64" s="86" t="s">
        <v>39</v>
      </c>
      <c r="B64" s="86" t="s">
        <v>40</v>
      </c>
      <c r="C64" s="86" t="s">
        <v>41</v>
      </c>
      <c r="D64" s="86">
        <v>1984</v>
      </c>
      <c r="E64" s="86">
        <v>4</v>
      </c>
      <c r="F64" s="86">
        <v>2</v>
      </c>
      <c r="G64" s="86">
        <v>32</v>
      </c>
      <c r="H64" s="86">
        <v>63</v>
      </c>
      <c r="I64" s="86">
        <v>232</v>
      </c>
      <c r="J64" s="7">
        <v>1</v>
      </c>
      <c r="K64" s="20">
        <v>45931</v>
      </c>
      <c r="L64" s="100">
        <v>34</v>
      </c>
      <c r="M64" s="100">
        <v>0</v>
      </c>
      <c r="N64" s="30">
        <f t="shared" si="0"/>
        <v>0</v>
      </c>
      <c r="O64" s="119"/>
    </row>
    <row r="65" spans="1:15">
      <c r="A65" s="86" t="s">
        <v>39</v>
      </c>
      <c r="B65" s="86" t="s">
        <v>40</v>
      </c>
      <c r="C65" s="86" t="s">
        <v>46</v>
      </c>
      <c r="D65" s="86">
        <v>2008</v>
      </c>
      <c r="E65" s="86">
        <v>4</v>
      </c>
      <c r="F65" s="86">
        <v>1</v>
      </c>
      <c r="G65" s="86">
        <v>32</v>
      </c>
      <c r="H65" s="86">
        <v>64</v>
      </c>
      <c r="I65" s="86">
        <v>132</v>
      </c>
      <c r="J65" s="7">
        <v>1</v>
      </c>
      <c r="K65" s="20">
        <v>45931</v>
      </c>
      <c r="L65" s="100">
        <v>19</v>
      </c>
      <c r="M65" s="100">
        <v>0</v>
      </c>
      <c r="N65" s="30">
        <f t="shared" si="0"/>
        <v>0</v>
      </c>
      <c r="O65" s="119"/>
    </row>
    <row r="66" spans="1:15">
      <c r="A66" s="86" t="s">
        <v>29</v>
      </c>
      <c r="B66" s="86" t="s">
        <v>30</v>
      </c>
      <c r="C66" s="86" t="s">
        <v>37</v>
      </c>
      <c r="D66" s="86">
        <v>2018</v>
      </c>
      <c r="E66" s="86">
        <v>1</v>
      </c>
      <c r="F66" s="86">
        <v>1</v>
      </c>
      <c r="G66" s="86">
        <v>2</v>
      </c>
      <c r="H66" s="86">
        <v>1</v>
      </c>
      <c r="I66" s="86">
        <v>102</v>
      </c>
      <c r="J66" s="7">
        <v>2</v>
      </c>
      <c r="K66" s="20">
        <v>45933</v>
      </c>
      <c r="L66" s="100">
        <v>30</v>
      </c>
      <c r="M66" s="100"/>
      <c r="N66" s="30"/>
      <c r="O66" s="119"/>
    </row>
    <row r="67" spans="1:15">
      <c r="A67" s="86" t="s">
        <v>29</v>
      </c>
      <c r="B67" s="86" t="s">
        <v>30</v>
      </c>
      <c r="C67" s="86" t="s">
        <v>32</v>
      </c>
      <c r="D67" s="86">
        <v>1985</v>
      </c>
      <c r="E67" s="86">
        <v>1</v>
      </c>
      <c r="F67" s="86">
        <v>2</v>
      </c>
      <c r="G67" s="86">
        <v>2</v>
      </c>
      <c r="H67" s="86">
        <v>2</v>
      </c>
      <c r="I67" s="86">
        <v>202</v>
      </c>
      <c r="J67" s="7">
        <v>2</v>
      </c>
      <c r="K67" s="20">
        <v>45933</v>
      </c>
      <c r="L67" s="100">
        <v>59</v>
      </c>
      <c r="M67" s="100"/>
      <c r="N67" s="30"/>
      <c r="O67" s="119"/>
    </row>
    <row r="68" spans="1:15">
      <c r="A68" s="86" t="s">
        <v>29</v>
      </c>
      <c r="B68" s="86" t="s">
        <v>30</v>
      </c>
      <c r="C68" s="86" t="s">
        <v>31</v>
      </c>
      <c r="D68" s="86">
        <v>1983</v>
      </c>
      <c r="E68" s="86">
        <v>1</v>
      </c>
      <c r="F68" s="86">
        <v>3</v>
      </c>
      <c r="G68" s="86">
        <v>2</v>
      </c>
      <c r="H68" s="86">
        <v>3</v>
      </c>
      <c r="I68" s="86">
        <v>302</v>
      </c>
      <c r="J68" s="7">
        <v>2</v>
      </c>
      <c r="K68" s="20">
        <v>45933</v>
      </c>
      <c r="L68" s="100">
        <v>48</v>
      </c>
      <c r="M68" s="100"/>
      <c r="N68" s="30"/>
      <c r="O68" s="119"/>
    </row>
    <row r="69" spans="1:15">
      <c r="A69" s="86" t="s">
        <v>29</v>
      </c>
      <c r="B69" s="86" t="s">
        <v>30</v>
      </c>
      <c r="C69" s="86" t="s">
        <v>34</v>
      </c>
      <c r="D69" s="86">
        <v>1999</v>
      </c>
      <c r="E69" s="86">
        <v>1</v>
      </c>
      <c r="F69" s="86">
        <v>4</v>
      </c>
      <c r="G69" s="86">
        <v>2</v>
      </c>
      <c r="H69" s="86">
        <v>4</v>
      </c>
      <c r="I69" s="86">
        <v>402</v>
      </c>
      <c r="J69" s="7">
        <v>2</v>
      </c>
      <c r="K69" s="20">
        <v>45933</v>
      </c>
      <c r="L69" s="100">
        <v>41</v>
      </c>
      <c r="M69" s="100"/>
      <c r="N69" s="30"/>
      <c r="O69" s="119"/>
    </row>
    <row r="70" spans="1:15">
      <c r="A70" s="86" t="s">
        <v>29</v>
      </c>
      <c r="B70" s="86" t="s">
        <v>30</v>
      </c>
      <c r="C70" s="86" t="s">
        <v>35</v>
      </c>
      <c r="D70" s="86">
        <v>2002</v>
      </c>
      <c r="E70" s="86">
        <v>1</v>
      </c>
      <c r="F70" s="86">
        <v>4</v>
      </c>
      <c r="G70" s="86">
        <v>4</v>
      </c>
      <c r="H70" s="86">
        <v>5</v>
      </c>
      <c r="I70" s="86">
        <v>404</v>
      </c>
      <c r="J70" s="7">
        <v>2</v>
      </c>
      <c r="K70" s="20">
        <v>45933</v>
      </c>
      <c r="L70" s="100">
        <v>33</v>
      </c>
      <c r="M70" s="100"/>
      <c r="N70" s="30"/>
      <c r="O70" s="119"/>
    </row>
    <row r="71" spans="1:15">
      <c r="A71" s="86" t="s">
        <v>29</v>
      </c>
      <c r="B71" s="86" t="s">
        <v>30</v>
      </c>
      <c r="C71" s="86" t="s">
        <v>38</v>
      </c>
      <c r="D71" s="86">
        <v>2023</v>
      </c>
      <c r="E71" s="86">
        <v>1</v>
      </c>
      <c r="F71" s="86">
        <v>3</v>
      </c>
      <c r="G71" s="86">
        <v>4</v>
      </c>
      <c r="H71" s="86">
        <v>6</v>
      </c>
      <c r="I71" s="86">
        <v>304</v>
      </c>
      <c r="J71" s="7">
        <v>2</v>
      </c>
      <c r="K71" s="20">
        <v>45933</v>
      </c>
      <c r="L71" s="100">
        <v>34</v>
      </c>
      <c r="M71" s="100">
        <v>7</v>
      </c>
      <c r="N71" s="30">
        <f t="shared" ref="N71:N130" si="1">M71*100/L71</f>
        <v>20.588235294117649</v>
      </c>
      <c r="O71" s="119"/>
    </row>
    <row r="72" spans="1:15">
      <c r="A72" s="86" t="s">
        <v>29</v>
      </c>
      <c r="B72" s="86" t="s">
        <v>30</v>
      </c>
      <c r="C72" s="86" t="s">
        <v>33</v>
      </c>
      <c r="D72" s="86">
        <v>1998</v>
      </c>
      <c r="E72" s="86">
        <v>1</v>
      </c>
      <c r="F72" s="86">
        <v>2</v>
      </c>
      <c r="G72" s="86">
        <v>4</v>
      </c>
      <c r="H72" s="86">
        <v>7</v>
      </c>
      <c r="I72" s="86">
        <v>204</v>
      </c>
      <c r="J72" s="7">
        <v>2</v>
      </c>
      <c r="K72" s="20">
        <v>45933</v>
      </c>
      <c r="L72" s="100">
        <v>74</v>
      </c>
      <c r="M72" s="100">
        <v>32</v>
      </c>
      <c r="N72" s="30">
        <f t="shared" si="1"/>
        <v>43.243243243243242</v>
      </c>
      <c r="O72" s="119"/>
    </row>
    <row r="73" spans="1:15">
      <c r="A73" s="86" t="s">
        <v>29</v>
      </c>
      <c r="B73" s="86" t="s">
        <v>30</v>
      </c>
      <c r="C73" s="86" t="s">
        <v>36</v>
      </c>
      <c r="D73" s="86">
        <v>2016</v>
      </c>
      <c r="E73" s="86">
        <v>1</v>
      </c>
      <c r="F73" s="86">
        <v>1</v>
      </c>
      <c r="G73" s="86">
        <v>4</v>
      </c>
      <c r="H73" s="86">
        <v>8</v>
      </c>
      <c r="I73" s="86">
        <v>104</v>
      </c>
      <c r="J73" s="7">
        <v>2</v>
      </c>
      <c r="K73" s="20">
        <v>45933</v>
      </c>
      <c r="L73" s="100">
        <v>30</v>
      </c>
      <c r="M73" s="100"/>
      <c r="N73" s="30"/>
      <c r="O73" s="119"/>
    </row>
    <row r="74" spans="1:15">
      <c r="A74" s="86" t="s">
        <v>39</v>
      </c>
      <c r="B74" s="86" t="s">
        <v>40</v>
      </c>
      <c r="C74" s="86" t="s">
        <v>41</v>
      </c>
      <c r="D74" s="86">
        <v>1984</v>
      </c>
      <c r="E74" s="86">
        <v>1</v>
      </c>
      <c r="F74" s="86">
        <v>1</v>
      </c>
      <c r="G74" s="86">
        <v>6</v>
      </c>
      <c r="H74" s="86">
        <v>9</v>
      </c>
      <c r="I74" s="86">
        <v>106</v>
      </c>
      <c r="J74" s="7">
        <v>2</v>
      </c>
      <c r="K74" s="20">
        <v>45933</v>
      </c>
      <c r="L74" s="100">
        <v>34</v>
      </c>
      <c r="M74" s="100"/>
      <c r="N74" s="30"/>
      <c r="O74" s="119"/>
    </row>
    <row r="75" spans="1:15">
      <c r="A75" s="86" t="s">
        <v>39</v>
      </c>
      <c r="B75" s="86" t="s">
        <v>40</v>
      </c>
      <c r="C75" s="86" t="s">
        <v>42</v>
      </c>
      <c r="D75" s="86">
        <v>1989</v>
      </c>
      <c r="E75" s="86">
        <v>1</v>
      </c>
      <c r="F75" s="86">
        <v>2</v>
      </c>
      <c r="G75" s="86">
        <v>6</v>
      </c>
      <c r="H75" s="86">
        <v>10</v>
      </c>
      <c r="I75" s="86">
        <v>206</v>
      </c>
      <c r="J75" s="7">
        <v>2</v>
      </c>
      <c r="K75" s="20">
        <v>45933</v>
      </c>
      <c r="L75" s="100">
        <v>38</v>
      </c>
      <c r="M75" s="100"/>
      <c r="N75" s="30"/>
      <c r="O75" s="119"/>
    </row>
    <row r="76" spans="1:15">
      <c r="A76" s="86" t="s">
        <v>39</v>
      </c>
      <c r="B76" s="86" t="s">
        <v>40</v>
      </c>
      <c r="C76" s="86" t="s">
        <v>45</v>
      </c>
      <c r="D76" s="86">
        <v>2004</v>
      </c>
      <c r="E76" s="86">
        <v>1</v>
      </c>
      <c r="F76" s="86">
        <v>3</v>
      </c>
      <c r="G76" s="86">
        <v>6</v>
      </c>
      <c r="H76" s="86">
        <v>11</v>
      </c>
      <c r="I76" s="86">
        <v>306</v>
      </c>
      <c r="J76" s="7">
        <v>2</v>
      </c>
      <c r="K76" s="20">
        <v>45933</v>
      </c>
      <c r="L76" s="100">
        <v>35</v>
      </c>
      <c r="M76" s="100"/>
      <c r="N76" s="30"/>
      <c r="O76" s="119"/>
    </row>
    <row r="77" spans="1:15">
      <c r="A77" s="86" t="s">
        <v>39</v>
      </c>
      <c r="B77" s="86" t="s">
        <v>40</v>
      </c>
      <c r="C77" s="86" t="s">
        <v>43</v>
      </c>
      <c r="D77" s="86">
        <v>1999</v>
      </c>
      <c r="E77" s="86">
        <v>1</v>
      </c>
      <c r="F77" s="86">
        <v>4</v>
      </c>
      <c r="G77" s="86">
        <v>6</v>
      </c>
      <c r="H77" s="86">
        <v>12</v>
      </c>
      <c r="I77" s="86">
        <v>406</v>
      </c>
      <c r="J77" s="7">
        <v>2</v>
      </c>
      <c r="K77" s="20">
        <v>45933</v>
      </c>
      <c r="L77" s="100">
        <v>41</v>
      </c>
      <c r="M77" s="100"/>
      <c r="N77" s="30"/>
      <c r="O77" s="119"/>
    </row>
    <row r="78" spans="1:15">
      <c r="A78" s="86" t="s">
        <v>39</v>
      </c>
      <c r="B78" s="86" t="s">
        <v>40</v>
      </c>
      <c r="C78" s="86" t="s">
        <v>46</v>
      </c>
      <c r="D78" s="86">
        <v>2008</v>
      </c>
      <c r="E78" s="86">
        <v>1</v>
      </c>
      <c r="F78" s="86">
        <v>4</v>
      </c>
      <c r="G78" s="86">
        <v>8</v>
      </c>
      <c r="H78" s="86">
        <v>13</v>
      </c>
      <c r="I78" s="86">
        <v>408</v>
      </c>
      <c r="J78" s="7">
        <v>2</v>
      </c>
      <c r="K78" s="20">
        <v>45933</v>
      </c>
      <c r="L78" s="100">
        <v>34</v>
      </c>
      <c r="M78" s="100"/>
      <c r="N78" s="30"/>
      <c r="O78" s="119"/>
    </row>
    <row r="79" spans="1:15">
      <c r="A79" s="86" t="s">
        <v>39</v>
      </c>
      <c r="B79" s="86" t="s">
        <v>40</v>
      </c>
      <c r="C79" s="86" t="s">
        <v>48</v>
      </c>
      <c r="D79" s="86">
        <v>2020</v>
      </c>
      <c r="E79" s="86">
        <v>1</v>
      </c>
      <c r="F79" s="86">
        <v>3</v>
      </c>
      <c r="G79" s="86">
        <v>8</v>
      </c>
      <c r="H79" s="86">
        <v>14</v>
      </c>
      <c r="I79" s="86">
        <v>308</v>
      </c>
      <c r="J79" s="7">
        <v>2</v>
      </c>
      <c r="K79" s="20">
        <v>45933</v>
      </c>
      <c r="L79" s="100">
        <v>38</v>
      </c>
      <c r="M79" s="100"/>
      <c r="N79" s="30"/>
      <c r="O79" s="119"/>
    </row>
    <row r="80" spans="1:15">
      <c r="A80" s="86" t="s">
        <v>39</v>
      </c>
      <c r="B80" s="86" t="s">
        <v>40</v>
      </c>
      <c r="C80" s="86" t="s">
        <v>44</v>
      </c>
      <c r="D80" s="86">
        <v>2001</v>
      </c>
      <c r="E80" s="86">
        <v>1</v>
      </c>
      <c r="F80" s="86">
        <v>2</v>
      </c>
      <c r="G80" s="86">
        <v>8</v>
      </c>
      <c r="H80" s="86">
        <v>15</v>
      </c>
      <c r="I80" s="86">
        <v>208</v>
      </c>
      <c r="J80" s="7">
        <v>2</v>
      </c>
      <c r="K80" s="20">
        <v>45933</v>
      </c>
      <c r="L80" s="100">
        <v>39</v>
      </c>
      <c r="M80" s="100"/>
      <c r="N80" s="30"/>
      <c r="O80" s="119"/>
    </row>
    <row r="81" spans="1:15">
      <c r="A81" s="86" t="s">
        <v>39</v>
      </c>
      <c r="B81" s="86" t="s">
        <v>40</v>
      </c>
      <c r="C81" s="86" t="s">
        <v>47</v>
      </c>
      <c r="D81" s="86">
        <v>2016</v>
      </c>
      <c r="E81" s="86">
        <v>1</v>
      </c>
      <c r="F81" s="86">
        <v>1</v>
      </c>
      <c r="G81" s="86">
        <v>8</v>
      </c>
      <c r="H81" s="86">
        <v>16</v>
      </c>
      <c r="I81" s="86">
        <v>108</v>
      </c>
      <c r="J81" s="7">
        <v>2</v>
      </c>
      <c r="K81" s="20">
        <v>45933</v>
      </c>
      <c r="L81" s="100">
        <v>28</v>
      </c>
      <c r="M81" s="100"/>
      <c r="N81" s="30"/>
      <c r="O81" s="119"/>
    </row>
    <row r="82" spans="1:15">
      <c r="A82" s="86" t="s">
        <v>29</v>
      </c>
      <c r="B82" s="86" t="s">
        <v>30</v>
      </c>
      <c r="C82" s="86" t="s">
        <v>32</v>
      </c>
      <c r="D82" s="86">
        <v>1985</v>
      </c>
      <c r="E82" s="86">
        <v>2</v>
      </c>
      <c r="F82" s="86">
        <v>1</v>
      </c>
      <c r="G82" s="86">
        <v>10</v>
      </c>
      <c r="H82" s="86">
        <v>17</v>
      </c>
      <c r="I82" s="86">
        <v>110</v>
      </c>
      <c r="J82" s="7">
        <v>2</v>
      </c>
      <c r="K82" s="20">
        <v>45933</v>
      </c>
      <c r="L82" s="100">
        <v>31</v>
      </c>
      <c r="M82" s="100"/>
      <c r="N82" s="30"/>
      <c r="O82" s="119"/>
    </row>
    <row r="83" spans="1:15">
      <c r="A83" s="86" t="s">
        <v>29</v>
      </c>
      <c r="B83" s="86" t="s">
        <v>30</v>
      </c>
      <c r="C83" s="86" t="s">
        <v>38</v>
      </c>
      <c r="D83" s="86">
        <v>2023</v>
      </c>
      <c r="E83" s="86">
        <v>2</v>
      </c>
      <c r="F83" s="86">
        <v>2</v>
      </c>
      <c r="G83" s="86">
        <v>10</v>
      </c>
      <c r="H83" s="86">
        <v>18</v>
      </c>
      <c r="I83" s="86">
        <v>210</v>
      </c>
      <c r="J83" s="7">
        <v>2</v>
      </c>
      <c r="K83" s="20">
        <v>45933</v>
      </c>
      <c r="L83" s="100">
        <v>40</v>
      </c>
      <c r="M83" s="100">
        <v>17</v>
      </c>
      <c r="N83" s="30">
        <f t="shared" si="1"/>
        <v>42.5</v>
      </c>
      <c r="O83" s="119"/>
    </row>
    <row r="84" spans="1:15">
      <c r="A84" s="86" t="s">
        <v>29</v>
      </c>
      <c r="B84" s="86" t="s">
        <v>30</v>
      </c>
      <c r="C84" s="86" t="s">
        <v>36</v>
      </c>
      <c r="D84" s="86">
        <v>2016</v>
      </c>
      <c r="E84" s="86">
        <v>2</v>
      </c>
      <c r="F84" s="86">
        <v>3</v>
      </c>
      <c r="G84" s="86">
        <v>10</v>
      </c>
      <c r="H84" s="86">
        <v>19</v>
      </c>
      <c r="I84" s="86">
        <v>310</v>
      </c>
      <c r="J84" s="7">
        <v>2</v>
      </c>
      <c r="K84" s="20">
        <v>45933</v>
      </c>
      <c r="L84" s="100">
        <v>37</v>
      </c>
      <c r="M84" s="100"/>
      <c r="N84" s="30"/>
      <c r="O84" s="119"/>
    </row>
    <row r="85" spans="1:15">
      <c r="A85" s="86" t="s">
        <v>29</v>
      </c>
      <c r="B85" s="86" t="s">
        <v>30</v>
      </c>
      <c r="C85" s="86" t="s">
        <v>33</v>
      </c>
      <c r="D85" s="86">
        <v>1998</v>
      </c>
      <c r="E85" s="86">
        <v>2</v>
      </c>
      <c r="F85" s="86">
        <v>4</v>
      </c>
      <c r="G85" s="86">
        <v>10</v>
      </c>
      <c r="H85" s="86">
        <v>20</v>
      </c>
      <c r="I85" s="86">
        <v>410</v>
      </c>
      <c r="J85" s="7">
        <v>2</v>
      </c>
      <c r="K85" s="20">
        <v>45933</v>
      </c>
      <c r="L85" s="100">
        <v>40</v>
      </c>
      <c r="M85" s="100">
        <v>9</v>
      </c>
      <c r="N85" s="30">
        <f t="shared" si="1"/>
        <v>22.5</v>
      </c>
      <c r="O85" s="119"/>
    </row>
    <row r="86" spans="1:15">
      <c r="A86" s="86" t="s">
        <v>29</v>
      </c>
      <c r="B86" s="86" t="s">
        <v>30</v>
      </c>
      <c r="C86" s="86" t="s">
        <v>31</v>
      </c>
      <c r="D86" s="86">
        <v>1983</v>
      </c>
      <c r="E86" s="86">
        <v>2</v>
      </c>
      <c r="F86" s="86">
        <v>4</v>
      </c>
      <c r="G86" s="86">
        <v>12</v>
      </c>
      <c r="H86" s="86">
        <v>21</v>
      </c>
      <c r="I86" s="86">
        <v>412</v>
      </c>
      <c r="J86" s="7">
        <v>2</v>
      </c>
      <c r="K86" s="20">
        <v>45933</v>
      </c>
      <c r="L86" s="100">
        <v>37</v>
      </c>
      <c r="M86" s="100"/>
      <c r="N86" s="30"/>
      <c r="O86" s="119"/>
    </row>
    <row r="87" spans="1:15">
      <c r="A87" s="86" t="s">
        <v>29</v>
      </c>
      <c r="B87" s="86" t="s">
        <v>30</v>
      </c>
      <c r="C87" s="86" t="s">
        <v>37</v>
      </c>
      <c r="D87" s="86">
        <v>2018</v>
      </c>
      <c r="E87" s="86">
        <v>2</v>
      </c>
      <c r="F87" s="86">
        <v>3</v>
      </c>
      <c r="G87" s="86">
        <v>12</v>
      </c>
      <c r="H87" s="86">
        <v>22</v>
      </c>
      <c r="I87" s="86">
        <v>312</v>
      </c>
      <c r="J87" s="7">
        <v>2</v>
      </c>
      <c r="K87" s="20">
        <v>45933</v>
      </c>
      <c r="L87" s="100">
        <v>36</v>
      </c>
      <c r="M87" s="100"/>
      <c r="N87" s="30"/>
      <c r="O87" s="119"/>
    </row>
    <row r="88" spans="1:15">
      <c r="A88" s="86" t="s">
        <v>29</v>
      </c>
      <c r="B88" s="86" t="s">
        <v>30</v>
      </c>
      <c r="C88" s="86" t="s">
        <v>34</v>
      </c>
      <c r="D88" s="86">
        <v>1999</v>
      </c>
      <c r="E88" s="86">
        <v>2</v>
      </c>
      <c r="F88" s="86">
        <v>2</v>
      </c>
      <c r="G88" s="86">
        <v>12</v>
      </c>
      <c r="H88" s="86">
        <v>23</v>
      </c>
      <c r="I88" s="86">
        <v>212</v>
      </c>
      <c r="J88" s="7">
        <v>2</v>
      </c>
      <c r="K88" s="20">
        <v>45933</v>
      </c>
      <c r="L88" s="100">
        <v>35</v>
      </c>
      <c r="M88" s="100"/>
      <c r="N88" s="30"/>
      <c r="O88" s="119"/>
    </row>
    <row r="89" spans="1:15">
      <c r="A89" s="86" t="s">
        <v>29</v>
      </c>
      <c r="B89" s="86" t="s">
        <v>30</v>
      </c>
      <c r="C89" s="86" t="s">
        <v>35</v>
      </c>
      <c r="D89" s="86">
        <v>2002</v>
      </c>
      <c r="E89" s="86">
        <v>2</v>
      </c>
      <c r="F89" s="86">
        <v>1</v>
      </c>
      <c r="G89" s="86">
        <v>12</v>
      </c>
      <c r="H89" s="86">
        <v>24</v>
      </c>
      <c r="I89" s="86">
        <v>112</v>
      </c>
      <c r="J89" s="7">
        <v>2</v>
      </c>
      <c r="K89" s="20">
        <v>45933</v>
      </c>
      <c r="L89" s="100">
        <v>29</v>
      </c>
      <c r="M89" s="100"/>
      <c r="N89" s="30"/>
      <c r="O89" s="119"/>
    </row>
    <row r="90" spans="1:15">
      <c r="A90" s="86" t="s">
        <v>39</v>
      </c>
      <c r="B90" s="86" t="s">
        <v>40</v>
      </c>
      <c r="C90" s="86" t="s">
        <v>42</v>
      </c>
      <c r="D90" s="86">
        <v>1989</v>
      </c>
      <c r="E90" s="87">
        <v>2</v>
      </c>
      <c r="F90" s="87">
        <v>1</v>
      </c>
      <c r="G90" s="87">
        <v>14</v>
      </c>
      <c r="H90" s="86">
        <v>25</v>
      </c>
      <c r="I90" s="87">
        <v>114</v>
      </c>
      <c r="J90" s="7">
        <v>2</v>
      </c>
      <c r="K90" s="20">
        <v>45933</v>
      </c>
      <c r="L90" s="100">
        <v>49</v>
      </c>
      <c r="M90" s="100"/>
      <c r="N90" s="30"/>
      <c r="O90" s="119"/>
    </row>
    <row r="91" spans="1:15">
      <c r="A91" s="86" t="s">
        <v>39</v>
      </c>
      <c r="B91" s="86" t="s">
        <v>40</v>
      </c>
      <c r="C91" s="86" t="s">
        <v>45</v>
      </c>
      <c r="D91" s="86">
        <v>2004</v>
      </c>
      <c r="E91" s="86">
        <v>2</v>
      </c>
      <c r="F91" s="86">
        <v>2</v>
      </c>
      <c r="G91" s="86">
        <v>14</v>
      </c>
      <c r="H91" s="86">
        <v>26</v>
      </c>
      <c r="I91" s="86">
        <v>214</v>
      </c>
      <c r="J91" s="7">
        <v>2</v>
      </c>
      <c r="K91" s="20">
        <v>45933</v>
      </c>
      <c r="L91" s="100">
        <v>29</v>
      </c>
      <c r="M91" s="100"/>
      <c r="N91" s="30"/>
      <c r="O91" s="119"/>
    </row>
    <row r="92" spans="1:15">
      <c r="A92" s="86" t="s">
        <v>39</v>
      </c>
      <c r="B92" s="86" t="s">
        <v>40</v>
      </c>
      <c r="C92" s="86" t="s">
        <v>41</v>
      </c>
      <c r="D92" s="86">
        <v>1984</v>
      </c>
      <c r="E92" s="86">
        <v>2</v>
      </c>
      <c r="F92" s="86">
        <v>3</v>
      </c>
      <c r="G92" s="86">
        <v>14</v>
      </c>
      <c r="H92" s="86">
        <v>27</v>
      </c>
      <c r="I92" s="86">
        <v>314</v>
      </c>
      <c r="J92" s="7">
        <v>2</v>
      </c>
      <c r="K92" s="20">
        <v>45933</v>
      </c>
      <c r="L92" s="100">
        <v>50</v>
      </c>
      <c r="M92" s="100"/>
      <c r="N92" s="30"/>
      <c r="O92" s="119"/>
    </row>
    <row r="93" spans="1:15">
      <c r="A93" s="86" t="s">
        <v>39</v>
      </c>
      <c r="B93" s="86" t="s">
        <v>40</v>
      </c>
      <c r="C93" s="86" t="s">
        <v>47</v>
      </c>
      <c r="D93" s="86">
        <v>2016</v>
      </c>
      <c r="E93" s="86">
        <v>2</v>
      </c>
      <c r="F93" s="86">
        <v>4</v>
      </c>
      <c r="G93" s="86">
        <v>14</v>
      </c>
      <c r="H93" s="86">
        <v>28</v>
      </c>
      <c r="I93" s="86">
        <v>414</v>
      </c>
      <c r="J93" s="7">
        <v>2</v>
      </c>
      <c r="K93" s="20">
        <v>45933</v>
      </c>
      <c r="L93" s="100">
        <v>43</v>
      </c>
      <c r="M93" s="100"/>
      <c r="N93" s="30"/>
      <c r="O93" s="119"/>
    </row>
    <row r="94" spans="1:15">
      <c r="A94" s="86" t="s">
        <v>39</v>
      </c>
      <c r="B94" s="86" t="s">
        <v>40</v>
      </c>
      <c r="C94" s="86" t="s">
        <v>44</v>
      </c>
      <c r="D94" s="86">
        <v>2001</v>
      </c>
      <c r="E94" s="86">
        <v>2</v>
      </c>
      <c r="F94" s="86">
        <v>4</v>
      </c>
      <c r="G94" s="86">
        <v>16</v>
      </c>
      <c r="H94" s="86">
        <v>29</v>
      </c>
      <c r="I94" s="86">
        <v>416</v>
      </c>
      <c r="J94" s="7">
        <v>2</v>
      </c>
      <c r="K94" s="20">
        <v>45933</v>
      </c>
      <c r="L94" s="100">
        <v>26</v>
      </c>
      <c r="M94" s="100"/>
      <c r="N94" s="30"/>
      <c r="O94" s="119"/>
    </row>
    <row r="95" spans="1:15">
      <c r="A95" s="86" t="s">
        <v>39</v>
      </c>
      <c r="B95" s="86" t="s">
        <v>40</v>
      </c>
      <c r="C95" s="86" t="s">
        <v>43</v>
      </c>
      <c r="D95" s="86">
        <v>1999</v>
      </c>
      <c r="E95" s="86">
        <v>2</v>
      </c>
      <c r="F95" s="86">
        <v>3</v>
      </c>
      <c r="G95" s="86">
        <v>16</v>
      </c>
      <c r="H95" s="86">
        <v>30</v>
      </c>
      <c r="I95" s="86">
        <v>316</v>
      </c>
      <c r="J95" s="7">
        <v>2</v>
      </c>
      <c r="K95" s="20">
        <v>45933</v>
      </c>
      <c r="L95" s="100">
        <v>30</v>
      </c>
      <c r="M95" s="100"/>
      <c r="N95" s="30"/>
      <c r="O95" s="119"/>
    </row>
    <row r="96" spans="1:15">
      <c r="A96" s="86" t="s">
        <v>39</v>
      </c>
      <c r="B96" s="86" t="s">
        <v>40</v>
      </c>
      <c r="C96" s="86" t="s">
        <v>46</v>
      </c>
      <c r="D96" s="86">
        <v>2008</v>
      </c>
      <c r="E96" s="86">
        <v>2</v>
      </c>
      <c r="F96" s="86">
        <v>2</v>
      </c>
      <c r="G96" s="86">
        <v>16</v>
      </c>
      <c r="H96" s="86">
        <v>31</v>
      </c>
      <c r="I96" s="86">
        <v>216</v>
      </c>
      <c r="J96" s="7">
        <v>2</v>
      </c>
      <c r="K96" s="20">
        <v>45933</v>
      </c>
      <c r="L96" s="100">
        <v>39</v>
      </c>
      <c r="M96" s="100"/>
      <c r="N96" s="30"/>
      <c r="O96" s="119"/>
    </row>
    <row r="97" spans="1:15">
      <c r="A97" s="86" t="s">
        <v>39</v>
      </c>
      <c r="B97" s="86" t="s">
        <v>40</v>
      </c>
      <c r="C97" s="86" t="s">
        <v>48</v>
      </c>
      <c r="D97" s="86">
        <v>2020</v>
      </c>
      <c r="E97" s="86">
        <v>2</v>
      </c>
      <c r="F97" s="86">
        <v>1</v>
      </c>
      <c r="G97" s="86">
        <v>16</v>
      </c>
      <c r="H97" s="86">
        <v>32</v>
      </c>
      <c r="I97" s="86">
        <v>116</v>
      </c>
      <c r="J97" s="7">
        <v>2</v>
      </c>
      <c r="K97" s="20">
        <v>45933</v>
      </c>
      <c r="L97" s="100">
        <v>41</v>
      </c>
      <c r="M97" s="100"/>
      <c r="N97" s="30"/>
      <c r="O97" s="119"/>
    </row>
    <row r="98" spans="1:15">
      <c r="A98" s="86" t="s">
        <v>29</v>
      </c>
      <c r="B98" s="86" t="s">
        <v>30</v>
      </c>
      <c r="C98" s="86" t="s">
        <v>33</v>
      </c>
      <c r="D98" s="86">
        <v>1998</v>
      </c>
      <c r="E98" s="86">
        <v>3</v>
      </c>
      <c r="F98" s="86">
        <v>1</v>
      </c>
      <c r="G98" s="86">
        <v>18</v>
      </c>
      <c r="H98" s="86">
        <v>33</v>
      </c>
      <c r="I98" s="86">
        <v>118</v>
      </c>
      <c r="J98" s="7">
        <v>2</v>
      </c>
      <c r="K98" s="20">
        <v>45933</v>
      </c>
      <c r="L98" s="100">
        <v>41</v>
      </c>
      <c r="M98" s="100">
        <v>16</v>
      </c>
      <c r="N98" s="30">
        <f t="shared" si="1"/>
        <v>39.024390243902438</v>
      </c>
      <c r="O98" s="119"/>
    </row>
    <row r="99" spans="1:15">
      <c r="A99" s="86" t="s">
        <v>29</v>
      </c>
      <c r="B99" s="86" t="s">
        <v>30</v>
      </c>
      <c r="C99" s="86" t="s">
        <v>31</v>
      </c>
      <c r="D99" s="86">
        <v>1983</v>
      </c>
      <c r="E99" s="86">
        <v>3</v>
      </c>
      <c r="F99" s="86">
        <v>2</v>
      </c>
      <c r="G99" s="86">
        <v>18</v>
      </c>
      <c r="H99" s="86">
        <v>34</v>
      </c>
      <c r="I99" s="86">
        <v>218</v>
      </c>
      <c r="J99" s="7">
        <v>2</v>
      </c>
      <c r="K99" s="20">
        <v>45933</v>
      </c>
      <c r="L99" s="100">
        <v>28</v>
      </c>
      <c r="M99" s="100"/>
      <c r="N99" s="30"/>
      <c r="O99" s="119"/>
    </row>
    <row r="100" spans="1:15">
      <c r="A100" s="86" t="s">
        <v>29</v>
      </c>
      <c r="B100" s="86" t="s">
        <v>30</v>
      </c>
      <c r="C100" s="86" t="s">
        <v>34</v>
      </c>
      <c r="D100" s="86">
        <v>1999</v>
      </c>
      <c r="E100" s="86">
        <v>3</v>
      </c>
      <c r="F100" s="86">
        <v>3</v>
      </c>
      <c r="G100" s="86">
        <v>18</v>
      </c>
      <c r="H100" s="86">
        <v>35</v>
      </c>
      <c r="I100" s="86">
        <v>318</v>
      </c>
      <c r="J100" s="7">
        <v>2</v>
      </c>
      <c r="K100" s="20">
        <v>45933</v>
      </c>
      <c r="L100" s="100">
        <v>50</v>
      </c>
      <c r="M100" s="100"/>
      <c r="N100" s="30"/>
      <c r="O100" s="119"/>
    </row>
    <row r="101" spans="1:15">
      <c r="A101" s="86" t="s">
        <v>29</v>
      </c>
      <c r="B101" s="86" t="s">
        <v>30</v>
      </c>
      <c r="C101" s="86" t="s">
        <v>37</v>
      </c>
      <c r="D101" s="86">
        <v>2018</v>
      </c>
      <c r="E101" s="86">
        <v>3</v>
      </c>
      <c r="F101" s="86">
        <v>4</v>
      </c>
      <c r="G101" s="86">
        <v>18</v>
      </c>
      <c r="H101" s="86">
        <v>36</v>
      </c>
      <c r="I101" s="86">
        <v>418</v>
      </c>
      <c r="J101" s="7">
        <v>2</v>
      </c>
      <c r="K101" s="20">
        <v>45933</v>
      </c>
      <c r="L101" s="100">
        <v>24</v>
      </c>
      <c r="M101" s="100"/>
      <c r="N101" s="30"/>
      <c r="O101" s="119"/>
    </row>
    <row r="102" spans="1:15">
      <c r="A102" s="86" t="s">
        <v>29</v>
      </c>
      <c r="B102" s="86" t="s">
        <v>30</v>
      </c>
      <c r="C102" s="86" t="s">
        <v>32</v>
      </c>
      <c r="D102" s="86">
        <v>1985</v>
      </c>
      <c r="E102" s="86">
        <v>3</v>
      </c>
      <c r="F102" s="86">
        <v>4</v>
      </c>
      <c r="G102" s="86">
        <v>20</v>
      </c>
      <c r="H102" s="86">
        <v>37</v>
      </c>
      <c r="I102" s="86">
        <v>420</v>
      </c>
      <c r="J102" s="7">
        <v>2</v>
      </c>
      <c r="K102" s="20">
        <v>45933</v>
      </c>
      <c r="L102" s="100">
        <v>43</v>
      </c>
      <c r="M102" s="100"/>
      <c r="N102" s="30"/>
      <c r="O102" s="119"/>
    </row>
    <row r="103" spans="1:15">
      <c r="A103" s="86" t="s">
        <v>29</v>
      </c>
      <c r="B103" s="86" t="s">
        <v>30</v>
      </c>
      <c r="C103" s="86" t="s">
        <v>35</v>
      </c>
      <c r="D103" s="86">
        <v>2002</v>
      </c>
      <c r="E103" s="86">
        <v>3</v>
      </c>
      <c r="F103" s="86">
        <v>3</v>
      </c>
      <c r="G103" s="86">
        <v>20</v>
      </c>
      <c r="H103" s="86">
        <v>38</v>
      </c>
      <c r="I103" s="86">
        <v>320</v>
      </c>
      <c r="J103" s="7">
        <v>2</v>
      </c>
      <c r="K103" s="20">
        <v>45933</v>
      </c>
      <c r="L103" s="100">
        <v>30</v>
      </c>
      <c r="M103" s="100"/>
      <c r="N103" s="30"/>
      <c r="O103" s="119"/>
    </row>
    <row r="104" spans="1:15">
      <c r="A104" s="86" t="s">
        <v>29</v>
      </c>
      <c r="B104" s="86" t="s">
        <v>30</v>
      </c>
      <c r="C104" s="86" t="s">
        <v>36</v>
      </c>
      <c r="D104" s="86">
        <v>2016</v>
      </c>
      <c r="E104" s="86">
        <v>3</v>
      </c>
      <c r="F104" s="86">
        <v>2</v>
      </c>
      <c r="G104" s="86">
        <v>20</v>
      </c>
      <c r="H104" s="86">
        <v>39</v>
      </c>
      <c r="I104" s="86">
        <v>220</v>
      </c>
      <c r="J104" s="7">
        <v>2</v>
      </c>
      <c r="K104" s="20">
        <v>45933</v>
      </c>
      <c r="L104" s="100">
        <v>36</v>
      </c>
      <c r="M104" s="100"/>
      <c r="N104" s="30"/>
      <c r="O104" s="119"/>
    </row>
    <row r="105" spans="1:15">
      <c r="A105" s="86" t="s">
        <v>29</v>
      </c>
      <c r="B105" s="86" t="s">
        <v>30</v>
      </c>
      <c r="C105" s="86" t="s">
        <v>38</v>
      </c>
      <c r="D105" s="86">
        <v>2023</v>
      </c>
      <c r="E105" s="86">
        <v>3</v>
      </c>
      <c r="F105" s="86">
        <v>1</v>
      </c>
      <c r="G105" s="86">
        <v>20</v>
      </c>
      <c r="H105" s="86">
        <v>40</v>
      </c>
      <c r="I105" s="86">
        <v>120</v>
      </c>
      <c r="J105" s="7">
        <v>2</v>
      </c>
      <c r="K105" s="20">
        <v>45933</v>
      </c>
      <c r="L105" s="100">
        <v>31</v>
      </c>
      <c r="M105" s="100">
        <v>26</v>
      </c>
      <c r="N105" s="30">
        <f t="shared" si="1"/>
        <v>83.870967741935488</v>
      </c>
      <c r="O105" s="119"/>
    </row>
    <row r="106" spans="1:15">
      <c r="A106" s="86" t="s">
        <v>39</v>
      </c>
      <c r="B106" s="86" t="s">
        <v>40</v>
      </c>
      <c r="C106" s="86" t="s">
        <v>44</v>
      </c>
      <c r="D106" s="86">
        <v>2001</v>
      </c>
      <c r="E106" s="86">
        <v>3</v>
      </c>
      <c r="F106" s="86">
        <v>1</v>
      </c>
      <c r="G106" s="86">
        <v>22</v>
      </c>
      <c r="H106" s="86">
        <v>41</v>
      </c>
      <c r="I106" s="86">
        <v>122</v>
      </c>
      <c r="J106" s="7">
        <v>2</v>
      </c>
      <c r="K106" s="20">
        <v>45933</v>
      </c>
      <c r="L106" s="100">
        <v>40</v>
      </c>
      <c r="M106" s="100"/>
      <c r="N106" s="30"/>
      <c r="O106" s="119"/>
    </row>
    <row r="107" spans="1:15">
      <c r="A107" s="86" t="s">
        <v>39</v>
      </c>
      <c r="B107" s="86" t="s">
        <v>40</v>
      </c>
      <c r="C107" s="86" t="s">
        <v>47</v>
      </c>
      <c r="D107" s="86">
        <v>2016</v>
      </c>
      <c r="E107" s="86">
        <v>3</v>
      </c>
      <c r="F107" s="86">
        <v>2</v>
      </c>
      <c r="G107" s="86">
        <v>22</v>
      </c>
      <c r="H107" s="86">
        <v>42</v>
      </c>
      <c r="I107" s="86">
        <v>222</v>
      </c>
      <c r="J107" s="7">
        <v>2</v>
      </c>
      <c r="K107" s="20">
        <v>45933</v>
      </c>
      <c r="L107" s="100">
        <v>39</v>
      </c>
      <c r="M107" s="100"/>
      <c r="N107" s="30"/>
      <c r="O107" s="119"/>
    </row>
    <row r="108" spans="1:15">
      <c r="A108" s="86" t="s">
        <v>39</v>
      </c>
      <c r="B108" s="86" t="s">
        <v>40</v>
      </c>
      <c r="C108" s="86" t="s">
        <v>42</v>
      </c>
      <c r="D108" s="86">
        <v>1989</v>
      </c>
      <c r="E108" s="86">
        <v>3</v>
      </c>
      <c r="F108" s="86">
        <v>3</v>
      </c>
      <c r="G108" s="86">
        <v>22</v>
      </c>
      <c r="H108" s="86">
        <v>43</v>
      </c>
      <c r="I108" s="86">
        <v>322</v>
      </c>
      <c r="J108" s="7">
        <v>2</v>
      </c>
      <c r="K108" s="20">
        <v>45933</v>
      </c>
      <c r="L108" s="100">
        <v>39</v>
      </c>
      <c r="M108" s="100"/>
      <c r="N108" s="30"/>
      <c r="O108" s="119"/>
    </row>
    <row r="109" spans="1:15">
      <c r="A109" s="86" t="s">
        <v>39</v>
      </c>
      <c r="B109" s="86" t="s">
        <v>40</v>
      </c>
      <c r="C109" s="86" t="s">
        <v>48</v>
      </c>
      <c r="D109" s="86">
        <v>2020</v>
      </c>
      <c r="E109" s="86">
        <v>3</v>
      </c>
      <c r="F109" s="86">
        <v>4</v>
      </c>
      <c r="G109" s="86">
        <v>22</v>
      </c>
      <c r="H109" s="86">
        <v>44</v>
      </c>
      <c r="I109" s="86">
        <v>422</v>
      </c>
      <c r="J109" s="7">
        <v>2</v>
      </c>
      <c r="K109" s="20">
        <v>45933</v>
      </c>
      <c r="L109" s="100">
        <v>34</v>
      </c>
      <c r="M109" s="100"/>
      <c r="N109" s="30"/>
      <c r="O109" s="119"/>
    </row>
    <row r="110" spans="1:15">
      <c r="A110" s="86" t="s">
        <v>39</v>
      </c>
      <c r="B110" s="86" t="s">
        <v>40</v>
      </c>
      <c r="C110" s="86" t="s">
        <v>41</v>
      </c>
      <c r="D110" s="86">
        <v>1984</v>
      </c>
      <c r="E110" s="86">
        <v>3</v>
      </c>
      <c r="F110" s="86">
        <v>4</v>
      </c>
      <c r="G110" s="86">
        <v>24</v>
      </c>
      <c r="H110" s="86">
        <v>45</v>
      </c>
      <c r="I110" s="86">
        <v>424</v>
      </c>
      <c r="J110" s="7">
        <v>2</v>
      </c>
      <c r="K110" s="20">
        <v>45933</v>
      </c>
      <c r="L110" s="100">
        <v>30</v>
      </c>
      <c r="M110" s="100"/>
      <c r="N110" s="30"/>
      <c r="O110" s="119"/>
    </row>
    <row r="111" spans="1:15">
      <c r="A111" s="86" t="s">
        <v>39</v>
      </c>
      <c r="B111" s="86" t="s">
        <v>40</v>
      </c>
      <c r="C111" s="86" t="s">
        <v>46</v>
      </c>
      <c r="D111" s="86">
        <v>2008</v>
      </c>
      <c r="E111" s="86">
        <v>3</v>
      </c>
      <c r="F111" s="86">
        <v>3</v>
      </c>
      <c r="G111" s="86">
        <v>24</v>
      </c>
      <c r="H111" s="86">
        <v>46</v>
      </c>
      <c r="I111" s="86">
        <v>324</v>
      </c>
      <c r="J111" s="7">
        <v>2</v>
      </c>
      <c r="K111" s="20">
        <v>45933</v>
      </c>
      <c r="L111" s="100">
        <v>32</v>
      </c>
      <c r="M111" s="100"/>
      <c r="N111" s="30"/>
      <c r="O111" s="119"/>
    </row>
    <row r="112" spans="1:15">
      <c r="A112" s="86" t="s">
        <v>39</v>
      </c>
      <c r="B112" s="86" t="s">
        <v>40</v>
      </c>
      <c r="C112" s="86" t="s">
        <v>43</v>
      </c>
      <c r="D112" s="86">
        <v>1999</v>
      </c>
      <c r="E112" s="86">
        <v>3</v>
      </c>
      <c r="F112" s="86">
        <v>2</v>
      </c>
      <c r="G112" s="86">
        <v>24</v>
      </c>
      <c r="H112" s="86">
        <v>47</v>
      </c>
      <c r="I112" s="86">
        <v>224</v>
      </c>
      <c r="J112" s="7">
        <v>2</v>
      </c>
      <c r="K112" s="20">
        <v>45933</v>
      </c>
      <c r="L112" s="100">
        <v>36</v>
      </c>
      <c r="M112" s="100"/>
      <c r="N112" s="30"/>
      <c r="O112" s="119"/>
    </row>
    <row r="113" spans="1:15">
      <c r="A113" s="86" t="s">
        <v>39</v>
      </c>
      <c r="B113" s="86" t="s">
        <v>40</v>
      </c>
      <c r="C113" s="86" t="s">
        <v>45</v>
      </c>
      <c r="D113" s="86">
        <v>2004</v>
      </c>
      <c r="E113" s="86">
        <v>3</v>
      </c>
      <c r="F113" s="86">
        <v>1</v>
      </c>
      <c r="G113" s="86">
        <v>24</v>
      </c>
      <c r="H113" s="86">
        <v>48</v>
      </c>
      <c r="I113" s="86">
        <v>124</v>
      </c>
      <c r="J113" s="7">
        <v>2</v>
      </c>
      <c r="K113" s="20">
        <v>45933</v>
      </c>
      <c r="L113" s="100">
        <v>31</v>
      </c>
      <c r="M113" s="100"/>
      <c r="N113" s="30"/>
      <c r="O113" s="119"/>
    </row>
    <row r="114" spans="1:15">
      <c r="A114" s="86" t="s">
        <v>29</v>
      </c>
      <c r="B114" s="86" t="s">
        <v>30</v>
      </c>
      <c r="C114" s="86" t="s">
        <v>34</v>
      </c>
      <c r="D114" s="86">
        <v>1999</v>
      </c>
      <c r="E114" s="86">
        <v>4</v>
      </c>
      <c r="F114" s="86">
        <v>1</v>
      </c>
      <c r="G114" s="86">
        <v>26</v>
      </c>
      <c r="H114" s="86">
        <v>49</v>
      </c>
      <c r="I114" s="86">
        <v>126</v>
      </c>
      <c r="J114" s="7">
        <v>2</v>
      </c>
      <c r="K114" s="20">
        <v>45933</v>
      </c>
      <c r="L114" s="100">
        <v>37</v>
      </c>
      <c r="M114" s="100"/>
      <c r="N114" s="30"/>
      <c r="O114" s="119"/>
    </row>
    <row r="115" spans="1:15">
      <c r="A115" s="86" t="s">
        <v>29</v>
      </c>
      <c r="B115" s="86" t="s">
        <v>30</v>
      </c>
      <c r="C115" s="86" t="s">
        <v>35</v>
      </c>
      <c r="D115" s="86">
        <v>2002</v>
      </c>
      <c r="E115" s="86">
        <v>4</v>
      </c>
      <c r="F115" s="86">
        <v>2</v>
      </c>
      <c r="G115" s="86">
        <v>26</v>
      </c>
      <c r="H115" s="86">
        <v>50</v>
      </c>
      <c r="I115" s="86">
        <v>226</v>
      </c>
      <c r="J115" s="7">
        <v>2</v>
      </c>
      <c r="K115" s="20">
        <v>45933</v>
      </c>
      <c r="L115" s="100">
        <v>34</v>
      </c>
      <c r="M115" s="100"/>
      <c r="N115" s="30"/>
      <c r="O115" s="119"/>
    </row>
    <row r="116" spans="1:15">
      <c r="A116" s="86" t="s">
        <v>29</v>
      </c>
      <c r="B116" s="86" t="s">
        <v>30</v>
      </c>
      <c r="C116" s="86" t="s">
        <v>32</v>
      </c>
      <c r="D116" s="86">
        <v>1985</v>
      </c>
      <c r="E116" s="86">
        <v>4</v>
      </c>
      <c r="F116" s="86">
        <v>3</v>
      </c>
      <c r="G116" s="86">
        <v>26</v>
      </c>
      <c r="H116" s="86">
        <v>51</v>
      </c>
      <c r="I116" s="86">
        <v>326</v>
      </c>
      <c r="J116" s="7">
        <v>2</v>
      </c>
      <c r="K116" s="20">
        <v>45933</v>
      </c>
      <c r="L116" s="100">
        <v>28</v>
      </c>
      <c r="M116" s="100"/>
      <c r="N116" s="30"/>
      <c r="O116" s="119"/>
    </row>
    <row r="117" spans="1:15">
      <c r="A117" s="86" t="s">
        <v>29</v>
      </c>
      <c r="B117" s="86" t="s">
        <v>30</v>
      </c>
      <c r="C117" s="86" t="s">
        <v>38</v>
      </c>
      <c r="D117" s="86">
        <v>2023</v>
      </c>
      <c r="E117" s="86">
        <v>4</v>
      </c>
      <c r="F117" s="86">
        <v>4</v>
      </c>
      <c r="G117" s="86">
        <v>26</v>
      </c>
      <c r="H117" s="86">
        <v>52</v>
      </c>
      <c r="I117" s="86">
        <v>426</v>
      </c>
      <c r="J117" s="7">
        <v>2</v>
      </c>
      <c r="K117" s="20">
        <v>45933</v>
      </c>
      <c r="L117" s="100">
        <v>37</v>
      </c>
      <c r="M117" s="100">
        <v>29</v>
      </c>
      <c r="N117" s="30">
        <f t="shared" si="1"/>
        <v>78.378378378378372</v>
      </c>
      <c r="O117" s="119"/>
    </row>
    <row r="118" spans="1:15">
      <c r="A118" s="86" t="s">
        <v>29</v>
      </c>
      <c r="B118" s="86" t="s">
        <v>30</v>
      </c>
      <c r="C118" s="86" t="s">
        <v>36</v>
      </c>
      <c r="D118" s="86">
        <v>2016</v>
      </c>
      <c r="E118" s="86">
        <v>4</v>
      </c>
      <c r="F118" s="86">
        <v>4</v>
      </c>
      <c r="G118" s="86">
        <v>28</v>
      </c>
      <c r="H118" s="86">
        <v>53</v>
      </c>
      <c r="I118" s="86">
        <v>428</v>
      </c>
      <c r="J118" s="7">
        <v>2</v>
      </c>
      <c r="K118" s="20">
        <v>45933</v>
      </c>
      <c r="L118" s="100">
        <v>60</v>
      </c>
      <c r="M118" s="100"/>
      <c r="N118" s="30"/>
      <c r="O118" s="119"/>
    </row>
    <row r="119" spans="1:15">
      <c r="A119" s="86" t="s">
        <v>29</v>
      </c>
      <c r="B119" s="86" t="s">
        <v>30</v>
      </c>
      <c r="C119" s="86" t="s">
        <v>33</v>
      </c>
      <c r="D119" s="86">
        <v>1998</v>
      </c>
      <c r="E119" s="86">
        <v>4</v>
      </c>
      <c r="F119" s="86">
        <v>3</v>
      </c>
      <c r="G119" s="86">
        <v>28</v>
      </c>
      <c r="H119" s="86">
        <v>54</v>
      </c>
      <c r="I119" s="86">
        <v>328</v>
      </c>
      <c r="J119" s="7">
        <v>2</v>
      </c>
      <c r="K119" s="20">
        <v>45933</v>
      </c>
      <c r="L119" s="100">
        <v>40</v>
      </c>
      <c r="M119" s="100">
        <v>0</v>
      </c>
      <c r="N119" s="30">
        <f t="shared" si="1"/>
        <v>0</v>
      </c>
      <c r="O119" s="119"/>
    </row>
    <row r="120" spans="1:15">
      <c r="A120" s="86" t="s">
        <v>29</v>
      </c>
      <c r="B120" s="86" t="s">
        <v>30</v>
      </c>
      <c r="C120" s="86" t="s">
        <v>37</v>
      </c>
      <c r="D120" s="86">
        <v>2018</v>
      </c>
      <c r="E120" s="86">
        <v>4</v>
      </c>
      <c r="F120" s="86">
        <v>2</v>
      </c>
      <c r="G120" s="86">
        <v>28</v>
      </c>
      <c r="H120" s="86">
        <v>55</v>
      </c>
      <c r="I120" s="86">
        <v>228</v>
      </c>
      <c r="J120" s="7">
        <v>2</v>
      </c>
      <c r="K120" s="20">
        <v>45933</v>
      </c>
      <c r="L120" s="100">
        <v>27</v>
      </c>
      <c r="M120" s="100"/>
      <c r="N120" s="30"/>
      <c r="O120" s="119"/>
    </row>
    <row r="121" spans="1:15">
      <c r="A121" s="86" t="s">
        <v>29</v>
      </c>
      <c r="B121" s="86" t="s">
        <v>30</v>
      </c>
      <c r="C121" s="86" t="s">
        <v>31</v>
      </c>
      <c r="D121" s="86">
        <v>1983</v>
      </c>
      <c r="E121" s="86">
        <v>4</v>
      </c>
      <c r="F121" s="86">
        <v>1</v>
      </c>
      <c r="G121" s="86">
        <v>28</v>
      </c>
      <c r="H121" s="86">
        <v>56</v>
      </c>
      <c r="I121" s="86">
        <v>128</v>
      </c>
      <c r="J121" s="7">
        <v>2</v>
      </c>
      <c r="K121" s="20">
        <v>45933</v>
      </c>
      <c r="L121" s="100">
        <v>58</v>
      </c>
      <c r="M121" s="100"/>
      <c r="N121" s="30"/>
      <c r="O121" s="119"/>
    </row>
    <row r="122" spans="1:15">
      <c r="A122" s="86" t="s">
        <v>39</v>
      </c>
      <c r="B122" s="86" t="s">
        <v>40</v>
      </c>
      <c r="C122" s="86" t="s">
        <v>43</v>
      </c>
      <c r="D122" s="86">
        <v>1999</v>
      </c>
      <c r="E122" s="86">
        <v>4</v>
      </c>
      <c r="F122" s="86">
        <v>1</v>
      </c>
      <c r="G122" s="86">
        <v>30</v>
      </c>
      <c r="H122" s="86">
        <v>57</v>
      </c>
      <c r="I122" s="86">
        <v>130</v>
      </c>
      <c r="J122" s="7">
        <v>2</v>
      </c>
      <c r="K122" s="20">
        <v>45933</v>
      </c>
      <c r="L122" s="100">
        <v>30</v>
      </c>
      <c r="M122" s="100"/>
      <c r="N122" s="30"/>
      <c r="O122" s="119"/>
    </row>
    <row r="123" spans="1:15">
      <c r="A123" s="86" t="s">
        <v>39</v>
      </c>
      <c r="B123" s="86" t="s">
        <v>40</v>
      </c>
      <c r="C123" s="86" t="s">
        <v>48</v>
      </c>
      <c r="D123" s="86">
        <v>2020</v>
      </c>
      <c r="E123" s="86">
        <v>4</v>
      </c>
      <c r="F123" s="86">
        <v>2</v>
      </c>
      <c r="G123" s="86">
        <v>30</v>
      </c>
      <c r="H123" s="86">
        <v>58</v>
      </c>
      <c r="I123" s="86">
        <v>230</v>
      </c>
      <c r="J123" s="7">
        <v>2</v>
      </c>
      <c r="K123" s="20">
        <v>45933</v>
      </c>
      <c r="L123" s="100">
        <v>31</v>
      </c>
      <c r="M123" s="100"/>
      <c r="N123" s="30"/>
      <c r="O123" s="119"/>
    </row>
    <row r="124" spans="1:15">
      <c r="A124" s="86" t="s">
        <v>39</v>
      </c>
      <c r="B124" s="86" t="s">
        <v>40</v>
      </c>
      <c r="C124" s="86" t="s">
        <v>44</v>
      </c>
      <c r="D124" s="86">
        <v>2001</v>
      </c>
      <c r="E124" s="86">
        <v>4</v>
      </c>
      <c r="F124" s="86">
        <v>3</v>
      </c>
      <c r="G124" s="86">
        <v>30</v>
      </c>
      <c r="H124" s="86">
        <v>59</v>
      </c>
      <c r="I124" s="86">
        <v>330</v>
      </c>
      <c r="J124" s="7">
        <v>2</v>
      </c>
      <c r="K124" s="20">
        <v>45933</v>
      </c>
      <c r="L124" s="100">
        <v>54</v>
      </c>
      <c r="M124" s="100"/>
      <c r="N124" s="30"/>
      <c r="O124" s="119"/>
    </row>
    <row r="125" spans="1:15">
      <c r="A125" s="86" t="s">
        <v>39</v>
      </c>
      <c r="B125" s="86" t="s">
        <v>40</v>
      </c>
      <c r="C125" s="86" t="s">
        <v>45</v>
      </c>
      <c r="D125" s="86">
        <v>2004</v>
      </c>
      <c r="E125" s="86">
        <v>4</v>
      </c>
      <c r="F125" s="86">
        <v>4</v>
      </c>
      <c r="G125" s="86">
        <v>30</v>
      </c>
      <c r="H125" s="86">
        <v>60</v>
      </c>
      <c r="I125" s="86">
        <v>430</v>
      </c>
      <c r="J125" s="7">
        <v>2</v>
      </c>
      <c r="K125" s="20">
        <v>45933</v>
      </c>
      <c r="L125" s="100">
        <v>46</v>
      </c>
      <c r="M125" s="100"/>
      <c r="N125" s="30"/>
      <c r="O125" s="119"/>
    </row>
    <row r="126" spans="1:15">
      <c r="A126" s="86" t="s">
        <v>39</v>
      </c>
      <c r="B126" s="86" t="s">
        <v>40</v>
      </c>
      <c r="C126" s="86" t="s">
        <v>42</v>
      </c>
      <c r="D126" s="86">
        <v>1989</v>
      </c>
      <c r="E126" s="86">
        <v>4</v>
      </c>
      <c r="F126" s="86">
        <v>4</v>
      </c>
      <c r="G126" s="86">
        <v>32</v>
      </c>
      <c r="H126" s="86">
        <v>61</v>
      </c>
      <c r="I126" s="86">
        <v>432</v>
      </c>
      <c r="J126" s="7">
        <v>2</v>
      </c>
      <c r="K126" s="20">
        <v>45933</v>
      </c>
      <c r="L126" s="100">
        <v>44</v>
      </c>
      <c r="M126" s="100"/>
      <c r="N126" s="30"/>
      <c r="O126" s="119"/>
    </row>
    <row r="127" spans="1:15">
      <c r="A127" s="86" t="s">
        <v>39</v>
      </c>
      <c r="B127" s="86" t="s">
        <v>40</v>
      </c>
      <c r="C127" s="86" t="s">
        <v>47</v>
      </c>
      <c r="D127" s="86">
        <v>2016</v>
      </c>
      <c r="E127" s="86">
        <v>4</v>
      </c>
      <c r="F127" s="86">
        <v>3</v>
      </c>
      <c r="G127" s="86">
        <v>32</v>
      </c>
      <c r="H127" s="86">
        <v>62</v>
      </c>
      <c r="I127" s="86">
        <v>332</v>
      </c>
      <c r="J127" s="7">
        <v>2</v>
      </c>
      <c r="K127" s="20">
        <v>45933</v>
      </c>
      <c r="L127" s="100">
        <v>29</v>
      </c>
      <c r="M127" s="100"/>
      <c r="N127" s="30"/>
      <c r="O127" s="119"/>
    </row>
    <row r="128" spans="1:15">
      <c r="A128" s="86" t="s">
        <v>39</v>
      </c>
      <c r="B128" s="86" t="s">
        <v>40</v>
      </c>
      <c r="C128" s="86" t="s">
        <v>41</v>
      </c>
      <c r="D128" s="86">
        <v>1984</v>
      </c>
      <c r="E128" s="86">
        <v>4</v>
      </c>
      <c r="F128" s="86">
        <v>2</v>
      </c>
      <c r="G128" s="86">
        <v>32</v>
      </c>
      <c r="H128" s="86">
        <v>63</v>
      </c>
      <c r="I128" s="86">
        <v>232</v>
      </c>
      <c r="J128" s="7">
        <v>2</v>
      </c>
      <c r="K128" s="20">
        <v>45933</v>
      </c>
      <c r="L128" s="100">
        <v>34</v>
      </c>
      <c r="M128" s="100"/>
      <c r="N128" s="30"/>
      <c r="O128" s="119"/>
    </row>
    <row r="129" spans="1:15">
      <c r="A129" s="86" t="s">
        <v>39</v>
      </c>
      <c r="B129" s="86" t="s">
        <v>40</v>
      </c>
      <c r="C129" s="86" t="s">
        <v>46</v>
      </c>
      <c r="D129" s="86">
        <v>2008</v>
      </c>
      <c r="E129" s="86">
        <v>4</v>
      </c>
      <c r="F129" s="86">
        <v>1</v>
      </c>
      <c r="G129" s="86">
        <v>32</v>
      </c>
      <c r="H129" s="86">
        <v>64</v>
      </c>
      <c r="I129" s="86">
        <v>132</v>
      </c>
      <c r="J129" s="7">
        <v>2</v>
      </c>
      <c r="K129" s="20">
        <v>45933</v>
      </c>
      <c r="L129" s="100">
        <v>19</v>
      </c>
      <c r="M129" s="100"/>
      <c r="N129" s="30"/>
      <c r="O129" s="119"/>
    </row>
    <row r="130" spans="1:15">
      <c r="A130" s="86" t="s">
        <v>29</v>
      </c>
      <c r="B130" s="86" t="s">
        <v>30</v>
      </c>
      <c r="C130" s="86" t="s">
        <v>37</v>
      </c>
      <c r="D130" s="86">
        <v>2018</v>
      </c>
      <c r="E130" s="86">
        <v>1</v>
      </c>
      <c r="F130" s="86">
        <v>1</v>
      </c>
      <c r="G130" s="86">
        <v>2</v>
      </c>
      <c r="H130" s="86">
        <v>1</v>
      </c>
      <c r="I130" s="86">
        <v>102</v>
      </c>
      <c r="J130" s="7">
        <v>3</v>
      </c>
      <c r="K130" s="20">
        <v>45936</v>
      </c>
      <c r="L130" s="100">
        <v>30</v>
      </c>
      <c r="M130" s="100">
        <v>23</v>
      </c>
      <c r="N130" s="30">
        <f t="shared" si="1"/>
        <v>76.666666666666671</v>
      </c>
      <c r="O130" s="119"/>
    </row>
    <row r="131" spans="1:15">
      <c r="A131" s="86" t="s">
        <v>29</v>
      </c>
      <c r="B131" s="86" t="s">
        <v>30</v>
      </c>
      <c r="C131" s="86" t="s">
        <v>32</v>
      </c>
      <c r="D131" s="86">
        <v>1985</v>
      </c>
      <c r="E131" s="86">
        <v>1</v>
      </c>
      <c r="F131" s="86">
        <v>2</v>
      </c>
      <c r="G131" s="86">
        <v>2</v>
      </c>
      <c r="H131" s="86">
        <v>2</v>
      </c>
      <c r="I131" s="86">
        <v>202</v>
      </c>
      <c r="J131" s="7">
        <v>3</v>
      </c>
      <c r="K131" s="20">
        <v>45936</v>
      </c>
      <c r="L131" s="100">
        <v>59</v>
      </c>
      <c r="M131" s="100">
        <v>39</v>
      </c>
      <c r="N131" s="30">
        <f t="shared" ref="N131:N193" si="2">M131*100/L131</f>
        <v>66.101694915254242</v>
      </c>
      <c r="O131" s="119"/>
    </row>
    <row r="132" spans="1:15">
      <c r="A132" s="86" t="s">
        <v>29</v>
      </c>
      <c r="B132" s="86" t="s">
        <v>30</v>
      </c>
      <c r="C132" s="86" t="s">
        <v>31</v>
      </c>
      <c r="D132" s="86">
        <v>1983</v>
      </c>
      <c r="E132" s="86">
        <v>1</v>
      </c>
      <c r="F132" s="86">
        <v>3</v>
      </c>
      <c r="G132" s="86">
        <v>2</v>
      </c>
      <c r="H132" s="86">
        <v>3</v>
      </c>
      <c r="I132" s="86">
        <v>302</v>
      </c>
      <c r="J132" s="7">
        <v>3</v>
      </c>
      <c r="K132" s="20">
        <v>45936</v>
      </c>
      <c r="L132" s="100">
        <v>48</v>
      </c>
      <c r="M132" s="100">
        <v>6</v>
      </c>
      <c r="N132" s="30">
        <f t="shared" si="2"/>
        <v>12.5</v>
      </c>
      <c r="O132" s="119"/>
    </row>
    <row r="133" spans="1:15">
      <c r="A133" s="86" t="s">
        <v>29</v>
      </c>
      <c r="B133" s="86" t="s">
        <v>30</v>
      </c>
      <c r="C133" s="86" t="s">
        <v>34</v>
      </c>
      <c r="D133" s="86">
        <v>1999</v>
      </c>
      <c r="E133" s="86">
        <v>1</v>
      </c>
      <c r="F133" s="86">
        <v>4</v>
      </c>
      <c r="G133" s="86">
        <v>2</v>
      </c>
      <c r="H133" s="86">
        <v>4</v>
      </c>
      <c r="I133" s="86">
        <v>402</v>
      </c>
      <c r="J133" s="7">
        <v>3</v>
      </c>
      <c r="K133" s="20">
        <v>45936</v>
      </c>
      <c r="L133" s="100">
        <v>41</v>
      </c>
      <c r="M133" s="100">
        <v>0</v>
      </c>
      <c r="N133" s="30">
        <f t="shared" si="2"/>
        <v>0</v>
      </c>
      <c r="O133" s="119"/>
    </row>
    <row r="134" spans="1:15">
      <c r="A134" s="86" t="s">
        <v>29</v>
      </c>
      <c r="B134" s="86" t="s">
        <v>30</v>
      </c>
      <c r="C134" s="86" t="s">
        <v>35</v>
      </c>
      <c r="D134" s="86">
        <v>2002</v>
      </c>
      <c r="E134" s="86">
        <v>1</v>
      </c>
      <c r="F134" s="86">
        <v>4</v>
      </c>
      <c r="G134" s="86">
        <v>4</v>
      </c>
      <c r="H134" s="86">
        <v>5</v>
      </c>
      <c r="I134" s="86">
        <v>404</v>
      </c>
      <c r="J134" s="7">
        <v>3</v>
      </c>
      <c r="K134" s="20">
        <v>45936</v>
      </c>
      <c r="L134" s="100">
        <v>33</v>
      </c>
      <c r="M134" s="100">
        <v>6</v>
      </c>
      <c r="N134" s="30">
        <f t="shared" si="2"/>
        <v>18.181818181818183</v>
      </c>
      <c r="O134" s="119"/>
    </row>
    <row r="135" spans="1:15">
      <c r="A135" s="86" t="s">
        <v>29</v>
      </c>
      <c r="B135" s="86" t="s">
        <v>30</v>
      </c>
      <c r="C135" s="86" t="s">
        <v>38</v>
      </c>
      <c r="D135" s="86">
        <v>2023</v>
      </c>
      <c r="E135" s="86">
        <v>1</v>
      </c>
      <c r="F135" s="86">
        <v>3</v>
      </c>
      <c r="G135" s="86">
        <v>4</v>
      </c>
      <c r="H135" s="86">
        <v>6</v>
      </c>
      <c r="I135" s="86">
        <v>304</v>
      </c>
      <c r="J135" s="7">
        <v>3</v>
      </c>
      <c r="K135" s="20">
        <v>45936</v>
      </c>
      <c r="L135" s="100">
        <v>34</v>
      </c>
      <c r="M135" s="100"/>
      <c r="N135" s="30"/>
      <c r="O135" s="119"/>
    </row>
    <row r="136" spans="1:15">
      <c r="A136" s="86" t="s">
        <v>29</v>
      </c>
      <c r="B136" s="86" t="s">
        <v>30</v>
      </c>
      <c r="C136" s="86" t="s">
        <v>33</v>
      </c>
      <c r="D136" s="86">
        <v>1998</v>
      </c>
      <c r="E136" s="86">
        <v>1</v>
      </c>
      <c r="F136" s="86">
        <v>2</v>
      </c>
      <c r="G136" s="86">
        <v>4</v>
      </c>
      <c r="H136" s="86">
        <v>7</v>
      </c>
      <c r="I136" s="86">
        <v>204</v>
      </c>
      <c r="J136" s="7">
        <v>3</v>
      </c>
      <c r="K136" s="20">
        <v>45936</v>
      </c>
      <c r="L136" s="100">
        <v>74</v>
      </c>
      <c r="M136" s="100">
        <v>42</v>
      </c>
      <c r="N136" s="30">
        <f t="shared" si="2"/>
        <v>56.756756756756758</v>
      </c>
      <c r="O136" s="119"/>
    </row>
    <row r="137" spans="1:15">
      <c r="A137" s="86" t="s">
        <v>29</v>
      </c>
      <c r="B137" s="86" t="s">
        <v>30</v>
      </c>
      <c r="C137" s="86" t="s">
        <v>36</v>
      </c>
      <c r="D137" s="86">
        <v>2016</v>
      </c>
      <c r="E137" s="86">
        <v>1</v>
      </c>
      <c r="F137" s="86">
        <v>1</v>
      </c>
      <c r="G137" s="86">
        <v>4</v>
      </c>
      <c r="H137" s="86">
        <v>8</v>
      </c>
      <c r="I137" s="86">
        <v>104</v>
      </c>
      <c r="J137" s="7">
        <v>3</v>
      </c>
      <c r="K137" s="20">
        <v>45936</v>
      </c>
      <c r="L137" s="100">
        <v>30</v>
      </c>
      <c r="M137" s="100">
        <v>10</v>
      </c>
      <c r="N137" s="30">
        <f t="shared" si="2"/>
        <v>33.333333333333336</v>
      </c>
      <c r="O137" s="119"/>
    </row>
    <row r="138" spans="1:15">
      <c r="A138" s="86" t="s">
        <v>39</v>
      </c>
      <c r="B138" s="86" t="s">
        <v>40</v>
      </c>
      <c r="C138" s="86" t="s">
        <v>41</v>
      </c>
      <c r="D138" s="86">
        <v>1984</v>
      </c>
      <c r="E138" s="86">
        <v>1</v>
      </c>
      <c r="F138" s="86">
        <v>1</v>
      </c>
      <c r="G138" s="86">
        <v>6</v>
      </c>
      <c r="H138" s="86">
        <v>9</v>
      </c>
      <c r="I138" s="86">
        <v>106</v>
      </c>
      <c r="J138" s="7">
        <v>3</v>
      </c>
      <c r="K138" s="20">
        <v>45936</v>
      </c>
      <c r="L138" s="100">
        <v>34</v>
      </c>
      <c r="M138" s="100">
        <v>0</v>
      </c>
      <c r="N138" s="30">
        <f t="shared" si="2"/>
        <v>0</v>
      </c>
      <c r="O138" s="119"/>
    </row>
    <row r="139" spans="1:15">
      <c r="A139" s="86" t="s">
        <v>39</v>
      </c>
      <c r="B139" s="86" t="s">
        <v>40</v>
      </c>
      <c r="C139" s="86" t="s">
        <v>42</v>
      </c>
      <c r="D139" s="86">
        <v>1989</v>
      </c>
      <c r="E139" s="86">
        <v>1</v>
      </c>
      <c r="F139" s="86">
        <v>2</v>
      </c>
      <c r="G139" s="86">
        <v>6</v>
      </c>
      <c r="H139" s="86">
        <v>10</v>
      </c>
      <c r="I139" s="86">
        <v>206</v>
      </c>
      <c r="J139" s="7">
        <v>3</v>
      </c>
      <c r="K139" s="20">
        <v>45936</v>
      </c>
      <c r="L139" s="100">
        <v>38</v>
      </c>
      <c r="M139" s="100">
        <v>2</v>
      </c>
      <c r="N139" s="30">
        <f t="shared" si="2"/>
        <v>5.2631578947368425</v>
      </c>
      <c r="O139" s="119"/>
    </row>
    <row r="140" spans="1:15">
      <c r="A140" s="86" t="s">
        <v>39</v>
      </c>
      <c r="B140" s="86" t="s">
        <v>40</v>
      </c>
      <c r="C140" s="86" t="s">
        <v>45</v>
      </c>
      <c r="D140" s="86">
        <v>2004</v>
      </c>
      <c r="E140" s="86">
        <v>1</v>
      </c>
      <c r="F140" s="86">
        <v>3</v>
      </c>
      <c r="G140" s="86">
        <v>6</v>
      </c>
      <c r="H140" s="86">
        <v>11</v>
      </c>
      <c r="I140" s="86">
        <v>306</v>
      </c>
      <c r="J140" s="7">
        <v>3</v>
      </c>
      <c r="K140" s="20">
        <v>45936</v>
      </c>
      <c r="L140" s="100">
        <v>35</v>
      </c>
      <c r="M140" s="100">
        <v>0</v>
      </c>
      <c r="N140" s="30">
        <f t="shared" si="2"/>
        <v>0</v>
      </c>
      <c r="O140" s="119"/>
    </row>
    <row r="141" spans="1:15">
      <c r="A141" s="86" t="s">
        <v>39</v>
      </c>
      <c r="B141" s="86" t="s">
        <v>40</v>
      </c>
      <c r="C141" s="86" t="s">
        <v>43</v>
      </c>
      <c r="D141" s="86">
        <v>1999</v>
      </c>
      <c r="E141" s="86">
        <v>1</v>
      </c>
      <c r="F141" s="86">
        <v>4</v>
      </c>
      <c r="G141" s="86">
        <v>6</v>
      </c>
      <c r="H141" s="86">
        <v>12</v>
      </c>
      <c r="I141" s="86">
        <v>406</v>
      </c>
      <c r="J141" s="7">
        <v>3</v>
      </c>
      <c r="K141" s="20">
        <v>45936</v>
      </c>
      <c r="L141" s="100">
        <v>41</v>
      </c>
      <c r="M141" s="100">
        <v>0</v>
      </c>
      <c r="N141" s="30">
        <f t="shared" si="2"/>
        <v>0</v>
      </c>
      <c r="O141" s="119"/>
    </row>
    <row r="142" spans="1:15">
      <c r="A142" s="86" t="s">
        <v>39</v>
      </c>
      <c r="B142" s="86" t="s">
        <v>40</v>
      </c>
      <c r="C142" s="86" t="s">
        <v>46</v>
      </c>
      <c r="D142" s="86">
        <v>2008</v>
      </c>
      <c r="E142" s="86">
        <v>1</v>
      </c>
      <c r="F142" s="86">
        <v>4</v>
      </c>
      <c r="G142" s="86">
        <v>8</v>
      </c>
      <c r="H142" s="86">
        <v>13</v>
      </c>
      <c r="I142" s="86">
        <v>408</v>
      </c>
      <c r="J142" s="7">
        <v>3</v>
      </c>
      <c r="K142" s="20">
        <v>45936</v>
      </c>
      <c r="L142" s="100">
        <v>34</v>
      </c>
      <c r="M142" s="100">
        <v>17</v>
      </c>
      <c r="N142" s="30">
        <f t="shared" si="2"/>
        <v>50</v>
      </c>
      <c r="O142" s="119"/>
    </row>
    <row r="143" spans="1:15">
      <c r="A143" s="86" t="s">
        <v>39</v>
      </c>
      <c r="B143" s="86" t="s">
        <v>40</v>
      </c>
      <c r="C143" s="86" t="s">
        <v>48</v>
      </c>
      <c r="D143" s="86">
        <v>2020</v>
      </c>
      <c r="E143" s="86">
        <v>1</v>
      </c>
      <c r="F143" s="86">
        <v>3</v>
      </c>
      <c r="G143" s="86">
        <v>8</v>
      </c>
      <c r="H143" s="86">
        <v>14</v>
      </c>
      <c r="I143" s="86">
        <v>308</v>
      </c>
      <c r="J143" s="7">
        <v>3</v>
      </c>
      <c r="K143" s="20">
        <v>45936</v>
      </c>
      <c r="L143" s="100">
        <v>38</v>
      </c>
      <c r="M143" s="100">
        <v>0</v>
      </c>
      <c r="N143" s="30">
        <f t="shared" si="2"/>
        <v>0</v>
      </c>
      <c r="O143" s="119"/>
    </row>
    <row r="144" spans="1:15">
      <c r="A144" s="86" t="s">
        <v>39</v>
      </c>
      <c r="B144" s="86" t="s">
        <v>40</v>
      </c>
      <c r="C144" s="86" t="s">
        <v>44</v>
      </c>
      <c r="D144" s="86">
        <v>2001</v>
      </c>
      <c r="E144" s="86">
        <v>1</v>
      </c>
      <c r="F144" s="86">
        <v>2</v>
      </c>
      <c r="G144" s="86">
        <v>8</v>
      </c>
      <c r="H144" s="86">
        <v>15</v>
      </c>
      <c r="I144" s="86">
        <v>208</v>
      </c>
      <c r="J144" s="7">
        <v>3</v>
      </c>
      <c r="K144" s="20">
        <v>45936</v>
      </c>
      <c r="L144" s="100">
        <v>39</v>
      </c>
      <c r="M144" s="100">
        <v>13</v>
      </c>
      <c r="N144" s="30">
        <f t="shared" si="2"/>
        <v>33.333333333333336</v>
      </c>
      <c r="O144" s="119"/>
    </row>
    <row r="145" spans="1:15">
      <c r="A145" s="86" t="s">
        <v>39</v>
      </c>
      <c r="B145" s="86" t="s">
        <v>40</v>
      </c>
      <c r="C145" s="86" t="s">
        <v>47</v>
      </c>
      <c r="D145" s="86">
        <v>2016</v>
      </c>
      <c r="E145" s="86">
        <v>1</v>
      </c>
      <c r="F145" s="86">
        <v>1</v>
      </c>
      <c r="G145" s="86">
        <v>8</v>
      </c>
      <c r="H145" s="86">
        <v>16</v>
      </c>
      <c r="I145" s="86">
        <v>108</v>
      </c>
      <c r="J145" s="7">
        <v>3</v>
      </c>
      <c r="K145" s="20">
        <v>45936</v>
      </c>
      <c r="L145" s="100">
        <v>28</v>
      </c>
      <c r="M145" s="100">
        <v>10</v>
      </c>
      <c r="N145" s="30">
        <f t="shared" si="2"/>
        <v>35.714285714285715</v>
      </c>
      <c r="O145" s="119"/>
    </row>
    <row r="146" spans="1:15">
      <c r="A146" s="86" t="s">
        <v>29</v>
      </c>
      <c r="B146" s="86" t="s">
        <v>30</v>
      </c>
      <c r="C146" s="86" t="s">
        <v>32</v>
      </c>
      <c r="D146" s="86">
        <v>1985</v>
      </c>
      <c r="E146" s="86">
        <v>2</v>
      </c>
      <c r="F146" s="86">
        <v>1</v>
      </c>
      <c r="G146" s="86">
        <v>10</v>
      </c>
      <c r="H146" s="86">
        <v>17</v>
      </c>
      <c r="I146" s="86">
        <v>110</v>
      </c>
      <c r="J146" s="7">
        <v>3</v>
      </c>
      <c r="K146" s="20">
        <v>45936</v>
      </c>
      <c r="L146" s="100">
        <v>31</v>
      </c>
      <c r="M146" s="100">
        <v>25</v>
      </c>
      <c r="N146" s="30">
        <f t="shared" si="2"/>
        <v>80.645161290322577</v>
      </c>
      <c r="O146" s="119"/>
    </row>
    <row r="147" spans="1:15">
      <c r="A147" s="86" t="s">
        <v>29</v>
      </c>
      <c r="B147" s="86" t="s">
        <v>30</v>
      </c>
      <c r="C147" s="86" t="s">
        <v>38</v>
      </c>
      <c r="D147" s="86">
        <v>2023</v>
      </c>
      <c r="E147" s="86">
        <v>2</v>
      </c>
      <c r="F147" s="86">
        <v>2</v>
      </c>
      <c r="G147" s="86">
        <v>10</v>
      </c>
      <c r="H147" s="86">
        <v>18</v>
      </c>
      <c r="I147" s="86">
        <v>210</v>
      </c>
      <c r="J147" s="7">
        <v>3</v>
      </c>
      <c r="K147" s="20">
        <v>45936</v>
      </c>
      <c r="L147" s="100">
        <v>40</v>
      </c>
      <c r="M147" s="100"/>
      <c r="N147" s="30"/>
      <c r="O147" s="119"/>
    </row>
    <row r="148" spans="1:15">
      <c r="A148" s="86" t="s">
        <v>29</v>
      </c>
      <c r="B148" s="86" t="s">
        <v>30</v>
      </c>
      <c r="C148" s="86" t="s">
        <v>36</v>
      </c>
      <c r="D148" s="86">
        <v>2016</v>
      </c>
      <c r="E148" s="86">
        <v>2</v>
      </c>
      <c r="F148" s="86">
        <v>3</v>
      </c>
      <c r="G148" s="86">
        <v>10</v>
      </c>
      <c r="H148" s="86">
        <v>19</v>
      </c>
      <c r="I148" s="86">
        <v>310</v>
      </c>
      <c r="J148" s="7">
        <v>3</v>
      </c>
      <c r="K148" s="20">
        <v>45936</v>
      </c>
      <c r="L148" s="100">
        <v>37</v>
      </c>
      <c r="M148" s="100">
        <v>0</v>
      </c>
      <c r="N148" s="30">
        <f t="shared" si="2"/>
        <v>0</v>
      </c>
      <c r="O148" s="119"/>
    </row>
    <row r="149" spans="1:15">
      <c r="A149" s="86" t="s">
        <v>29</v>
      </c>
      <c r="B149" s="86" t="s">
        <v>30</v>
      </c>
      <c r="C149" s="86" t="s">
        <v>33</v>
      </c>
      <c r="D149" s="86">
        <v>1998</v>
      </c>
      <c r="E149" s="86">
        <v>2</v>
      </c>
      <c r="F149" s="86">
        <v>4</v>
      </c>
      <c r="G149" s="86">
        <v>10</v>
      </c>
      <c r="H149" s="86">
        <v>20</v>
      </c>
      <c r="I149" s="86">
        <v>410</v>
      </c>
      <c r="J149" s="7">
        <v>3</v>
      </c>
      <c r="K149" s="20">
        <v>45936</v>
      </c>
      <c r="L149" s="100">
        <v>40</v>
      </c>
      <c r="M149" s="100">
        <v>38</v>
      </c>
      <c r="N149" s="30">
        <f t="shared" si="2"/>
        <v>95</v>
      </c>
      <c r="O149" s="119"/>
    </row>
    <row r="150" spans="1:15">
      <c r="A150" s="86" t="s">
        <v>29</v>
      </c>
      <c r="B150" s="86" t="s">
        <v>30</v>
      </c>
      <c r="C150" s="86" t="s">
        <v>31</v>
      </c>
      <c r="D150" s="86">
        <v>1983</v>
      </c>
      <c r="E150" s="86">
        <v>2</v>
      </c>
      <c r="F150" s="86">
        <v>4</v>
      </c>
      <c r="G150" s="86">
        <v>12</v>
      </c>
      <c r="H150" s="86">
        <v>21</v>
      </c>
      <c r="I150" s="86">
        <v>412</v>
      </c>
      <c r="J150" s="7">
        <v>3</v>
      </c>
      <c r="K150" s="20">
        <v>45936</v>
      </c>
      <c r="L150" s="100">
        <v>37</v>
      </c>
      <c r="M150" s="100">
        <v>26</v>
      </c>
      <c r="N150" s="30">
        <f t="shared" si="2"/>
        <v>70.270270270270274</v>
      </c>
      <c r="O150" s="119"/>
    </row>
    <row r="151" spans="1:15">
      <c r="A151" s="86" t="s">
        <v>29</v>
      </c>
      <c r="B151" s="86" t="s">
        <v>30</v>
      </c>
      <c r="C151" s="86" t="s">
        <v>37</v>
      </c>
      <c r="D151" s="86">
        <v>2018</v>
      </c>
      <c r="E151" s="86">
        <v>2</v>
      </c>
      <c r="F151" s="86">
        <v>3</v>
      </c>
      <c r="G151" s="86">
        <v>12</v>
      </c>
      <c r="H151" s="86">
        <v>22</v>
      </c>
      <c r="I151" s="86">
        <v>312</v>
      </c>
      <c r="J151" s="7">
        <v>3</v>
      </c>
      <c r="K151" s="20">
        <v>45936</v>
      </c>
      <c r="L151" s="100">
        <v>36</v>
      </c>
      <c r="M151" s="100">
        <v>33</v>
      </c>
      <c r="N151" s="30">
        <f t="shared" si="2"/>
        <v>91.666666666666671</v>
      </c>
      <c r="O151" s="119"/>
    </row>
    <row r="152" spans="1:15">
      <c r="A152" s="86" t="s">
        <v>29</v>
      </c>
      <c r="B152" s="86" t="s">
        <v>30</v>
      </c>
      <c r="C152" s="86" t="s">
        <v>34</v>
      </c>
      <c r="D152" s="86">
        <v>1999</v>
      </c>
      <c r="E152" s="86">
        <v>2</v>
      </c>
      <c r="F152" s="86">
        <v>2</v>
      </c>
      <c r="G152" s="86">
        <v>12</v>
      </c>
      <c r="H152" s="86">
        <v>23</v>
      </c>
      <c r="I152" s="86">
        <v>212</v>
      </c>
      <c r="J152" s="7">
        <v>3</v>
      </c>
      <c r="K152" s="20">
        <v>45936</v>
      </c>
      <c r="L152" s="100">
        <v>35</v>
      </c>
      <c r="M152" s="100">
        <v>9</v>
      </c>
      <c r="N152" s="30">
        <f t="shared" si="2"/>
        <v>25.714285714285715</v>
      </c>
      <c r="O152" s="119"/>
    </row>
    <row r="153" spans="1:15">
      <c r="A153" s="86" t="s">
        <v>29</v>
      </c>
      <c r="B153" s="86" t="s">
        <v>30</v>
      </c>
      <c r="C153" s="86" t="s">
        <v>35</v>
      </c>
      <c r="D153" s="86">
        <v>2002</v>
      </c>
      <c r="E153" s="86">
        <v>2</v>
      </c>
      <c r="F153" s="86">
        <v>1</v>
      </c>
      <c r="G153" s="86">
        <v>12</v>
      </c>
      <c r="H153" s="86">
        <v>24</v>
      </c>
      <c r="I153" s="86">
        <v>112</v>
      </c>
      <c r="J153" s="7">
        <v>3</v>
      </c>
      <c r="K153" s="20">
        <v>45936</v>
      </c>
      <c r="L153" s="100">
        <v>29</v>
      </c>
      <c r="M153" s="100">
        <v>13</v>
      </c>
      <c r="N153" s="30">
        <f t="shared" si="2"/>
        <v>44.827586206896555</v>
      </c>
      <c r="O153" s="119"/>
    </row>
    <row r="154" spans="1:15">
      <c r="A154" s="86" t="s">
        <v>39</v>
      </c>
      <c r="B154" s="86" t="s">
        <v>40</v>
      </c>
      <c r="C154" s="86" t="s">
        <v>42</v>
      </c>
      <c r="D154" s="86">
        <v>1989</v>
      </c>
      <c r="E154" s="87">
        <v>2</v>
      </c>
      <c r="F154" s="87">
        <v>1</v>
      </c>
      <c r="G154" s="87">
        <v>14</v>
      </c>
      <c r="H154" s="86">
        <v>25</v>
      </c>
      <c r="I154" s="87">
        <v>114</v>
      </c>
      <c r="J154" s="7">
        <v>3</v>
      </c>
      <c r="K154" s="20">
        <v>45936</v>
      </c>
      <c r="L154" s="100">
        <v>49</v>
      </c>
      <c r="M154" s="100">
        <v>17</v>
      </c>
      <c r="N154" s="30">
        <f t="shared" si="2"/>
        <v>34.693877551020407</v>
      </c>
      <c r="O154" s="119"/>
    </row>
    <row r="155" spans="1:15">
      <c r="A155" s="86" t="s">
        <v>39</v>
      </c>
      <c r="B155" s="86" t="s">
        <v>40</v>
      </c>
      <c r="C155" s="86" t="s">
        <v>45</v>
      </c>
      <c r="D155" s="86">
        <v>2004</v>
      </c>
      <c r="E155" s="86">
        <v>2</v>
      </c>
      <c r="F155" s="86">
        <v>2</v>
      </c>
      <c r="G155" s="86">
        <v>14</v>
      </c>
      <c r="H155" s="86">
        <v>26</v>
      </c>
      <c r="I155" s="86">
        <v>214</v>
      </c>
      <c r="J155" s="7">
        <v>3</v>
      </c>
      <c r="K155" s="20">
        <v>45936</v>
      </c>
      <c r="L155" s="100">
        <v>29</v>
      </c>
      <c r="M155" s="100">
        <v>4</v>
      </c>
      <c r="N155" s="30">
        <f t="shared" si="2"/>
        <v>13.793103448275861</v>
      </c>
      <c r="O155" s="119"/>
    </row>
    <row r="156" spans="1:15">
      <c r="A156" s="86" t="s">
        <v>39</v>
      </c>
      <c r="B156" s="86" t="s">
        <v>40</v>
      </c>
      <c r="C156" s="86" t="s">
        <v>41</v>
      </c>
      <c r="D156" s="86">
        <v>1984</v>
      </c>
      <c r="E156" s="86">
        <v>2</v>
      </c>
      <c r="F156" s="86">
        <v>3</v>
      </c>
      <c r="G156" s="86">
        <v>14</v>
      </c>
      <c r="H156" s="86">
        <v>27</v>
      </c>
      <c r="I156" s="86">
        <v>314</v>
      </c>
      <c r="J156" s="7">
        <v>3</v>
      </c>
      <c r="K156" s="20">
        <v>45936</v>
      </c>
      <c r="L156" s="100">
        <v>50</v>
      </c>
      <c r="M156" s="100">
        <v>3</v>
      </c>
      <c r="N156" s="30">
        <f t="shared" si="2"/>
        <v>6</v>
      </c>
      <c r="O156" s="119"/>
    </row>
    <row r="157" spans="1:15">
      <c r="A157" s="86" t="s">
        <v>39</v>
      </c>
      <c r="B157" s="86" t="s">
        <v>40</v>
      </c>
      <c r="C157" s="86" t="s">
        <v>47</v>
      </c>
      <c r="D157" s="86">
        <v>2016</v>
      </c>
      <c r="E157" s="86">
        <v>2</v>
      </c>
      <c r="F157" s="86">
        <v>4</v>
      </c>
      <c r="G157" s="86">
        <v>14</v>
      </c>
      <c r="H157" s="86">
        <v>28</v>
      </c>
      <c r="I157" s="86">
        <v>414</v>
      </c>
      <c r="J157" s="7">
        <v>3</v>
      </c>
      <c r="K157" s="20">
        <v>45936</v>
      </c>
      <c r="L157" s="100">
        <v>43</v>
      </c>
      <c r="M157" s="100">
        <v>1</v>
      </c>
      <c r="N157" s="30">
        <f t="shared" si="2"/>
        <v>2.3255813953488373</v>
      </c>
      <c r="O157" s="119"/>
    </row>
    <row r="158" spans="1:15">
      <c r="A158" s="86" t="s">
        <v>39</v>
      </c>
      <c r="B158" s="86" t="s">
        <v>40</v>
      </c>
      <c r="C158" s="86" t="s">
        <v>44</v>
      </c>
      <c r="D158" s="86">
        <v>2001</v>
      </c>
      <c r="E158" s="86">
        <v>2</v>
      </c>
      <c r="F158" s="86">
        <v>4</v>
      </c>
      <c r="G158" s="86">
        <v>16</v>
      </c>
      <c r="H158" s="86">
        <v>29</v>
      </c>
      <c r="I158" s="86">
        <v>416</v>
      </c>
      <c r="J158" s="7">
        <v>3</v>
      </c>
      <c r="K158" s="20">
        <v>45936</v>
      </c>
      <c r="L158" s="100">
        <v>26</v>
      </c>
      <c r="M158" s="100">
        <v>0</v>
      </c>
      <c r="N158" s="30">
        <f t="shared" si="2"/>
        <v>0</v>
      </c>
      <c r="O158" s="119"/>
    </row>
    <row r="159" spans="1:15">
      <c r="A159" s="86" t="s">
        <v>39</v>
      </c>
      <c r="B159" s="86" t="s">
        <v>40</v>
      </c>
      <c r="C159" s="86" t="s">
        <v>43</v>
      </c>
      <c r="D159" s="86">
        <v>1999</v>
      </c>
      <c r="E159" s="86">
        <v>2</v>
      </c>
      <c r="F159" s="86">
        <v>3</v>
      </c>
      <c r="G159" s="86">
        <v>16</v>
      </c>
      <c r="H159" s="86">
        <v>30</v>
      </c>
      <c r="I159" s="86">
        <v>316</v>
      </c>
      <c r="J159" s="7">
        <v>3</v>
      </c>
      <c r="K159" s="20">
        <v>45936</v>
      </c>
      <c r="L159" s="100">
        <v>30</v>
      </c>
      <c r="M159" s="100">
        <v>0</v>
      </c>
      <c r="N159" s="30">
        <f t="shared" si="2"/>
        <v>0</v>
      </c>
      <c r="O159" s="119"/>
    </row>
    <row r="160" spans="1:15">
      <c r="A160" s="86" t="s">
        <v>39</v>
      </c>
      <c r="B160" s="86" t="s">
        <v>40</v>
      </c>
      <c r="C160" s="86" t="s">
        <v>46</v>
      </c>
      <c r="D160" s="86">
        <v>2008</v>
      </c>
      <c r="E160" s="86">
        <v>2</v>
      </c>
      <c r="F160" s="86">
        <v>2</v>
      </c>
      <c r="G160" s="86">
        <v>16</v>
      </c>
      <c r="H160" s="86">
        <v>31</v>
      </c>
      <c r="I160" s="86">
        <v>216</v>
      </c>
      <c r="J160" s="7">
        <v>3</v>
      </c>
      <c r="K160" s="20">
        <v>45936</v>
      </c>
      <c r="L160" s="100">
        <v>39</v>
      </c>
      <c r="M160" s="100">
        <v>30</v>
      </c>
      <c r="N160" s="30">
        <f t="shared" si="2"/>
        <v>76.92307692307692</v>
      </c>
      <c r="O160" s="119"/>
    </row>
    <row r="161" spans="1:15">
      <c r="A161" s="86" t="s">
        <v>39</v>
      </c>
      <c r="B161" s="86" t="s">
        <v>40</v>
      </c>
      <c r="C161" s="86" t="s">
        <v>48</v>
      </c>
      <c r="D161" s="86">
        <v>2020</v>
      </c>
      <c r="E161" s="86">
        <v>2</v>
      </c>
      <c r="F161" s="86">
        <v>1</v>
      </c>
      <c r="G161" s="86">
        <v>16</v>
      </c>
      <c r="H161" s="86">
        <v>32</v>
      </c>
      <c r="I161" s="86">
        <v>116</v>
      </c>
      <c r="J161" s="7">
        <v>3</v>
      </c>
      <c r="K161" s="20">
        <v>45936</v>
      </c>
      <c r="L161" s="100">
        <v>41</v>
      </c>
      <c r="M161" s="100">
        <v>0</v>
      </c>
      <c r="N161" s="30">
        <f t="shared" si="2"/>
        <v>0</v>
      </c>
      <c r="O161" s="119"/>
    </row>
    <row r="162" spans="1:15">
      <c r="A162" s="86" t="s">
        <v>29</v>
      </c>
      <c r="B162" s="86" t="s">
        <v>30</v>
      </c>
      <c r="C162" s="86" t="s">
        <v>33</v>
      </c>
      <c r="D162" s="86">
        <v>1998</v>
      </c>
      <c r="E162" s="86">
        <v>3</v>
      </c>
      <c r="F162" s="86">
        <v>1</v>
      </c>
      <c r="G162" s="86">
        <v>18</v>
      </c>
      <c r="H162" s="86">
        <v>33</v>
      </c>
      <c r="I162" s="86">
        <v>118</v>
      </c>
      <c r="J162" s="7">
        <v>3</v>
      </c>
      <c r="K162" s="20">
        <v>45936</v>
      </c>
      <c r="L162" s="100">
        <v>41</v>
      </c>
      <c r="M162" s="100">
        <v>28</v>
      </c>
      <c r="N162" s="30">
        <f t="shared" si="2"/>
        <v>68.292682926829272</v>
      </c>
      <c r="O162" s="119"/>
    </row>
    <row r="163" spans="1:15">
      <c r="A163" s="86" t="s">
        <v>29</v>
      </c>
      <c r="B163" s="86" t="s">
        <v>30</v>
      </c>
      <c r="C163" s="86" t="s">
        <v>31</v>
      </c>
      <c r="D163" s="86">
        <v>1983</v>
      </c>
      <c r="E163" s="86">
        <v>3</v>
      </c>
      <c r="F163" s="86">
        <v>2</v>
      </c>
      <c r="G163" s="86">
        <v>18</v>
      </c>
      <c r="H163" s="86">
        <v>34</v>
      </c>
      <c r="I163" s="86">
        <v>218</v>
      </c>
      <c r="J163" s="7">
        <v>3</v>
      </c>
      <c r="K163" s="20">
        <v>45936</v>
      </c>
      <c r="L163" s="100">
        <v>28</v>
      </c>
      <c r="M163" s="100">
        <v>18</v>
      </c>
      <c r="N163" s="30">
        <f t="shared" si="2"/>
        <v>64.285714285714292</v>
      </c>
      <c r="O163" s="119"/>
    </row>
    <row r="164" spans="1:15">
      <c r="A164" s="86" t="s">
        <v>29</v>
      </c>
      <c r="B164" s="86" t="s">
        <v>30</v>
      </c>
      <c r="C164" s="86" t="s">
        <v>34</v>
      </c>
      <c r="D164" s="86">
        <v>1999</v>
      </c>
      <c r="E164" s="86">
        <v>3</v>
      </c>
      <c r="F164" s="86">
        <v>3</v>
      </c>
      <c r="G164" s="86">
        <v>18</v>
      </c>
      <c r="H164" s="86">
        <v>35</v>
      </c>
      <c r="I164" s="86">
        <v>318</v>
      </c>
      <c r="J164" s="7">
        <v>3</v>
      </c>
      <c r="K164" s="20">
        <v>45936</v>
      </c>
      <c r="L164" s="100">
        <v>50</v>
      </c>
      <c r="M164" s="100">
        <v>11</v>
      </c>
      <c r="N164" s="30">
        <f t="shared" si="2"/>
        <v>22</v>
      </c>
      <c r="O164" s="119"/>
    </row>
    <row r="165" spans="1:15">
      <c r="A165" s="86" t="s">
        <v>29</v>
      </c>
      <c r="B165" s="86" t="s">
        <v>30</v>
      </c>
      <c r="C165" s="86" t="s">
        <v>37</v>
      </c>
      <c r="D165" s="86">
        <v>2018</v>
      </c>
      <c r="E165" s="86">
        <v>3</v>
      </c>
      <c r="F165" s="86">
        <v>4</v>
      </c>
      <c r="G165" s="86">
        <v>18</v>
      </c>
      <c r="H165" s="86">
        <v>36</v>
      </c>
      <c r="I165" s="86">
        <v>418</v>
      </c>
      <c r="J165" s="7">
        <v>3</v>
      </c>
      <c r="K165" s="20">
        <v>45936</v>
      </c>
      <c r="L165" s="100">
        <v>24</v>
      </c>
      <c r="M165" s="100">
        <v>11</v>
      </c>
      <c r="N165" s="30">
        <f t="shared" si="2"/>
        <v>45.833333333333336</v>
      </c>
      <c r="O165" s="119"/>
    </row>
    <row r="166" spans="1:15">
      <c r="A166" s="86" t="s">
        <v>29</v>
      </c>
      <c r="B166" s="86" t="s">
        <v>30</v>
      </c>
      <c r="C166" s="86" t="s">
        <v>32</v>
      </c>
      <c r="D166" s="86">
        <v>1985</v>
      </c>
      <c r="E166" s="86">
        <v>3</v>
      </c>
      <c r="F166" s="86">
        <v>4</v>
      </c>
      <c r="G166" s="86">
        <v>20</v>
      </c>
      <c r="H166" s="86">
        <v>37</v>
      </c>
      <c r="I166" s="86">
        <v>420</v>
      </c>
      <c r="J166" s="7">
        <v>3</v>
      </c>
      <c r="K166" s="20">
        <v>45936</v>
      </c>
      <c r="L166" s="100">
        <v>43</v>
      </c>
      <c r="M166" s="100">
        <v>22</v>
      </c>
      <c r="N166" s="30">
        <f t="shared" si="2"/>
        <v>51.162790697674417</v>
      </c>
      <c r="O166" s="119"/>
    </row>
    <row r="167" spans="1:15">
      <c r="A167" s="86" t="s">
        <v>29</v>
      </c>
      <c r="B167" s="86" t="s">
        <v>30</v>
      </c>
      <c r="C167" s="86" t="s">
        <v>35</v>
      </c>
      <c r="D167" s="86">
        <v>2002</v>
      </c>
      <c r="E167" s="86">
        <v>3</v>
      </c>
      <c r="F167" s="86">
        <v>3</v>
      </c>
      <c r="G167" s="86">
        <v>20</v>
      </c>
      <c r="H167" s="86">
        <v>38</v>
      </c>
      <c r="I167" s="86">
        <v>320</v>
      </c>
      <c r="J167" s="7">
        <v>3</v>
      </c>
      <c r="K167" s="20">
        <v>45936</v>
      </c>
      <c r="L167" s="100">
        <v>30</v>
      </c>
      <c r="M167" s="100">
        <v>13</v>
      </c>
      <c r="N167" s="30">
        <f t="shared" si="2"/>
        <v>43.333333333333336</v>
      </c>
      <c r="O167" s="119"/>
    </row>
    <row r="168" spans="1:15">
      <c r="A168" s="86" t="s">
        <v>29</v>
      </c>
      <c r="B168" s="86" t="s">
        <v>30</v>
      </c>
      <c r="C168" s="86" t="s">
        <v>36</v>
      </c>
      <c r="D168" s="86">
        <v>2016</v>
      </c>
      <c r="E168" s="86">
        <v>3</v>
      </c>
      <c r="F168" s="86">
        <v>2</v>
      </c>
      <c r="G168" s="86">
        <v>20</v>
      </c>
      <c r="H168" s="86">
        <v>39</v>
      </c>
      <c r="I168" s="86">
        <v>220</v>
      </c>
      <c r="J168" s="7">
        <v>3</v>
      </c>
      <c r="K168" s="20">
        <v>45936</v>
      </c>
      <c r="L168" s="100">
        <v>36</v>
      </c>
      <c r="M168" s="100">
        <v>7</v>
      </c>
      <c r="N168" s="30">
        <f t="shared" si="2"/>
        <v>19.444444444444443</v>
      </c>
      <c r="O168" s="119"/>
    </row>
    <row r="169" spans="1:15">
      <c r="A169" s="86" t="s">
        <v>29</v>
      </c>
      <c r="B169" s="86" t="s">
        <v>30</v>
      </c>
      <c r="C169" s="86" t="s">
        <v>38</v>
      </c>
      <c r="D169" s="86">
        <v>2023</v>
      </c>
      <c r="E169" s="86">
        <v>3</v>
      </c>
      <c r="F169" s="86">
        <v>1</v>
      </c>
      <c r="G169" s="86">
        <v>20</v>
      </c>
      <c r="H169" s="86">
        <v>40</v>
      </c>
      <c r="I169" s="86">
        <v>120</v>
      </c>
      <c r="J169" s="7">
        <v>3</v>
      </c>
      <c r="K169" s="20">
        <v>45936</v>
      </c>
      <c r="L169" s="100">
        <v>31</v>
      </c>
      <c r="M169" s="100"/>
      <c r="N169" s="30"/>
      <c r="O169" s="119"/>
    </row>
    <row r="170" spans="1:15">
      <c r="A170" s="86" t="s">
        <v>39</v>
      </c>
      <c r="B170" s="86" t="s">
        <v>40</v>
      </c>
      <c r="C170" s="86" t="s">
        <v>44</v>
      </c>
      <c r="D170" s="86">
        <v>2001</v>
      </c>
      <c r="E170" s="86">
        <v>3</v>
      </c>
      <c r="F170" s="86">
        <v>1</v>
      </c>
      <c r="G170" s="86">
        <v>22</v>
      </c>
      <c r="H170" s="86">
        <v>41</v>
      </c>
      <c r="I170" s="86">
        <v>122</v>
      </c>
      <c r="J170" s="7">
        <v>3</v>
      </c>
      <c r="K170" s="20">
        <v>45936</v>
      </c>
      <c r="L170" s="100">
        <v>40</v>
      </c>
      <c r="M170" s="100">
        <v>19</v>
      </c>
      <c r="N170" s="30">
        <f t="shared" si="2"/>
        <v>47.5</v>
      </c>
      <c r="O170" s="119"/>
    </row>
    <row r="171" spans="1:15">
      <c r="A171" s="86" t="s">
        <v>39</v>
      </c>
      <c r="B171" s="86" t="s">
        <v>40</v>
      </c>
      <c r="C171" s="86" t="s">
        <v>47</v>
      </c>
      <c r="D171" s="86">
        <v>2016</v>
      </c>
      <c r="E171" s="86">
        <v>3</v>
      </c>
      <c r="F171" s="86">
        <v>2</v>
      </c>
      <c r="G171" s="86">
        <v>22</v>
      </c>
      <c r="H171" s="86">
        <v>42</v>
      </c>
      <c r="I171" s="86">
        <v>222</v>
      </c>
      <c r="J171" s="7">
        <v>3</v>
      </c>
      <c r="K171" s="20">
        <v>45936</v>
      </c>
      <c r="L171" s="100">
        <v>39</v>
      </c>
      <c r="M171" s="100">
        <v>11</v>
      </c>
      <c r="N171" s="30">
        <f t="shared" si="2"/>
        <v>28.205128205128204</v>
      </c>
      <c r="O171" s="119"/>
    </row>
    <row r="172" spans="1:15">
      <c r="A172" s="86" t="s">
        <v>39</v>
      </c>
      <c r="B172" s="86" t="s">
        <v>40</v>
      </c>
      <c r="C172" s="86" t="s">
        <v>42</v>
      </c>
      <c r="D172" s="86">
        <v>1989</v>
      </c>
      <c r="E172" s="86">
        <v>3</v>
      </c>
      <c r="F172" s="86">
        <v>3</v>
      </c>
      <c r="G172" s="86">
        <v>22</v>
      </c>
      <c r="H172" s="86">
        <v>43</v>
      </c>
      <c r="I172" s="86">
        <v>322</v>
      </c>
      <c r="J172" s="7">
        <v>3</v>
      </c>
      <c r="K172" s="20">
        <v>45936</v>
      </c>
      <c r="L172" s="100">
        <v>39</v>
      </c>
      <c r="M172" s="100">
        <v>3</v>
      </c>
      <c r="N172" s="30">
        <f t="shared" si="2"/>
        <v>7.6923076923076925</v>
      </c>
      <c r="O172" s="119"/>
    </row>
    <row r="173" spans="1:15">
      <c r="A173" s="86" t="s">
        <v>39</v>
      </c>
      <c r="B173" s="86" t="s">
        <v>40</v>
      </c>
      <c r="C173" s="86" t="s">
        <v>48</v>
      </c>
      <c r="D173" s="86">
        <v>2020</v>
      </c>
      <c r="E173" s="86">
        <v>3</v>
      </c>
      <c r="F173" s="86">
        <v>4</v>
      </c>
      <c r="G173" s="86">
        <v>22</v>
      </c>
      <c r="H173" s="86">
        <v>44</v>
      </c>
      <c r="I173" s="86">
        <v>422</v>
      </c>
      <c r="J173" s="7">
        <v>3</v>
      </c>
      <c r="K173" s="20">
        <v>45936</v>
      </c>
      <c r="L173" s="100">
        <v>34</v>
      </c>
      <c r="M173" s="100">
        <v>0</v>
      </c>
      <c r="N173" s="30">
        <f t="shared" si="2"/>
        <v>0</v>
      </c>
      <c r="O173" s="119"/>
    </row>
    <row r="174" spans="1:15">
      <c r="A174" s="86" t="s">
        <v>39</v>
      </c>
      <c r="B174" s="86" t="s">
        <v>40</v>
      </c>
      <c r="C174" s="86" t="s">
        <v>41</v>
      </c>
      <c r="D174" s="86">
        <v>1984</v>
      </c>
      <c r="E174" s="86">
        <v>3</v>
      </c>
      <c r="F174" s="86">
        <v>4</v>
      </c>
      <c r="G174" s="86">
        <v>24</v>
      </c>
      <c r="H174" s="86">
        <v>45</v>
      </c>
      <c r="I174" s="86">
        <v>424</v>
      </c>
      <c r="J174" s="7">
        <v>3</v>
      </c>
      <c r="K174" s="20">
        <v>45936</v>
      </c>
      <c r="L174" s="100">
        <v>30</v>
      </c>
      <c r="M174" s="100">
        <v>0</v>
      </c>
      <c r="N174" s="30">
        <f t="shared" si="2"/>
        <v>0</v>
      </c>
      <c r="O174" s="119"/>
    </row>
    <row r="175" spans="1:15">
      <c r="A175" s="86" t="s">
        <v>39</v>
      </c>
      <c r="B175" s="86" t="s">
        <v>40</v>
      </c>
      <c r="C175" s="86" t="s">
        <v>46</v>
      </c>
      <c r="D175" s="86">
        <v>2008</v>
      </c>
      <c r="E175" s="86">
        <v>3</v>
      </c>
      <c r="F175" s="86">
        <v>3</v>
      </c>
      <c r="G175" s="86">
        <v>24</v>
      </c>
      <c r="H175" s="86">
        <v>46</v>
      </c>
      <c r="I175" s="86">
        <v>324</v>
      </c>
      <c r="J175" s="7">
        <v>3</v>
      </c>
      <c r="K175" s="20">
        <v>45936</v>
      </c>
      <c r="L175" s="100">
        <v>32</v>
      </c>
      <c r="M175" s="100">
        <v>19</v>
      </c>
      <c r="N175" s="30">
        <f t="shared" si="2"/>
        <v>59.375</v>
      </c>
      <c r="O175" s="119"/>
    </row>
    <row r="176" spans="1:15">
      <c r="A176" s="86" t="s">
        <v>39</v>
      </c>
      <c r="B176" s="86" t="s">
        <v>40</v>
      </c>
      <c r="C176" s="86" t="s">
        <v>43</v>
      </c>
      <c r="D176" s="86">
        <v>1999</v>
      </c>
      <c r="E176" s="86">
        <v>3</v>
      </c>
      <c r="F176" s="86">
        <v>2</v>
      </c>
      <c r="G176" s="86">
        <v>24</v>
      </c>
      <c r="H176" s="86">
        <v>47</v>
      </c>
      <c r="I176" s="86">
        <v>224</v>
      </c>
      <c r="J176" s="7">
        <v>3</v>
      </c>
      <c r="K176" s="20">
        <v>45936</v>
      </c>
      <c r="L176" s="100">
        <v>36</v>
      </c>
      <c r="M176" s="100">
        <v>5</v>
      </c>
      <c r="N176" s="30">
        <f t="shared" si="2"/>
        <v>13.888888888888889</v>
      </c>
      <c r="O176" s="119"/>
    </row>
    <row r="177" spans="1:15">
      <c r="A177" s="86" t="s">
        <v>39</v>
      </c>
      <c r="B177" s="86" t="s">
        <v>40</v>
      </c>
      <c r="C177" s="86" t="s">
        <v>45</v>
      </c>
      <c r="D177" s="86">
        <v>2004</v>
      </c>
      <c r="E177" s="86">
        <v>3</v>
      </c>
      <c r="F177" s="86">
        <v>1</v>
      </c>
      <c r="G177" s="86">
        <v>24</v>
      </c>
      <c r="H177" s="86">
        <v>48</v>
      </c>
      <c r="I177" s="86">
        <v>124</v>
      </c>
      <c r="J177" s="7">
        <v>3</v>
      </c>
      <c r="K177" s="20">
        <v>45936</v>
      </c>
      <c r="L177" s="100">
        <v>31</v>
      </c>
      <c r="M177" s="100">
        <v>4</v>
      </c>
      <c r="N177" s="30">
        <f t="shared" si="2"/>
        <v>12.903225806451612</v>
      </c>
      <c r="O177" s="119"/>
    </row>
    <row r="178" spans="1:15">
      <c r="A178" s="86" t="s">
        <v>29</v>
      </c>
      <c r="B178" s="86" t="s">
        <v>30</v>
      </c>
      <c r="C178" s="86" t="s">
        <v>34</v>
      </c>
      <c r="D178" s="86">
        <v>1999</v>
      </c>
      <c r="E178" s="86">
        <v>4</v>
      </c>
      <c r="F178" s="86">
        <v>1</v>
      </c>
      <c r="G178" s="86">
        <v>26</v>
      </c>
      <c r="H178" s="86">
        <v>49</v>
      </c>
      <c r="I178" s="86">
        <v>126</v>
      </c>
      <c r="J178" s="7">
        <v>3</v>
      </c>
      <c r="K178" s="20">
        <v>45936</v>
      </c>
      <c r="L178" s="100">
        <v>37</v>
      </c>
      <c r="M178" s="100">
        <v>11</v>
      </c>
      <c r="N178" s="30">
        <f t="shared" si="2"/>
        <v>29.72972972972973</v>
      </c>
      <c r="O178" s="119"/>
    </row>
    <row r="179" spans="1:15">
      <c r="A179" s="86" t="s">
        <v>29</v>
      </c>
      <c r="B179" s="86" t="s">
        <v>30</v>
      </c>
      <c r="C179" s="86" t="s">
        <v>35</v>
      </c>
      <c r="D179" s="86">
        <v>2002</v>
      </c>
      <c r="E179" s="86">
        <v>4</v>
      </c>
      <c r="F179" s="86">
        <v>2</v>
      </c>
      <c r="G179" s="86">
        <v>26</v>
      </c>
      <c r="H179" s="86">
        <v>50</v>
      </c>
      <c r="I179" s="86">
        <v>226</v>
      </c>
      <c r="J179" s="7">
        <v>3</v>
      </c>
      <c r="K179" s="20">
        <v>45936</v>
      </c>
      <c r="L179" s="100">
        <v>34</v>
      </c>
      <c r="M179" s="100">
        <v>11</v>
      </c>
      <c r="N179" s="30">
        <f t="shared" si="2"/>
        <v>32.352941176470587</v>
      </c>
      <c r="O179" s="119"/>
    </row>
    <row r="180" spans="1:15">
      <c r="A180" s="86" t="s">
        <v>29</v>
      </c>
      <c r="B180" s="86" t="s">
        <v>30</v>
      </c>
      <c r="C180" s="86" t="s">
        <v>32</v>
      </c>
      <c r="D180" s="86">
        <v>1985</v>
      </c>
      <c r="E180" s="86">
        <v>4</v>
      </c>
      <c r="F180" s="86">
        <v>3</v>
      </c>
      <c r="G180" s="86">
        <v>26</v>
      </c>
      <c r="H180" s="86">
        <v>51</v>
      </c>
      <c r="I180" s="86">
        <v>326</v>
      </c>
      <c r="J180" s="7">
        <v>3</v>
      </c>
      <c r="K180" s="20">
        <v>45936</v>
      </c>
      <c r="L180" s="100">
        <v>28</v>
      </c>
      <c r="M180" s="100">
        <v>15</v>
      </c>
      <c r="N180" s="30">
        <f t="shared" si="2"/>
        <v>53.571428571428569</v>
      </c>
      <c r="O180" s="119"/>
    </row>
    <row r="181" spans="1:15">
      <c r="A181" s="86" t="s">
        <v>29</v>
      </c>
      <c r="B181" s="86" t="s">
        <v>30</v>
      </c>
      <c r="C181" s="86" t="s">
        <v>38</v>
      </c>
      <c r="D181" s="86">
        <v>2023</v>
      </c>
      <c r="E181" s="86">
        <v>4</v>
      </c>
      <c r="F181" s="86">
        <v>4</v>
      </c>
      <c r="G181" s="86">
        <v>26</v>
      </c>
      <c r="H181" s="86">
        <v>52</v>
      </c>
      <c r="I181" s="86">
        <v>426</v>
      </c>
      <c r="J181" s="7">
        <v>3</v>
      </c>
      <c r="K181" s="20">
        <v>45936</v>
      </c>
      <c r="L181" s="100">
        <v>37</v>
      </c>
      <c r="M181" s="100"/>
      <c r="N181" s="30"/>
      <c r="O181" s="119"/>
    </row>
    <row r="182" spans="1:15">
      <c r="A182" s="86" t="s">
        <v>29</v>
      </c>
      <c r="B182" s="86" t="s">
        <v>30</v>
      </c>
      <c r="C182" s="86" t="s">
        <v>36</v>
      </c>
      <c r="D182" s="86">
        <v>2016</v>
      </c>
      <c r="E182" s="86">
        <v>4</v>
      </c>
      <c r="F182" s="86">
        <v>4</v>
      </c>
      <c r="G182" s="86">
        <v>28</v>
      </c>
      <c r="H182" s="86">
        <v>53</v>
      </c>
      <c r="I182" s="86">
        <v>428</v>
      </c>
      <c r="J182" s="7">
        <v>3</v>
      </c>
      <c r="K182" s="20">
        <v>45936</v>
      </c>
      <c r="L182" s="100">
        <v>60</v>
      </c>
      <c r="M182" s="100">
        <v>0</v>
      </c>
      <c r="N182" s="30">
        <f t="shared" si="2"/>
        <v>0</v>
      </c>
      <c r="O182" s="119"/>
    </row>
    <row r="183" spans="1:15">
      <c r="A183" s="86" t="s">
        <v>29</v>
      </c>
      <c r="B183" s="86" t="s">
        <v>30</v>
      </c>
      <c r="C183" s="86" t="s">
        <v>33</v>
      </c>
      <c r="D183" s="86">
        <v>1998</v>
      </c>
      <c r="E183" s="86">
        <v>4</v>
      </c>
      <c r="F183" s="86">
        <v>3</v>
      </c>
      <c r="G183" s="86">
        <v>28</v>
      </c>
      <c r="H183" s="86">
        <v>54</v>
      </c>
      <c r="I183" s="86">
        <v>328</v>
      </c>
      <c r="J183" s="7">
        <v>3</v>
      </c>
      <c r="K183" s="20">
        <v>45936</v>
      </c>
      <c r="L183" s="100">
        <v>40</v>
      </c>
      <c r="M183" s="100">
        <v>17</v>
      </c>
      <c r="N183" s="30">
        <f t="shared" si="2"/>
        <v>42.5</v>
      </c>
      <c r="O183" s="119"/>
    </row>
    <row r="184" spans="1:15">
      <c r="A184" s="86" t="s">
        <v>29</v>
      </c>
      <c r="B184" s="86" t="s">
        <v>30</v>
      </c>
      <c r="C184" s="86" t="s">
        <v>37</v>
      </c>
      <c r="D184" s="86">
        <v>2018</v>
      </c>
      <c r="E184" s="86">
        <v>4</v>
      </c>
      <c r="F184" s="86">
        <v>2</v>
      </c>
      <c r="G184" s="86">
        <v>28</v>
      </c>
      <c r="H184" s="86">
        <v>55</v>
      </c>
      <c r="I184" s="86">
        <v>228</v>
      </c>
      <c r="J184" s="7">
        <v>3</v>
      </c>
      <c r="K184" s="20">
        <v>45936</v>
      </c>
      <c r="L184" s="100">
        <v>27</v>
      </c>
      <c r="M184" s="100">
        <v>10</v>
      </c>
      <c r="N184" s="30">
        <f t="shared" si="2"/>
        <v>37.037037037037038</v>
      </c>
      <c r="O184" s="119"/>
    </row>
    <row r="185" spans="1:15">
      <c r="A185" s="86" t="s">
        <v>29</v>
      </c>
      <c r="B185" s="86" t="s">
        <v>30</v>
      </c>
      <c r="C185" s="86" t="s">
        <v>31</v>
      </c>
      <c r="D185" s="86">
        <v>1983</v>
      </c>
      <c r="E185" s="86">
        <v>4</v>
      </c>
      <c r="F185" s="86">
        <v>1</v>
      </c>
      <c r="G185" s="86">
        <v>28</v>
      </c>
      <c r="H185" s="86">
        <v>56</v>
      </c>
      <c r="I185" s="86">
        <v>128</v>
      </c>
      <c r="J185" s="7">
        <v>3</v>
      </c>
      <c r="K185" s="20">
        <v>45936</v>
      </c>
      <c r="L185" s="100">
        <v>58</v>
      </c>
      <c r="M185" s="100">
        <v>49</v>
      </c>
      <c r="N185" s="30">
        <f t="shared" si="2"/>
        <v>84.482758620689651</v>
      </c>
      <c r="O185" s="119"/>
    </row>
    <row r="186" spans="1:15">
      <c r="A186" s="86" t="s">
        <v>39</v>
      </c>
      <c r="B186" s="86" t="s">
        <v>40</v>
      </c>
      <c r="C186" s="86" t="s">
        <v>43</v>
      </c>
      <c r="D186" s="86">
        <v>1999</v>
      </c>
      <c r="E186" s="86">
        <v>4</v>
      </c>
      <c r="F186" s="86">
        <v>1</v>
      </c>
      <c r="G186" s="86">
        <v>30</v>
      </c>
      <c r="H186" s="86">
        <v>57</v>
      </c>
      <c r="I186" s="86">
        <v>130</v>
      </c>
      <c r="J186" s="7">
        <v>3</v>
      </c>
      <c r="K186" s="20">
        <v>45936</v>
      </c>
      <c r="L186" s="100">
        <v>30</v>
      </c>
      <c r="M186" s="100">
        <v>15</v>
      </c>
      <c r="N186" s="30">
        <f t="shared" si="2"/>
        <v>50</v>
      </c>
      <c r="O186" s="119"/>
    </row>
    <row r="187" spans="1:15">
      <c r="A187" s="86" t="s">
        <v>39</v>
      </c>
      <c r="B187" s="86" t="s">
        <v>40</v>
      </c>
      <c r="C187" s="86" t="s">
        <v>48</v>
      </c>
      <c r="D187" s="86">
        <v>2020</v>
      </c>
      <c r="E187" s="86">
        <v>4</v>
      </c>
      <c r="F187" s="86">
        <v>2</v>
      </c>
      <c r="G187" s="86">
        <v>30</v>
      </c>
      <c r="H187" s="86">
        <v>58</v>
      </c>
      <c r="I187" s="86">
        <v>230</v>
      </c>
      <c r="J187" s="7">
        <v>3</v>
      </c>
      <c r="K187" s="20">
        <v>45936</v>
      </c>
      <c r="L187" s="100">
        <v>31</v>
      </c>
      <c r="M187" s="100">
        <v>0</v>
      </c>
      <c r="N187" s="30">
        <f t="shared" si="2"/>
        <v>0</v>
      </c>
      <c r="O187" s="119"/>
    </row>
    <row r="188" spans="1:15">
      <c r="A188" s="86" t="s">
        <v>39</v>
      </c>
      <c r="B188" s="86" t="s">
        <v>40</v>
      </c>
      <c r="C188" s="86" t="s">
        <v>44</v>
      </c>
      <c r="D188" s="86">
        <v>2001</v>
      </c>
      <c r="E188" s="86">
        <v>4</v>
      </c>
      <c r="F188" s="86">
        <v>3</v>
      </c>
      <c r="G188" s="86">
        <v>30</v>
      </c>
      <c r="H188" s="86">
        <v>59</v>
      </c>
      <c r="I188" s="86">
        <v>330</v>
      </c>
      <c r="J188" s="7">
        <v>3</v>
      </c>
      <c r="K188" s="20">
        <v>45936</v>
      </c>
      <c r="L188" s="100">
        <v>54</v>
      </c>
      <c r="M188" s="100">
        <v>3</v>
      </c>
      <c r="N188" s="30">
        <f t="shared" si="2"/>
        <v>5.5555555555555554</v>
      </c>
      <c r="O188" s="119"/>
    </row>
    <row r="189" spans="1:15">
      <c r="A189" s="86" t="s">
        <v>39</v>
      </c>
      <c r="B189" s="86" t="s">
        <v>40</v>
      </c>
      <c r="C189" s="86" t="s">
        <v>45</v>
      </c>
      <c r="D189" s="86">
        <v>2004</v>
      </c>
      <c r="E189" s="86">
        <v>4</v>
      </c>
      <c r="F189" s="86">
        <v>4</v>
      </c>
      <c r="G189" s="86">
        <v>30</v>
      </c>
      <c r="H189" s="86">
        <v>60</v>
      </c>
      <c r="I189" s="86">
        <v>430</v>
      </c>
      <c r="J189" s="7">
        <v>3</v>
      </c>
      <c r="K189" s="20">
        <v>45936</v>
      </c>
      <c r="L189" s="100">
        <v>46</v>
      </c>
      <c r="M189" s="100">
        <v>3</v>
      </c>
      <c r="N189" s="30">
        <f t="shared" si="2"/>
        <v>6.5217391304347823</v>
      </c>
      <c r="O189" s="119"/>
    </row>
    <row r="190" spans="1:15">
      <c r="A190" s="86" t="s">
        <v>39</v>
      </c>
      <c r="B190" s="86" t="s">
        <v>40</v>
      </c>
      <c r="C190" s="86" t="s">
        <v>42</v>
      </c>
      <c r="D190" s="86">
        <v>1989</v>
      </c>
      <c r="E190" s="86">
        <v>4</v>
      </c>
      <c r="F190" s="86">
        <v>4</v>
      </c>
      <c r="G190" s="86">
        <v>32</v>
      </c>
      <c r="H190" s="86">
        <v>61</v>
      </c>
      <c r="I190" s="86">
        <v>432</v>
      </c>
      <c r="J190" s="7">
        <v>3</v>
      </c>
      <c r="K190" s="20">
        <v>45936</v>
      </c>
      <c r="L190" s="100">
        <v>44</v>
      </c>
      <c r="M190" s="100">
        <v>3</v>
      </c>
      <c r="N190" s="30">
        <f t="shared" si="2"/>
        <v>6.8181818181818183</v>
      </c>
      <c r="O190" s="119"/>
    </row>
    <row r="191" spans="1:15">
      <c r="A191" s="86" t="s">
        <v>39</v>
      </c>
      <c r="B191" s="86" t="s">
        <v>40</v>
      </c>
      <c r="C191" s="86" t="s">
        <v>47</v>
      </c>
      <c r="D191" s="86">
        <v>2016</v>
      </c>
      <c r="E191" s="86">
        <v>4</v>
      </c>
      <c r="F191" s="86">
        <v>3</v>
      </c>
      <c r="G191" s="86">
        <v>32</v>
      </c>
      <c r="H191" s="86">
        <v>62</v>
      </c>
      <c r="I191" s="86">
        <v>332</v>
      </c>
      <c r="J191" s="7">
        <v>3</v>
      </c>
      <c r="K191" s="20">
        <v>45936</v>
      </c>
      <c r="L191" s="100">
        <v>29</v>
      </c>
      <c r="M191" s="100">
        <v>9</v>
      </c>
      <c r="N191" s="30">
        <f t="shared" si="2"/>
        <v>31.03448275862069</v>
      </c>
      <c r="O191" s="119"/>
    </row>
    <row r="192" spans="1:15">
      <c r="A192" s="86" t="s">
        <v>39</v>
      </c>
      <c r="B192" s="86" t="s">
        <v>40</v>
      </c>
      <c r="C192" s="86" t="s">
        <v>41</v>
      </c>
      <c r="D192" s="86">
        <v>1984</v>
      </c>
      <c r="E192" s="86">
        <v>4</v>
      </c>
      <c r="F192" s="86">
        <v>2</v>
      </c>
      <c r="G192" s="86">
        <v>32</v>
      </c>
      <c r="H192" s="86">
        <v>63</v>
      </c>
      <c r="I192" s="86">
        <v>232</v>
      </c>
      <c r="J192" s="7">
        <v>3</v>
      </c>
      <c r="K192" s="20">
        <v>45936</v>
      </c>
      <c r="L192" s="100">
        <v>34</v>
      </c>
      <c r="M192" s="100">
        <v>17</v>
      </c>
      <c r="N192" s="30">
        <f t="shared" si="2"/>
        <v>50</v>
      </c>
      <c r="O192" s="119"/>
    </row>
    <row r="193" spans="1:15">
      <c r="A193" s="86" t="s">
        <v>39</v>
      </c>
      <c r="B193" s="86" t="s">
        <v>40</v>
      </c>
      <c r="C193" s="86" t="s">
        <v>46</v>
      </c>
      <c r="D193" s="86">
        <v>2008</v>
      </c>
      <c r="E193" s="86">
        <v>4</v>
      </c>
      <c r="F193" s="86">
        <v>1</v>
      </c>
      <c r="G193" s="86">
        <v>32</v>
      </c>
      <c r="H193" s="86">
        <v>64</v>
      </c>
      <c r="I193" s="86">
        <v>132</v>
      </c>
      <c r="J193" s="7">
        <v>3</v>
      </c>
      <c r="K193" s="20">
        <v>45936</v>
      </c>
      <c r="L193" s="100">
        <v>19</v>
      </c>
      <c r="M193" s="100">
        <v>13</v>
      </c>
      <c r="N193" s="30">
        <f t="shared" si="2"/>
        <v>68.421052631578945</v>
      </c>
      <c r="O193" s="119"/>
    </row>
    <row r="194" spans="1:15">
      <c r="A194" s="86" t="s">
        <v>29</v>
      </c>
      <c r="B194" s="86" t="s">
        <v>30</v>
      </c>
      <c r="C194" s="86" t="s">
        <v>37</v>
      </c>
      <c r="D194" s="86">
        <v>2018</v>
      </c>
      <c r="E194" s="86">
        <v>1</v>
      </c>
      <c r="F194" s="86">
        <v>1</v>
      </c>
      <c r="G194" s="86">
        <v>2</v>
      </c>
      <c r="H194" s="86">
        <v>1</v>
      </c>
      <c r="I194" s="86">
        <v>102</v>
      </c>
      <c r="J194" s="7">
        <v>4</v>
      </c>
      <c r="K194" s="20">
        <v>45938</v>
      </c>
      <c r="L194" s="100">
        <v>30</v>
      </c>
      <c r="M194" s="100"/>
      <c r="N194" s="30"/>
      <c r="O194" s="119"/>
    </row>
    <row r="195" spans="1:15">
      <c r="A195" s="86" t="s">
        <v>29</v>
      </c>
      <c r="B195" s="86" t="s">
        <v>30</v>
      </c>
      <c r="C195" s="86" t="s">
        <v>32</v>
      </c>
      <c r="D195" s="86">
        <v>1985</v>
      </c>
      <c r="E195" s="86">
        <v>1</v>
      </c>
      <c r="F195" s="86">
        <v>2</v>
      </c>
      <c r="G195" s="86">
        <v>2</v>
      </c>
      <c r="H195" s="86">
        <v>2</v>
      </c>
      <c r="I195" s="86">
        <v>202</v>
      </c>
      <c r="J195" s="7">
        <v>4</v>
      </c>
      <c r="K195" s="20">
        <v>45938</v>
      </c>
      <c r="L195" s="100">
        <v>59</v>
      </c>
      <c r="M195" s="100"/>
      <c r="N195" s="30"/>
      <c r="O195" s="119"/>
    </row>
    <row r="196" spans="1:15">
      <c r="A196" s="86" t="s">
        <v>29</v>
      </c>
      <c r="B196" s="86" t="s">
        <v>30</v>
      </c>
      <c r="C196" s="86" t="s">
        <v>31</v>
      </c>
      <c r="D196" s="86">
        <v>1983</v>
      </c>
      <c r="E196" s="86">
        <v>1</v>
      </c>
      <c r="F196" s="86">
        <v>3</v>
      </c>
      <c r="G196" s="86">
        <v>2</v>
      </c>
      <c r="H196" s="86">
        <v>3</v>
      </c>
      <c r="I196" s="86">
        <v>302</v>
      </c>
      <c r="J196" s="7">
        <v>4</v>
      </c>
      <c r="K196" s="20">
        <v>45938</v>
      </c>
      <c r="L196" s="100">
        <v>48</v>
      </c>
      <c r="M196" s="100"/>
      <c r="N196" s="30"/>
      <c r="O196" s="119"/>
    </row>
    <row r="197" spans="1:15">
      <c r="A197" s="86" t="s">
        <v>29</v>
      </c>
      <c r="B197" s="86" t="s">
        <v>30</v>
      </c>
      <c r="C197" s="86" t="s">
        <v>34</v>
      </c>
      <c r="D197" s="86">
        <v>1999</v>
      </c>
      <c r="E197" s="86">
        <v>1</v>
      </c>
      <c r="F197" s="86">
        <v>4</v>
      </c>
      <c r="G197" s="86">
        <v>2</v>
      </c>
      <c r="H197" s="86">
        <v>4</v>
      </c>
      <c r="I197" s="86">
        <v>402</v>
      </c>
      <c r="J197" s="7">
        <v>4</v>
      </c>
      <c r="K197" s="20">
        <v>45938</v>
      </c>
      <c r="L197" s="100">
        <v>41</v>
      </c>
      <c r="M197" s="100">
        <v>11</v>
      </c>
      <c r="N197" s="30">
        <f t="shared" ref="N197:N256" si="3">M197*100/L197</f>
        <v>26.829268292682926</v>
      </c>
      <c r="O197" s="119"/>
    </row>
    <row r="198" spans="1:15">
      <c r="A198" s="86" t="s">
        <v>29</v>
      </c>
      <c r="B198" s="86" t="s">
        <v>30</v>
      </c>
      <c r="C198" s="86" t="s">
        <v>35</v>
      </c>
      <c r="D198" s="86">
        <v>2002</v>
      </c>
      <c r="E198" s="86">
        <v>1</v>
      </c>
      <c r="F198" s="86">
        <v>4</v>
      </c>
      <c r="G198" s="86">
        <v>4</v>
      </c>
      <c r="H198" s="86">
        <v>5</v>
      </c>
      <c r="I198" s="86">
        <v>404</v>
      </c>
      <c r="J198" s="7">
        <v>4</v>
      </c>
      <c r="K198" s="20">
        <v>45938</v>
      </c>
      <c r="L198" s="100">
        <v>33</v>
      </c>
      <c r="M198" s="100"/>
      <c r="N198" s="30"/>
      <c r="O198" s="119"/>
    </row>
    <row r="199" spans="1:15">
      <c r="A199" s="86" t="s">
        <v>29</v>
      </c>
      <c r="B199" s="86" t="s">
        <v>30</v>
      </c>
      <c r="C199" s="86" t="s">
        <v>38</v>
      </c>
      <c r="D199" s="86">
        <v>2023</v>
      </c>
      <c r="E199" s="86">
        <v>1</v>
      </c>
      <c r="F199" s="86">
        <v>3</v>
      </c>
      <c r="G199" s="86">
        <v>4</v>
      </c>
      <c r="H199" s="86">
        <v>6</v>
      </c>
      <c r="I199" s="86">
        <v>304</v>
      </c>
      <c r="J199" s="7">
        <v>4</v>
      </c>
      <c r="K199" s="20">
        <v>45938</v>
      </c>
      <c r="L199" s="100">
        <v>34</v>
      </c>
      <c r="M199" s="100"/>
      <c r="N199" s="30"/>
      <c r="O199" s="119"/>
    </row>
    <row r="200" spans="1:15">
      <c r="A200" s="86" t="s">
        <v>29</v>
      </c>
      <c r="B200" s="86" t="s">
        <v>30</v>
      </c>
      <c r="C200" s="86" t="s">
        <v>33</v>
      </c>
      <c r="D200" s="86">
        <v>1998</v>
      </c>
      <c r="E200" s="86">
        <v>1</v>
      </c>
      <c r="F200" s="86">
        <v>2</v>
      </c>
      <c r="G200" s="86">
        <v>4</v>
      </c>
      <c r="H200" s="86">
        <v>7</v>
      </c>
      <c r="I200" s="86">
        <v>204</v>
      </c>
      <c r="J200" s="7">
        <v>4</v>
      </c>
      <c r="K200" s="20">
        <v>45938</v>
      </c>
      <c r="L200" s="100">
        <v>74</v>
      </c>
      <c r="M200" s="100"/>
      <c r="N200" s="30"/>
      <c r="O200" s="119"/>
    </row>
    <row r="201" spans="1:15">
      <c r="A201" s="86" t="s">
        <v>29</v>
      </c>
      <c r="B201" s="86" t="s">
        <v>30</v>
      </c>
      <c r="C201" s="86" t="s">
        <v>36</v>
      </c>
      <c r="D201" s="86">
        <v>2016</v>
      </c>
      <c r="E201" s="86">
        <v>1</v>
      </c>
      <c r="F201" s="86">
        <v>1</v>
      </c>
      <c r="G201" s="86">
        <v>4</v>
      </c>
      <c r="H201" s="86">
        <v>8</v>
      </c>
      <c r="I201" s="86">
        <v>104</v>
      </c>
      <c r="J201" s="7">
        <v>4</v>
      </c>
      <c r="K201" s="20">
        <v>45938</v>
      </c>
      <c r="L201" s="100">
        <v>30</v>
      </c>
      <c r="M201" s="100">
        <v>18</v>
      </c>
      <c r="N201" s="30">
        <f t="shared" si="3"/>
        <v>60</v>
      </c>
      <c r="O201" s="119"/>
    </row>
    <row r="202" spans="1:15">
      <c r="A202" s="86" t="s">
        <v>39</v>
      </c>
      <c r="B202" s="86" t="s">
        <v>40</v>
      </c>
      <c r="C202" s="86" t="s">
        <v>41</v>
      </c>
      <c r="D202" s="86">
        <v>1984</v>
      </c>
      <c r="E202" s="86">
        <v>1</v>
      </c>
      <c r="F202" s="86">
        <v>1</v>
      </c>
      <c r="G202" s="86">
        <v>6</v>
      </c>
      <c r="H202" s="86">
        <v>9</v>
      </c>
      <c r="I202" s="86">
        <v>106</v>
      </c>
      <c r="J202" s="7">
        <v>4</v>
      </c>
      <c r="K202" s="20">
        <v>45938</v>
      </c>
      <c r="L202" s="100">
        <v>34</v>
      </c>
      <c r="M202" s="100">
        <v>2</v>
      </c>
      <c r="N202" s="30">
        <f t="shared" si="3"/>
        <v>5.882352941176471</v>
      </c>
      <c r="O202" s="119"/>
    </row>
    <row r="203" spans="1:15">
      <c r="A203" s="86" t="s">
        <v>39</v>
      </c>
      <c r="B203" s="86" t="s">
        <v>40</v>
      </c>
      <c r="C203" s="86" t="s">
        <v>42</v>
      </c>
      <c r="D203" s="86">
        <v>1989</v>
      </c>
      <c r="E203" s="86">
        <v>1</v>
      </c>
      <c r="F203" s="86">
        <v>2</v>
      </c>
      <c r="G203" s="86">
        <v>6</v>
      </c>
      <c r="H203" s="86">
        <v>10</v>
      </c>
      <c r="I203" s="86">
        <v>206</v>
      </c>
      <c r="J203" s="7">
        <v>4</v>
      </c>
      <c r="K203" s="20">
        <v>45938</v>
      </c>
      <c r="L203" s="100">
        <v>38</v>
      </c>
      <c r="M203" s="100">
        <v>9</v>
      </c>
      <c r="N203" s="30">
        <f t="shared" si="3"/>
        <v>23.684210526315791</v>
      </c>
      <c r="O203" s="119"/>
    </row>
    <row r="204" spans="1:15">
      <c r="A204" s="86" t="s">
        <v>39</v>
      </c>
      <c r="B204" s="86" t="s">
        <v>40</v>
      </c>
      <c r="C204" s="86" t="s">
        <v>45</v>
      </c>
      <c r="D204" s="86">
        <v>2004</v>
      </c>
      <c r="E204" s="86">
        <v>1</v>
      </c>
      <c r="F204" s="86">
        <v>3</v>
      </c>
      <c r="G204" s="86">
        <v>6</v>
      </c>
      <c r="H204" s="86">
        <v>11</v>
      </c>
      <c r="I204" s="86">
        <v>306</v>
      </c>
      <c r="J204" s="7">
        <v>4</v>
      </c>
      <c r="K204" s="20">
        <v>45938</v>
      </c>
      <c r="L204" s="100">
        <v>35</v>
      </c>
      <c r="M204" s="100">
        <v>1</v>
      </c>
      <c r="N204" s="30">
        <f t="shared" si="3"/>
        <v>2.8571428571428572</v>
      </c>
      <c r="O204" s="119"/>
    </row>
    <row r="205" spans="1:15">
      <c r="A205" s="86" t="s">
        <v>39</v>
      </c>
      <c r="B205" s="86" t="s">
        <v>40</v>
      </c>
      <c r="C205" s="86" t="s">
        <v>43</v>
      </c>
      <c r="D205" s="86">
        <v>1999</v>
      </c>
      <c r="E205" s="86">
        <v>1</v>
      </c>
      <c r="F205" s="86">
        <v>4</v>
      </c>
      <c r="G205" s="86">
        <v>6</v>
      </c>
      <c r="H205" s="86">
        <v>12</v>
      </c>
      <c r="I205" s="86">
        <v>406</v>
      </c>
      <c r="J205" s="7">
        <v>4</v>
      </c>
      <c r="K205" s="20">
        <v>45938</v>
      </c>
      <c r="L205" s="100">
        <v>41</v>
      </c>
      <c r="M205" s="100">
        <v>1</v>
      </c>
      <c r="N205" s="30">
        <f t="shared" si="3"/>
        <v>2.4390243902439024</v>
      </c>
      <c r="O205" s="119"/>
    </row>
    <row r="206" spans="1:15">
      <c r="A206" s="86" t="s">
        <v>39</v>
      </c>
      <c r="B206" s="86" t="s">
        <v>40</v>
      </c>
      <c r="C206" s="86" t="s">
        <v>46</v>
      </c>
      <c r="D206" s="86">
        <v>2008</v>
      </c>
      <c r="E206" s="86">
        <v>1</v>
      </c>
      <c r="F206" s="86">
        <v>4</v>
      </c>
      <c r="G206" s="86">
        <v>8</v>
      </c>
      <c r="H206" s="86">
        <v>13</v>
      </c>
      <c r="I206" s="86">
        <v>408</v>
      </c>
      <c r="J206" s="7">
        <v>4</v>
      </c>
      <c r="K206" s="20">
        <v>45938</v>
      </c>
      <c r="L206" s="100">
        <v>34</v>
      </c>
      <c r="M206" s="100"/>
      <c r="N206" s="30"/>
      <c r="O206" s="119"/>
    </row>
    <row r="207" spans="1:15">
      <c r="A207" s="86" t="s">
        <v>39</v>
      </c>
      <c r="B207" s="86" t="s">
        <v>40</v>
      </c>
      <c r="C207" s="86" t="s">
        <v>48</v>
      </c>
      <c r="D207" s="86">
        <v>2020</v>
      </c>
      <c r="E207" s="86">
        <v>1</v>
      </c>
      <c r="F207" s="86">
        <v>3</v>
      </c>
      <c r="G207" s="86">
        <v>8</v>
      </c>
      <c r="H207" s="86">
        <v>14</v>
      </c>
      <c r="I207" s="86">
        <v>308</v>
      </c>
      <c r="J207" s="7">
        <v>4</v>
      </c>
      <c r="K207" s="20">
        <v>45938</v>
      </c>
      <c r="L207" s="100">
        <v>38</v>
      </c>
      <c r="M207" s="100"/>
      <c r="N207" s="30"/>
      <c r="O207" s="119"/>
    </row>
    <row r="208" spans="1:15">
      <c r="A208" s="86" t="s">
        <v>39</v>
      </c>
      <c r="B208" s="86" t="s">
        <v>40</v>
      </c>
      <c r="C208" s="86" t="s">
        <v>44</v>
      </c>
      <c r="D208" s="86">
        <v>2001</v>
      </c>
      <c r="E208" s="86">
        <v>1</v>
      </c>
      <c r="F208" s="86">
        <v>2</v>
      </c>
      <c r="G208" s="86">
        <v>8</v>
      </c>
      <c r="H208" s="86">
        <v>15</v>
      </c>
      <c r="I208" s="86">
        <v>208</v>
      </c>
      <c r="J208" s="7">
        <v>4</v>
      </c>
      <c r="K208" s="20">
        <v>45938</v>
      </c>
      <c r="L208" s="100">
        <v>39</v>
      </c>
      <c r="M208" s="100">
        <v>24</v>
      </c>
      <c r="N208" s="30">
        <f t="shared" si="3"/>
        <v>61.53846153846154</v>
      </c>
      <c r="O208" s="119"/>
    </row>
    <row r="209" spans="1:15">
      <c r="A209" s="86" t="s">
        <v>39</v>
      </c>
      <c r="B209" s="86" t="s">
        <v>40</v>
      </c>
      <c r="C209" s="86" t="s">
        <v>47</v>
      </c>
      <c r="D209" s="86">
        <v>2016</v>
      </c>
      <c r="E209" s="86">
        <v>1</v>
      </c>
      <c r="F209" s="86">
        <v>1</v>
      </c>
      <c r="G209" s="86">
        <v>8</v>
      </c>
      <c r="H209" s="86">
        <v>16</v>
      </c>
      <c r="I209" s="86">
        <v>108</v>
      </c>
      <c r="J209" s="7">
        <v>4</v>
      </c>
      <c r="K209" s="20">
        <v>45938</v>
      </c>
      <c r="L209" s="100">
        <v>28</v>
      </c>
      <c r="M209" s="100"/>
      <c r="N209" s="30"/>
      <c r="O209" s="119"/>
    </row>
    <row r="210" spans="1:15">
      <c r="A210" s="86" t="s">
        <v>29</v>
      </c>
      <c r="B210" s="86" t="s">
        <v>30</v>
      </c>
      <c r="C210" s="86" t="s">
        <v>32</v>
      </c>
      <c r="D210" s="86">
        <v>1985</v>
      </c>
      <c r="E210" s="86">
        <v>2</v>
      </c>
      <c r="F210" s="86">
        <v>1</v>
      </c>
      <c r="G210" s="86">
        <v>10</v>
      </c>
      <c r="H210" s="86">
        <v>17</v>
      </c>
      <c r="I210" s="86">
        <v>110</v>
      </c>
      <c r="J210" s="7">
        <v>4</v>
      </c>
      <c r="K210" s="20">
        <v>45938</v>
      </c>
      <c r="L210" s="100">
        <v>31</v>
      </c>
      <c r="M210" s="100"/>
      <c r="N210" s="30"/>
      <c r="O210" s="119"/>
    </row>
    <row r="211" spans="1:15">
      <c r="A211" s="86" t="s">
        <v>29</v>
      </c>
      <c r="B211" s="86" t="s">
        <v>30</v>
      </c>
      <c r="C211" s="86" t="s">
        <v>38</v>
      </c>
      <c r="D211" s="86">
        <v>2023</v>
      </c>
      <c r="E211" s="86">
        <v>2</v>
      </c>
      <c r="F211" s="86">
        <v>2</v>
      </c>
      <c r="G211" s="86">
        <v>10</v>
      </c>
      <c r="H211" s="86">
        <v>18</v>
      </c>
      <c r="I211" s="86">
        <v>210</v>
      </c>
      <c r="J211" s="7">
        <v>4</v>
      </c>
      <c r="K211" s="20">
        <v>45938</v>
      </c>
      <c r="L211" s="100">
        <v>40</v>
      </c>
      <c r="M211" s="100"/>
      <c r="N211" s="30"/>
      <c r="O211" s="119"/>
    </row>
    <row r="212" spans="1:15">
      <c r="A212" s="86" t="s">
        <v>29</v>
      </c>
      <c r="B212" s="86" t="s">
        <v>30</v>
      </c>
      <c r="C212" s="86" t="s">
        <v>36</v>
      </c>
      <c r="D212" s="86">
        <v>2016</v>
      </c>
      <c r="E212" s="86">
        <v>2</v>
      </c>
      <c r="F212" s="86">
        <v>3</v>
      </c>
      <c r="G212" s="86">
        <v>10</v>
      </c>
      <c r="H212" s="86">
        <v>19</v>
      </c>
      <c r="I212" s="86">
        <v>310</v>
      </c>
      <c r="J212" s="7">
        <v>4</v>
      </c>
      <c r="K212" s="20">
        <v>45938</v>
      </c>
      <c r="L212" s="100">
        <v>37</v>
      </c>
      <c r="M212" s="100">
        <v>2</v>
      </c>
      <c r="N212" s="30">
        <f t="shared" si="3"/>
        <v>5.4054054054054053</v>
      </c>
      <c r="O212" s="119"/>
    </row>
    <row r="213" spans="1:15">
      <c r="A213" s="86" t="s">
        <v>29</v>
      </c>
      <c r="B213" s="86" t="s">
        <v>30</v>
      </c>
      <c r="C213" s="86" t="s">
        <v>33</v>
      </c>
      <c r="D213" s="86">
        <v>1998</v>
      </c>
      <c r="E213" s="86">
        <v>2</v>
      </c>
      <c r="F213" s="86">
        <v>4</v>
      </c>
      <c r="G213" s="86">
        <v>10</v>
      </c>
      <c r="H213" s="86">
        <v>20</v>
      </c>
      <c r="I213" s="86">
        <v>410</v>
      </c>
      <c r="J213" s="7">
        <v>4</v>
      </c>
      <c r="K213" s="20">
        <v>45938</v>
      </c>
      <c r="L213" s="100">
        <v>40</v>
      </c>
      <c r="M213" s="100"/>
      <c r="N213" s="30"/>
      <c r="O213" s="119"/>
    </row>
    <row r="214" spans="1:15">
      <c r="A214" s="86" t="s">
        <v>29</v>
      </c>
      <c r="B214" s="86" t="s">
        <v>30</v>
      </c>
      <c r="C214" s="86" t="s">
        <v>31</v>
      </c>
      <c r="D214" s="86">
        <v>1983</v>
      </c>
      <c r="E214" s="86">
        <v>2</v>
      </c>
      <c r="F214" s="86">
        <v>4</v>
      </c>
      <c r="G214" s="86">
        <v>12</v>
      </c>
      <c r="H214" s="86">
        <v>21</v>
      </c>
      <c r="I214" s="86">
        <v>412</v>
      </c>
      <c r="J214" s="7">
        <v>4</v>
      </c>
      <c r="K214" s="20">
        <v>45938</v>
      </c>
      <c r="L214" s="100">
        <v>37</v>
      </c>
      <c r="M214" s="100"/>
      <c r="N214" s="30"/>
      <c r="O214" s="119"/>
    </row>
    <row r="215" spans="1:15">
      <c r="A215" s="86" t="s">
        <v>29</v>
      </c>
      <c r="B215" s="86" t="s">
        <v>30</v>
      </c>
      <c r="C215" s="86" t="s">
        <v>37</v>
      </c>
      <c r="D215" s="86">
        <v>2018</v>
      </c>
      <c r="E215" s="86">
        <v>2</v>
      </c>
      <c r="F215" s="86">
        <v>3</v>
      </c>
      <c r="G215" s="86">
        <v>12</v>
      </c>
      <c r="H215" s="86">
        <v>22</v>
      </c>
      <c r="I215" s="86">
        <v>312</v>
      </c>
      <c r="J215" s="7">
        <v>4</v>
      </c>
      <c r="K215" s="20">
        <v>45938</v>
      </c>
      <c r="L215" s="100">
        <v>36</v>
      </c>
      <c r="M215" s="100"/>
      <c r="N215" s="30"/>
      <c r="O215" s="119"/>
    </row>
    <row r="216" spans="1:15">
      <c r="A216" s="86" t="s">
        <v>29</v>
      </c>
      <c r="B216" s="86" t="s">
        <v>30</v>
      </c>
      <c r="C216" s="86" t="s">
        <v>34</v>
      </c>
      <c r="D216" s="86">
        <v>1999</v>
      </c>
      <c r="E216" s="86">
        <v>2</v>
      </c>
      <c r="F216" s="86">
        <v>2</v>
      </c>
      <c r="G216" s="86">
        <v>12</v>
      </c>
      <c r="H216" s="86">
        <v>23</v>
      </c>
      <c r="I216" s="86">
        <v>212</v>
      </c>
      <c r="J216" s="7">
        <v>4</v>
      </c>
      <c r="K216" s="20">
        <v>45938</v>
      </c>
      <c r="L216" s="100">
        <v>35</v>
      </c>
      <c r="M216" s="100">
        <v>20</v>
      </c>
      <c r="N216" s="30">
        <f t="shared" si="3"/>
        <v>57.142857142857146</v>
      </c>
      <c r="O216" s="119"/>
    </row>
    <row r="217" spans="1:15">
      <c r="A217" s="86" t="s">
        <v>29</v>
      </c>
      <c r="B217" s="86" t="s">
        <v>30</v>
      </c>
      <c r="C217" s="86" t="s">
        <v>35</v>
      </c>
      <c r="D217" s="86">
        <v>2002</v>
      </c>
      <c r="E217" s="86">
        <v>2</v>
      </c>
      <c r="F217" s="86">
        <v>1</v>
      </c>
      <c r="G217" s="86">
        <v>12</v>
      </c>
      <c r="H217" s="86">
        <v>24</v>
      </c>
      <c r="I217" s="86">
        <v>112</v>
      </c>
      <c r="J217" s="7">
        <v>4</v>
      </c>
      <c r="K217" s="20">
        <v>45938</v>
      </c>
      <c r="L217" s="100">
        <v>29</v>
      </c>
      <c r="M217" s="100"/>
      <c r="N217" s="30"/>
      <c r="O217" s="119"/>
    </row>
    <row r="218" spans="1:15">
      <c r="A218" s="86" t="s">
        <v>39</v>
      </c>
      <c r="B218" s="86" t="s">
        <v>40</v>
      </c>
      <c r="C218" s="86" t="s">
        <v>42</v>
      </c>
      <c r="D218" s="86">
        <v>1989</v>
      </c>
      <c r="E218" s="87">
        <v>2</v>
      </c>
      <c r="F218" s="87">
        <v>1</v>
      </c>
      <c r="G218" s="87">
        <v>14</v>
      </c>
      <c r="H218" s="86">
        <v>25</v>
      </c>
      <c r="I218" s="87">
        <v>114</v>
      </c>
      <c r="J218" s="7">
        <v>4</v>
      </c>
      <c r="K218" s="20">
        <v>45938</v>
      </c>
      <c r="L218" s="100">
        <v>49</v>
      </c>
      <c r="M218" s="100">
        <v>18</v>
      </c>
      <c r="N218" s="30">
        <f t="shared" si="3"/>
        <v>36.734693877551024</v>
      </c>
      <c r="O218" s="119"/>
    </row>
    <row r="219" spans="1:15">
      <c r="A219" s="86" t="s">
        <v>39</v>
      </c>
      <c r="B219" s="86" t="s">
        <v>40</v>
      </c>
      <c r="C219" s="86" t="s">
        <v>45</v>
      </c>
      <c r="D219" s="86">
        <v>2004</v>
      </c>
      <c r="E219" s="86">
        <v>2</v>
      </c>
      <c r="F219" s="86">
        <v>2</v>
      </c>
      <c r="G219" s="86">
        <v>14</v>
      </c>
      <c r="H219" s="86">
        <v>26</v>
      </c>
      <c r="I219" s="86">
        <v>214</v>
      </c>
      <c r="J219" s="7">
        <v>4</v>
      </c>
      <c r="K219" s="20">
        <v>45938</v>
      </c>
      <c r="L219" s="100">
        <v>29</v>
      </c>
      <c r="M219" s="100">
        <v>9</v>
      </c>
      <c r="N219" s="30">
        <f t="shared" si="3"/>
        <v>31.03448275862069</v>
      </c>
      <c r="O219" s="119"/>
    </row>
    <row r="220" spans="1:15">
      <c r="A220" s="86" t="s">
        <v>39</v>
      </c>
      <c r="B220" s="86" t="s">
        <v>40</v>
      </c>
      <c r="C220" s="86" t="s">
        <v>41</v>
      </c>
      <c r="D220" s="86">
        <v>1984</v>
      </c>
      <c r="E220" s="86">
        <v>2</v>
      </c>
      <c r="F220" s="86">
        <v>3</v>
      </c>
      <c r="G220" s="86">
        <v>14</v>
      </c>
      <c r="H220" s="86">
        <v>27</v>
      </c>
      <c r="I220" s="86">
        <v>314</v>
      </c>
      <c r="J220" s="7">
        <v>4</v>
      </c>
      <c r="K220" s="20">
        <v>45938</v>
      </c>
      <c r="L220" s="100">
        <v>50</v>
      </c>
      <c r="M220" s="100">
        <v>16</v>
      </c>
      <c r="N220" s="30">
        <f t="shared" si="3"/>
        <v>32</v>
      </c>
      <c r="O220" s="119"/>
    </row>
    <row r="221" spans="1:15">
      <c r="A221" s="86" t="s">
        <v>39</v>
      </c>
      <c r="B221" s="86" t="s">
        <v>40</v>
      </c>
      <c r="C221" s="86" t="s">
        <v>47</v>
      </c>
      <c r="D221" s="86">
        <v>2016</v>
      </c>
      <c r="E221" s="86">
        <v>2</v>
      </c>
      <c r="F221" s="86">
        <v>4</v>
      </c>
      <c r="G221" s="86">
        <v>14</v>
      </c>
      <c r="H221" s="86">
        <v>28</v>
      </c>
      <c r="I221" s="86">
        <v>414</v>
      </c>
      <c r="J221" s="7">
        <v>4</v>
      </c>
      <c r="K221" s="20">
        <v>45938</v>
      </c>
      <c r="L221" s="100">
        <v>43</v>
      </c>
      <c r="M221" s="100"/>
      <c r="N221" s="30"/>
      <c r="O221" s="119"/>
    </row>
    <row r="222" spans="1:15">
      <c r="A222" s="86" t="s">
        <v>39</v>
      </c>
      <c r="B222" s="86" t="s">
        <v>40</v>
      </c>
      <c r="C222" s="86" t="s">
        <v>44</v>
      </c>
      <c r="D222" s="86">
        <v>2001</v>
      </c>
      <c r="E222" s="86">
        <v>2</v>
      </c>
      <c r="F222" s="86">
        <v>4</v>
      </c>
      <c r="G222" s="86">
        <v>16</v>
      </c>
      <c r="H222" s="86">
        <v>29</v>
      </c>
      <c r="I222" s="86">
        <v>416</v>
      </c>
      <c r="J222" s="7">
        <v>4</v>
      </c>
      <c r="K222" s="20">
        <v>45938</v>
      </c>
      <c r="L222" s="100">
        <v>26</v>
      </c>
      <c r="M222" s="100">
        <v>8</v>
      </c>
      <c r="N222" s="30">
        <f t="shared" si="3"/>
        <v>30.76923076923077</v>
      </c>
      <c r="O222" s="119"/>
    </row>
    <row r="223" spans="1:15">
      <c r="A223" s="86" t="s">
        <v>39</v>
      </c>
      <c r="B223" s="86" t="s">
        <v>40</v>
      </c>
      <c r="C223" s="86" t="s">
        <v>43</v>
      </c>
      <c r="D223" s="86">
        <v>1999</v>
      </c>
      <c r="E223" s="86">
        <v>2</v>
      </c>
      <c r="F223" s="86">
        <v>3</v>
      </c>
      <c r="G223" s="86">
        <v>16</v>
      </c>
      <c r="H223" s="86">
        <v>30</v>
      </c>
      <c r="I223" s="86">
        <v>316</v>
      </c>
      <c r="J223" s="7">
        <v>4</v>
      </c>
      <c r="K223" s="20">
        <v>45938</v>
      </c>
      <c r="L223" s="100">
        <v>30</v>
      </c>
      <c r="M223" s="100">
        <v>4</v>
      </c>
      <c r="N223" s="30">
        <f t="shared" si="3"/>
        <v>13.333333333333334</v>
      </c>
      <c r="O223" s="119"/>
    </row>
    <row r="224" spans="1:15">
      <c r="A224" s="86" t="s">
        <v>39</v>
      </c>
      <c r="B224" s="86" t="s">
        <v>40</v>
      </c>
      <c r="C224" s="86" t="s">
        <v>46</v>
      </c>
      <c r="D224" s="86">
        <v>2008</v>
      </c>
      <c r="E224" s="86">
        <v>2</v>
      </c>
      <c r="F224" s="86">
        <v>2</v>
      </c>
      <c r="G224" s="86">
        <v>16</v>
      </c>
      <c r="H224" s="86">
        <v>31</v>
      </c>
      <c r="I224" s="86">
        <v>216</v>
      </c>
      <c r="J224" s="7">
        <v>4</v>
      </c>
      <c r="K224" s="20">
        <v>45938</v>
      </c>
      <c r="L224" s="100">
        <v>39</v>
      </c>
      <c r="M224" s="100"/>
      <c r="N224" s="30"/>
      <c r="O224" s="119"/>
    </row>
    <row r="225" spans="1:15">
      <c r="A225" s="86" t="s">
        <v>39</v>
      </c>
      <c r="B225" s="86" t="s">
        <v>40</v>
      </c>
      <c r="C225" s="86" t="s">
        <v>48</v>
      </c>
      <c r="D225" s="86">
        <v>2020</v>
      </c>
      <c r="E225" s="86">
        <v>2</v>
      </c>
      <c r="F225" s="86">
        <v>1</v>
      </c>
      <c r="G225" s="86">
        <v>16</v>
      </c>
      <c r="H225" s="86">
        <v>32</v>
      </c>
      <c r="I225" s="86">
        <v>116</v>
      </c>
      <c r="J225" s="7">
        <v>4</v>
      </c>
      <c r="K225" s="20">
        <v>45938</v>
      </c>
      <c r="L225" s="100">
        <v>41</v>
      </c>
      <c r="M225" s="100">
        <v>0</v>
      </c>
      <c r="N225" s="30">
        <f t="shared" si="3"/>
        <v>0</v>
      </c>
      <c r="O225" s="119"/>
    </row>
    <row r="226" spans="1:15">
      <c r="A226" s="86" t="s">
        <v>29</v>
      </c>
      <c r="B226" s="86" t="s">
        <v>30</v>
      </c>
      <c r="C226" s="86" t="s">
        <v>33</v>
      </c>
      <c r="D226" s="86">
        <v>1998</v>
      </c>
      <c r="E226" s="86">
        <v>3</v>
      </c>
      <c r="F226" s="86">
        <v>1</v>
      </c>
      <c r="G226" s="86">
        <v>18</v>
      </c>
      <c r="H226" s="86">
        <v>33</v>
      </c>
      <c r="I226" s="86">
        <v>118</v>
      </c>
      <c r="J226" s="7">
        <v>4</v>
      </c>
      <c r="K226" s="20">
        <v>45938</v>
      </c>
      <c r="L226" s="100">
        <v>41</v>
      </c>
      <c r="M226" s="100"/>
      <c r="N226" s="30"/>
      <c r="O226" s="119"/>
    </row>
    <row r="227" spans="1:15">
      <c r="A227" s="86" t="s">
        <v>29</v>
      </c>
      <c r="B227" s="86" t="s">
        <v>30</v>
      </c>
      <c r="C227" s="86" t="s">
        <v>31</v>
      </c>
      <c r="D227" s="86">
        <v>1983</v>
      </c>
      <c r="E227" s="86">
        <v>3</v>
      </c>
      <c r="F227" s="86">
        <v>2</v>
      </c>
      <c r="G227" s="86">
        <v>18</v>
      </c>
      <c r="H227" s="86">
        <v>34</v>
      </c>
      <c r="I227" s="86">
        <v>218</v>
      </c>
      <c r="J227" s="7">
        <v>4</v>
      </c>
      <c r="K227" s="20">
        <v>45938</v>
      </c>
      <c r="L227" s="100">
        <v>28</v>
      </c>
      <c r="M227" s="100"/>
      <c r="N227" s="30"/>
      <c r="O227" s="119"/>
    </row>
    <row r="228" spans="1:15">
      <c r="A228" s="86" t="s">
        <v>29</v>
      </c>
      <c r="B228" s="86" t="s">
        <v>30</v>
      </c>
      <c r="C228" s="86" t="s">
        <v>34</v>
      </c>
      <c r="D228" s="86">
        <v>1999</v>
      </c>
      <c r="E228" s="86">
        <v>3</v>
      </c>
      <c r="F228" s="86">
        <v>3</v>
      </c>
      <c r="G228" s="86">
        <v>18</v>
      </c>
      <c r="H228" s="86">
        <v>35</v>
      </c>
      <c r="I228" s="86">
        <v>318</v>
      </c>
      <c r="J228" s="7">
        <v>4</v>
      </c>
      <c r="K228" s="20">
        <v>45938</v>
      </c>
      <c r="L228" s="100">
        <v>50</v>
      </c>
      <c r="M228" s="100">
        <v>27</v>
      </c>
      <c r="N228" s="30">
        <f t="shared" si="3"/>
        <v>54</v>
      </c>
      <c r="O228" s="119"/>
    </row>
    <row r="229" spans="1:15">
      <c r="A229" s="86" t="s">
        <v>29</v>
      </c>
      <c r="B229" s="86" t="s">
        <v>30</v>
      </c>
      <c r="C229" s="86" t="s">
        <v>37</v>
      </c>
      <c r="D229" s="86">
        <v>2018</v>
      </c>
      <c r="E229" s="86">
        <v>3</v>
      </c>
      <c r="F229" s="86">
        <v>4</v>
      </c>
      <c r="G229" s="86">
        <v>18</v>
      </c>
      <c r="H229" s="86">
        <v>36</v>
      </c>
      <c r="I229" s="86">
        <v>418</v>
      </c>
      <c r="J229" s="7">
        <v>4</v>
      </c>
      <c r="K229" s="20">
        <v>45938</v>
      </c>
      <c r="L229" s="100">
        <v>24</v>
      </c>
      <c r="M229" s="100"/>
      <c r="N229" s="30"/>
      <c r="O229" s="119"/>
    </row>
    <row r="230" spans="1:15">
      <c r="A230" s="86" t="s">
        <v>29</v>
      </c>
      <c r="B230" s="86" t="s">
        <v>30</v>
      </c>
      <c r="C230" s="86" t="s">
        <v>32</v>
      </c>
      <c r="D230" s="86">
        <v>1985</v>
      </c>
      <c r="E230" s="86">
        <v>3</v>
      </c>
      <c r="F230" s="86">
        <v>4</v>
      </c>
      <c r="G230" s="86">
        <v>20</v>
      </c>
      <c r="H230" s="86">
        <v>37</v>
      </c>
      <c r="I230" s="86">
        <v>420</v>
      </c>
      <c r="J230" s="7">
        <v>4</v>
      </c>
      <c r="K230" s="20">
        <v>45938</v>
      </c>
      <c r="L230" s="100">
        <v>43</v>
      </c>
      <c r="M230" s="100"/>
      <c r="N230" s="30"/>
      <c r="O230" s="119"/>
    </row>
    <row r="231" spans="1:15">
      <c r="A231" s="86" t="s">
        <v>29</v>
      </c>
      <c r="B231" s="86" t="s">
        <v>30</v>
      </c>
      <c r="C231" s="86" t="s">
        <v>35</v>
      </c>
      <c r="D231" s="86">
        <v>2002</v>
      </c>
      <c r="E231" s="86">
        <v>3</v>
      </c>
      <c r="F231" s="86">
        <v>3</v>
      </c>
      <c r="G231" s="86">
        <v>20</v>
      </c>
      <c r="H231" s="86">
        <v>38</v>
      </c>
      <c r="I231" s="86">
        <v>320</v>
      </c>
      <c r="J231" s="7">
        <v>4</v>
      </c>
      <c r="K231" s="20">
        <v>45938</v>
      </c>
      <c r="L231" s="100">
        <v>30</v>
      </c>
      <c r="M231" s="100"/>
      <c r="N231" s="30"/>
      <c r="O231" s="119"/>
    </row>
    <row r="232" spans="1:15">
      <c r="A232" s="86" t="s">
        <v>29</v>
      </c>
      <c r="B232" s="86" t="s">
        <v>30</v>
      </c>
      <c r="C232" s="86" t="s">
        <v>36</v>
      </c>
      <c r="D232" s="86">
        <v>2016</v>
      </c>
      <c r="E232" s="86">
        <v>3</v>
      </c>
      <c r="F232" s="86">
        <v>2</v>
      </c>
      <c r="G232" s="86">
        <v>20</v>
      </c>
      <c r="H232" s="86">
        <v>39</v>
      </c>
      <c r="I232" s="86">
        <v>220</v>
      </c>
      <c r="J232" s="7">
        <v>4</v>
      </c>
      <c r="K232" s="20">
        <v>45938</v>
      </c>
      <c r="L232" s="100">
        <v>36</v>
      </c>
      <c r="M232" s="100">
        <v>13</v>
      </c>
      <c r="N232" s="30">
        <f t="shared" si="3"/>
        <v>36.111111111111114</v>
      </c>
      <c r="O232" s="119"/>
    </row>
    <row r="233" spans="1:15">
      <c r="A233" s="86" t="s">
        <v>29</v>
      </c>
      <c r="B233" s="86" t="s">
        <v>30</v>
      </c>
      <c r="C233" s="86" t="s">
        <v>38</v>
      </c>
      <c r="D233" s="86">
        <v>2023</v>
      </c>
      <c r="E233" s="86">
        <v>3</v>
      </c>
      <c r="F233" s="86">
        <v>1</v>
      </c>
      <c r="G233" s="86">
        <v>20</v>
      </c>
      <c r="H233" s="86">
        <v>40</v>
      </c>
      <c r="I233" s="86">
        <v>120</v>
      </c>
      <c r="J233" s="7">
        <v>4</v>
      </c>
      <c r="K233" s="20">
        <v>45938</v>
      </c>
      <c r="L233" s="100">
        <v>31</v>
      </c>
      <c r="M233" s="100"/>
      <c r="N233" s="30"/>
      <c r="O233" s="119"/>
    </row>
    <row r="234" spans="1:15">
      <c r="A234" s="86" t="s">
        <v>39</v>
      </c>
      <c r="B234" s="86" t="s">
        <v>40</v>
      </c>
      <c r="C234" s="86" t="s">
        <v>44</v>
      </c>
      <c r="D234" s="86">
        <v>2001</v>
      </c>
      <c r="E234" s="86">
        <v>3</v>
      </c>
      <c r="F234" s="86">
        <v>1</v>
      </c>
      <c r="G234" s="86">
        <v>22</v>
      </c>
      <c r="H234" s="86">
        <v>41</v>
      </c>
      <c r="I234" s="86">
        <v>122</v>
      </c>
      <c r="J234" s="7">
        <v>4</v>
      </c>
      <c r="K234" s="20">
        <v>45938</v>
      </c>
      <c r="L234" s="100">
        <v>40</v>
      </c>
      <c r="M234" s="100">
        <v>30</v>
      </c>
      <c r="N234" s="30">
        <f t="shared" si="3"/>
        <v>75</v>
      </c>
      <c r="O234" s="119"/>
    </row>
    <row r="235" spans="1:15">
      <c r="A235" s="86" t="s">
        <v>39</v>
      </c>
      <c r="B235" s="86" t="s">
        <v>40</v>
      </c>
      <c r="C235" s="86" t="s">
        <v>47</v>
      </c>
      <c r="D235" s="86">
        <v>2016</v>
      </c>
      <c r="E235" s="86">
        <v>3</v>
      </c>
      <c r="F235" s="86">
        <v>2</v>
      </c>
      <c r="G235" s="86">
        <v>22</v>
      </c>
      <c r="H235" s="86">
        <v>42</v>
      </c>
      <c r="I235" s="86">
        <v>222</v>
      </c>
      <c r="J235" s="7">
        <v>4</v>
      </c>
      <c r="K235" s="20">
        <v>45938</v>
      </c>
      <c r="L235" s="100">
        <v>39</v>
      </c>
      <c r="M235" s="100"/>
      <c r="N235" s="30"/>
      <c r="O235" s="119"/>
    </row>
    <row r="236" spans="1:15">
      <c r="A236" s="86" t="s">
        <v>39</v>
      </c>
      <c r="B236" s="86" t="s">
        <v>40</v>
      </c>
      <c r="C236" s="86" t="s">
        <v>42</v>
      </c>
      <c r="D236" s="86">
        <v>1989</v>
      </c>
      <c r="E236" s="86">
        <v>3</v>
      </c>
      <c r="F236" s="86">
        <v>3</v>
      </c>
      <c r="G236" s="86">
        <v>22</v>
      </c>
      <c r="H236" s="86">
        <v>43</v>
      </c>
      <c r="I236" s="86">
        <v>322</v>
      </c>
      <c r="J236" s="7">
        <v>4</v>
      </c>
      <c r="K236" s="20">
        <v>45938</v>
      </c>
      <c r="L236" s="100">
        <v>39</v>
      </c>
      <c r="M236" s="100">
        <v>11</v>
      </c>
      <c r="N236" s="30">
        <f t="shared" si="3"/>
        <v>28.205128205128204</v>
      </c>
      <c r="O236" s="119"/>
    </row>
    <row r="237" spans="1:15">
      <c r="A237" s="86" t="s">
        <v>39</v>
      </c>
      <c r="B237" s="86" t="s">
        <v>40</v>
      </c>
      <c r="C237" s="86" t="s">
        <v>48</v>
      </c>
      <c r="D237" s="86">
        <v>2020</v>
      </c>
      <c r="E237" s="86">
        <v>3</v>
      </c>
      <c r="F237" s="86">
        <v>4</v>
      </c>
      <c r="G237" s="86">
        <v>22</v>
      </c>
      <c r="H237" s="86">
        <v>44</v>
      </c>
      <c r="I237" s="86">
        <v>422</v>
      </c>
      <c r="J237" s="7">
        <v>4</v>
      </c>
      <c r="K237" s="20">
        <v>45938</v>
      </c>
      <c r="L237" s="100">
        <v>34</v>
      </c>
      <c r="M237" s="100"/>
      <c r="N237" s="30"/>
      <c r="O237" s="119"/>
    </row>
    <row r="238" spans="1:15">
      <c r="A238" s="86" t="s">
        <v>39</v>
      </c>
      <c r="B238" s="86" t="s">
        <v>40</v>
      </c>
      <c r="C238" s="86" t="s">
        <v>41</v>
      </c>
      <c r="D238" s="86">
        <v>1984</v>
      </c>
      <c r="E238" s="86">
        <v>3</v>
      </c>
      <c r="F238" s="86">
        <v>4</v>
      </c>
      <c r="G238" s="86">
        <v>24</v>
      </c>
      <c r="H238" s="86">
        <v>45</v>
      </c>
      <c r="I238" s="86">
        <v>424</v>
      </c>
      <c r="J238" s="7">
        <v>4</v>
      </c>
      <c r="K238" s="20">
        <v>45938</v>
      </c>
      <c r="L238" s="100">
        <v>30</v>
      </c>
      <c r="M238" s="100">
        <v>1</v>
      </c>
      <c r="N238" s="30">
        <f t="shared" si="3"/>
        <v>3.3333333333333335</v>
      </c>
      <c r="O238" s="119"/>
    </row>
    <row r="239" spans="1:15">
      <c r="A239" s="86" t="s">
        <v>39</v>
      </c>
      <c r="B239" s="86" t="s">
        <v>40</v>
      </c>
      <c r="C239" s="86" t="s">
        <v>46</v>
      </c>
      <c r="D239" s="86">
        <v>2008</v>
      </c>
      <c r="E239" s="86">
        <v>3</v>
      </c>
      <c r="F239" s="86">
        <v>3</v>
      </c>
      <c r="G239" s="86">
        <v>24</v>
      </c>
      <c r="H239" s="86">
        <v>46</v>
      </c>
      <c r="I239" s="86">
        <v>324</v>
      </c>
      <c r="J239" s="7">
        <v>4</v>
      </c>
      <c r="K239" s="20">
        <v>45938</v>
      </c>
      <c r="L239" s="100">
        <v>32</v>
      </c>
      <c r="M239" s="100"/>
      <c r="N239" s="30"/>
      <c r="O239" s="119"/>
    </row>
    <row r="240" spans="1:15">
      <c r="A240" s="86" t="s">
        <v>39</v>
      </c>
      <c r="B240" s="86" t="s">
        <v>40</v>
      </c>
      <c r="C240" s="86" t="s">
        <v>43</v>
      </c>
      <c r="D240" s="86">
        <v>1999</v>
      </c>
      <c r="E240" s="86">
        <v>3</v>
      </c>
      <c r="F240" s="86">
        <v>2</v>
      </c>
      <c r="G240" s="86">
        <v>24</v>
      </c>
      <c r="H240" s="86">
        <v>47</v>
      </c>
      <c r="I240" s="86">
        <v>224</v>
      </c>
      <c r="J240" s="7">
        <v>4</v>
      </c>
      <c r="K240" s="20">
        <v>45938</v>
      </c>
      <c r="L240" s="100">
        <v>36</v>
      </c>
      <c r="M240" s="100">
        <v>18</v>
      </c>
      <c r="N240" s="30">
        <f t="shared" si="3"/>
        <v>50</v>
      </c>
      <c r="O240" s="119"/>
    </row>
    <row r="241" spans="1:15">
      <c r="A241" s="86" t="s">
        <v>39</v>
      </c>
      <c r="B241" s="86" t="s">
        <v>40</v>
      </c>
      <c r="C241" s="86" t="s">
        <v>45</v>
      </c>
      <c r="D241" s="86">
        <v>2004</v>
      </c>
      <c r="E241" s="86">
        <v>3</v>
      </c>
      <c r="F241" s="86">
        <v>1</v>
      </c>
      <c r="G241" s="86">
        <v>24</v>
      </c>
      <c r="H241" s="86">
        <v>48</v>
      </c>
      <c r="I241" s="86">
        <v>124</v>
      </c>
      <c r="J241" s="7">
        <v>4</v>
      </c>
      <c r="K241" s="20">
        <v>45938</v>
      </c>
      <c r="L241" s="100">
        <v>31</v>
      </c>
      <c r="M241" s="100">
        <v>9</v>
      </c>
      <c r="N241" s="30">
        <f t="shared" si="3"/>
        <v>29.032258064516128</v>
      </c>
      <c r="O241" s="119"/>
    </row>
    <row r="242" spans="1:15">
      <c r="A242" s="86" t="s">
        <v>29</v>
      </c>
      <c r="B242" s="86" t="s">
        <v>30</v>
      </c>
      <c r="C242" s="86" t="s">
        <v>34</v>
      </c>
      <c r="D242" s="86">
        <v>1999</v>
      </c>
      <c r="E242" s="86">
        <v>4</v>
      </c>
      <c r="F242" s="86">
        <v>1</v>
      </c>
      <c r="G242" s="86">
        <v>26</v>
      </c>
      <c r="H242" s="86">
        <v>49</v>
      </c>
      <c r="I242" s="86">
        <v>126</v>
      </c>
      <c r="J242" s="7">
        <v>4</v>
      </c>
      <c r="K242" s="20">
        <v>45938</v>
      </c>
      <c r="L242" s="100">
        <v>37</v>
      </c>
      <c r="M242" s="100">
        <v>24</v>
      </c>
      <c r="N242" s="30">
        <f t="shared" si="3"/>
        <v>64.86486486486487</v>
      </c>
      <c r="O242" s="119"/>
    </row>
    <row r="243" spans="1:15">
      <c r="A243" s="86" t="s">
        <v>29</v>
      </c>
      <c r="B243" s="86" t="s">
        <v>30</v>
      </c>
      <c r="C243" s="86" t="s">
        <v>35</v>
      </c>
      <c r="D243" s="86">
        <v>2002</v>
      </c>
      <c r="E243" s="86">
        <v>4</v>
      </c>
      <c r="F243" s="86">
        <v>2</v>
      </c>
      <c r="G243" s="86">
        <v>26</v>
      </c>
      <c r="H243" s="86">
        <v>50</v>
      </c>
      <c r="I243" s="86">
        <v>226</v>
      </c>
      <c r="J243" s="7">
        <v>4</v>
      </c>
      <c r="K243" s="20">
        <v>45938</v>
      </c>
      <c r="L243" s="100">
        <v>34</v>
      </c>
      <c r="M243" s="100"/>
      <c r="N243" s="30"/>
      <c r="O243" s="119"/>
    </row>
    <row r="244" spans="1:15">
      <c r="A244" s="86" t="s">
        <v>29</v>
      </c>
      <c r="B244" s="86" t="s">
        <v>30</v>
      </c>
      <c r="C244" s="86" t="s">
        <v>32</v>
      </c>
      <c r="D244" s="86">
        <v>1985</v>
      </c>
      <c r="E244" s="86">
        <v>4</v>
      </c>
      <c r="F244" s="86">
        <v>3</v>
      </c>
      <c r="G244" s="86">
        <v>26</v>
      </c>
      <c r="H244" s="86">
        <v>51</v>
      </c>
      <c r="I244" s="86">
        <v>326</v>
      </c>
      <c r="J244" s="7">
        <v>4</v>
      </c>
      <c r="K244" s="20">
        <v>45938</v>
      </c>
      <c r="L244" s="100">
        <v>28</v>
      </c>
      <c r="M244" s="100"/>
      <c r="N244" s="30"/>
      <c r="O244" s="119"/>
    </row>
    <row r="245" spans="1:15">
      <c r="A245" s="86" t="s">
        <v>29</v>
      </c>
      <c r="B245" s="86" t="s">
        <v>30</v>
      </c>
      <c r="C245" s="86" t="s">
        <v>38</v>
      </c>
      <c r="D245" s="86">
        <v>2023</v>
      </c>
      <c r="E245" s="86">
        <v>4</v>
      </c>
      <c r="F245" s="86">
        <v>4</v>
      </c>
      <c r="G245" s="86">
        <v>26</v>
      </c>
      <c r="H245" s="86">
        <v>52</v>
      </c>
      <c r="I245" s="86">
        <v>426</v>
      </c>
      <c r="J245" s="7">
        <v>4</v>
      </c>
      <c r="K245" s="20">
        <v>45938</v>
      </c>
      <c r="L245" s="100">
        <v>37</v>
      </c>
      <c r="M245" s="100"/>
      <c r="N245" s="30"/>
      <c r="O245" s="119"/>
    </row>
    <row r="246" spans="1:15">
      <c r="A246" s="86" t="s">
        <v>29</v>
      </c>
      <c r="B246" s="86" t="s">
        <v>30</v>
      </c>
      <c r="C246" s="86" t="s">
        <v>36</v>
      </c>
      <c r="D246" s="86">
        <v>2016</v>
      </c>
      <c r="E246" s="86">
        <v>4</v>
      </c>
      <c r="F246" s="86">
        <v>4</v>
      </c>
      <c r="G246" s="86">
        <v>28</v>
      </c>
      <c r="H246" s="86">
        <v>53</v>
      </c>
      <c r="I246" s="86">
        <v>428</v>
      </c>
      <c r="J246" s="7">
        <v>4</v>
      </c>
      <c r="K246" s="20">
        <v>45938</v>
      </c>
      <c r="L246" s="100">
        <v>60</v>
      </c>
      <c r="M246" s="100">
        <v>2</v>
      </c>
      <c r="N246" s="30">
        <f t="shared" si="3"/>
        <v>3.3333333333333335</v>
      </c>
      <c r="O246" s="119"/>
    </row>
    <row r="247" spans="1:15">
      <c r="A247" s="86" t="s">
        <v>29</v>
      </c>
      <c r="B247" s="86" t="s">
        <v>30</v>
      </c>
      <c r="C247" s="86" t="s">
        <v>33</v>
      </c>
      <c r="D247" s="86">
        <v>1998</v>
      </c>
      <c r="E247" s="86">
        <v>4</v>
      </c>
      <c r="F247" s="86">
        <v>3</v>
      </c>
      <c r="G247" s="86">
        <v>28</v>
      </c>
      <c r="H247" s="86">
        <v>54</v>
      </c>
      <c r="I247" s="86">
        <v>328</v>
      </c>
      <c r="J247" s="7">
        <v>4</v>
      </c>
      <c r="K247" s="20">
        <v>45938</v>
      </c>
      <c r="L247" s="100">
        <v>40</v>
      </c>
      <c r="M247" s="100"/>
      <c r="N247" s="30"/>
      <c r="O247" s="119"/>
    </row>
    <row r="248" spans="1:15">
      <c r="A248" s="86" t="s">
        <v>29</v>
      </c>
      <c r="B248" s="86" t="s">
        <v>30</v>
      </c>
      <c r="C248" s="86" t="s">
        <v>37</v>
      </c>
      <c r="D248" s="86">
        <v>2018</v>
      </c>
      <c r="E248" s="86">
        <v>4</v>
      </c>
      <c r="F248" s="86">
        <v>2</v>
      </c>
      <c r="G248" s="86">
        <v>28</v>
      </c>
      <c r="H248" s="86">
        <v>55</v>
      </c>
      <c r="I248" s="86">
        <v>228</v>
      </c>
      <c r="J248" s="7">
        <v>4</v>
      </c>
      <c r="K248" s="20">
        <v>45938</v>
      </c>
      <c r="L248" s="100">
        <v>27</v>
      </c>
      <c r="M248" s="100"/>
      <c r="N248" s="30"/>
      <c r="O248" s="119"/>
    </row>
    <row r="249" spans="1:15">
      <c r="A249" s="86" t="s">
        <v>29</v>
      </c>
      <c r="B249" s="86" t="s">
        <v>30</v>
      </c>
      <c r="C249" s="86" t="s">
        <v>31</v>
      </c>
      <c r="D249" s="86">
        <v>1983</v>
      </c>
      <c r="E249" s="86">
        <v>4</v>
      </c>
      <c r="F249" s="86">
        <v>1</v>
      </c>
      <c r="G249" s="86">
        <v>28</v>
      </c>
      <c r="H249" s="86">
        <v>56</v>
      </c>
      <c r="I249" s="86">
        <v>128</v>
      </c>
      <c r="J249" s="7">
        <v>4</v>
      </c>
      <c r="K249" s="20">
        <v>45938</v>
      </c>
      <c r="L249" s="100">
        <v>58</v>
      </c>
      <c r="M249" s="100"/>
      <c r="N249" s="30"/>
      <c r="O249" s="119"/>
    </row>
    <row r="250" spans="1:15">
      <c r="A250" s="86" t="s">
        <v>39</v>
      </c>
      <c r="B250" s="86" t="s">
        <v>40</v>
      </c>
      <c r="C250" s="86" t="s">
        <v>43</v>
      </c>
      <c r="D250" s="86">
        <v>1999</v>
      </c>
      <c r="E250" s="86">
        <v>4</v>
      </c>
      <c r="F250" s="86">
        <v>1</v>
      </c>
      <c r="G250" s="86">
        <v>30</v>
      </c>
      <c r="H250" s="86">
        <v>57</v>
      </c>
      <c r="I250" s="86">
        <v>130</v>
      </c>
      <c r="J250" s="7">
        <v>4</v>
      </c>
      <c r="K250" s="20">
        <v>45938</v>
      </c>
      <c r="L250" s="100">
        <v>30</v>
      </c>
      <c r="M250" s="100">
        <v>19</v>
      </c>
      <c r="N250" s="30">
        <f t="shared" si="3"/>
        <v>63.333333333333336</v>
      </c>
      <c r="O250" s="119"/>
    </row>
    <row r="251" spans="1:15">
      <c r="A251" s="86" t="s">
        <v>39</v>
      </c>
      <c r="B251" s="86" t="s">
        <v>40</v>
      </c>
      <c r="C251" s="86" t="s">
        <v>48</v>
      </c>
      <c r="D251" s="86">
        <v>2020</v>
      </c>
      <c r="E251" s="86">
        <v>4</v>
      </c>
      <c r="F251" s="86">
        <v>2</v>
      </c>
      <c r="G251" s="86">
        <v>30</v>
      </c>
      <c r="H251" s="86">
        <v>58</v>
      </c>
      <c r="I251" s="86">
        <v>230</v>
      </c>
      <c r="J251" s="7">
        <v>4</v>
      </c>
      <c r="K251" s="20">
        <v>45938</v>
      </c>
      <c r="L251" s="100">
        <v>31</v>
      </c>
      <c r="M251" s="100">
        <v>1</v>
      </c>
      <c r="N251" s="30">
        <f t="shared" si="3"/>
        <v>3.225806451612903</v>
      </c>
      <c r="O251" s="119"/>
    </row>
    <row r="252" spans="1:15">
      <c r="A252" s="86" t="s">
        <v>39</v>
      </c>
      <c r="B252" s="86" t="s">
        <v>40</v>
      </c>
      <c r="C252" s="86" t="s">
        <v>44</v>
      </c>
      <c r="D252" s="86">
        <v>2001</v>
      </c>
      <c r="E252" s="86">
        <v>4</v>
      </c>
      <c r="F252" s="86">
        <v>3</v>
      </c>
      <c r="G252" s="86">
        <v>30</v>
      </c>
      <c r="H252" s="86">
        <v>59</v>
      </c>
      <c r="I252" s="86">
        <v>330</v>
      </c>
      <c r="J252" s="7">
        <v>4</v>
      </c>
      <c r="K252" s="20">
        <v>45938</v>
      </c>
      <c r="L252" s="100">
        <v>54</v>
      </c>
      <c r="M252" s="100">
        <v>6</v>
      </c>
      <c r="N252" s="30">
        <f t="shared" si="3"/>
        <v>11.111111111111111</v>
      </c>
      <c r="O252" s="119"/>
    </row>
    <row r="253" spans="1:15">
      <c r="A253" s="86" t="s">
        <v>39</v>
      </c>
      <c r="B253" s="86" t="s">
        <v>40</v>
      </c>
      <c r="C253" s="86" t="s">
        <v>45</v>
      </c>
      <c r="D253" s="86">
        <v>2004</v>
      </c>
      <c r="E253" s="86">
        <v>4</v>
      </c>
      <c r="F253" s="86">
        <v>4</v>
      </c>
      <c r="G253" s="86">
        <v>30</v>
      </c>
      <c r="H253" s="86">
        <v>60</v>
      </c>
      <c r="I253" s="86">
        <v>430</v>
      </c>
      <c r="J253" s="7">
        <v>4</v>
      </c>
      <c r="K253" s="20">
        <v>45938</v>
      </c>
      <c r="L253" s="100">
        <v>46</v>
      </c>
      <c r="M253" s="100">
        <v>9</v>
      </c>
      <c r="N253" s="30">
        <f t="shared" si="3"/>
        <v>19.565217391304348</v>
      </c>
      <c r="O253" s="119"/>
    </row>
    <row r="254" spans="1:15">
      <c r="A254" s="86" t="s">
        <v>39</v>
      </c>
      <c r="B254" s="86" t="s">
        <v>40</v>
      </c>
      <c r="C254" s="86" t="s">
        <v>42</v>
      </c>
      <c r="D254" s="86">
        <v>1989</v>
      </c>
      <c r="E254" s="86">
        <v>4</v>
      </c>
      <c r="F254" s="86">
        <v>4</v>
      </c>
      <c r="G254" s="86">
        <v>32</v>
      </c>
      <c r="H254" s="86">
        <v>61</v>
      </c>
      <c r="I254" s="86">
        <v>432</v>
      </c>
      <c r="J254" s="7">
        <v>4</v>
      </c>
      <c r="K254" s="20">
        <v>45938</v>
      </c>
      <c r="L254" s="100">
        <v>44</v>
      </c>
      <c r="M254" s="100">
        <v>11</v>
      </c>
      <c r="N254" s="30">
        <f t="shared" si="3"/>
        <v>25</v>
      </c>
      <c r="O254" s="119"/>
    </row>
    <row r="255" spans="1:15">
      <c r="A255" s="86" t="s">
        <v>39</v>
      </c>
      <c r="B255" s="86" t="s">
        <v>40</v>
      </c>
      <c r="C255" s="86" t="s">
        <v>47</v>
      </c>
      <c r="D255" s="86">
        <v>2016</v>
      </c>
      <c r="E255" s="86">
        <v>4</v>
      </c>
      <c r="F255" s="86">
        <v>3</v>
      </c>
      <c r="G255" s="86">
        <v>32</v>
      </c>
      <c r="H255" s="86">
        <v>62</v>
      </c>
      <c r="I255" s="86">
        <v>332</v>
      </c>
      <c r="J255" s="7">
        <v>4</v>
      </c>
      <c r="K255" s="20">
        <v>45938</v>
      </c>
      <c r="L255" s="100">
        <v>29</v>
      </c>
      <c r="M255" s="100">
        <v>15</v>
      </c>
      <c r="N255" s="30">
        <f t="shared" si="3"/>
        <v>51.724137931034484</v>
      </c>
      <c r="O255" s="119"/>
    </row>
    <row r="256" spans="1:15">
      <c r="A256" s="86" t="s">
        <v>39</v>
      </c>
      <c r="B256" s="86" t="s">
        <v>40</v>
      </c>
      <c r="C256" s="86" t="s">
        <v>41</v>
      </c>
      <c r="D256" s="86">
        <v>1984</v>
      </c>
      <c r="E256" s="86">
        <v>4</v>
      </c>
      <c r="F256" s="86">
        <v>2</v>
      </c>
      <c r="G256" s="86">
        <v>32</v>
      </c>
      <c r="H256" s="86">
        <v>63</v>
      </c>
      <c r="I256" s="86">
        <v>232</v>
      </c>
      <c r="J256" s="7">
        <v>4</v>
      </c>
      <c r="K256" s="20">
        <v>45938</v>
      </c>
      <c r="L256" s="100">
        <v>34</v>
      </c>
      <c r="M256" s="100">
        <v>24</v>
      </c>
      <c r="N256" s="30">
        <f t="shared" si="3"/>
        <v>70.588235294117652</v>
      </c>
      <c r="O256" s="119"/>
    </row>
    <row r="257" spans="1:15">
      <c r="A257" s="86" t="s">
        <v>39</v>
      </c>
      <c r="B257" s="86" t="s">
        <v>40</v>
      </c>
      <c r="C257" s="86" t="s">
        <v>46</v>
      </c>
      <c r="D257" s="86">
        <v>2008</v>
      </c>
      <c r="E257" s="86">
        <v>4</v>
      </c>
      <c r="F257" s="86">
        <v>1</v>
      </c>
      <c r="G257" s="86">
        <v>32</v>
      </c>
      <c r="H257" s="86">
        <v>64</v>
      </c>
      <c r="I257" s="86">
        <v>132</v>
      </c>
      <c r="J257" s="7">
        <v>4</v>
      </c>
      <c r="K257" s="20">
        <v>45938</v>
      </c>
      <c r="L257" s="100">
        <v>19</v>
      </c>
      <c r="M257" s="100"/>
      <c r="N257" s="30"/>
      <c r="O257" s="119"/>
    </row>
    <row r="258" spans="1:15">
      <c r="A258" s="86" t="s">
        <v>29</v>
      </c>
      <c r="B258" s="86" t="s">
        <v>30</v>
      </c>
      <c r="C258" s="86" t="s">
        <v>37</v>
      </c>
      <c r="D258" s="86">
        <v>2018</v>
      </c>
      <c r="E258" s="86">
        <v>1</v>
      </c>
      <c r="F258" s="86">
        <v>1</v>
      </c>
      <c r="G258" s="86">
        <v>2</v>
      </c>
      <c r="H258" s="86">
        <v>1</v>
      </c>
      <c r="I258" s="86">
        <v>102</v>
      </c>
      <c r="J258" s="7">
        <v>5</v>
      </c>
      <c r="K258" s="20">
        <v>45940</v>
      </c>
      <c r="L258" s="100">
        <v>30</v>
      </c>
      <c r="M258" s="100"/>
      <c r="N258" s="30"/>
      <c r="O258" s="119"/>
    </row>
    <row r="259" spans="1:15">
      <c r="A259" s="86" t="s">
        <v>29</v>
      </c>
      <c r="B259" s="86" t="s">
        <v>30</v>
      </c>
      <c r="C259" s="86" t="s">
        <v>32</v>
      </c>
      <c r="D259" s="86">
        <v>1985</v>
      </c>
      <c r="E259" s="86">
        <v>1</v>
      </c>
      <c r="F259" s="86">
        <v>2</v>
      </c>
      <c r="G259" s="86">
        <v>2</v>
      </c>
      <c r="H259" s="86">
        <v>2</v>
      </c>
      <c r="I259" s="86">
        <v>202</v>
      </c>
      <c r="J259" s="7">
        <v>5</v>
      </c>
      <c r="K259" s="20">
        <v>45940</v>
      </c>
      <c r="L259" s="100">
        <v>59</v>
      </c>
      <c r="M259" s="100"/>
      <c r="N259" s="30"/>
      <c r="O259" s="119"/>
    </row>
    <row r="260" spans="1:15">
      <c r="A260" s="86" t="s">
        <v>29</v>
      </c>
      <c r="B260" s="86" t="s">
        <v>30</v>
      </c>
      <c r="C260" s="86" t="s">
        <v>31</v>
      </c>
      <c r="D260" s="86">
        <v>1983</v>
      </c>
      <c r="E260" s="86">
        <v>1</v>
      </c>
      <c r="F260" s="86">
        <v>3</v>
      </c>
      <c r="G260" s="86">
        <v>2</v>
      </c>
      <c r="H260" s="86">
        <v>3</v>
      </c>
      <c r="I260" s="86">
        <v>302</v>
      </c>
      <c r="J260" s="7">
        <v>5</v>
      </c>
      <c r="K260" s="20">
        <v>45940</v>
      </c>
      <c r="L260" s="100">
        <v>48</v>
      </c>
      <c r="M260" s="100"/>
      <c r="N260" s="30"/>
      <c r="O260" s="119"/>
    </row>
    <row r="261" spans="1:15">
      <c r="A261" s="86" t="s">
        <v>29</v>
      </c>
      <c r="B261" s="86" t="s">
        <v>30</v>
      </c>
      <c r="C261" s="86" t="s">
        <v>34</v>
      </c>
      <c r="D261" s="86">
        <v>1999</v>
      </c>
      <c r="E261" s="86">
        <v>1</v>
      </c>
      <c r="F261" s="86">
        <v>4</v>
      </c>
      <c r="G261" s="86">
        <v>2</v>
      </c>
      <c r="H261" s="86">
        <v>4</v>
      </c>
      <c r="I261" s="86">
        <v>402</v>
      </c>
      <c r="J261" s="7">
        <v>5</v>
      </c>
      <c r="K261" s="20">
        <v>45940</v>
      </c>
      <c r="L261" s="100">
        <v>41</v>
      </c>
      <c r="M261" s="100"/>
      <c r="N261" s="30"/>
      <c r="O261" s="119"/>
    </row>
    <row r="262" spans="1:15">
      <c r="A262" s="86" t="s">
        <v>29</v>
      </c>
      <c r="B262" s="86" t="s">
        <v>30</v>
      </c>
      <c r="C262" s="86" t="s">
        <v>35</v>
      </c>
      <c r="D262" s="86">
        <v>2002</v>
      </c>
      <c r="E262" s="86">
        <v>1</v>
      </c>
      <c r="F262" s="86">
        <v>4</v>
      </c>
      <c r="G262" s="86">
        <v>4</v>
      </c>
      <c r="H262" s="86">
        <v>5</v>
      </c>
      <c r="I262" s="86">
        <v>404</v>
      </c>
      <c r="J262" s="7">
        <v>5</v>
      </c>
      <c r="K262" s="20">
        <v>45940</v>
      </c>
      <c r="L262" s="100">
        <v>33</v>
      </c>
      <c r="M262" s="100"/>
      <c r="N262" s="30"/>
      <c r="O262" s="119"/>
    </row>
    <row r="263" spans="1:15">
      <c r="A263" s="86" t="s">
        <v>29</v>
      </c>
      <c r="B263" s="86" t="s">
        <v>30</v>
      </c>
      <c r="C263" s="86" t="s">
        <v>38</v>
      </c>
      <c r="D263" s="86">
        <v>2023</v>
      </c>
      <c r="E263" s="86">
        <v>1</v>
      </c>
      <c r="F263" s="86">
        <v>3</v>
      </c>
      <c r="G263" s="86">
        <v>4</v>
      </c>
      <c r="H263" s="86">
        <v>6</v>
      </c>
      <c r="I263" s="86">
        <v>304</v>
      </c>
      <c r="J263" s="7">
        <v>5</v>
      </c>
      <c r="K263" s="20">
        <v>45940</v>
      </c>
      <c r="L263" s="100">
        <v>34</v>
      </c>
      <c r="M263" s="100"/>
      <c r="N263" s="30"/>
      <c r="O263" s="119"/>
    </row>
    <row r="264" spans="1:15">
      <c r="A264" s="86" t="s">
        <v>29</v>
      </c>
      <c r="B264" s="86" t="s">
        <v>30</v>
      </c>
      <c r="C264" s="86" t="s">
        <v>33</v>
      </c>
      <c r="D264" s="86">
        <v>1998</v>
      </c>
      <c r="E264" s="86">
        <v>1</v>
      </c>
      <c r="F264" s="86">
        <v>2</v>
      </c>
      <c r="G264" s="86">
        <v>4</v>
      </c>
      <c r="H264" s="86">
        <v>7</v>
      </c>
      <c r="I264" s="86">
        <v>204</v>
      </c>
      <c r="J264" s="7">
        <v>5</v>
      </c>
      <c r="K264" s="20">
        <v>45940</v>
      </c>
      <c r="L264" s="100">
        <v>74</v>
      </c>
      <c r="M264" s="100"/>
      <c r="N264" s="30"/>
      <c r="O264" s="119"/>
    </row>
    <row r="265" spans="1:15">
      <c r="A265" s="86" t="s">
        <v>29</v>
      </c>
      <c r="B265" s="86" t="s">
        <v>30</v>
      </c>
      <c r="C265" s="86" t="s">
        <v>36</v>
      </c>
      <c r="D265" s="86">
        <v>2016</v>
      </c>
      <c r="E265" s="86">
        <v>1</v>
      </c>
      <c r="F265" s="86">
        <v>1</v>
      </c>
      <c r="G265" s="86">
        <v>4</v>
      </c>
      <c r="H265" s="86">
        <v>8</v>
      </c>
      <c r="I265" s="86">
        <v>104</v>
      </c>
      <c r="J265" s="7">
        <v>5</v>
      </c>
      <c r="K265" s="20">
        <v>45940</v>
      </c>
      <c r="L265" s="100">
        <v>30</v>
      </c>
      <c r="M265" s="100"/>
      <c r="N265" s="30"/>
      <c r="O265" s="119"/>
    </row>
    <row r="266" spans="1:15">
      <c r="A266" s="86" t="s">
        <v>39</v>
      </c>
      <c r="B266" s="86" t="s">
        <v>40</v>
      </c>
      <c r="C266" s="86" t="s">
        <v>41</v>
      </c>
      <c r="D266" s="86">
        <v>1984</v>
      </c>
      <c r="E266" s="86">
        <v>1</v>
      </c>
      <c r="F266" s="86">
        <v>1</v>
      </c>
      <c r="G266" s="86">
        <v>6</v>
      </c>
      <c r="H266" s="86">
        <v>9</v>
      </c>
      <c r="I266" s="86">
        <v>106</v>
      </c>
      <c r="J266" s="7">
        <v>5</v>
      </c>
      <c r="K266" s="20">
        <v>45940</v>
      </c>
      <c r="L266" s="100">
        <v>34</v>
      </c>
      <c r="M266" s="100"/>
      <c r="N266" s="30"/>
      <c r="O266" s="119"/>
    </row>
    <row r="267" spans="1:15">
      <c r="A267" s="86" t="s">
        <v>39</v>
      </c>
      <c r="B267" s="86" t="s">
        <v>40</v>
      </c>
      <c r="C267" s="86" t="s">
        <v>42</v>
      </c>
      <c r="D267" s="86">
        <v>1989</v>
      </c>
      <c r="E267" s="86">
        <v>1</v>
      </c>
      <c r="F267" s="86">
        <v>2</v>
      </c>
      <c r="G267" s="86">
        <v>6</v>
      </c>
      <c r="H267" s="86">
        <v>10</v>
      </c>
      <c r="I267" s="86">
        <v>206</v>
      </c>
      <c r="J267" s="7">
        <v>5</v>
      </c>
      <c r="K267" s="20">
        <v>45940</v>
      </c>
      <c r="L267" s="100">
        <v>38</v>
      </c>
      <c r="M267" s="100"/>
      <c r="N267" s="30"/>
      <c r="O267" s="119"/>
    </row>
    <row r="268" spans="1:15">
      <c r="A268" s="86" t="s">
        <v>39</v>
      </c>
      <c r="B268" s="86" t="s">
        <v>40</v>
      </c>
      <c r="C268" s="86" t="s">
        <v>45</v>
      </c>
      <c r="D268" s="86">
        <v>2004</v>
      </c>
      <c r="E268" s="86">
        <v>1</v>
      </c>
      <c r="F268" s="86">
        <v>3</v>
      </c>
      <c r="G268" s="86">
        <v>6</v>
      </c>
      <c r="H268" s="86">
        <v>11</v>
      </c>
      <c r="I268" s="86">
        <v>306</v>
      </c>
      <c r="J268" s="7">
        <v>5</v>
      </c>
      <c r="K268" s="20">
        <v>45940</v>
      </c>
      <c r="L268" s="100">
        <v>35</v>
      </c>
      <c r="M268" s="100"/>
      <c r="N268" s="30"/>
      <c r="O268" s="119"/>
    </row>
    <row r="269" spans="1:15">
      <c r="A269" s="86" t="s">
        <v>39</v>
      </c>
      <c r="B269" s="86" t="s">
        <v>40</v>
      </c>
      <c r="C269" s="86" t="s">
        <v>43</v>
      </c>
      <c r="D269" s="86">
        <v>1999</v>
      </c>
      <c r="E269" s="86">
        <v>1</v>
      </c>
      <c r="F269" s="86">
        <v>4</v>
      </c>
      <c r="G269" s="86">
        <v>6</v>
      </c>
      <c r="H269" s="86">
        <v>12</v>
      </c>
      <c r="I269" s="86">
        <v>406</v>
      </c>
      <c r="J269" s="7">
        <v>5</v>
      </c>
      <c r="K269" s="20">
        <v>45940</v>
      </c>
      <c r="L269" s="100">
        <v>41</v>
      </c>
      <c r="M269" s="100"/>
      <c r="N269" s="30"/>
      <c r="O269" s="119"/>
    </row>
    <row r="270" spans="1:15">
      <c r="A270" s="86" t="s">
        <v>39</v>
      </c>
      <c r="B270" s="86" t="s">
        <v>40</v>
      </c>
      <c r="C270" s="86" t="s">
        <v>46</v>
      </c>
      <c r="D270" s="86">
        <v>2008</v>
      </c>
      <c r="E270" s="86">
        <v>1</v>
      </c>
      <c r="F270" s="86">
        <v>4</v>
      </c>
      <c r="G270" s="86">
        <v>8</v>
      </c>
      <c r="H270" s="86">
        <v>13</v>
      </c>
      <c r="I270" s="86">
        <v>408</v>
      </c>
      <c r="J270" s="7">
        <v>5</v>
      </c>
      <c r="K270" s="20">
        <v>45940</v>
      </c>
      <c r="L270" s="100">
        <v>34</v>
      </c>
      <c r="M270" s="100"/>
      <c r="N270" s="30"/>
      <c r="O270" s="119"/>
    </row>
    <row r="271" spans="1:15">
      <c r="A271" s="86" t="s">
        <v>39</v>
      </c>
      <c r="B271" s="86" t="s">
        <v>40</v>
      </c>
      <c r="C271" s="86" t="s">
        <v>48</v>
      </c>
      <c r="D271" s="86">
        <v>2020</v>
      </c>
      <c r="E271" s="86">
        <v>1</v>
      </c>
      <c r="F271" s="86">
        <v>3</v>
      </c>
      <c r="G271" s="86">
        <v>8</v>
      </c>
      <c r="H271" s="86">
        <v>14</v>
      </c>
      <c r="I271" s="86">
        <v>308</v>
      </c>
      <c r="J271" s="7">
        <v>5</v>
      </c>
      <c r="K271" s="20">
        <v>45940</v>
      </c>
      <c r="L271" s="100">
        <v>38</v>
      </c>
      <c r="M271" s="100">
        <v>6</v>
      </c>
      <c r="N271" s="30">
        <f t="shared" ref="N271:N315" si="4">M271*100/L271</f>
        <v>15.789473684210526</v>
      </c>
      <c r="O271" s="119"/>
    </row>
    <row r="272" spans="1:15">
      <c r="A272" s="86" t="s">
        <v>39</v>
      </c>
      <c r="B272" s="86" t="s">
        <v>40</v>
      </c>
      <c r="C272" s="86" t="s">
        <v>44</v>
      </c>
      <c r="D272" s="86">
        <v>2001</v>
      </c>
      <c r="E272" s="86">
        <v>1</v>
      </c>
      <c r="F272" s="86">
        <v>2</v>
      </c>
      <c r="G272" s="86">
        <v>8</v>
      </c>
      <c r="H272" s="86">
        <v>15</v>
      </c>
      <c r="I272" s="86">
        <v>208</v>
      </c>
      <c r="J272" s="7">
        <v>5</v>
      </c>
      <c r="K272" s="20">
        <v>45940</v>
      </c>
      <c r="L272" s="100">
        <v>39</v>
      </c>
      <c r="M272" s="100"/>
      <c r="N272" s="30"/>
      <c r="O272" s="119"/>
    </row>
    <row r="273" spans="1:15">
      <c r="A273" s="86" t="s">
        <v>39</v>
      </c>
      <c r="B273" s="86" t="s">
        <v>40</v>
      </c>
      <c r="C273" s="86" t="s">
        <v>47</v>
      </c>
      <c r="D273" s="86">
        <v>2016</v>
      </c>
      <c r="E273" s="86">
        <v>1</v>
      </c>
      <c r="F273" s="86">
        <v>1</v>
      </c>
      <c r="G273" s="86">
        <v>8</v>
      </c>
      <c r="H273" s="86">
        <v>16</v>
      </c>
      <c r="I273" s="86">
        <v>108</v>
      </c>
      <c r="J273" s="7">
        <v>5</v>
      </c>
      <c r="K273" s="20">
        <v>45940</v>
      </c>
      <c r="L273" s="100">
        <v>28</v>
      </c>
      <c r="M273" s="100"/>
      <c r="N273" s="30"/>
      <c r="O273" s="119"/>
    </row>
    <row r="274" spans="1:15">
      <c r="A274" s="86" t="s">
        <v>29</v>
      </c>
      <c r="B274" s="86" t="s">
        <v>30</v>
      </c>
      <c r="C274" s="86" t="s">
        <v>32</v>
      </c>
      <c r="D274" s="86">
        <v>1985</v>
      </c>
      <c r="E274" s="86">
        <v>2</v>
      </c>
      <c r="F274" s="86">
        <v>1</v>
      </c>
      <c r="G274" s="86">
        <v>10</v>
      </c>
      <c r="H274" s="86">
        <v>17</v>
      </c>
      <c r="I274" s="86">
        <v>110</v>
      </c>
      <c r="J274" s="7">
        <v>5</v>
      </c>
      <c r="K274" s="20">
        <v>45940</v>
      </c>
      <c r="L274" s="100">
        <v>31</v>
      </c>
      <c r="M274" s="100"/>
      <c r="N274" s="30"/>
      <c r="O274" s="119"/>
    </row>
    <row r="275" spans="1:15">
      <c r="A275" s="86" t="s">
        <v>29</v>
      </c>
      <c r="B275" s="86" t="s">
        <v>30</v>
      </c>
      <c r="C275" s="86" t="s">
        <v>38</v>
      </c>
      <c r="D275" s="86">
        <v>2023</v>
      </c>
      <c r="E275" s="86">
        <v>2</v>
      </c>
      <c r="F275" s="86">
        <v>2</v>
      </c>
      <c r="G275" s="86">
        <v>10</v>
      </c>
      <c r="H275" s="86">
        <v>18</v>
      </c>
      <c r="I275" s="86">
        <v>210</v>
      </c>
      <c r="J275" s="7">
        <v>5</v>
      </c>
      <c r="K275" s="20">
        <v>45940</v>
      </c>
      <c r="L275" s="100">
        <v>40</v>
      </c>
      <c r="M275" s="100"/>
      <c r="N275" s="30"/>
      <c r="O275" s="119"/>
    </row>
    <row r="276" spans="1:15">
      <c r="A276" s="86" t="s">
        <v>29</v>
      </c>
      <c r="B276" s="86" t="s">
        <v>30</v>
      </c>
      <c r="C276" s="86" t="s">
        <v>36</v>
      </c>
      <c r="D276" s="86">
        <v>2016</v>
      </c>
      <c r="E276" s="86">
        <v>2</v>
      </c>
      <c r="F276" s="86">
        <v>3</v>
      </c>
      <c r="G276" s="86">
        <v>10</v>
      </c>
      <c r="H276" s="86">
        <v>19</v>
      </c>
      <c r="I276" s="86">
        <v>310</v>
      </c>
      <c r="J276" s="7">
        <v>5</v>
      </c>
      <c r="K276" s="20">
        <v>45940</v>
      </c>
      <c r="L276" s="100">
        <v>37</v>
      </c>
      <c r="M276" s="100"/>
      <c r="N276" s="30"/>
      <c r="O276" s="119"/>
    </row>
    <row r="277" spans="1:15">
      <c r="A277" s="86" t="s">
        <v>29</v>
      </c>
      <c r="B277" s="86" t="s">
        <v>30</v>
      </c>
      <c r="C277" s="86" t="s">
        <v>33</v>
      </c>
      <c r="D277" s="86">
        <v>1998</v>
      </c>
      <c r="E277" s="86">
        <v>2</v>
      </c>
      <c r="F277" s="86">
        <v>4</v>
      </c>
      <c r="G277" s="86">
        <v>10</v>
      </c>
      <c r="H277" s="86">
        <v>20</v>
      </c>
      <c r="I277" s="86">
        <v>410</v>
      </c>
      <c r="J277" s="7">
        <v>5</v>
      </c>
      <c r="K277" s="20">
        <v>45940</v>
      </c>
      <c r="L277" s="100">
        <v>40</v>
      </c>
      <c r="M277" s="100"/>
      <c r="N277" s="30"/>
      <c r="O277" s="119"/>
    </row>
    <row r="278" spans="1:15">
      <c r="A278" s="86" t="s">
        <v>29</v>
      </c>
      <c r="B278" s="86" t="s">
        <v>30</v>
      </c>
      <c r="C278" s="86" t="s">
        <v>31</v>
      </c>
      <c r="D278" s="86">
        <v>1983</v>
      </c>
      <c r="E278" s="86">
        <v>2</v>
      </c>
      <c r="F278" s="86">
        <v>4</v>
      </c>
      <c r="G278" s="86">
        <v>12</v>
      </c>
      <c r="H278" s="86">
        <v>21</v>
      </c>
      <c r="I278" s="86">
        <v>412</v>
      </c>
      <c r="J278" s="7">
        <v>5</v>
      </c>
      <c r="K278" s="20">
        <v>45940</v>
      </c>
      <c r="L278" s="100">
        <v>37</v>
      </c>
      <c r="M278" s="100"/>
      <c r="N278" s="30"/>
      <c r="O278" s="119"/>
    </row>
    <row r="279" spans="1:15">
      <c r="A279" s="86" t="s">
        <v>29</v>
      </c>
      <c r="B279" s="86" t="s">
        <v>30</v>
      </c>
      <c r="C279" s="86" t="s">
        <v>37</v>
      </c>
      <c r="D279" s="86">
        <v>2018</v>
      </c>
      <c r="E279" s="86">
        <v>2</v>
      </c>
      <c r="F279" s="86">
        <v>3</v>
      </c>
      <c r="G279" s="86">
        <v>12</v>
      </c>
      <c r="H279" s="86">
        <v>22</v>
      </c>
      <c r="I279" s="86">
        <v>312</v>
      </c>
      <c r="J279" s="7">
        <v>5</v>
      </c>
      <c r="K279" s="20">
        <v>45940</v>
      </c>
      <c r="L279" s="100">
        <v>36</v>
      </c>
      <c r="M279" s="100"/>
      <c r="N279" s="30"/>
      <c r="O279" s="119"/>
    </row>
    <row r="280" spans="1:15">
      <c r="A280" s="86" t="s">
        <v>29</v>
      </c>
      <c r="B280" s="86" t="s">
        <v>30</v>
      </c>
      <c r="C280" s="86" t="s">
        <v>34</v>
      </c>
      <c r="D280" s="86">
        <v>1999</v>
      </c>
      <c r="E280" s="86">
        <v>2</v>
      </c>
      <c r="F280" s="86">
        <v>2</v>
      </c>
      <c r="G280" s="86">
        <v>12</v>
      </c>
      <c r="H280" s="86">
        <v>23</v>
      </c>
      <c r="I280" s="86">
        <v>212</v>
      </c>
      <c r="J280" s="7">
        <v>5</v>
      </c>
      <c r="K280" s="20">
        <v>45940</v>
      </c>
      <c r="L280" s="100">
        <v>35</v>
      </c>
      <c r="M280" s="100"/>
      <c r="N280" s="30"/>
      <c r="O280" s="119"/>
    </row>
    <row r="281" spans="1:15">
      <c r="A281" s="86" t="s">
        <v>29</v>
      </c>
      <c r="B281" s="86" t="s">
        <v>30</v>
      </c>
      <c r="C281" s="86" t="s">
        <v>35</v>
      </c>
      <c r="D281" s="86">
        <v>2002</v>
      </c>
      <c r="E281" s="86">
        <v>2</v>
      </c>
      <c r="F281" s="86">
        <v>1</v>
      </c>
      <c r="G281" s="86">
        <v>12</v>
      </c>
      <c r="H281" s="86">
        <v>24</v>
      </c>
      <c r="I281" s="86">
        <v>112</v>
      </c>
      <c r="J281" s="7">
        <v>5</v>
      </c>
      <c r="K281" s="20">
        <v>45940</v>
      </c>
      <c r="L281" s="100">
        <v>29</v>
      </c>
      <c r="M281" s="100"/>
      <c r="N281" s="30"/>
      <c r="O281" s="119"/>
    </row>
    <row r="282" spans="1:15">
      <c r="A282" s="86" t="s">
        <v>39</v>
      </c>
      <c r="B282" s="86" t="s">
        <v>40</v>
      </c>
      <c r="C282" s="86" t="s">
        <v>42</v>
      </c>
      <c r="D282" s="86">
        <v>1989</v>
      </c>
      <c r="E282" s="87">
        <v>2</v>
      </c>
      <c r="F282" s="87">
        <v>1</v>
      </c>
      <c r="G282" s="87">
        <v>14</v>
      </c>
      <c r="H282" s="86">
        <v>25</v>
      </c>
      <c r="I282" s="87">
        <v>114</v>
      </c>
      <c r="J282" s="7">
        <v>5</v>
      </c>
      <c r="K282" s="20">
        <v>45940</v>
      </c>
      <c r="L282" s="100">
        <v>49</v>
      </c>
      <c r="M282" s="100"/>
      <c r="N282" s="30"/>
      <c r="O282" s="119"/>
    </row>
    <row r="283" spans="1:15">
      <c r="A283" s="86" t="s">
        <v>39</v>
      </c>
      <c r="B283" s="86" t="s">
        <v>40</v>
      </c>
      <c r="C283" s="86" t="s">
        <v>45</v>
      </c>
      <c r="D283" s="86">
        <v>2004</v>
      </c>
      <c r="E283" s="86">
        <v>2</v>
      </c>
      <c r="F283" s="86">
        <v>2</v>
      </c>
      <c r="G283" s="86">
        <v>14</v>
      </c>
      <c r="H283" s="86">
        <v>26</v>
      </c>
      <c r="I283" s="86">
        <v>214</v>
      </c>
      <c r="J283" s="7">
        <v>5</v>
      </c>
      <c r="K283" s="20">
        <v>45940</v>
      </c>
      <c r="L283" s="100">
        <v>29</v>
      </c>
      <c r="M283" s="100"/>
      <c r="N283" s="30"/>
      <c r="O283" s="119"/>
    </row>
    <row r="284" spans="1:15">
      <c r="A284" s="86" t="s">
        <v>39</v>
      </c>
      <c r="B284" s="86" t="s">
        <v>40</v>
      </c>
      <c r="C284" s="86" t="s">
        <v>41</v>
      </c>
      <c r="D284" s="86">
        <v>1984</v>
      </c>
      <c r="E284" s="86">
        <v>2</v>
      </c>
      <c r="F284" s="86">
        <v>3</v>
      </c>
      <c r="G284" s="86">
        <v>14</v>
      </c>
      <c r="H284" s="86">
        <v>27</v>
      </c>
      <c r="I284" s="86">
        <v>314</v>
      </c>
      <c r="J284" s="7">
        <v>5</v>
      </c>
      <c r="K284" s="20">
        <v>45940</v>
      </c>
      <c r="L284" s="100">
        <v>50</v>
      </c>
      <c r="M284" s="100"/>
      <c r="N284" s="30"/>
      <c r="O284" s="119"/>
    </row>
    <row r="285" spans="1:15">
      <c r="A285" s="86" t="s">
        <v>39</v>
      </c>
      <c r="B285" s="86" t="s">
        <v>40</v>
      </c>
      <c r="C285" s="86" t="s">
        <v>47</v>
      </c>
      <c r="D285" s="86">
        <v>2016</v>
      </c>
      <c r="E285" s="86">
        <v>2</v>
      </c>
      <c r="F285" s="86">
        <v>4</v>
      </c>
      <c r="G285" s="86">
        <v>14</v>
      </c>
      <c r="H285" s="86">
        <v>28</v>
      </c>
      <c r="I285" s="86">
        <v>414</v>
      </c>
      <c r="J285" s="7">
        <v>5</v>
      </c>
      <c r="K285" s="20">
        <v>45940</v>
      </c>
      <c r="L285" s="100">
        <v>43</v>
      </c>
      <c r="M285" s="100"/>
      <c r="N285" s="30"/>
      <c r="O285" s="119"/>
    </row>
    <row r="286" spans="1:15">
      <c r="A286" s="86" t="s">
        <v>39</v>
      </c>
      <c r="B286" s="86" t="s">
        <v>40</v>
      </c>
      <c r="C286" s="86" t="s">
        <v>44</v>
      </c>
      <c r="D286" s="86">
        <v>2001</v>
      </c>
      <c r="E286" s="86">
        <v>2</v>
      </c>
      <c r="F286" s="86">
        <v>4</v>
      </c>
      <c r="G286" s="86">
        <v>16</v>
      </c>
      <c r="H286" s="86">
        <v>29</v>
      </c>
      <c r="I286" s="86">
        <v>416</v>
      </c>
      <c r="J286" s="7">
        <v>5</v>
      </c>
      <c r="K286" s="20">
        <v>45940</v>
      </c>
      <c r="L286" s="100">
        <v>26</v>
      </c>
      <c r="M286" s="100"/>
      <c r="N286" s="30"/>
      <c r="O286" s="119"/>
    </row>
    <row r="287" spans="1:15">
      <c r="A287" s="86" t="s">
        <v>39</v>
      </c>
      <c r="B287" s="86" t="s">
        <v>40</v>
      </c>
      <c r="C287" s="86" t="s">
        <v>43</v>
      </c>
      <c r="D287" s="86">
        <v>1999</v>
      </c>
      <c r="E287" s="86">
        <v>2</v>
      </c>
      <c r="F287" s="86">
        <v>3</v>
      </c>
      <c r="G287" s="86">
        <v>16</v>
      </c>
      <c r="H287" s="86">
        <v>30</v>
      </c>
      <c r="I287" s="86">
        <v>316</v>
      </c>
      <c r="J287" s="7">
        <v>5</v>
      </c>
      <c r="K287" s="20">
        <v>45940</v>
      </c>
      <c r="L287" s="100">
        <v>30</v>
      </c>
      <c r="M287" s="100"/>
      <c r="N287" s="30"/>
      <c r="O287" s="119"/>
    </row>
    <row r="288" spans="1:15">
      <c r="A288" s="86" t="s">
        <v>39</v>
      </c>
      <c r="B288" s="86" t="s">
        <v>40</v>
      </c>
      <c r="C288" s="86" t="s">
        <v>46</v>
      </c>
      <c r="D288" s="86">
        <v>2008</v>
      </c>
      <c r="E288" s="86">
        <v>2</v>
      </c>
      <c r="F288" s="86">
        <v>2</v>
      </c>
      <c r="G288" s="86">
        <v>16</v>
      </c>
      <c r="H288" s="86">
        <v>31</v>
      </c>
      <c r="I288" s="86">
        <v>216</v>
      </c>
      <c r="J288" s="7">
        <v>5</v>
      </c>
      <c r="K288" s="20">
        <v>45940</v>
      </c>
      <c r="L288" s="100">
        <v>39</v>
      </c>
      <c r="M288" s="100"/>
      <c r="N288" s="30"/>
      <c r="O288" s="119"/>
    </row>
    <row r="289" spans="1:15">
      <c r="A289" s="86" t="s">
        <v>39</v>
      </c>
      <c r="B289" s="86" t="s">
        <v>40</v>
      </c>
      <c r="C289" s="86" t="s">
        <v>48</v>
      </c>
      <c r="D289" s="86">
        <v>2020</v>
      </c>
      <c r="E289" s="86">
        <v>2</v>
      </c>
      <c r="F289" s="86">
        <v>1</v>
      </c>
      <c r="G289" s="86">
        <v>16</v>
      </c>
      <c r="H289" s="86">
        <v>32</v>
      </c>
      <c r="I289" s="86">
        <v>116</v>
      </c>
      <c r="J289" s="7">
        <v>5</v>
      </c>
      <c r="K289" s="20">
        <v>45940</v>
      </c>
      <c r="L289" s="100">
        <v>41</v>
      </c>
      <c r="M289" s="100">
        <v>1</v>
      </c>
      <c r="N289" s="30">
        <f t="shared" si="4"/>
        <v>2.4390243902439024</v>
      </c>
      <c r="O289" s="119"/>
    </row>
    <row r="290" spans="1:15">
      <c r="A290" s="86" t="s">
        <v>29</v>
      </c>
      <c r="B290" s="86" t="s">
        <v>30</v>
      </c>
      <c r="C290" s="86" t="s">
        <v>33</v>
      </c>
      <c r="D290" s="86">
        <v>1998</v>
      </c>
      <c r="E290" s="86">
        <v>3</v>
      </c>
      <c r="F290" s="86">
        <v>1</v>
      </c>
      <c r="G290" s="86">
        <v>18</v>
      </c>
      <c r="H290" s="86">
        <v>33</v>
      </c>
      <c r="I290" s="86">
        <v>118</v>
      </c>
      <c r="J290" s="7">
        <v>5</v>
      </c>
      <c r="K290" s="20">
        <v>45940</v>
      </c>
      <c r="L290" s="100">
        <v>41</v>
      </c>
      <c r="M290" s="100"/>
      <c r="N290" s="30"/>
      <c r="O290" s="119"/>
    </row>
    <row r="291" spans="1:15">
      <c r="A291" s="86" t="s">
        <v>29</v>
      </c>
      <c r="B291" s="86" t="s">
        <v>30</v>
      </c>
      <c r="C291" s="86" t="s">
        <v>31</v>
      </c>
      <c r="D291" s="86">
        <v>1983</v>
      </c>
      <c r="E291" s="86">
        <v>3</v>
      </c>
      <c r="F291" s="86">
        <v>2</v>
      </c>
      <c r="G291" s="86">
        <v>18</v>
      </c>
      <c r="H291" s="86">
        <v>34</v>
      </c>
      <c r="I291" s="86">
        <v>218</v>
      </c>
      <c r="J291" s="7">
        <v>5</v>
      </c>
      <c r="K291" s="20">
        <v>45940</v>
      </c>
      <c r="L291" s="100">
        <v>28</v>
      </c>
      <c r="M291" s="100"/>
      <c r="N291" s="30"/>
      <c r="O291" s="119"/>
    </row>
    <row r="292" spans="1:15">
      <c r="A292" s="86" t="s">
        <v>29</v>
      </c>
      <c r="B292" s="86" t="s">
        <v>30</v>
      </c>
      <c r="C292" s="86" t="s">
        <v>34</v>
      </c>
      <c r="D292" s="86">
        <v>1999</v>
      </c>
      <c r="E292" s="86">
        <v>3</v>
      </c>
      <c r="F292" s="86">
        <v>3</v>
      </c>
      <c r="G292" s="86">
        <v>18</v>
      </c>
      <c r="H292" s="86">
        <v>35</v>
      </c>
      <c r="I292" s="86">
        <v>318</v>
      </c>
      <c r="J292" s="7">
        <v>5</v>
      </c>
      <c r="K292" s="20">
        <v>45940</v>
      </c>
      <c r="L292" s="100">
        <v>50</v>
      </c>
      <c r="M292" s="100"/>
      <c r="N292" s="30"/>
      <c r="O292" s="119"/>
    </row>
    <row r="293" spans="1:15">
      <c r="A293" s="86" t="s">
        <v>29</v>
      </c>
      <c r="B293" s="86" t="s">
        <v>30</v>
      </c>
      <c r="C293" s="86" t="s">
        <v>37</v>
      </c>
      <c r="D293" s="86">
        <v>2018</v>
      </c>
      <c r="E293" s="86">
        <v>3</v>
      </c>
      <c r="F293" s="86">
        <v>4</v>
      </c>
      <c r="G293" s="86">
        <v>18</v>
      </c>
      <c r="H293" s="86">
        <v>36</v>
      </c>
      <c r="I293" s="86">
        <v>418</v>
      </c>
      <c r="J293" s="7">
        <v>5</v>
      </c>
      <c r="K293" s="20">
        <v>45940</v>
      </c>
      <c r="L293" s="100">
        <v>24</v>
      </c>
      <c r="M293" s="100"/>
      <c r="N293" s="30"/>
      <c r="O293" s="119"/>
    </row>
    <row r="294" spans="1:15">
      <c r="A294" s="86" t="s">
        <v>29</v>
      </c>
      <c r="B294" s="86" t="s">
        <v>30</v>
      </c>
      <c r="C294" s="86" t="s">
        <v>32</v>
      </c>
      <c r="D294" s="86">
        <v>1985</v>
      </c>
      <c r="E294" s="86">
        <v>3</v>
      </c>
      <c r="F294" s="86">
        <v>4</v>
      </c>
      <c r="G294" s="86">
        <v>20</v>
      </c>
      <c r="H294" s="86">
        <v>37</v>
      </c>
      <c r="I294" s="86">
        <v>420</v>
      </c>
      <c r="J294" s="7">
        <v>5</v>
      </c>
      <c r="K294" s="20">
        <v>45940</v>
      </c>
      <c r="L294" s="100">
        <v>43</v>
      </c>
      <c r="M294" s="100"/>
      <c r="N294" s="30"/>
      <c r="O294" s="119"/>
    </row>
    <row r="295" spans="1:15">
      <c r="A295" s="86" t="s">
        <v>29</v>
      </c>
      <c r="B295" s="86" t="s">
        <v>30</v>
      </c>
      <c r="C295" s="86" t="s">
        <v>35</v>
      </c>
      <c r="D295" s="86">
        <v>2002</v>
      </c>
      <c r="E295" s="86">
        <v>3</v>
      </c>
      <c r="F295" s="86">
        <v>3</v>
      </c>
      <c r="G295" s="86">
        <v>20</v>
      </c>
      <c r="H295" s="86">
        <v>38</v>
      </c>
      <c r="I295" s="86">
        <v>320</v>
      </c>
      <c r="J295" s="7">
        <v>5</v>
      </c>
      <c r="K295" s="20">
        <v>45940</v>
      </c>
      <c r="L295" s="100">
        <v>30</v>
      </c>
      <c r="M295" s="100"/>
      <c r="N295" s="30"/>
      <c r="O295" s="119"/>
    </row>
    <row r="296" spans="1:15">
      <c r="A296" s="86" t="s">
        <v>29</v>
      </c>
      <c r="B296" s="86" t="s">
        <v>30</v>
      </c>
      <c r="C296" s="86" t="s">
        <v>36</v>
      </c>
      <c r="D296" s="86">
        <v>2016</v>
      </c>
      <c r="E296" s="86">
        <v>3</v>
      </c>
      <c r="F296" s="86">
        <v>2</v>
      </c>
      <c r="G296" s="86">
        <v>20</v>
      </c>
      <c r="H296" s="86">
        <v>39</v>
      </c>
      <c r="I296" s="86">
        <v>220</v>
      </c>
      <c r="J296" s="7">
        <v>5</v>
      </c>
      <c r="K296" s="20">
        <v>45940</v>
      </c>
      <c r="L296" s="100">
        <v>36</v>
      </c>
      <c r="M296" s="100"/>
      <c r="N296" s="30"/>
      <c r="O296" s="119"/>
    </row>
    <row r="297" spans="1:15">
      <c r="A297" s="86" t="s">
        <v>29</v>
      </c>
      <c r="B297" s="86" t="s">
        <v>30</v>
      </c>
      <c r="C297" s="86" t="s">
        <v>38</v>
      </c>
      <c r="D297" s="86">
        <v>2023</v>
      </c>
      <c r="E297" s="86">
        <v>3</v>
      </c>
      <c r="F297" s="86">
        <v>1</v>
      </c>
      <c r="G297" s="86">
        <v>20</v>
      </c>
      <c r="H297" s="86">
        <v>40</v>
      </c>
      <c r="I297" s="86">
        <v>120</v>
      </c>
      <c r="J297" s="7">
        <v>5</v>
      </c>
      <c r="K297" s="20">
        <v>45940</v>
      </c>
      <c r="L297" s="100">
        <v>31</v>
      </c>
      <c r="M297" s="100"/>
      <c r="N297" s="30"/>
      <c r="O297" s="119"/>
    </row>
    <row r="298" spans="1:15">
      <c r="A298" s="86" t="s">
        <v>39</v>
      </c>
      <c r="B298" s="86" t="s">
        <v>40</v>
      </c>
      <c r="C298" s="86" t="s">
        <v>44</v>
      </c>
      <c r="D298" s="86">
        <v>2001</v>
      </c>
      <c r="E298" s="86">
        <v>3</v>
      </c>
      <c r="F298" s="86">
        <v>1</v>
      </c>
      <c r="G298" s="86">
        <v>22</v>
      </c>
      <c r="H298" s="86">
        <v>41</v>
      </c>
      <c r="I298" s="86">
        <v>122</v>
      </c>
      <c r="J298" s="7">
        <v>5</v>
      </c>
      <c r="K298" s="20">
        <v>45940</v>
      </c>
      <c r="L298" s="100">
        <v>40</v>
      </c>
      <c r="M298" s="100"/>
      <c r="N298" s="30"/>
      <c r="O298" s="119"/>
    </row>
    <row r="299" spans="1:15">
      <c r="A299" s="86" t="s">
        <v>39</v>
      </c>
      <c r="B299" s="86" t="s">
        <v>40</v>
      </c>
      <c r="C299" s="86" t="s">
        <v>47</v>
      </c>
      <c r="D299" s="86">
        <v>2016</v>
      </c>
      <c r="E299" s="86">
        <v>3</v>
      </c>
      <c r="F299" s="86">
        <v>2</v>
      </c>
      <c r="G299" s="86">
        <v>22</v>
      </c>
      <c r="H299" s="86">
        <v>42</v>
      </c>
      <c r="I299" s="86">
        <v>222</v>
      </c>
      <c r="J299" s="7">
        <v>5</v>
      </c>
      <c r="K299" s="20">
        <v>45940</v>
      </c>
      <c r="L299" s="100">
        <v>39</v>
      </c>
      <c r="M299" s="100"/>
      <c r="N299" s="30"/>
      <c r="O299" s="119"/>
    </row>
    <row r="300" spans="1:15">
      <c r="A300" s="86" t="s">
        <v>39</v>
      </c>
      <c r="B300" s="86" t="s">
        <v>40</v>
      </c>
      <c r="C300" s="86" t="s">
        <v>42</v>
      </c>
      <c r="D300" s="86">
        <v>1989</v>
      </c>
      <c r="E300" s="86">
        <v>3</v>
      </c>
      <c r="F300" s="86">
        <v>3</v>
      </c>
      <c r="G300" s="86">
        <v>22</v>
      </c>
      <c r="H300" s="86">
        <v>43</v>
      </c>
      <c r="I300" s="86">
        <v>322</v>
      </c>
      <c r="J300" s="7">
        <v>5</v>
      </c>
      <c r="K300" s="20">
        <v>45940</v>
      </c>
      <c r="L300" s="100">
        <v>39</v>
      </c>
      <c r="M300" s="100"/>
      <c r="N300" s="30"/>
      <c r="O300" s="119"/>
    </row>
    <row r="301" spans="1:15">
      <c r="A301" s="86" t="s">
        <v>39</v>
      </c>
      <c r="B301" s="86" t="s">
        <v>40</v>
      </c>
      <c r="C301" s="86" t="s">
        <v>48</v>
      </c>
      <c r="D301" s="86">
        <v>2020</v>
      </c>
      <c r="E301" s="86">
        <v>3</v>
      </c>
      <c r="F301" s="86">
        <v>4</v>
      </c>
      <c r="G301" s="86">
        <v>22</v>
      </c>
      <c r="H301" s="86">
        <v>44</v>
      </c>
      <c r="I301" s="86">
        <v>422</v>
      </c>
      <c r="J301" s="7">
        <v>5</v>
      </c>
      <c r="K301" s="20">
        <v>45940</v>
      </c>
      <c r="L301" s="100">
        <v>34</v>
      </c>
      <c r="M301" s="100">
        <v>3</v>
      </c>
      <c r="N301" s="30">
        <f t="shared" si="4"/>
        <v>8.8235294117647065</v>
      </c>
      <c r="O301" s="119"/>
    </row>
    <row r="302" spans="1:15">
      <c r="A302" s="86" t="s">
        <v>39</v>
      </c>
      <c r="B302" s="86" t="s">
        <v>40</v>
      </c>
      <c r="C302" s="86" t="s">
        <v>41</v>
      </c>
      <c r="D302" s="86">
        <v>1984</v>
      </c>
      <c r="E302" s="86">
        <v>3</v>
      </c>
      <c r="F302" s="86">
        <v>4</v>
      </c>
      <c r="G302" s="86">
        <v>24</v>
      </c>
      <c r="H302" s="86">
        <v>45</v>
      </c>
      <c r="I302" s="86">
        <v>424</v>
      </c>
      <c r="J302" s="7">
        <v>5</v>
      </c>
      <c r="K302" s="20">
        <v>45940</v>
      </c>
      <c r="L302" s="100">
        <v>30</v>
      </c>
      <c r="M302" s="100"/>
      <c r="N302" s="30"/>
      <c r="O302" s="119"/>
    </row>
    <row r="303" spans="1:15">
      <c r="A303" s="86" t="s">
        <v>39</v>
      </c>
      <c r="B303" s="86" t="s">
        <v>40</v>
      </c>
      <c r="C303" s="86" t="s">
        <v>46</v>
      </c>
      <c r="D303" s="86">
        <v>2008</v>
      </c>
      <c r="E303" s="86">
        <v>3</v>
      </c>
      <c r="F303" s="86">
        <v>3</v>
      </c>
      <c r="G303" s="86">
        <v>24</v>
      </c>
      <c r="H303" s="86">
        <v>46</v>
      </c>
      <c r="I303" s="86">
        <v>324</v>
      </c>
      <c r="J303" s="7">
        <v>5</v>
      </c>
      <c r="K303" s="20">
        <v>45940</v>
      </c>
      <c r="L303" s="100">
        <v>32</v>
      </c>
      <c r="M303" s="100"/>
      <c r="N303" s="30"/>
      <c r="O303" s="119"/>
    </row>
    <row r="304" spans="1:15">
      <c r="A304" s="86" t="s">
        <v>39</v>
      </c>
      <c r="B304" s="86" t="s">
        <v>40</v>
      </c>
      <c r="C304" s="86" t="s">
        <v>43</v>
      </c>
      <c r="D304" s="86">
        <v>1999</v>
      </c>
      <c r="E304" s="86">
        <v>3</v>
      </c>
      <c r="F304" s="86">
        <v>2</v>
      </c>
      <c r="G304" s="86">
        <v>24</v>
      </c>
      <c r="H304" s="86">
        <v>47</v>
      </c>
      <c r="I304" s="86">
        <v>224</v>
      </c>
      <c r="J304" s="7">
        <v>5</v>
      </c>
      <c r="K304" s="20">
        <v>45940</v>
      </c>
      <c r="L304" s="100">
        <v>36</v>
      </c>
      <c r="M304" s="100"/>
      <c r="N304" s="30"/>
      <c r="O304" s="119"/>
    </row>
    <row r="305" spans="1:15">
      <c r="A305" s="86" t="s">
        <v>39</v>
      </c>
      <c r="B305" s="86" t="s">
        <v>40</v>
      </c>
      <c r="C305" s="86" t="s">
        <v>45</v>
      </c>
      <c r="D305" s="86">
        <v>2004</v>
      </c>
      <c r="E305" s="86">
        <v>3</v>
      </c>
      <c r="F305" s="86">
        <v>1</v>
      </c>
      <c r="G305" s="86">
        <v>24</v>
      </c>
      <c r="H305" s="86">
        <v>48</v>
      </c>
      <c r="I305" s="86">
        <v>124</v>
      </c>
      <c r="J305" s="7">
        <v>5</v>
      </c>
      <c r="K305" s="20">
        <v>45940</v>
      </c>
      <c r="L305" s="100">
        <v>31</v>
      </c>
      <c r="M305" s="100"/>
      <c r="N305" s="30"/>
      <c r="O305" s="119"/>
    </row>
    <row r="306" spans="1:15">
      <c r="A306" s="86" t="s">
        <v>29</v>
      </c>
      <c r="B306" s="86" t="s">
        <v>30</v>
      </c>
      <c r="C306" s="86" t="s">
        <v>34</v>
      </c>
      <c r="D306" s="86">
        <v>1999</v>
      </c>
      <c r="E306" s="86">
        <v>4</v>
      </c>
      <c r="F306" s="86">
        <v>1</v>
      </c>
      <c r="G306" s="86">
        <v>26</v>
      </c>
      <c r="H306" s="86">
        <v>49</v>
      </c>
      <c r="I306" s="86">
        <v>126</v>
      </c>
      <c r="J306" s="7">
        <v>5</v>
      </c>
      <c r="K306" s="20">
        <v>45940</v>
      </c>
      <c r="L306" s="100">
        <v>37</v>
      </c>
      <c r="M306" s="100"/>
      <c r="N306" s="30"/>
      <c r="O306" s="119"/>
    </row>
    <row r="307" spans="1:15">
      <c r="A307" s="86" t="s">
        <v>29</v>
      </c>
      <c r="B307" s="86" t="s">
        <v>30</v>
      </c>
      <c r="C307" s="86" t="s">
        <v>35</v>
      </c>
      <c r="D307" s="86">
        <v>2002</v>
      </c>
      <c r="E307" s="86">
        <v>4</v>
      </c>
      <c r="F307" s="86">
        <v>2</v>
      </c>
      <c r="G307" s="86">
        <v>26</v>
      </c>
      <c r="H307" s="86">
        <v>50</v>
      </c>
      <c r="I307" s="86">
        <v>226</v>
      </c>
      <c r="J307" s="7">
        <v>5</v>
      </c>
      <c r="K307" s="20">
        <v>45940</v>
      </c>
      <c r="L307" s="100">
        <v>34</v>
      </c>
      <c r="M307" s="100"/>
      <c r="N307" s="30"/>
      <c r="O307" s="119"/>
    </row>
    <row r="308" spans="1:15">
      <c r="A308" s="86" t="s">
        <v>29</v>
      </c>
      <c r="B308" s="86" t="s">
        <v>30</v>
      </c>
      <c r="C308" s="86" t="s">
        <v>32</v>
      </c>
      <c r="D308" s="86">
        <v>1985</v>
      </c>
      <c r="E308" s="86">
        <v>4</v>
      </c>
      <c r="F308" s="86">
        <v>3</v>
      </c>
      <c r="G308" s="86">
        <v>26</v>
      </c>
      <c r="H308" s="86">
        <v>51</v>
      </c>
      <c r="I308" s="86">
        <v>326</v>
      </c>
      <c r="J308" s="7">
        <v>5</v>
      </c>
      <c r="K308" s="20">
        <v>45940</v>
      </c>
      <c r="L308" s="100">
        <v>28</v>
      </c>
      <c r="M308" s="100"/>
      <c r="N308" s="30"/>
      <c r="O308" s="119"/>
    </row>
    <row r="309" spans="1:15">
      <c r="A309" s="86" t="s">
        <v>29</v>
      </c>
      <c r="B309" s="86" t="s">
        <v>30</v>
      </c>
      <c r="C309" s="86" t="s">
        <v>38</v>
      </c>
      <c r="D309" s="86">
        <v>2023</v>
      </c>
      <c r="E309" s="86">
        <v>4</v>
      </c>
      <c r="F309" s="86">
        <v>4</v>
      </c>
      <c r="G309" s="86">
        <v>26</v>
      </c>
      <c r="H309" s="86">
        <v>52</v>
      </c>
      <c r="I309" s="86">
        <v>426</v>
      </c>
      <c r="J309" s="7">
        <v>5</v>
      </c>
      <c r="K309" s="20">
        <v>45940</v>
      </c>
      <c r="L309" s="100">
        <v>37</v>
      </c>
      <c r="M309" s="100"/>
      <c r="N309" s="30"/>
      <c r="O309" s="119"/>
    </row>
    <row r="310" spans="1:15">
      <c r="A310" s="86" t="s">
        <v>29</v>
      </c>
      <c r="B310" s="86" t="s">
        <v>30</v>
      </c>
      <c r="C310" s="86" t="s">
        <v>36</v>
      </c>
      <c r="D310" s="86">
        <v>2016</v>
      </c>
      <c r="E310" s="86">
        <v>4</v>
      </c>
      <c r="F310" s="86">
        <v>4</v>
      </c>
      <c r="G310" s="86">
        <v>28</v>
      </c>
      <c r="H310" s="86">
        <v>53</v>
      </c>
      <c r="I310" s="86">
        <v>428</v>
      </c>
      <c r="J310" s="7">
        <v>5</v>
      </c>
      <c r="K310" s="20">
        <v>45940</v>
      </c>
      <c r="L310" s="100">
        <v>60</v>
      </c>
      <c r="M310" s="100"/>
      <c r="N310" s="30"/>
      <c r="O310" s="119"/>
    </row>
    <row r="311" spans="1:15">
      <c r="A311" s="86" t="s">
        <v>29</v>
      </c>
      <c r="B311" s="86" t="s">
        <v>30</v>
      </c>
      <c r="C311" s="86" t="s">
        <v>33</v>
      </c>
      <c r="D311" s="86">
        <v>1998</v>
      </c>
      <c r="E311" s="86">
        <v>4</v>
      </c>
      <c r="F311" s="86">
        <v>3</v>
      </c>
      <c r="G311" s="86">
        <v>28</v>
      </c>
      <c r="H311" s="86">
        <v>54</v>
      </c>
      <c r="I311" s="86">
        <v>328</v>
      </c>
      <c r="J311" s="7">
        <v>5</v>
      </c>
      <c r="K311" s="20">
        <v>45940</v>
      </c>
      <c r="L311" s="100">
        <v>40</v>
      </c>
      <c r="M311" s="100"/>
      <c r="N311" s="30"/>
      <c r="O311" s="119"/>
    </row>
    <row r="312" spans="1:15">
      <c r="A312" s="86" t="s">
        <v>29</v>
      </c>
      <c r="B312" s="86" t="s">
        <v>30</v>
      </c>
      <c r="C312" s="86" t="s">
        <v>37</v>
      </c>
      <c r="D312" s="86">
        <v>2018</v>
      </c>
      <c r="E312" s="86">
        <v>4</v>
      </c>
      <c r="F312" s="86">
        <v>2</v>
      </c>
      <c r="G312" s="86">
        <v>28</v>
      </c>
      <c r="H312" s="86">
        <v>55</v>
      </c>
      <c r="I312" s="86">
        <v>228</v>
      </c>
      <c r="J312" s="7">
        <v>5</v>
      </c>
      <c r="K312" s="20">
        <v>45940</v>
      </c>
      <c r="L312" s="100">
        <v>27</v>
      </c>
      <c r="M312" s="100"/>
      <c r="N312" s="30"/>
      <c r="O312" s="119"/>
    </row>
    <row r="313" spans="1:15">
      <c r="A313" s="86" t="s">
        <v>29</v>
      </c>
      <c r="B313" s="86" t="s">
        <v>30</v>
      </c>
      <c r="C313" s="86" t="s">
        <v>31</v>
      </c>
      <c r="D313" s="86">
        <v>1983</v>
      </c>
      <c r="E313" s="86">
        <v>4</v>
      </c>
      <c r="F313" s="86">
        <v>1</v>
      </c>
      <c r="G313" s="86">
        <v>28</v>
      </c>
      <c r="H313" s="86">
        <v>56</v>
      </c>
      <c r="I313" s="86">
        <v>128</v>
      </c>
      <c r="J313" s="7">
        <v>5</v>
      </c>
      <c r="K313" s="20">
        <v>45940</v>
      </c>
      <c r="L313" s="100">
        <v>58</v>
      </c>
      <c r="M313" s="100"/>
      <c r="N313" s="30"/>
      <c r="O313" s="119"/>
    </row>
    <row r="314" spans="1:15">
      <c r="A314" s="86" t="s">
        <v>39</v>
      </c>
      <c r="B314" s="86" t="s">
        <v>40</v>
      </c>
      <c r="C314" s="86" t="s">
        <v>43</v>
      </c>
      <c r="D314" s="86">
        <v>1999</v>
      </c>
      <c r="E314" s="86">
        <v>4</v>
      </c>
      <c r="F314" s="86">
        <v>1</v>
      </c>
      <c r="G314" s="86">
        <v>30</v>
      </c>
      <c r="H314" s="86">
        <v>57</v>
      </c>
      <c r="I314" s="86">
        <v>130</v>
      </c>
      <c r="J314" s="7">
        <v>5</v>
      </c>
      <c r="K314" s="20">
        <v>45940</v>
      </c>
      <c r="L314" s="100">
        <v>30</v>
      </c>
      <c r="M314" s="100"/>
      <c r="N314" s="30"/>
      <c r="O314" s="119"/>
    </row>
    <row r="315" spans="1:15">
      <c r="A315" s="86" t="s">
        <v>39</v>
      </c>
      <c r="B315" s="86" t="s">
        <v>40</v>
      </c>
      <c r="C315" s="86" t="s">
        <v>48</v>
      </c>
      <c r="D315" s="86">
        <v>2020</v>
      </c>
      <c r="E315" s="86">
        <v>4</v>
      </c>
      <c r="F315" s="86">
        <v>2</v>
      </c>
      <c r="G315" s="86">
        <v>30</v>
      </c>
      <c r="H315" s="86">
        <v>58</v>
      </c>
      <c r="I315" s="86">
        <v>230</v>
      </c>
      <c r="J315" s="7">
        <v>5</v>
      </c>
      <c r="K315" s="20">
        <v>45940</v>
      </c>
      <c r="L315" s="100">
        <v>31</v>
      </c>
      <c r="M315" s="100">
        <v>14</v>
      </c>
      <c r="N315" s="30">
        <f t="shared" si="4"/>
        <v>45.161290322580648</v>
      </c>
      <c r="O315" s="119"/>
    </row>
    <row r="316" spans="1:15">
      <c r="A316" s="86" t="s">
        <v>39</v>
      </c>
      <c r="B316" s="86" t="s">
        <v>40</v>
      </c>
      <c r="C316" s="86" t="s">
        <v>44</v>
      </c>
      <c r="D316" s="86">
        <v>2001</v>
      </c>
      <c r="E316" s="86">
        <v>4</v>
      </c>
      <c r="F316" s="86">
        <v>3</v>
      </c>
      <c r="G316" s="86">
        <v>30</v>
      </c>
      <c r="H316" s="86">
        <v>59</v>
      </c>
      <c r="I316" s="86">
        <v>330</v>
      </c>
      <c r="J316" s="7">
        <v>5</v>
      </c>
      <c r="K316" s="20">
        <v>45940</v>
      </c>
      <c r="L316" s="100">
        <v>54</v>
      </c>
      <c r="M316" s="100"/>
      <c r="N316" s="30"/>
      <c r="O316" s="119"/>
    </row>
    <row r="317" spans="1:15">
      <c r="A317" s="86" t="s">
        <v>39</v>
      </c>
      <c r="B317" s="86" t="s">
        <v>40</v>
      </c>
      <c r="C317" s="86" t="s">
        <v>45</v>
      </c>
      <c r="D317" s="86">
        <v>2004</v>
      </c>
      <c r="E317" s="86">
        <v>4</v>
      </c>
      <c r="F317" s="86">
        <v>4</v>
      </c>
      <c r="G317" s="86">
        <v>30</v>
      </c>
      <c r="H317" s="86">
        <v>60</v>
      </c>
      <c r="I317" s="86">
        <v>430</v>
      </c>
      <c r="J317" s="7">
        <v>5</v>
      </c>
      <c r="K317" s="20">
        <v>45940</v>
      </c>
      <c r="L317" s="100">
        <v>46</v>
      </c>
      <c r="M317" s="100"/>
      <c r="N317" s="30"/>
      <c r="O317" s="119"/>
    </row>
    <row r="318" spans="1:15">
      <c r="A318" s="86" t="s">
        <v>39</v>
      </c>
      <c r="B318" s="86" t="s">
        <v>40</v>
      </c>
      <c r="C318" s="86" t="s">
        <v>42</v>
      </c>
      <c r="D318" s="86">
        <v>1989</v>
      </c>
      <c r="E318" s="86">
        <v>4</v>
      </c>
      <c r="F318" s="86">
        <v>4</v>
      </c>
      <c r="G318" s="86">
        <v>32</v>
      </c>
      <c r="H318" s="86">
        <v>61</v>
      </c>
      <c r="I318" s="86">
        <v>432</v>
      </c>
      <c r="J318" s="7">
        <v>5</v>
      </c>
      <c r="K318" s="20">
        <v>45940</v>
      </c>
      <c r="L318" s="100">
        <v>44</v>
      </c>
      <c r="M318" s="100"/>
      <c r="N318" s="30"/>
      <c r="O318" s="119"/>
    </row>
    <row r="319" spans="1:15">
      <c r="A319" s="86" t="s">
        <v>39</v>
      </c>
      <c r="B319" s="86" t="s">
        <v>40</v>
      </c>
      <c r="C319" s="86" t="s">
        <v>47</v>
      </c>
      <c r="D319" s="86">
        <v>2016</v>
      </c>
      <c r="E319" s="86">
        <v>4</v>
      </c>
      <c r="F319" s="86">
        <v>3</v>
      </c>
      <c r="G319" s="86">
        <v>32</v>
      </c>
      <c r="H319" s="86">
        <v>62</v>
      </c>
      <c r="I319" s="86">
        <v>332</v>
      </c>
      <c r="J319" s="7">
        <v>5</v>
      </c>
      <c r="K319" s="20">
        <v>45940</v>
      </c>
      <c r="L319" s="100">
        <v>29</v>
      </c>
      <c r="M319" s="100"/>
      <c r="N319" s="30"/>
      <c r="O319" s="119"/>
    </row>
    <row r="320" spans="1:15">
      <c r="A320" s="86" t="s">
        <v>39</v>
      </c>
      <c r="B320" s="86" t="s">
        <v>40</v>
      </c>
      <c r="C320" s="86" t="s">
        <v>41</v>
      </c>
      <c r="D320" s="86">
        <v>1984</v>
      </c>
      <c r="E320" s="86">
        <v>4</v>
      </c>
      <c r="F320" s="86">
        <v>2</v>
      </c>
      <c r="G320" s="86">
        <v>32</v>
      </c>
      <c r="H320" s="86">
        <v>63</v>
      </c>
      <c r="I320" s="86">
        <v>232</v>
      </c>
      <c r="J320" s="7">
        <v>5</v>
      </c>
      <c r="K320" s="20">
        <v>45940</v>
      </c>
      <c r="L320" s="100">
        <v>34</v>
      </c>
      <c r="M320" s="100"/>
      <c r="N320" s="30"/>
      <c r="O320" s="119"/>
    </row>
    <row r="321" spans="1:15">
      <c r="A321" s="86" t="s">
        <v>39</v>
      </c>
      <c r="B321" s="86" t="s">
        <v>40</v>
      </c>
      <c r="C321" s="86" t="s">
        <v>46</v>
      </c>
      <c r="D321" s="86">
        <v>2008</v>
      </c>
      <c r="E321" s="86">
        <v>4</v>
      </c>
      <c r="F321" s="86">
        <v>1</v>
      </c>
      <c r="G321" s="86">
        <v>32</v>
      </c>
      <c r="H321" s="86">
        <v>64</v>
      </c>
      <c r="I321" s="86">
        <v>132</v>
      </c>
      <c r="J321" s="7">
        <v>5</v>
      </c>
      <c r="K321" s="20">
        <v>45940</v>
      </c>
      <c r="L321" s="100">
        <v>19</v>
      </c>
      <c r="M321" s="100"/>
      <c r="N321" s="30"/>
      <c r="O321" s="119"/>
    </row>
    <row r="322" spans="1:15">
      <c r="A322" s="86" t="s">
        <v>29</v>
      </c>
      <c r="B322" s="86" t="s">
        <v>30</v>
      </c>
      <c r="C322" s="86" t="s">
        <v>37</v>
      </c>
      <c r="D322" s="86">
        <v>2018</v>
      </c>
      <c r="E322" s="86">
        <v>1</v>
      </c>
      <c r="F322" s="86">
        <v>1</v>
      </c>
      <c r="G322" s="86">
        <v>2</v>
      </c>
      <c r="H322" s="86">
        <v>1</v>
      </c>
      <c r="I322" s="86">
        <v>102</v>
      </c>
      <c r="J322" s="7">
        <v>6</v>
      </c>
      <c r="K322" s="20">
        <v>45943</v>
      </c>
      <c r="L322" s="100">
        <v>30</v>
      </c>
      <c r="M322" s="100"/>
      <c r="N322" s="30"/>
      <c r="O322" s="119"/>
    </row>
    <row r="323" spans="1:15">
      <c r="A323" s="86" t="s">
        <v>29</v>
      </c>
      <c r="B323" s="86" t="s">
        <v>30</v>
      </c>
      <c r="C323" s="86" t="s">
        <v>32</v>
      </c>
      <c r="D323" s="86">
        <v>1985</v>
      </c>
      <c r="E323" s="86">
        <v>1</v>
      </c>
      <c r="F323" s="86">
        <v>2</v>
      </c>
      <c r="G323" s="86">
        <v>2</v>
      </c>
      <c r="H323" s="86">
        <v>2</v>
      </c>
      <c r="I323" s="86">
        <v>202</v>
      </c>
      <c r="J323" s="7">
        <v>6</v>
      </c>
      <c r="K323" s="20">
        <v>45943</v>
      </c>
      <c r="L323" s="100">
        <v>59</v>
      </c>
      <c r="M323" s="100"/>
      <c r="N323" s="30"/>
      <c r="O323" s="119"/>
    </row>
    <row r="324" spans="1:15">
      <c r="A324" s="86" t="s">
        <v>29</v>
      </c>
      <c r="B324" s="86" t="s">
        <v>30</v>
      </c>
      <c r="C324" s="86" t="s">
        <v>31</v>
      </c>
      <c r="D324" s="86">
        <v>1983</v>
      </c>
      <c r="E324" s="86">
        <v>1</v>
      </c>
      <c r="F324" s="86">
        <v>3</v>
      </c>
      <c r="G324" s="86">
        <v>2</v>
      </c>
      <c r="H324" s="86">
        <v>3</v>
      </c>
      <c r="I324" s="86">
        <v>302</v>
      </c>
      <c r="J324" s="7">
        <v>6</v>
      </c>
      <c r="K324" s="20">
        <v>45943</v>
      </c>
      <c r="L324" s="100">
        <v>48</v>
      </c>
      <c r="M324" s="100"/>
      <c r="N324" s="30"/>
      <c r="O324" s="119"/>
    </row>
    <row r="325" spans="1:15">
      <c r="A325" s="86" t="s">
        <v>29</v>
      </c>
      <c r="B325" s="86" t="s">
        <v>30</v>
      </c>
      <c r="C325" s="86" t="s">
        <v>34</v>
      </c>
      <c r="D325" s="86">
        <v>1999</v>
      </c>
      <c r="E325" s="86">
        <v>1</v>
      </c>
      <c r="F325" s="86">
        <v>4</v>
      </c>
      <c r="G325" s="86">
        <v>2</v>
      </c>
      <c r="H325" s="86">
        <v>4</v>
      </c>
      <c r="I325" s="86">
        <v>402</v>
      </c>
      <c r="J325" s="7">
        <v>6</v>
      </c>
      <c r="K325" s="20">
        <v>45943</v>
      </c>
      <c r="L325" s="100">
        <v>41</v>
      </c>
      <c r="M325" s="100"/>
      <c r="N325" s="30"/>
      <c r="O325" s="119"/>
    </row>
    <row r="326" spans="1:15">
      <c r="A326" s="86" t="s">
        <v>29</v>
      </c>
      <c r="B326" s="86" t="s">
        <v>30</v>
      </c>
      <c r="C326" s="86" t="s">
        <v>35</v>
      </c>
      <c r="D326" s="86">
        <v>2002</v>
      </c>
      <c r="E326" s="86">
        <v>1</v>
      </c>
      <c r="F326" s="86">
        <v>4</v>
      </c>
      <c r="G326" s="86">
        <v>4</v>
      </c>
      <c r="H326" s="86">
        <v>5</v>
      </c>
      <c r="I326" s="86">
        <v>404</v>
      </c>
      <c r="J326" s="7">
        <v>6</v>
      </c>
      <c r="K326" s="20">
        <v>45943</v>
      </c>
      <c r="L326" s="100">
        <v>33</v>
      </c>
      <c r="M326" s="100"/>
      <c r="N326" s="30"/>
      <c r="O326" s="119"/>
    </row>
    <row r="327" spans="1:15">
      <c r="A327" s="86" t="s">
        <v>29</v>
      </c>
      <c r="B327" s="86" t="s">
        <v>30</v>
      </c>
      <c r="C327" s="86" t="s">
        <v>38</v>
      </c>
      <c r="D327" s="86">
        <v>2023</v>
      </c>
      <c r="E327" s="86">
        <v>1</v>
      </c>
      <c r="F327" s="86">
        <v>3</v>
      </c>
      <c r="G327" s="86">
        <v>4</v>
      </c>
      <c r="H327" s="86">
        <v>6</v>
      </c>
      <c r="I327" s="86">
        <v>304</v>
      </c>
      <c r="J327" s="7">
        <v>6</v>
      </c>
      <c r="K327" s="20">
        <v>45943</v>
      </c>
      <c r="L327" s="100">
        <v>34</v>
      </c>
      <c r="M327" s="100"/>
      <c r="N327" s="30"/>
      <c r="O327" s="119"/>
    </row>
    <row r="328" spans="1:15">
      <c r="A328" s="86" t="s">
        <v>29</v>
      </c>
      <c r="B328" s="86" t="s">
        <v>30</v>
      </c>
      <c r="C328" s="86" t="s">
        <v>33</v>
      </c>
      <c r="D328" s="86">
        <v>1998</v>
      </c>
      <c r="E328" s="86">
        <v>1</v>
      </c>
      <c r="F328" s="86">
        <v>2</v>
      </c>
      <c r="G328" s="86">
        <v>4</v>
      </c>
      <c r="H328" s="86">
        <v>7</v>
      </c>
      <c r="I328" s="86">
        <v>204</v>
      </c>
      <c r="J328" s="7">
        <v>6</v>
      </c>
      <c r="K328" s="20">
        <v>45943</v>
      </c>
      <c r="L328" s="100">
        <v>74</v>
      </c>
      <c r="M328" s="100"/>
      <c r="N328" s="30"/>
      <c r="O328" s="119"/>
    </row>
    <row r="329" spans="1:15">
      <c r="A329" s="86" t="s">
        <v>29</v>
      </c>
      <c r="B329" s="86" t="s">
        <v>30</v>
      </c>
      <c r="C329" s="86" t="s">
        <v>36</v>
      </c>
      <c r="D329" s="86">
        <v>2016</v>
      </c>
      <c r="E329" s="86">
        <v>1</v>
      </c>
      <c r="F329" s="86">
        <v>1</v>
      </c>
      <c r="G329" s="86">
        <v>4</v>
      </c>
      <c r="H329" s="86">
        <v>8</v>
      </c>
      <c r="I329" s="86">
        <v>104</v>
      </c>
      <c r="J329" s="7">
        <v>6</v>
      </c>
      <c r="K329" s="20">
        <v>45943</v>
      </c>
      <c r="L329" s="100">
        <v>30</v>
      </c>
      <c r="M329" s="100"/>
      <c r="N329" s="30"/>
      <c r="O329" s="119"/>
    </row>
    <row r="330" spans="1:15">
      <c r="A330" s="86" t="s">
        <v>39</v>
      </c>
      <c r="B330" s="86" t="s">
        <v>40</v>
      </c>
      <c r="C330" s="86" t="s">
        <v>41</v>
      </c>
      <c r="D330" s="86">
        <v>1984</v>
      </c>
      <c r="E330" s="86">
        <v>1</v>
      </c>
      <c r="F330" s="86">
        <v>1</v>
      </c>
      <c r="G330" s="86">
        <v>6</v>
      </c>
      <c r="H330" s="86">
        <v>9</v>
      </c>
      <c r="I330" s="86">
        <v>106</v>
      </c>
      <c r="J330" s="7">
        <v>6</v>
      </c>
      <c r="K330" s="20">
        <v>45943</v>
      </c>
      <c r="L330" s="100">
        <v>34</v>
      </c>
      <c r="M330" s="100"/>
      <c r="N330" s="30"/>
      <c r="O330" s="119"/>
    </row>
    <row r="331" spans="1:15">
      <c r="A331" s="86" t="s">
        <v>39</v>
      </c>
      <c r="B331" s="86" t="s">
        <v>40</v>
      </c>
      <c r="C331" s="86" t="s">
        <v>42</v>
      </c>
      <c r="D331" s="86">
        <v>1989</v>
      </c>
      <c r="E331" s="86">
        <v>1</v>
      </c>
      <c r="F331" s="86">
        <v>2</v>
      </c>
      <c r="G331" s="86">
        <v>6</v>
      </c>
      <c r="H331" s="86">
        <v>10</v>
      </c>
      <c r="I331" s="86">
        <v>206</v>
      </c>
      <c r="J331" s="7">
        <v>6</v>
      </c>
      <c r="K331" s="20">
        <v>45943</v>
      </c>
      <c r="L331" s="100">
        <v>38</v>
      </c>
      <c r="M331" s="100"/>
      <c r="N331" s="30"/>
      <c r="O331" s="119"/>
    </row>
    <row r="332" spans="1:15">
      <c r="A332" s="86" t="s">
        <v>39</v>
      </c>
      <c r="B332" s="86" t="s">
        <v>40</v>
      </c>
      <c r="C332" s="86" t="s">
        <v>45</v>
      </c>
      <c r="D332" s="86">
        <v>2004</v>
      </c>
      <c r="E332" s="86">
        <v>1</v>
      </c>
      <c r="F332" s="86">
        <v>3</v>
      </c>
      <c r="G332" s="86">
        <v>6</v>
      </c>
      <c r="H332" s="86">
        <v>11</v>
      </c>
      <c r="I332" s="86">
        <v>306</v>
      </c>
      <c r="J332" s="7">
        <v>6</v>
      </c>
      <c r="K332" s="20">
        <v>45943</v>
      </c>
      <c r="L332" s="100">
        <v>35</v>
      </c>
      <c r="M332" s="100"/>
      <c r="N332" s="30"/>
      <c r="O332" s="119"/>
    </row>
    <row r="333" spans="1:15">
      <c r="A333" s="86" t="s">
        <v>39</v>
      </c>
      <c r="B333" s="86" t="s">
        <v>40</v>
      </c>
      <c r="C333" s="86" t="s">
        <v>43</v>
      </c>
      <c r="D333" s="86">
        <v>1999</v>
      </c>
      <c r="E333" s="86">
        <v>1</v>
      </c>
      <c r="F333" s="86">
        <v>4</v>
      </c>
      <c r="G333" s="86">
        <v>6</v>
      </c>
      <c r="H333" s="86">
        <v>12</v>
      </c>
      <c r="I333" s="86">
        <v>406</v>
      </c>
      <c r="J333" s="7">
        <v>6</v>
      </c>
      <c r="K333" s="20">
        <v>45943</v>
      </c>
      <c r="L333" s="100">
        <v>41</v>
      </c>
      <c r="M333" s="100"/>
      <c r="N333" s="30"/>
      <c r="O333" s="119"/>
    </row>
    <row r="334" spans="1:15">
      <c r="A334" s="86" t="s">
        <v>39</v>
      </c>
      <c r="B334" s="86" t="s">
        <v>40</v>
      </c>
      <c r="C334" s="86" t="s">
        <v>46</v>
      </c>
      <c r="D334" s="86">
        <v>2008</v>
      </c>
      <c r="E334" s="86">
        <v>1</v>
      </c>
      <c r="F334" s="86">
        <v>4</v>
      </c>
      <c r="G334" s="86">
        <v>8</v>
      </c>
      <c r="H334" s="86">
        <v>13</v>
      </c>
      <c r="I334" s="86">
        <v>408</v>
      </c>
      <c r="J334" s="7">
        <v>6</v>
      </c>
      <c r="K334" s="20">
        <v>45943</v>
      </c>
      <c r="L334" s="100">
        <v>34</v>
      </c>
      <c r="M334" s="100"/>
      <c r="N334" s="30"/>
      <c r="O334" s="119"/>
    </row>
    <row r="335" spans="1:15">
      <c r="A335" s="86" t="s">
        <v>39</v>
      </c>
      <c r="B335" s="86" t="s">
        <v>40</v>
      </c>
      <c r="C335" s="86" t="s">
        <v>48</v>
      </c>
      <c r="D335" s="86">
        <v>2020</v>
      </c>
      <c r="E335" s="86">
        <v>1</v>
      </c>
      <c r="F335" s="86">
        <v>3</v>
      </c>
      <c r="G335" s="86">
        <v>8</v>
      </c>
      <c r="H335" s="86">
        <v>14</v>
      </c>
      <c r="I335" s="86">
        <v>308</v>
      </c>
      <c r="J335" s="7">
        <v>6</v>
      </c>
      <c r="K335" s="20">
        <v>45943</v>
      </c>
      <c r="L335" s="100">
        <v>38</v>
      </c>
      <c r="M335" s="100">
        <v>23</v>
      </c>
      <c r="N335" s="30">
        <f t="shared" ref="N335:N379" si="5">M335*100/L335</f>
        <v>60.526315789473685</v>
      </c>
      <c r="O335" s="119"/>
    </row>
    <row r="336" spans="1:15">
      <c r="A336" s="86" t="s">
        <v>39</v>
      </c>
      <c r="B336" s="86" t="s">
        <v>40</v>
      </c>
      <c r="C336" s="86" t="s">
        <v>44</v>
      </c>
      <c r="D336" s="86">
        <v>2001</v>
      </c>
      <c r="E336" s="86">
        <v>1</v>
      </c>
      <c r="F336" s="86">
        <v>2</v>
      </c>
      <c r="G336" s="86">
        <v>8</v>
      </c>
      <c r="H336" s="86">
        <v>15</v>
      </c>
      <c r="I336" s="86">
        <v>208</v>
      </c>
      <c r="J336" s="7">
        <v>6</v>
      </c>
      <c r="K336" s="20">
        <v>45943</v>
      </c>
      <c r="L336" s="100">
        <v>39</v>
      </c>
      <c r="M336" s="100"/>
      <c r="N336" s="30"/>
      <c r="O336" s="119"/>
    </row>
    <row r="337" spans="1:15">
      <c r="A337" s="86" t="s">
        <v>39</v>
      </c>
      <c r="B337" s="86" t="s">
        <v>40</v>
      </c>
      <c r="C337" s="86" t="s">
        <v>47</v>
      </c>
      <c r="D337" s="86">
        <v>2016</v>
      </c>
      <c r="E337" s="86">
        <v>1</v>
      </c>
      <c r="F337" s="86">
        <v>1</v>
      </c>
      <c r="G337" s="86">
        <v>8</v>
      </c>
      <c r="H337" s="86">
        <v>16</v>
      </c>
      <c r="I337" s="86">
        <v>108</v>
      </c>
      <c r="J337" s="7">
        <v>6</v>
      </c>
      <c r="K337" s="20">
        <v>45943</v>
      </c>
      <c r="L337" s="100">
        <v>28</v>
      </c>
      <c r="M337" s="100"/>
      <c r="N337" s="30"/>
      <c r="O337" s="119"/>
    </row>
    <row r="338" spans="1:15">
      <c r="A338" s="86" t="s">
        <v>29</v>
      </c>
      <c r="B338" s="86" t="s">
        <v>30</v>
      </c>
      <c r="C338" s="86" t="s">
        <v>32</v>
      </c>
      <c r="D338" s="86">
        <v>1985</v>
      </c>
      <c r="E338" s="86">
        <v>2</v>
      </c>
      <c r="F338" s="86">
        <v>1</v>
      </c>
      <c r="G338" s="86">
        <v>10</v>
      </c>
      <c r="H338" s="86">
        <v>17</v>
      </c>
      <c r="I338" s="86">
        <v>110</v>
      </c>
      <c r="J338" s="7">
        <v>6</v>
      </c>
      <c r="K338" s="20">
        <v>45943</v>
      </c>
      <c r="L338" s="100">
        <v>31</v>
      </c>
      <c r="M338" s="100"/>
      <c r="N338" s="30"/>
      <c r="O338" s="119"/>
    </row>
    <row r="339" spans="1:15">
      <c r="A339" s="86" t="s">
        <v>29</v>
      </c>
      <c r="B339" s="86" t="s">
        <v>30</v>
      </c>
      <c r="C339" s="86" t="s">
        <v>38</v>
      </c>
      <c r="D339" s="86">
        <v>2023</v>
      </c>
      <c r="E339" s="86">
        <v>2</v>
      </c>
      <c r="F339" s="86">
        <v>2</v>
      </c>
      <c r="G339" s="86">
        <v>10</v>
      </c>
      <c r="H339" s="86">
        <v>18</v>
      </c>
      <c r="I339" s="86">
        <v>210</v>
      </c>
      <c r="J339" s="7">
        <v>6</v>
      </c>
      <c r="K339" s="20">
        <v>45943</v>
      </c>
      <c r="L339" s="100">
        <v>40</v>
      </c>
      <c r="M339" s="100"/>
      <c r="N339" s="30"/>
      <c r="O339" s="119"/>
    </row>
    <row r="340" spans="1:15">
      <c r="A340" s="86" t="s">
        <v>29</v>
      </c>
      <c r="B340" s="86" t="s">
        <v>30</v>
      </c>
      <c r="C340" s="86" t="s">
        <v>36</v>
      </c>
      <c r="D340" s="86">
        <v>2016</v>
      </c>
      <c r="E340" s="86">
        <v>2</v>
      </c>
      <c r="F340" s="86">
        <v>3</v>
      </c>
      <c r="G340" s="86">
        <v>10</v>
      </c>
      <c r="H340" s="86">
        <v>19</v>
      </c>
      <c r="I340" s="86">
        <v>310</v>
      </c>
      <c r="J340" s="7">
        <v>6</v>
      </c>
      <c r="K340" s="20">
        <v>45943</v>
      </c>
      <c r="L340" s="100">
        <v>37</v>
      </c>
      <c r="M340" s="100"/>
      <c r="N340" s="30"/>
      <c r="O340" s="119"/>
    </row>
    <row r="341" spans="1:15">
      <c r="A341" s="86" t="s">
        <v>29</v>
      </c>
      <c r="B341" s="86" t="s">
        <v>30</v>
      </c>
      <c r="C341" s="86" t="s">
        <v>33</v>
      </c>
      <c r="D341" s="86">
        <v>1998</v>
      </c>
      <c r="E341" s="86">
        <v>2</v>
      </c>
      <c r="F341" s="86">
        <v>4</v>
      </c>
      <c r="G341" s="86">
        <v>10</v>
      </c>
      <c r="H341" s="86">
        <v>20</v>
      </c>
      <c r="I341" s="86">
        <v>410</v>
      </c>
      <c r="J341" s="7">
        <v>6</v>
      </c>
      <c r="K341" s="20">
        <v>45943</v>
      </c>
      <c r="L341" s="100">
        <v>40</v>
      </c>
      <c r="M341" s="100"/>
      <c r="N341" s="30"/>
      <c r="O341" s="119"/>
    </row>
    <row r="342" spans="1:15">
      <c r="A342" s="86" t="s">
        <v>29</v>
      </c>
      <c r="B342" s="86" t="s">
        <v>30</v>
      </c>
      <c r="C342" s="86" t="s">
        <v>31</v>
      </c>
      <c r="D342" s="86">
        <v>1983</v>
      </c>
      <c r="E342" s="86">
        <v>2</v>
      </c>
      <c r="F342" s="86">
        <v>4</v>
      </c>
      <c r="G342" s="86">
        <v>12</v>
      </c>
      <c r="H342" s="86">
        <v>21</v>
      </c>
      <c r="I342" s="86">
        <v>412</v>
      </c>
      <c r="J342" s="7">
        <v>6</v>
      </c>
      <c r="K342" s="20">
        <v>45943</v>
      </c>
      <c r="L342" s="100">
        <v>37</v>
      </c>
      <c r="M342" s="100"/>
      <c r="N342" s="30"/>
      <c r="O342" s="119"/>
    </row>
    <row r="343" spans="1:15">
      <c r="A343" s="86" t="s">
        <v>29</v>
      </c>
      <c r="B343" s="86" t="s">
        <v>30</v>
      </c>
      <c r="C343" s="86" t="s">
        <v>37</v>
      </c>
      <c r="D343" s="86">
        <v>2018</v>
      </c>
      <c r="E343" s="86">
        <v>2</v>
      </c>
      <c r="F343" s="86">
        <v>3</v>
      </c>
      <c r="G343" s="86">
        <v>12</v>
      </c>
      <c r="H343" s="86">
        <v>22</v>
      </c>
      <c r="I343" s="86">
        <v>312</v>
      </c>
      <c r="J343" s="7">
        <v>6</v>
      </c>
      <c r="K343" s="20">
        <v>45943</v>
      </c>
      <c r="L343" s="100">
        <v>36</v>
      </c>
      <c r="M343" s="100"/>
      <c r="N343" s="30"/>
      <c r="O343" s="119"/>
    </row>
    <row r="344" spans="1:15">
      <c r="A344" s="86" t="s">
        <v>29</v>
      </c>
      <c r="B344" s="86" t="s">
        <v>30</v>
      </c>
      <c r="C344" s="86" t="s">
        <v>34</v>
      </c>
      <c r="D344" s="86">
        <v>1999</v>
      </c>
      <c r="E344" s="86">
        <v>2</v>
      </c>
      <c r="F344" s="86">
        <v>2</v>
      </c>
      <c r="G344" s="86">
        <v>12</v>
      </c>
      <c r="H344" s="86">
        <v>23</v>
      </c>
      <c r="I344" s="86">
        <v>212</v>
      </c>
      <c r="J344" s="7">
        <v>6</v>
      </c>
      <c r="K344" s="20">
        <v>45943</v>
      </c>
      <c r="L344" s="100">
        <v>35</v>
      </c>
      <c r="M344" s="100"/>
      <c r="N344" s="30"/>
      <c r="O344" s="119"/>
    </row>
    <row r="345" spans="1:15">
      <c r="A345" s="86" t="s">
        <v>29</v>
      </c>
      <c r="B345" s="86" t="s">
        <v>30</v>
      </c>
      <c r="C345" s="86" t="s">
        <v>35</v>
      </c>
      <c r="D345" s="86">
        <v>2002</v>
      </c>
      <c r="E345" s="86">
        <v>2</v>
      </c>
      <c r="F345" s="86">
        <v>1</v>
      </c>
      <c r="G345" s="86">
        <v>12</v>
      </c>
      <c r="H345" s="86">
        <v>24</v>
      </c>
      <c r="I345" s="86">
        <v>112</v>
      </c>
      <c r="J345" s="7">
        <v>6</v>
      </c>
      <c r="K345" s="20">
        <v>45943</v>
      </c>
      <c r="L345" s="100">
        <v>29</v>
      </c>
      <c r="M345" s="100"/>
      <c r="N345" s="30"/>
      <c r="O345" s="119"/>
    </row>
    <row r="346" spans="1:15">
      <c r="A346" s="86" t="s">
        <v>39</v>
      </c>
      <c r="B346" s="86" t="s">
        <v>40</v>
      </c>
      <c r="C346" s="86" t="s">
        <v>42</v>
      </c>
      <c r="D346" s="86">
        <v>1989</v>
      </c>
      <c r="E346" s="87">
        <v>2</v>
      </c>
      <c r="F346" s="87">
        <v>1</v>
      </c>
      <c r="G346" s="87">
        <v>14</v>
      </c>
      <c r="H346" s="86">
        <v>25</v>
      </c>
      <c r="I346" s="87">
        <v>114</v>
      </c>
      <c r="J346" s="7">
        <v>6</v>
      </c>
      <c r="K346" s="20">
        <v>45943</v>
      </c>
      <c r="L346" s="100">
        <v>49</v>
      </c>
      <c r="M346" s="100"/>
      <c r="N346" s="30"/>
      <c r="O346" s="119"/>
    </row>
    <row r="347" spans="1:15">
      <c r="A347" s="86" t="s">
        <v>39</v>
      </c>
      <c r="B347" s="86" t="s">
        <v>40</v>
      </c>
      <c r="C347" s="86" t="s">
        <v>45</v>
      </c>
      <c r="D347" s="86">
        <v>2004</v>
      </c>
      <c r="E347" s="86">
        <v>2</v>
      </c>
      <c r="F347" s="86">
        <v>2</v>
      </c>
      <c r="G347" s="86">
        <v>14</v>
      </c>
      <c r="H347" s="86">
        <v>26</v>
      </c>
      <c r="I347" s="86">
        <v>214</v>
      </c>
      <c r="J347" s="7">
        <v>6</v>
      </c>
      <c r="K347" s="20">
        <v>45943</v>
      </c>
      <c r="L347" s="100">
        <v>29</v>
      </c>
      <c r="M347" s="100"/>
      <c r="N347" s="30"/>
      <c r="O347" s="119"/>
    </row>
    <row r="348" spans="1:15">
      <c r="A348" s="86" t="s">
        <v>39</v>
      </c>
      <c r="B348" s="86" t="s">
        <v>40</v>
      </c>
      <c r="C348" s="86" t="s">
        <v>41</v>
      </c>
      <c r="D348" s="86">
        <v>1984</v>
      </c>
      <c r="E348" s="86">
        <v>2</v>
      </c>
      <c r="F348" s="86">
        <v>3</v>
      </c>
      <c r="G348" s="86">
        <v>14</v>
      </c>
      <c r="H348" s="86">
        <v>27</v>
      </c>
      <c r="I348" s="86">
        <v>314</v>
      </c>
      <c r="J348" s="7">
        <v>6</v>
      </c>
      <c r="K348" s="20">
        <v>45943</v>
      </c>
      <c r="L348" s="100">
        <v>50</v>
      </c>
      <c r="M348" s="100"/>
      <c r="N348" s="30"/>
      <c r="O348" s="119"/>
    </row>
    <row r="349" spans="1:15">
      <c r="A349" s="86" t="s">
        <v>39</v>
      </c>
      <c r="B349" s="86" t="s">
        <v>40</v>
      </c>
      <c r="C349" s="86" t="s">
        <v>47</v>
      </c>
      <c r="D349" s="86">
        <v>2016</v>
      </c>
      <c r="E349" s="86">
        <v>2</v>
      </c>
      <c r="F349" s="86">
        <v>4</v>
      </c>
      <c r="G349" s="86">
        <v>14</v>
      </c>
      <c r="H349" s="86">
        <v>28</v>
      </c>
      <c r="I349" s="86">
        <v>414</v>
      </c>
      <c r="J349" s="7">
        <v>6</v>
      </c>
      <c r="K349" s="20">
        <v>45943</v>
      </c>
      <c r="L349" s="100">
        <v>43</v>
      </c>
      <c r="M349" s="100"/>
      <c r="N349" s="30"/>
      <c r="O349" s="119"/>
    </row>
    <row r="350" spans="1:15">
      <c r="A350" s="86" t="s">
        <v>39</v>
      </c>
      <c r="B350" s="86" t="s">
        <v>40</v>
      </c>
      <c r="C350" s="86" t="s">
        <v>44</v>
      </c>
      <c r="D350" s="86">
        <v>2001</v>
      </c>
      <c r="E350" s="86">
        <v>2</v>
      </c>
      <c r="F350" s="86">
        <v>4</v>
      </c>
      <c r="G350" s="86">
        <v>16</v>
      </c>
      <c r="H350" s="86">
        <v>29</v>
      </c>
      <c r="I350" s="86">
        <v>416</v>
      </c>
      <c r="J350" s="7">
        <v>6</v>
      </c>
      <c r="K350" s="20">
        <v>45943</v>
      </c>
      <c r="L350" s="100">
        <v>26</v>
      </c>
      <c r="M350" s="100"/>
      <c r="N350" s="30"/>
      <c r="O350" s="119"/>
    </row>
    <row r="351" spans="1:15">
      <c r="A351" s="86" t="s">
        <v>39</v>
      </c>
      <c r="B351" s="86" t="s">
        <v>40</v>
      </c>
      <c r="C351" s="86" t="s">
        <v>43</v>
      </c>
      <c r="D351" s="86">
        <v>1999</v>
      </c>
      <c r="E351" s="86">
        <v>2</v>
      </c>
      <c r="F351" s="86">
        <v>3</v>
      </c>
      <c r="G351" s="86">
        <v>16</v>
      </c>
      <c r="H351" s="86">
        <v>30</v>
      </c>
      <c r="I351" s="86">
        <v>316</v>
      </c>
      <c r="J351" s="7">
        <v>6</v>
      </c>
      <c r="K351" s="20">
        <v>45943</v>
      </c>
      <c r="L351" s="100">
        <v>30</v>
      </c>
      <c r="M351" s="100"/>
      <c r="N351" s="30"/>
      <c r="O351" s="119"/>
    </row>
    <row r="352" spans="1:15">
      <c r="A352" s="86" t="s">
        <v>39</v>
      </c>
      <c r="B352" s="86" t="s">
        <v>40</v>
      </c>
      <c r="C352" s="86" t="s">
        <v>46</v>
      </c>
      <c r="D352" s="86">
        <v>2008</v>
      </c>
      <c r="E352" s="86">
        <v>2</v>
      </c>
      <c r="F352" s="86">
        <v>2</v>
      </c>
      <c r="G352" s="86">
        <v>16</v>
      </c>
      <c r="H352" s="86">
        <v>31</v>
      </c>
      <c r="I352" s="86">
        <v>216</v>
      </c>
      <c r="J352" s="7">
        <v>6</v>
      </c>
      <c r="K352" s="20">
        <v>45943</v>
      </c>
      <c r="L352" s="100">
        <v>39</v>
      </c>
      <c r="M352" s="100"/>
      <c r="N352" s="30"/>
      <c r="O352" s="119"/>
    </row>
    <row r="353" spans="1:15">
      <c r="A353" s="86" t="s">
        <v>39</v>
      </c>
      <c r="B353" s="86" t="s">
        <v>40</v>
      </c>
      <c r="C353" s="86" t="s">
        <v>48</v>
      </c>
      <c r="D353" s="86">
        <v>2020</v>
      </c>
      <c r="E353" s="86">
        <v>2</v>
      </c>
      <c r="F353" s="86">
        <v>1</v>
      </c>
      <c r="G353" s="86">
        <v>16</v>
      </c>
      <c r="H353" s="86">
        <v>32</v>
      </c>
      <c r="I353" s="86">
        <v>116</v>
      </c>
      <c r="J353" s="7">
        <v>6</v>
      </c>
      <c r="K353" s="20">
        <v>45943</v>
      </c>
      <c r="L353" s="100">
        <v>41</v>
      </c>
      <c r="M353" s="100">
        <v>19</v>
      </c>
      <c r="N353" s="30">
        <f t="shared" si="5"/>
        <v>46.341463414634148</v>
      </c>
      <c r="O353" s="119"/>
    </row>
    <row r="354" spans="1:15">
      <c r="A354" s="86" t="s">
        <v>29</v>
      </c>
      <c r="B354" s="86" t="s">
        <v>30</v>
      </c>
      <c r="C354" s="86" t="s">
        <v>33</v>
      </c>
      <c r="D354" s="86">
        <v>1998</v>
      </c>
      <c r="E354" s="86">
        <v>3</v>
      </c>
      <c r="F354" s="86">
        <v>1</v>
      </c>
      <c r="G354" s="86">
        <v>18</v>
      </c>
      <c r="H354" s="86">
        <v>33</v>
      </c>
      <c r="I354" s="86">
        <v>118</v>
      </c>
      <c r="J354" s="7">
        <v>6</v>
      </c>
      <c r="K354" s="20">
        <v>45943</v>
      </c>
      <c r="L354" s="100">
        <v>41</v>
      </c>
      <c r="M354" s="100"/>
      <c r="N354" s="30"/>
      <c r="O354" s="119"/>
    </row>
    <row r="355" spans="1:15">
      <c r="A355" s="86" t="s">
        <v>29</v>
      </c>
      <c r="B355" s="86" t="s">
        <v>30</v>
      </c>
      <c r="C355" s="86" t="s">
        <v>31</v>
      </c>
      <c r="D355" s="86">
        <v>1983</v>
      </c>
      <c r="E355" s="86">
        <v>3</v>
      </c>
      <c r="F355" s="86">
        <v>2</v>
      </c>
      <c r="G355" s="86">
        <v>18</v>
      </c>
      <c r="H355" s="86">
        <v>34</v>
      </c>
      <c r="I355" s="86">
        <v>218</v>
      </c>
      <c r="J355" s="7">
        <v>6</v>
      </c>
      <c r="K355" s="20">
        <v>45943</v>
      </c>
      <c r="L355" s="100">
        <v>28</v>
      </c>
      <c r="M355" s="100"/>
      <c r="N355" s="30"/>
      <c r="O355" s="119"/>
    </row>
    <row r="356" spans="1:15">
      <c r="A356" s="86" t="s">
        <v>29</v>
      </c>
      <c r="B356" s="86" t="s">
        <v>30</v>
      </c>
      <c r="C356" s="86" t="s">
        <v>34</v>
      </c>
      <c r="D356" s="86">
        <v>1999</v>
      </c>
      <c r="E356" s="86">
        <v>3</v>
      </c>
      <c r="F356" s="86">
        <v>3</v>
      </c>
      <c r="G356" s="86">
        <v>18</v>
      </c>
      <c r="H356" s="86">
        <v>35</v>
      </c>
      <c r="I356" s="86">
        <v>318</v>
      </c>
      <c r="J356" s="7">
        <v>6</v>
      </c>
      <c r="K356" s="20">
        <v>45943</v>
      </c>
      <c r="L356" s="100">
        <v>50</v>
      </c>
      <c r="M356" s="100"/>
      <c r="N356" s="30"/>
      <c r="O356" s="119"/>
    </row>
    <row r="357" spans="1:15">
      <c r="A357" s="86" t="s">
        <v>29</v>
      </c>
      <c r="B357" s="86" t="s">
        <v>30</v>
      </c>
      <c r="C357" s="86" t="s">
        <v>37</v>
      </c>
      <c r="D357" s="86">
        <v>2018</v>
      </c>
      <c r="E357" s="86">
        <v>3</v>
      </c>
      <c r="F357" s="86">
        <v>4</v>
      </c>
      <c r="G357" s="86">
        <v>18</v>
      </c>
      <c r="H357" s="86">
        <v>36</v>
      </c>
      <c r="I357" s="86">
        <v>418</v>
      </c>
      <c r="J357" s="7">
        <v>6</v>
      </c>
      <c r="K357" s="20">
        <v>45943</v>
      </c>
      <c r="L357" s="100">
        <v>24</v>
      </c>
      <c r="M357" s="100"/>
      <c r="N357" s="30"/>
      <c r="O357" s="119"/>
    </row>
    <row r="358" spans="1:15">
      <c r="A358" s="86" t="s">
        <v>29</v>
      </c>
      <c r="B358" s="86" t="s">
        <v>30</v>
      </c>
      <c r="C358" s="86" t="s">
        <v>32</v>
      </c>
      <c r="D358" s="86">
        <v>1985</v>
      </c>
      <c r="E358" s="86">
        <v>3</v>
      </c>
      <c r="F358" s="86">
        <v>4</v>
      </c>
      <c r="G358" s="86">
        <v>20</v>
      </c>
      <c r="H358" s="86">
        <v>37</v>
      </c>
      <c r="I358" s="86">
        <v>420</v>
      </c>
      <c r="J358" s="7">
        <v>6</v>
      </c>
      <c r="K358" s="20">
        <v>45943</v>
      </c>
      <c r="L358" s="100">
        <v>43</v>
      </c>
      <c r="M358" s="100"/>
      <c r="N358" s="30"/>
      <c r="O358" s="119"/>
    </row>
    <row r="359" spans="1:15">
      <c r="A359" s="86" t="s">
        <v>29</v>
      </c>
      <c r="B359" s="86" t="s">
        <v>30</v>
      </c>
      <c r="C359" s="86" t="s">
        <v>35</v>
      </c>
      <c r="D359" s="86">
        <v>2002</v>
      </c>
      <c r="E359" s="86">
        <v>3</v>
      </c>
      <c r="F359" s="86">
        <v>3</v>
      </c>
      <c r="G359" s="86">
        <v>20</v>
      </c>
      <c r="H359" s="86">
        <v>38</v>
      </c>
      <c r="I359" s="86">
        <v>320</v>
      </c>
      <c r="J359" s="7">
        <v>6</v>
      </c>
      <c r="K359" s="20">
        <v>45943</v>
      </c>
      <c r="L359" s="100">
        <v>30</v>
      </c>
      <c r="M359" s="100"/>
      <c r="N359" s="30"/>
      <c r="O359" s="119"/>
    </row>
    <row r="360" spans="1:15">
      <c r="A360" s="86" t="s">
        <v>29</v>
      </c>
      <c r="B360" s="86" t="s">
        <v>30</v>
      </c>
      <c r="C360" s="86" t="s">
        <v>36</v>
      </c>
      <c r="D360" s="86">
        <v>2016</v>
      </c>
      <c r="E360" s="86">
        <v>3</v>
      </c>
      <c r="F360" s="86">
        <v>2</v>
      </c>
      <c r="G360" s="86">
        <v>20</v>
      </c>
      <c r="H360" s="86">
        <v>39</v>
      </c>
      <c r="I360" s="86">
        <v>220</v>
      </c>
      <c r="J360" s="7">
        <v>6</v>
      </c>
      <c r="K360" s="20">
        <v>45943</v>
      </c>
      <c r="L360" s="100">
        <v>36</v>
      </c>
      <c r="M360" s="100"/>
      <c r="N360" s="30"/>
      <c r="O360" s="119"/>
    </row>
    <row r="361" spans="1:15">
      <c r="A361" s="86" t="s">
        <v>29</v>
      </c>
      <c r="B361" s="86" t="s">
        <v>30</v>
      </c>
      <c r="C361" s="86" t="s">
        <v>38</v>
      </c>
      <c r="D361" s="86">
        <v>2023</v>
      </c>
      <c r="E361" s="86">
        <v>3</v>
      </c>
      <c r="F361" s="86">
        <v>1</v>
      </c>
      <c r="G361" s="86">
        <v>20</v>
      </c>
      <c r="H361" s="86">
        <v>40</v>
      </c>
      <c r="I361" s="86">
        <v>120</v>
      </c>
      <c r="J361" s="7">
        <v>6</v>
      </c>
      <c r="K361" s="20">
        <v>45943</v>
      </c>
      <c r="L361" s="100">
        <v>31</v>
      </c>
      <c r="M361" s="100"/>
      <c r="N361" s="30"/>
      <c r="O361" s="119"/>
    </row>
    <row r="362" spans="1:15">
      <c r="A362" s="86" t="s">
        <v>39</v>
      </c>
      <c r="B362" s="86" t="s">
        <v>40</v>
      </c>
      <c r="C362" s="86" t="s">
        <v>44</v>
      </c>
      <c r="D362" s="86">
        <v>2001</v>
      </c>
      <c r="E362" s="86">
        <v>3</v>
      </c>
      <c r="F362" s="86">
        <v>1</v>
      </c>
      <c r="G362" s="86">
        <v>22</v>
      </c>
      <c r="H362" s="86">
        <v>41</v>
      </c>
      <c r="I362" s="86">
        <v>122</v>
      </c>
      <c r="J362" s="7">
        <v>6</v>
      </c>
      <c r="K362" s="20">
        <v>45943</v>
      </c>
      <c r="L362" s="100">
        <v>40</v>
      </c>
      <c r="M362" s="100"/>
      <c r="N362" s="30"/>
      <c r="O362" s="119"/>
    </row>
    <row r="363" spans="1:15">
      <c r="A363" s="86" t="s">
        <v>39</v>
      </c>
      <c r="B363" s="86" t="s">
        <v>40</v>
      </c>
      <c r="C363" s="86" t="s">
        <v>47</v>
      </c>
      <c r="D363" s="86">
        <v>2016</v>
      </c>
      <c r="E363" s="86">
        <v>3</v>
      </c>
      <c r="F363" s="86">
        <v>2</v>
      </c>
      <c r="G363" s="86">
        <v>22</v>
      </c>
      <c r="H363" s="86">
        <v>42</v>
      </c>
      <c r="I363" s="86">
        <v>222</v>
      </c>
      <c r="J363" s="7">
        <v>6</v>
      </c>
      <c r="K363" s="20">
        <v>45943</v>
      </c>
      <c r="L363" s="100">
        <v>39</v>
      </c>
      <c r="M363" s="100"/>
      <c r="N363" s="30"/>
      <c r="O363" s="119"/>
    </row>
    <row r="364" spans="1:15">
      <c r="A364" s="86" t="s">
        <v>39</v>
      </c>
      <c r="B364" s="86" t="s">
        <v>40</v>
      </c>
      <c r="C364" s="86" t="s">
        <v>42</v>
      </c>
      <c r="D364" s="86">
        <v>1989</v>
      </c>
      <c r="E364" s="86">
        <v>3</v>
      </c>
      <c r="F364" s="86">
        <v>3</v>
      </c>
      <c r="G364" s="86">
        <v>22</v>
      </c>
      <c r="H364" s="86">
        <v>43</v>
      </c>
      <c r="I364" s="86">
        <v>322</v>
      </c>
      <c r="J364" s="7">
        <v>6</v>
      </c>
      <c r="K364" s="20">
        <v>45943</v>
      </c>
      <c r="L364" s="100">
        <v>39</v>
      </c>
      <c r="M364" s="100"/>
      <c r="N364" s="30"/>
      <c r="O364" s="119"/>
    </row>
    <row r="365" spans="1:15">
      <c r="A365" s="86" t="s">
        <v>39</v>
      </c>
      <c r="B365" s="86" t="s">
        <v>40</v>
      </c>
      <c r="C365" s="86" t="s">
        <v>48</v>
      </c>
      <c r="D365" s="86">
        <v>2020</v>
      </c>
      <c r="E365" s="86">
        <v>3</v>
      </c>
      <c r="F365" s="86">
        <v>4</v>
      </c>
      <c r="G365" s="86">
        <v>22</v>
      </c>
      <c r="H365" s="86">
        <v>44</v>
      </c>
      <c r="I365" s="86">
        <v>422</v>
      </c>
      <c r="J365" s="7">
        <v>6</v>
      </c>
      <c r="K365" s="20">
        <v>45943</v>
      </c>
      <c r="L365" s="100">
        <v>34</v>
      </c>
      <c r="M365" s="100">
        <v>25</v>
      </c>
      <c r="N365" s="30">
        <f t="shared" si="5"/>
        <v>73.529411764705884</v>
      </c>
      <c r="O365" s="119"/>
    </row>
    <row r="366" spans="1:15">
      <c r="A366" s="86" t="s">
        <v>39</v>
      </c>
      <c r="B366" s="86" t="s">
        <v>40</v>
      </c>
      <c r="C366" s="86" t="s">
        <v>41</v>
      </c>
      <c r="D366" s="86">
        <v>1984</v>
      </c>
      <c r="E366" s="86">
        <v>3</v>
      </c>
      <c r="F366" s="86">
        <v>4</v>
      </c>
      <c r="G366" s="86">
        <v>24</v>
      </c>
      <c r="H366" s="86">
        <v>45</v>
      </c>
      <c r="I366" s="86">
        <v>424</v>
      </c>
      <c r="J366" s="7">
        <v>6</v>
      </c>
      <c r="K366" s="20">
        <v>45943</v>
      </c>
      <c r="L366" s="100">
        <v>30</v>
      </c>
      <c r="M366" s="100"/>
      <c r="N366" s="30"/>
      <c r="O366" s="119"/>
    </row>
    <row r="367" spans="1:15">
      <c r="A367" s="86" t="s">
        <v>39</v>
      </c>
      <c r="B367" s="86" t="s">
        <v>40</v>
      </c>
      <c r="C367" s="86" t="s">
        <v>46</v>
      </c>
      <c r="D367" s="86">
        <v>2008</v>
      </c>
      <c r="E367" s="86">
        <v>3</v>
      </c>
      <c r="F367" s="86">
        <v>3</v>
      </c>
      <c r="G367" s="86">
        <v>24</v>
      </c>
      <c r="H367" s="86">
        <v>46</v>
      </c>
      <c r="I367" s="86">
        <v>324</v>
      </c>
      <c r="J367" s="7">
        <v>6</v>
      </c>
      <c r="K367" s="20">
        <v>45943</v>
      </c>
      <c r="L367" s="100">
        <v>32</v>
      </c>
      <c r="M367" s="100"/>
      <c r="N367" s="30"/>
      <c r="O367" s="119"/>
    </row>
    <row r="368" spans="1:15">
      <c r="A368" s="86" t="s">
        <v>39</v>
      </c>
      <c r="B368" s="86" t="s">
        <v>40</v>
      </c>
      <c r="C368" s="86" t="s">
        <v>43</v>
      </c>
      <c r="D368" s="86">
        <v>1999</v>
      </c>
      <c r="E368" s="86">
        <v>3</v>
      </c>
      <c r="F368" s="86">
        <v>2</v>
      </c>
      <c r="G368" s="86">
        <v>24</v>
      </c>
      <c r="H368" s="86">
        <v>47</v>
      </c>
      <c r="I368" s="86">
        <v>224</v>
      </c>
      <c r="J368" s="7">
        <v>6</v>
      </c>
      <c r="K368" s="20">
        <v>45943</v>
      </c>
      <c r="L368" s="100">
        <v>36</v>
      </c>
      <c r="M368" s="100"/>
      <c r="N368" s="30"/>
      <c r="O368" s="119"/>
    </row>
    <row r="369" spans="1:15">
      <c r="A369" s="86" t="s">
        <v>39</v>
      </c>
      <c r="B369" s="86" t="s">
        <v>40</v>
      </c>
      <c r="C369" s="86" t="s">
        <v>45</v>
      </c>
      <c r="D369" s="86">
        <v>2004</v>
      </c>
      <c r="E369" s="86">
        <v>3</v>
      </c>
      <c r="F369" s="86">
        <v>1</v>
      </c>
      <c r="G369" s="86">
        <v>24</v>
      </c>
      <c r="H369" s="86">
        <v>48</v>
      </c>
      <c r="I369" s="86">
        <v>124</v>
      </c>
      <c r="J369" s="7">
        <v>6</v>
      </c>
      <c r="K369" s="20">
        <v>45943</v>
      </c>
      <c r="L369" s="100">
        <v>31</v>
      </c>
      <c r="M369" s="100"/>
      <c r="N369" s="30"/>
      <c r="O369" s="119"/>
    </row>
    <row r="370" spans="1:15">
      <c r="A370" s="86" t="s">
        <v>29</v>
      </c>
      <c r="B370" s="86" t="s">
        <v>30</v>
      </c>
      <c r="C370" s="86" t="s">
        <v>34</v>
      </c>
      <c r="D370" s="86">
        <v>1999</v>
      </c>
      <c r="E370" s="86">
        <v>4</v>
      </c>
      <c r="F370" s="86">
        <v>1</v>
      </c>
      <c r="G370" s="86">
        <v>26</v>
      </c>
      <c r="H370" s="86">
        <v>49</v>
      </c>
      <c r="I370" s="86">
        <v>126</v>
      </c>
      <c r="J370" s="7">
        <v>6</v>
      </c>
      <c r="K370" s="20">
        <v>45943</v>
      </c>
      <c r="L370" s="100">
        <v>37</v>
      </c>
      <c r="M370" s="100"/>
      <c r="N370" s="30"/>
      <c r="O370" s="119"/>
    </row>
    <row r="371" spans="1:15">
      <c r="A371" s="86" t="s">
        <v>29</v>
      </c>
      <c r="B371" s="86" t="s">
        <v>30</v>
      </c>
      <c r="C371" s="86" t="s">
        <v>35</v>
      </c>
      <c r="D371" s="86">
        <v>2002</v>
      </c>
      <c r="E371" s="86">
        <v>4</v>
      </c>
      <c r="F371" s="86">
        <v>2</v>
      </c>
      <c r="G371" s="86">
        <v>26</v>
      </c>
      <c r="H371" s="86">
        <v>50</v>
      </c>
      <c r="I371" s="86">
        <v>226</v>
      </c>
      <c r="J371" s="7">
        <v>6</v>
      </c>
      <c r="K371" s="20">
        <v>45943</v>
      </c>
      <c r="L371" s="100">
        <v>34</v>
      </c>
      <c r="M371" s="100"/>
      <c r="N371" s="30"/>
      <c r="O371" s="119"/>
    </row>
    <row r="372" spans="1:15">
      <c r="A372" s="86" t="s">
        <v>29</v>
      </c>
      <c r="B372" s="86" t="s">
        <v>30</v>
      </c>
      <c r="C372" s="86" t="s">
        <v>32</v>
      </c>
      <c r="D372" s="86">
        <v>1985</v>
      </c>
      <c r="E372" s="86">
        <v>4</v>
      </c>
      <c r="F372" s="86">
        <v>3</v>
      </c>
      <c r="G372" s="86">
        <v>26</v>
      </c>
      <c r="H372" s="86">
        <v>51</v>
      </c>
      <c r="I372" s="86">
        <v>326</v>
      </c>
      <c r="J372" s="7">
        <v>6</v>
      </c>
      <c r="K372" s="20">
        <v>45943</v>
      </c>
      <c r="L372" s="100">
        <v>28</v>
      </c>
      <c r="M372" s="100"/>
      <c r="N372" s="30"/>
      <c r="O372" s="119"/>
    </row>
    <row r="373" spans="1:15">
      <c r="A373" s="86" t="s">
        <v>29</v>
      </c>
      <c r="B373" s="86" t="s">
        <v>30</v>
      </c>
      <c r="C373" s="86" t="s">
        <v>38</v>
      </c>
      <c r="D373" s="86">
        <v>2023</v>
      </c>
      <c r="E373" s="86">
        <v>4</v>
      </c>
      <c r="F373" s="86">
        <v>4</v>
      </c>
      <c r="G373" s="86">
        <v>26</v>
      </c>
      <c r="H373" s="86">
        <v>52</v>
      </c>
      <c r="I373" s="86">
        <v>426</v>
      </c>
      <c r="J373" s="7">
        <v>6</v>
      </c>
      <c r="K373" s="20">
        <v>45943</v>
      </c>
      <c r="L373" s="100">
        <v>37</v>
      </c>
      <c r="M373" s="100"/>
      <c r="N373" s="30"/>
      <c r="O373" s="119"/>
    </row>
    <row r="374" spans="1:15">
      <c r="A374" s="86" t="s">
        <v>29</v>
      </c>
      <c r="B374" s="86" t="s">
        <v>30</v>
      </c>
      <c r="C374" s="86" t="s">
        <v>36</v>
      </c>
      <c r="D374" s="86">
        <v>2016</v>
      </c>
      <c r="E374" s="86">
        <v>4</v>
      </c>
      <c r="F374" s="86">
        <v>4</v>
      </c>
      <c r="G374" s="86">
        <v>28</v>
      </c>
      <c r="H374" s="86">
        <v>53</v>
      </c>
      <c r="I374" s="86">
        <v>428</v>
      </c>
      <c r="J374" s="7">
        <v>6</v>
      </c>
      <c r="K374" s="20">
        <v>45943</v>
      </c>
      <c r="L374" s="100">
        <v>60</v>
      </c>
      <c r="M374" s="100"/>
      <c r="N374" s="30"/>
      <c r="O374" s="119"/>
    </row>
    <row r="375" spans="1:15">
      <c r="A375" s="86" t="s">
        <v>29</v>
      </c>
      <c r="B375" s="86" t="s">
        <v>30</v>
      </c>
      <c r="C375" s="86" t="s">
        <v>33</v>
      </c>
      <c r="D375" s="86">
        <v>1998</v>
      </c>
      <c r="E375" s="86">
        <v>4</v>
      </c>
      <c r="F375" s="86">
        <v>3</v>
      </c>
      <c r="G375" s="86">
        <v>28</v>
      </c>
      <c r="H375" s="86">
        <v>54</v>
      </c>
      <c r="I375" s="86">
        <v>328</v>
      </c>
      <c r="J375" s="7">
        <v>6</v>
      </c>
      <c r="K375" s="20">
        <v>45943</v>
      </c>
      <c r="L375" s="100">
        <v>40</v>
      </c>
      <c r="M375" s="100"/>
      <c r="N375" s="30"/>
      <c r="O375" s="119"/>
    </row>
    <row r="376" spans="1:15">
      <c r="A376" s="86" t="s">
        <v>29</v>
      </c>
      <c r="B376" s="86" t="s">
        <v>30</v>
      </c>
      <c r="C376" s="86" t="s">
        <v>37</v>
      </c>
      <c r="D376" s="86">
        <v>2018</v>
      </c>
      <c r="E376" s="86">
        <v>4</v>
      </c>
      <c r="F376" s="86">
        <v>2</v>
      </c>
      <c r="G376" s="86">
        <v>28</v>
      </c>
      <c r="H376" s="86">
        <v>55</v>
      </c>
      <c r="I376" s="86">
        <v>228</v>
      </c>
      <c r="J376" s="7">
        <v>6</v>
      </c>
      <c r="K376" s="20">
        <v>45943</v>
      </c>
      <c r="L376" s="100">
        <v>27</v>
      </c>
      <c r="M376" s="100"/>
      <c r="N376" s="30"/>
      <c r="O376" s="119"/>
    </row>
    <row r="377" spans="1:15">
      <c r="A377" s="86" t="s">
        <v>29</v>
      </c>
      <c r="B377" s="86" t="s">
        <v>30</v>
      </c>
      <c r="C377" s="86" t="s">
        <v>31</v>
      </c>
      <c r="D377" s="86">
        <v>1983</v>
      </c>
      <c r="E377" s="86">
        <v>4</v>
      </c>
      <c r="F377" s="86">
        <v>1</v>
      </c>
      <c r="G377" s="86">
        <v>28</v>
      </c>
      <c r="H377" s="86">
        <v>56</v>
      </c>
      <c r="I377" s="86">
        <v>128</v>
      </c>
      <c r="J377" s="7">
        <v>6</v>
      </c>
      <c r="K377" s="20">
        <v>45943</v>
      </c>
      <c r="L377" s="100">
        <v>58</v>
      </c>
      <c r="M377" s="100"/>
      <c r="N377" s="30"/>
      <c r="O377" s="119"/>
    </row>
    <row r="378" spans="1:15">
      <c r="A378" s="86" t="s">
        <v>39</v>
      </c>
      <c r="B378" s="86" t="s">
        <v>40</v>
      </c>
      <c r="C378" s="86" t="s">
        <v>43</v>
      </c>
      <c r="D378" s="86">
        <v>1999</v>
      </c>
      <c r="E378" s="86">
        <v>4</v>
      </c>
      <c r="F378" s="86">
        <v>1</v>
      </c>
      <c r="G378" s="86">
        <v>30</v>
      </c>
      <c r="H378" s="86">
        <v>57</v>
      </c>
      <c r="I378" s="86">
        <v>130</v>
      </c>
      <c r="J378" s="7">
        <v>6</v>
      </c>
      <c r="K378" s="20">
        <v>45943</v>
      </c>
      <c r="L378" s="100">
        <v>30</v>
      </c>
      <c r="M378" s="100"/>
      <c r="N378" s="30"/>
      <c r="O378" s="119"/>
    </row>
    <row r="379" spans="1:15">
      <c r="A379" s="86" t="s">
        <v>39</v>
      </c>
      <c r="B379" s="86" t="s">
        <v>40</v>
      </c>
      <c r="C379" s="86" t="s">
        <v>48</v>
      </c>
      <c r="D379" s="86">
        <v>2020</v>
      </c>
      <c r="E379" s="86">
        <v>4</v>
      </c>
      <c r="F379" s="86">
        <v>2</v>
      </c>
      <c r="G379" s="86">
        <v>30</v>
      </c>
      <c r="H379" s="86">
        <v>58</v>
      </c>
      <c r="I379" s="86">
        <v>230</v>
      </c>
      <c r="J379" s="7">
        <v>6</v>
      </c>
      <c r="K379" s="20">
        <v>45943</v>
      </c>
      <c r="L379" s="100">
        <v>31</v>
      </c>
      <c r="M379" s="100">
        <v>27</v>
      </c>
      <c r="N379" s="30">
        <f t="shared" si="5"/>
        <v>87.096774193548384</v>
      </c>
      <c r="O379" s="119"/>
    </row>
    <row r="380" spans="1:15">
      <c r="A380" s="86" t="s">
        <v>39</v>
      </c>
      <c r="B380" s="86" t="s">
        <v>40</v>
      </c>
      <c r="C380" s="86" t="s">
        <v>44</v>
      </c>
      <c r="D380" s="86">
        <v>2001</v>
      </c>
      <c r="E380" s="86">
        <v>4</v>
      </c>
      <c r="F380" s="86">
        <v>3</v>
      </c>
      <c r="G380" s="86">
        <v>30</v>
      </c>
      <c r="H380" s="86">
        <v>59</v>
      </c>
      <c r="I380" s="86">
        <v>330</v>
      </c>
      <c r="J380" s="7">
        <v>6</v>
      </c>
      <c r="K380" s="20">
        <v>45943</v>
      </c>
      <c r="L380" s="100">
        <v>54</v>
      </c>
      <c r="M380" s="100"/>
      <c r="N380" s="30"/>
      <c r="O380" s="119"/>
    </row>
    <row r="381" spans="1:15">
      <c r="A381" s="86" t="s">
        <v>39</v>
      </c>
      <c r="B381" s="86" t="s">
        <v>40</v>
      </c>
      <c r="C381" s="86" t="s">
        <v>45</v>
      </c>
      <c r="D381" s="86">
        <v>2004</v>
      </c>
      <c r="E381" s="86">
        <v>4</v>
      </c>
      <c r="F381" s="86">
        <v>4</v>
      </c>
      <c r="G381" s="86">
        <v>30</v>
      </c>
      <c r="H381" s="86">
        <v>60</v>
      </c>
      <c r="I381" s="86">
        <v>430</v>
      </c>
      <c r="J381" s="7">
        <v>6</v>
      </c>
      <c r="K381" s="20">
        <v>45943</v>
      </c>
      <c r="L381" s="100">
        <v>46</v>
      </c>
      <c r="M381" s="100"/>
      <c r="N381" s="30"/>
      <c r="O381" s="119"/>
    </row>
    <row r="382" spans="1:15">
      <c r="A382" s="86" t="s">
        <v>39</v>
      </c>
      <c r="B382" s="86" t="s">
        <v>40</v>
      </c>
      <c r="C382" s="86" t="s">
        <v>42</v>
      </c>
      <c r="D382" s="86">
        <v>1989</v>
      </c>
      <c r="E382" s="86">
        <v>4</v>
      </c>
      <c r="F382" s="86">
        <v>4</v>
      </c>
      <c r="G382" s="86">
        <v>32</v>
      </c>
      <c r="H382" s="86">
        <v>61</v>
      </c>
      <c r="I382" s="86">
        <v>432</v>
      </c>
      <c r="J382" s="7">
        <v>6</v>
      </c>
      <c r="K382" s="20">
        <v>45943</v>
      </c>
      <c r="L382" s="100">
        <v>44</v>
      </c>
      <c r="M382" s="100"/>
      <c r="N382" s="30"/>
      <c r="O382" s="119"/>
    </row>
    <row r="383" spans="1:15">
      <c r="A383" s="86" t="s">
        <v>39</v>
      </c>
      <c r="B383" s="86" t="s">
        <v>40</v>
      </c>
      <c r="C383" s="86" t="s">
        <v>47</v>
      </c>
      <c r="D383" s="86">
        <v>2016</v>
      </c>
      <c r="E383" s="86">
        <v>4</v>
      </c>
      <c r="F383" s="86">
        <v>3</v>
      </c>
      <c r="G383" s="86">
        <v>32</v>
      </c>
      <c r="H383" s="86">
        <v>62</v>
      </c>
      <c r="I383" s="86">
        <v>332</v>
      </c>
      <c r="J383" s="7">
        <v>6</v>
      </c>
      <c r="K383" s="20">
        <v>45943</v>
      </c>
      <c r="L383" s="100">
        <v>29</v>
      </c>
      <c r="M383" s="100"/>
      <c r="N383" s="30"/>
      <c r="O383" s="119"/>
    </row>
    <row r="384" spans="1:15">
      <c r="A384" s="86" t="s">
        <v>39</v>
      </c>
      <c r="B384" s="86" t="s">
        <v>40</v>
      </c>
      <c r="C384" s="86" t="s">
        <v>41</v>
      </c>
      <c r="D384" s="86">
        <v>1984</v>
      </c>
      <c r="E384" s="86">
        <v>4</v>
      </c>
      <c r="F384" s="86">
        <v>2</v>
      </c>
      <c r="G384" s="86">
        <v>32</v>
      </c>
      <c r="H384" s="86">
        <v>63</v>
      </c>
      <c r="I384" s="86">
        <v>232</v>
      </c>
      <c r="J384" s="7">
        <v>6</v>
      </c>
      <c r="K384" s="20">
        <v>45943</v>
      </c>
      <c r="L384" s="100">
        <v>34</v>
      </c>
      <c r="M384" s="100"/>
      <c r="N384" s="30"/>
      <c r="O384" s="119"/>
    </row>
    <row r="385" spans="1:15">
      <c r="A385" s="86" t="s">
        <v>39</v>
      </c>
      <c r="B385" s="86" t="s">
        <v>40</v>
      </c>
      <c r="C385" s="86" t="s">
        <v>46</v>
      </c>
      <c r="D385" s="86">
        <v>2008</v>
      </c>
      <c r="E385" s="86">
        <v>4</v>
      </c>
      <c r="F385" s="86">
        <v>1</v>
      </c>
      <c r="G385" s="86">
        <v>32</v>
      </c>
      <c r="H385" s="86">
        <v>64</v>
      </c>
      <c r="I385" s="86">
        <v>132</v>
      </c>
      <c r="J385" s="7">
        <v>6</v>
      </c>
      <c r="K385" s="20">
        <v>45943</v>
      </c>
      <c r="L385" s="100">
        <v>19</v>
      </c>
      <c r="M385" s="100"/>
      <c r="N385" s="30"/>
      <c r="O385" s="119"/>
    </row>
    <row r="386" spans="1:15">
      <c r="J386" s="7"/>
      <c r="M386" s="100"/>
    </row>
    <row r="387" spans="1:15">
      <c r="J387" s="7"/>
      <c r="M387" s="100"/>
    </row>
    <row r="388" spans="1:15">
      <c r="J388" s="7"/>
      <c r="M388" s="100"/>
    </row>
    <row r="389" spans="1:15">
      <c r="J389" s="7"/>
      <c r="M389" s="100"/>
    </row>
    <row r="390" spans="1:15">
      <c r="J390" s="7"/>
      <c r="M390" s="100"/>
    </row>
    <row r="391" spans="1:15">
      <c r="J391" s="7"/>
      <c r="M391" s="100"/>
    </row>
    <row r="392" spans="1:15">
      <c r="J392" s="7"/>
      <c r="M392" s="100"/>
    </row>
    <row r="393" spans="1:15">
      <c r="J393" s="7"/>
      <c r="M393" s="100"/>
    </row>
    <row r="394" spans="1:15">
      <c r="J394" s="7"/>
      <c r="M394" s="100"/>
    </row>
    <row r="395" spans="1:15">
      <c r="J395" s="7"/>
      <c r="M395" s="100"/>
    </row>
    <row r="396" spans="1:15">
      <c r="J396" s="7"/>
      <c r="M396" s="100"/>
    </row>
    <row r="397" spans="1:15">
      <c r="J397" s="7"/>
      <c r="M397" s="100"/>
    </row>
    <row r="398" spans="1:15">
      <c r="J398" s="7"/>
      <c r="M398" s="100"/>
    </row>
    <row r="399" spans="1:15">
      <c r="J399" s="7"/>
      <c r="M399" s="100"/>
    </row>
    <row r="400" spans="1:15">
      <c r="J400" s="7"/>
      <c r="M400" s="100"/>
    </row>
    <row r="401" spans="1:13">
      <c r="J401" s="7"/>
      <c r="M401" s="100"/>
    </row>
    <row r="402" spans="1:13">
      <c r="J402" s="7"/>
    </row>
    <row r="403" spans="1:13">
      <c r="J403" s="7"/>
    </row>
    <row r="404" spans="1:13">
      <c r="J404" s="7"/>
    </row>
    <row r="405" spans="1:13">
      <c r="J405" s="7"/>
    </row>
    <row r="406" spans="1:13">
      <c r="J406" s="7"/>
    </row>
    <row r="407" spans="1:13">
      <c r="J407" s="7"/>
    </row>
    <row r="408" spans="1:13">
      <c r="J408" s="7"/>
    </row>
    <row r="409" spans="1:13">
      <c r="J409" s="7"/>
    </row>
    <row r="410" spans="1:13">
      <c r="A410" s="86"/>
      <c r="B410" s="86"/>
      <c r="C410" s="87"/>
      <c r="D410" s="86"/>
      <c r="E410" s="86"/>
      <c r="F410" s="87"/>
      <c r="G410" s="87"/>
      <c r="H410" s="87"/>
      <c r="I410" s="87"/>
      <c r="J410" s="7"/>
    </row>
    <row r="411" spans="1:13">
      <c r="J411" s="7"/>
    </row>
    <row r="412" spans="1:13">
      <c r="J412" s="7"/>
    </row>
    <row r="413" spans="1:13">
      <c r="J413" s="7"/>
    </row>
    <row r="414" spans="1:13">
      <c r="J414" s="7"/>
    </row>
    <row r="415" spans="1:13">
      <c r="J415" s="7"/>
    </row>
    <row r="416" spans="1:13">
      <c r="J416" s="7"/>
    </row>
    <row r="417" spans="10:10">
      <c r="J417" s="7"/>
    </row>
    <row r="418" spans="10:10">
      <c r="J418" s="7"/>
    </row>
    <row r="419" spans="10:10">
      <c r="J419" s="7"/>
    </row>
    <row r="420" spans="10:10">
      <c r="J420" s="7"/>
    </row>
    <row r="421" spans="10:10">
      <c r="J421" s="7"/>
    </row>
    <row r="422" spans="10:10">
      <c r="J422" s="7"/>
    </row>
    <row r="423" spans="10:10">
      <c r="J423" s="7"/>
    </row>
    <row r="424" spans="10:10">
      <c r="J424" s="7"/>
    </row>
    <row r="425" spans="10:10">
      <c r="J425" s="7"/>
    </row>
    <row r="426" spans="10:10">
      <c r="J426" s="7"/>
    </row>
    <row r="427" spans="10:10">
      <c r="J427" s="7"/>
    </row>
    <row r="428" spans="10:10">
      <c r="J428" s="7"/>
    </row>
    <row r="429" spans="10:10">
      <c r="J429" s="7"/>
    </row>
    <row r="430" spans="10:10">
      <c r="J430" s="7"/>
    </row>
    <row r="431" spans="10:10">
      <c r="J431" s="7"/>
    </row>
    <row r="432" spans="10:10">
      <c r="J432" s="7"/>
    </row>
    <row r="433" spans="10:10">
      <c r="J433" s="7"/>
    </row>
    <row r="434" spans="10:10">
      <c r="J434" s="7"/>
    </row>
    <row r="435" spans="10:10">
      <c r="J435" s="7"/>
    </row>
    <row r="436" spans="10:10">
      <c r="J436" s="7"/>
    </row>
    <row r="437" spans="10:10">
      <c r="J437" s="7"/>
    </row>
    <row r="438" spans="10:10">
      <c r="J438" s="7"/>
    </row>
    <row r="439" spans="10:10">
      <c r="J439" s="7"/>
    </row>
    <row r="440" spans="10:10">
      <c r="J440" s="7"/>
    </row>
    <row r="441" spans="10:10">
      <c r="J441" s="7"/>
    </row>
    <row r="442" spans="10:10">
      <c r="J442" s="7"/>
    </row>
    <row r="443" spans="10:10">
      <c r="J443" s="7"/>
    </row>
    <row r="444" spans="10:10">
      <c r="J444" s="7"/>
    </row>
    <row r="445" spans="10:10">
      <c r="J445" s="7"/>
    </row>
    <row r="446" spans="10:10">
      <c r="J446" s="7"/>
    </row>
    <row r="447" spans="10:10">
      <c r="J447" s="7"/>
    </row>
    <row r="448" spans="10:10">
      <c r="J448" s="7"/>
    </row>
    <row r="449" spans="10:10">
      <c r="J449" s="7"/>
    </row>
    <row r="450" spans="10:10">
      <c r="J450" s="7"/>
    </row>
    <row r="451" spans="10:10">
      <c r="J451" s="7"/>
    </row>
    <row r="452" spans="10:10">
      <c r="J452" s="7"/>
    </row>
    <row r="453" spans="10:10">
      <c r="J453" s="7"/>
    </row>
    <row r="454" spans="10:10">
      <c r="J454" s="7"/>
    </row>
    <row r="455" spans="10:10">
      <c r="J455" s="7"/>
    </row>
    <row r="456" spans="10:10">
      <c r="J456" s="7"/>
    </row>
    <row r="457" spans="10:10">
      <c r="J457" s="7"/>
    </row>
    <row r="458" spans="10:10">
      <c r="J458" s="7"/>
    </row>
    <row r="459" spans="10:10">
      <c r="J459" s="7"/>
    </row>
    <row r="460" spans="10:10">
      <c r="J460" s="7"/>
    </row>
    <row r="461" spans="10:10">
      <c r="J461" s="7"/>
    </row>
    <row r="462" spans="10:10">
      <c r="J462" s="7"/>
    </row>
    <row r="463" spans="10:10">
      <c r="J463" s="7"/>
    </row>
    <row r="464" spans="10:10">
      <c r="J464" s="7"/>
    </row>
    <row r="465" spans="1:10">
      <c r="J465" s="7"/>
    </row>
    <row r="466" spans="1:10">
      <c r="J466" s="7"/>
    </row>
    <row r="467" spans="1:10">
      <c r="J467" s="7"/>
    </row>
    <row r="468" spans="1:10">
      <c r="J468" s="7"/>
    </row>
    <row r="469" spans="1:10">
      <c r="J469" s="7"/>
    </row>
    <row r="470" spans="1:10">
      <c r="J470" s="7"/>
    </row>
    <row r="471" spans="1:10">
      <c r="J471" s="7"/>
    </row>
    <row r="472" spans="1:10">
      <c r="J472" s="7"/>
    </row>
    <row r="473" spans="1:10">
      <c r="J473" s="7"/>
    </row>
    <row r="474" spans="1:10">
      <c r="A474" s="86"/>
      <c r="B474" s="86"/>
      <c r="C474" s="87"/>
      <c r="D474" s="86"/>
      <c r="E474" s="86"/>
      <c r="F474" s="87"/>
      <c r="G474" s="87"/>
      <c r="H474" s="87"/>
      <c r="I474" s="87"/>
      <c r="J474" s="7"/>
    </row>
    <row r="475" spans="1:10">
      <c r="J475" s="7"/>
    </row>
    <row r="476" spans="1:10">
      <c r="J476" s="7"/>
    </row>
    <row r="477" spans="1:10">
      <c r="J477" s="7"/>
    </row>
    <row r="478" spans="1:10">
      <c r="J478" s="7"/>
    </row>
    <row r="479" spans="1:10">
      <c r="J479" s="7"/>
    </row>
    <row r="480" spans="1:10">
      <c r="J480" s="7"/>
    </row>
    <row r="481" spans="10:10">
      <c r="J481" s="7"/>
    </row>
    <row r="482" spans="10:10">
      <c r="J482" s="7"/>
    </row>
    <row r="483" spans="10:10">
      <c r="J483" s="7"/>
    </row>
    <row r="484" spans="10:10">
      <c r="J484" s="7"/>
    </row>
    <row r="485" spans="10:10">
      <c r="J485" s="7"/>
    </row>
    <row r="486" spans="10:10">
      <c r="J486" s="7"/>
    </row>
    <row r="487" spans="10:10">
      <c r="J487" s="7"/>
    </row>
    <row r="488" spans="10:10">
      <c r="J488" s="7"/>
    </row>
    <row r="489" spans="10:10">
      <c r="J489" s="7"/>
    </row>
    <row r="490" spans="10:10">
      <c r="J490" s="7"/>
    </row>
    <row r="491" spans="10:10">
      <c r="J491" s="7"/>
    </row>
    <row r="492" spans="10:10">
      <c r="J492" s="7"/>
    </row>
    <row r="493" spans="10:10">
      <c r="J493" s="7"/>
    </row>
    <row r="494" spans="10:10">
      <c r="J494" s="7"/>
    </row>
    <row r="495" spans="10:10">
      <c r="J495" s="7"/>
    </row>
    <row r="496" spans="10:10">
      <c r="J496" s="7"/>
    </row>
    <row r="497" spans="10:10">
      <c r="J497" s="7"/>
    </row>
    <row r="498" spans="10:10">
      <c r="J498" s="7"/>
    </row>
    <row r="499" spans="10:10">
      <c r="J499" s="7"/>
    </row>
    <row r="500" spans="10:10">
      <c r="J500" s="7"/>
    </row>
    <row r="501" spans="10:10">
      <c r="J501" s="7"/>
    </row>
    <row r="502" spans="10:10">
      <c r="J502" s="7"/>
    </row>
    <row r="503" spans="10:10">
      <c r="J503" s="7"/>
    </row>
    <row r="504" spans="10:10">
      <c r="J504" s="7"/>
    </row>
    <row r="505" spans="10:10">
      <c r="J505" s="7"/>
    </row>
    <row r="506" spans="10:10">
      <c r="J506" s="7"/>
    </row>
    <row r="507" spans="10:10">
      <c r="J507" s="7"/>
    </row>
    <row r="508" spans="10:10">
      <c r="J508" s="7"/>
    </row>
    <row r="509" spans="10:10">
      <c r="J509" s="7"/>
    </row>
    <row r="510" spans="10:10">
      <c r="J510" s="7"/>
    </row>
    <row r="511" spans="10:10">
      <c r="J511" s="7"/>
    </row>
    <row r="512" spans="10:10">
      <c r="J512" s="7"/>
    </row>
    <row r="513" spans="10:10">
      <c r="J513" s="7"/>
    </row>
    <row r="514" spans="10:10">
      <c r="J514" s="7"/>
    </row>
    <row r="515" spans="10:10">
      <c r="J515" s="7"/>
    </row>
    <row r="516" spans="10:10">
      <c r="J516" s="7"/>
    </row>
    <row r="517" spans="10:10">
      <c r="J517" s="7"/>
    </row>
    <row r="518" spans="10:10">
      <c r="J518" s="7"/>
    </row>
    <row r="519" spans="10:10">
      <c r="J519" s="7"/>
    </row>
    <row r="520" spans="10:10">
      <c r="J520" s="7"/>
    </row>
    <row r="521" spans="10:10">
      <c r="J521" s="7"/>
    </row>
    <row r="522" spans="10:10">
      <c r="J522" s="7"/>
    </row>
    <row r="523" spans="10:10">
      <c r="J523" s="7"/>
    </row>
    <row r="524" spans="10:10">
      <c r="J524" s="7"/>
    </row>
    <row r="525" spans="10:10">
      <c r="J525" s="7"/>
    </row>
    <row r="526" spans="10:10">
      <c r="J526" s="7"/>
    </row>
    <row r="527" spans="10:10">
      <c r="J527" s="7"/>
    </row>
    <row r="528" spans="10:10">
      <c r="J528" s="7"/>
    </row>
    <row r="529" spans="1:10">
      <c r="J529" s="7"/>
    </row>
    <row r="530" spans="1:10">
      <c r="J530" s="7"/>
    </row>
    <row r="531" spans="1:10">
      <c r="J531" s="7"/>
    </row>
    <row r="532" spans="1:10">
      <c r="J532" s="7"/>
    </row>
    <row r="533" spans="1:10">
      <c r="J533" s="7"/>
    </row>
    <row r="534" spans="1:10">
      <c r="J534" s="7"/>
    </row>
    <row r="535" spans="1:10">
      <c r="J535" s="7"/>
    </row>
    <row r="536" spans="1:10">
      <c r="J536" s="7"/>
    </row>
    <row r="537" spans="1:10">
      <c r="J537" s="7"/>
    </row>
    <row r="538" spans="1:10">
      <c r="A538" s="86"/>
      <c r="B538" s="86"/>
      <c r="C538" s="87"/>
      <c r="D538" s="86"/>
      <c r="E538" s="86"/>
      <c r="F538" s="87"/>
      <c r="G538" s="87"/>
      <c r="H538" s="87"/>
      <c r="I538" s="87"/>
      <c r="J538" s="7"/>
    </row>
    <row r="539" spans="1:10">
      <c r="J539" s="7"/>
    </row>
    <row r="540" spans="1:10">
      <c r="J540" s="7"/>
    </row>
    <row r="541" spans="1:10">
      <c r="J541" s="7"/>
    </row>
    <row r="542" spans="1:10">
      <c r="J542" s="7"/>
    </row>
    <row r="543" spans="1:10">
      <c r="J543" s="7"/>
    </row>
    <row r="544" spans="1:10">
      <c r="J544" s="7"/>
    </row>
    <row r="545" spans="10:10">
      <c r="J545" s="7"/>
    </row>
    <row r="546" spans="10:10">
      <c r="J546" s="7"/>
    </row>
    <row r="547" spans="10:10">
      <c r="J547" s="7"/>
    </row>
    <row r="548" spans="10:10">
      <c r="J548" s="7"/>
    </row>
    <row r="549" spans="10:10">
      <c r="J549" s="7"/>
    </row>
    <row r="550" spans="10:10">
      <c r="J550" s="7"/>
    </row>
    <row r="551" spans="10:10">
      <c r="J551" s="7"/>
    </row>
    <row r="552" spans="10:10">
      <c r="J552" s="7"/>
    </row>
    <row r="553" spans="10:10">
      <c r="J553" s="7"/>
    </row>
    <row r="554" spans="10:10">
      <c r="J554" s="7"/>
    </row>
    <row r="555" spans="10:10">
      <c r="J555" s="7"/>
    </row>
    <row r="556" spans="10:10">
      <c r="J556" s="7"/>
    </row>
    <row r="557" spans="10:10">
      <c r="J557" s="7"/>
    </row>
    <row r="558" spans="10:10">
      <c r="J558" s="7"/>
    </row>
    <row r="559" spans="10:10">
      <c r="J559" s="7"/>
    </row>
    <row r="560" spans="10:10">
      <c r="J560" s="7"/>
    </row>
    <row r="561" spans="10:10">
      <c r="J561" s="7"/>
    </row>
    <row r="562" spans="10:10">
      <c r="J562" s="7"/>
    </row>
    <row r="563" spans="10:10">
      <c r="J563" s="7"/>
    </row>
    <row r="564" spans="10:10">
      <c r="J564" s="7"/>
    </row>
    <row r="565" spans="10:10">
      <c r="J565" s="7"/>
    </row>
    <row r="566" spans="10:10">
      <c r="J566" s="7"/>
    </row>
    <row r="567" spans="10:10">
      <c r="J567" s="7"/>
    </row>
    <row r="568" spans="10:10">
      <c r="J568" s="7"/>
    </row>
    <row r="569" spans="10:10">
      <c r="J569" s="7"/>
    </row>
    <row r="570" spans="10:10">
      <c r="J570" s="7"/>
    </row>
    <row r="571" spans="10:10">
      <c r="J571" s="7"/>
    </row>
    <row r="572" spans="10:10">
      <c r="J572" s="7"/>
    </row>
    <row r="573" spans="10:10">
      <c r="J573" s="7"/>
    </row>
    <row r="574" spans="10:10">
      <c r="J574" s="7"/>
    </row>
    <row r="575" spans="10:10">
      <c r="J575" s="7"/>
    </row>
    <row r="576" spans="10:10">
      <c r="J576" s="7"/>
    </row>
    <row r="577" spans="10:10">
      <c r="J577" s="7"/>
    </row>
  </sheetData>
  <pageMargins left="0.7" right="0.7" top="0.75" bottom="0.75" header="0.3" footer="0.3"/>
  <pageSetup paperSize="9" orientation="portrait" horizontalDpi="360" verticalDpi="36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7938-F2B0-4A80-BF12-C20ABA15568A}">
  <dimension ref="A1:CN538"/>
  <sheetViews>
    <sheetView zoomScale="91" zoomScaleNormal="91" workbookViewId="0">
      <pane xSplit="9" ySplit="1" topLeftCell="BV2" activePane="bottomRight" state="frozen"/>
      <selection pane="bottomRight" activeCell="BY5" sqref="BY5"/>
      <selection pane="bottomLeft" activeCell="A2" sqref="A2"/>
      <selection pane="topRight" activeCell="J1" sqref="J1"/>
    </sheetView>
  </sheetViews>
  <sheetFormatPr defaultRowHeight="14.45"/>
  <cols>
    <col min="1" max="9" width="9.42578125" style="7"/>
    <col min="10" max="10" width="12.42578125" style="6" customWidth="1"/>
    <col min="11" max="11" width="8.5703125" style="6"/>
    <col min="12" max="14" width="9.140625" style="66"/>
    <col min="15" max="15" width="8.85546875" style="66"/>
    <col min="16" max="42" width="8.5703125" style="6"/>
    <col min="43" max="43" width="8.5703125" style="47"/>
    <col min="44" max="45" width="8.5703125" style="6"/>
    <col min="46" max="46" width="13.5703125" style="6" customWidth="1"/>
    <col min="47" max="47" width="11.42578125" style="6" customWidth="1"/>
    <col min="48" max="49" width="15" style="6" customWidth="1"/>
    <col min="50" max="51" width="12.5703125" style="6" customWidth="1"/>
    <col min="52" max="52" width="11.5703125" style="47" customWidth="1"/>
    <col min="53" max="53" width="11" style="6" customWidth="1"/>
    <col min="54" max="54" width="8.5703125" style="6"/>
    <col min="55" max="56" width="9.5703125" style="46" customWidth="1"/>
    <col min="57" max="57" width="10.42578125" style="46" customWidth="1"/>
    <col min="58" max="58" width="9.5703125" style="46" customWidth="1"/>
    <col min="59" max="59" width="9.5703125" style="13" customWidth="1"/>
    <col min="60" max="60" width="8.5703125" style="46"/>
    <col min="61" max="61" width="8.5703125" style="6"/>
    <col min="62" max="62" width="14.5703125" style="6" bestFit="1" customWidth="1"/>
    <col min="63" max="63" width="9.42578125" style="6" bestFit="1" customWidth="1"/>
    <col min="64" max="64" width="9.42578125" style="13" bestFit="1" customWidth="1"/>
    <col min="65" max="66" width="9.42578125" style="30" bestFit="1" customWidth="1"/>
    <col min="67" max="67" width="10.5703125" style="30" bestFit="1" customWidth="1"/>
    <col min="68" max="72" width="9.42578125" style="13"/>
    <col min="73" max="73" width="8.5703125" style="13"/>
    <col min="74" max="74" width="10.42578125" style="152" customWidth="1"/>
    <col min="75" max="76" width="9.42578125" style="13"/>
    <col min="77" max="77" width="20.5703125" bestFit="1" customWidth="1"/>
    <col min="78" max="78" width="16" customWidth="1"/>
    <col min="79" max="79" width="14.85546875" bestFit="1" customWidth="1"/>
    <col min="80" max="83" width="28.85546875" bestFit="1" customWidth="1"/>
    <col min="84" max="84" width="30.85546875" bestFit="1" customWidth="1"/>
    <col min="85" max="85" width="27.28515625" bestFit="1" customWidth="1"/>
    <col min="86" max="86" width="27.42578125" bestFit="1" customWidth="1"/>
    <col min="87" max="87" width="32" bestFit="1" customWidth="1"/>
    <col min="88" max="88" width="31.140625" bestFit="1" customWidth="1"/>
    <col min="89" max="89" width="31.7109375" bestFit="1" customWidth="1"/>
    <col min="90" max="90" width="49.140625" bestFit="1" customWidth="1"/>
    <col min="91" max="91" width="45.140625" bestFit="1" customWidth="1"/>
    <col min="92" max="92" width="45.42578125" bestFit="1" customWidth="1"/>
    <col min="93" max="93" width="39.42578125" bestFit="1" customWidth="1"/>
    <col min="94" max="94" width="49.5703125" bestFit="1" customWidth="1"/>
    <col min="95" max="95" width="36.5703125" bestFit="1" customWidth="1"/>
  </cols>
  <sheetData>
    <row r="1" spans="1:92" ht="96" customHeight="1">
      <c r="A1" s="96" t="s">
        <v>49</v>
      </c>
      <c r="B1" s="96" t="s">
        <v>50</v>
      </c>
      <c r="C1" s="96" t="s">
        <v>52</v>
      </c>
      <c r="D1" s="96" t="s">
        <v>53</v>
      </c>
      <c r="E1" s="96" t="s">
        <v>54</v>
      </c>
      <c r="F1" s="96" t="s">
        <v>55</v>
      </c>
      <c r="G1" s="96" t="s">
        <v>56</v>
      </c>
      <c r="H1" s="5" t="s">
        <v>57</v>
      </c>
      <c r="I1" s="96" t="s">
        <v>59</v>
      </c>
      <c r="J1" s="5" t="s">
        <v>602</v>
      </c>
      <c r="K1" s="5" t="s">
        <v>654</v>
      </c>
      <c r="L1" s="65" t="s">
        <v>679</v>
      </c>
      <c r="M1" s="65" t="s">
        <v>680</v>
      </c>
      <c r="N1" s="65" t="s">
        <v>681</v>
      </c>
      <c r="O1" s="65" t="s">
        <v>682</v>
      </c>
      <c r="P1" s="5" t="s">
        <v>683</v>
      </c>
      <c r="Q1" s="5" t="s">
        <v>684</v>
      </c>
      <c r="R1" s="5" t="s">
        <v>685</v>
      </c>
      <c r="S1" s="5" t="s">
        <v>686</v>
      </c>
      <c r="T1" s="5" t="s">
        <v>758</v>
      </c>
      <c r="U1" s="5" t="s">
        <v>759</v>
      </c>
      <c r="V1" s="5" t="s">
        <v>760</v>
      </c>
      <c r="W1" s="5" t="s">
        <v>761</v>
      </c>
      <c r="X1" s="5" t="s">
        <v>762</v>
      </c>
      <c r="Y1" s="5" t="s">
        <v>763</v>
      </c>
      <c r="Z1" s="5" t="s">
        <v>764</v>
      </c>
      <c r="AA1" s="5" t="s">
        <v>765</v>
      </c>
      <c r="AB1" s="5" t="s">
        <v>766</v>
      </c>
      <c r="AC1" s="5" t="s">
        <v>767</v>
      </c>
      <c r="AD1" s="5" t="s">
        <v>768</v>
      </c>
      <c r="AE1" s="5" t="s">
        <v>769</v>
      </c>
      <c r="AF1" s="5" t="s">
        <v>770</v>
      </c>
      <c r="AG1" s="5" t="s">
        <v>771</v>
      </c>
      <c r="AH1" s="5" t="s">
        <v>772</v>
      </c>
      <c r="AI1" s="5" t="s">
        <v>773</v>
      </c>
      <c r="AJ1" s="5" t="s">
        <v>703</v>
      </c>
      <c r="AK1" s="5" t="s">
        <v>704</v>
      </c>
      <c r="AL1" s="5" t="s">
        <v>705</v>
      </c>
      <c r="AM1" s="5" t="s">
        <v>706</v>
      </c>
      <c r="AN1" s="5" t="s">
        <v>623</v>
      </c>
      <c r="AO1" s="5" t="s">
        <v>707</v>
      </c>
      <c r="AP1" s="5" t="s">
        <v>708</v>
      </c>
      <c r="AQ1" s="16" t="s">
        <v>709</v>
      </c>
      <c r="AR1" s="5" t="s">
        <v>710</v>
      </c>
      <c r="AS1" s="5" t="s">
        <v>711</v>
      </c>
      <c r="AT1" s="5" t="s">
        <v>712</v>
      </c>
      <c r="AU1" s="55" t="s">
        <v>774</v>
      </c>
      <c r="AV1" s="55" t="s">
        <v>714</v>
      </c>
      <c r="AW1" s="55" t="s">
        <v>715</v>
      </c>
      <c r="AX1" s="5" t="s">
        <v>716</v>
      </c>
      <c r="AY1" s="5" t="s">
        <v>717</v>
      </c>
      <c r="AZ1" s="5" t="s">
        <v>718</v>
      </c>
      <c r="BA1" s="5" t="s">
        <v>719</v>
      </c>
      <c r="BB1" s="5" t="s">
        <v>720</v>
      </c>
      <c r="BC1" s="45" t="s">
        <v>721</v>
      </c>
      <c r="BD1" s="45" t="s">
        <v>722</v>
      </c>
      <c r="BE1" s="45" t="s">
        <v>723</v>
      </c>
      <c r="BF1" s="5" t="s">
        <v>724</v>
      </c>
      <c r="BG1" s="15" t="s">
        <v>775</v>
      </c>
      <c r="BH1" s="45" t="s">
        <v>726</v>
      </c>
      <c r="BI1" s="45" t="s">
        <v>727</v>
      </c>
      <c r="BJ1" s="45" t="s">
        <v>728</v>
      </c>
      <c r="BK1" s="45" t="s">
        <v>729</v>
      </c>
      <c r="BL1" s="15" t="s">
        <v>730</v>
      </c>
      <c r="BM1" s="15" t="s">
        <v>731</v>
      </c>
      <c r="BN1" s="15" t="s">
        <v>732</v>
      </c>
      <c r="BO1" s="15" t="s">
        <v>733</v>
      </c>
      <c r="BP1" s="123" t="s">
        <v>734</v>
      </c>
      <c r="BQ1" s="123" t="s">
        <v>735</v>
      </c>
      <c r="BR1" s="123" t="s">
        <v>736</v>
      </c>
      <c r="BS1" s="123" t="s">
        <v>737</v>
      </c>
      <c r="BT1" s="123" t="s">
        <v>738</v>
      </c>
      <c r="BU1" s="15"/>
      <c r="BV1" s="149"/>
      <c r="BW1" s="15"/>
      <c r="BX1" s="15"/>
    </row>
    <row r="2" spans="1:92" s="7" customFormat="1">
      <c r="A2" s="86" t="s">
        <v>29</v>
      </c>
      <c r="B2" s="86" t="s">
        <v>30</v>
      </c>
      <c r="C2" s="86" t="s">
        <v>37</v>
      </c>
      <c r="D2" s="86">
        <v>2018</v>
      </c>
      <c r="E2" s="86">
        <v>1</v>
      </c>
      <c r="F2" s="86">
        <v>1</v>
      </c>
      <c r="G2" s="86">
        <v>2</v>
      </c>
      <c r="H2" s="86">
        <v>1</v>
      </c>
      <c r="I2" s="86">
        <v>102</v>
      </c>
      <c r="J2" s="99">
        <v>45937</v>
      </c>
      <c r="K2" s="3">
        <v>0.66</v>
      </c>
      <c r="L2" s="143">
        <v>0.10100000000000001</v>
      </c>
      <c r="M2" s="143">
        <v>0.129</v>
      </c>
      <c r="N2" s="143">
        <v>0.25800000000000001</v>
      </c>
      <c r="O2" s="143">
        <v>0.442</v>
      </c>
      <c r="P2" s="145">
        <f>1-L2</f>
        <v>0.89900000000000002</v>
      </c>
      <c r="Q2" s="145">
        <f>1-M2</f>
        <v>0.871</v>
      </c>
      <c r="R2" s="145">
        <f>1-N2</f>
        <v>0.74199999999999999</v>
      </c>
      <c r="S2" s="145">
        <f>1-O2</f>
        <v>0.55800000000000005</v>
      </c>
      <c r="T2" s="3">
        <v>0</v>
      </c>
      <c r="U2" s="3">
        <v>0</v>
      </c>
      <c r="V2" s="3">
        <v>0</v>
      </c>
      <c r="W2" s="3">
        <v>0</v>
      </c>
      <c r="X2" s="3">
        <v>1.7</v>
      </c>
      <c r="Y2" s="3">
        <v>2.1</v>
      </c>
      <c r="Z2" s="3">
        <v>1.3</v>
      </c>
      <c r="AA2" s="3">
        <v>5.8</v>
      </c>
      <c r="AB2" s="3">
        <v>27.6</v>
      </c>
      <c r="AC2" s="3">
        <v>27.8</v>
      </c>
      <c r="AD2" s="3">
        <v>6.4</v>
      </c>
      <c r="AE2" s="3">
        <v>33.700000000000003</v>
      </c>
      <c r="AF2" s="3">
        <v>37</v>
      </c>
      <c r="AG2" s="3">
        <v>38.4</v>
      </c>
      <c r="AH2" s="3">
        <v>44.4</v>
      </c>
      <c r="AI2" s="3">
        <v>48.4</v>
      </c>
      <c r="AJ2" s="3">
        <v>39.200000000000003</v>
      </c>
      <c r="AK2" s="3">
        <v>39.5</v>
      </c>
      <c r="AL2" s="3">
        <v>48.4</v>
      </c>
      <c r="AM2" s="3">
        <v>47</v>
      </c>
      <c r="AN2" s="3">
        <v>76</v>
      </c>
      <c r="AO2" s="3">
        <v>0.5</v>
      </c>
      <c r="AP2" s="7">
        <v>1420</v>
      </c>
      <c r="AQ2" s="7">
        <f>AP2/AO2</f>
        <v>2840</v>
      </c>
      <c r="AR2" s="114">
        <v>103.37</v>
      </c>
      <c r="AS2" s="7">
        <v>20</v>
      </c>
      <c r="AT2" s="7">
        <v>17</v>
      </c>
      <c r="AU2" s="114">
        <v>94.3</v>
      </c>
      <c r="AV2" s="7">
        <v>37.47</v>
      </c>
      <c r="AW2" s="114">
        <f>(AU2-AV2)*100/AU2</f>
        <v>60.265111346765643</v>
      </c>
      <c r="AX2" s="7">
        <v>7.95</v>
      </c>
      <c r="AY2" s="7">
        <v>4.7</v>
      </c>
      <c r="AZ2" s="7">
        <v>20.94</v>
      </c>
      <c r="BA2" s="7">
        <v>7.05</v>
      </c>
      <c r="BB2" s="114">
        <f>AX2+AY2+AZ2+BA2</f>
        <v>40.64</v>
      </c>
      <c r="BC2" s="114">
        <f>BB2/AT2</f>
        <v>2.3905882352941177</v>
      </c>
      <c r="BD2" s="114">
        <f>AR2/AT2</f>
        <v>6.0805882352941181</v>
      </c>
      <c r="BE2" s="138">
        <f t="shared" ref="BE2:BE33" si="0">AV2/AU2</f>
        <v>0.39734888653234357</v>
      </c>
      <c r="BF2" s="136">
        <f t="shared" ref="BF2:BF33" si="1">BE2*AP2</f>
        <v>564.23541887592785</v>
      </c>
      <c r="BG2" s="136">
        <f t="shared" ref="BG2:BG33" si="2">BF2/AO2</f>
        <v>1128.4708377518557</v>
      </c>
      <c r="BH2" s="148">
        <f>AX2/BB2</f>
        <v>0.19562007874015749</v>
      </c>
      <c r="BI2" s="148">
        <f>AY2/BB2</f>
        <v>0.1156496062992126</v>
      </c>
      <c r="BJ2" s="148">
        <f>AZ2/BB2</f>
        <v>0.515255905511811</v>
      </c>
      <c r="BK2" s="148">
        <f>BA2/BB2</f>
        <v>0.17347440944881889</v>
      </c>
      <c r="BL2" s="146">
        <f>BG2*BH2</f>
        <v>220.75155413698951</v>
      </c>
      <c r="BM2" s="146">
        <f>BG2*BI2</f>
        <v>130.50720810614473</v>
      </c>
      <c r="BN2" s="146">
        <f>BG2*BJ2</f>
        <v>581.4512633495043</v>
      </c>
      <c r="BO2" s="146">
        <f>BG2*BK2</f>
        <v>195.7608121592171</v>
      </c>
      <c r="BP2" s="146">
        <f>AVERAGE(T2:W2)</f>
        <v>0</v>
      </c>
      <c r="BQ2" s="146">
        <f>AVERAGE(X2:AA2)</f>
        <v>2.7249999999999996</v>
      </c>
      <c r="BR2" s="146">
        <f>AVERAGE(AB2:AE2)</f>
        <v>23.875</v>
      </c>
      <c r="BS2" s="146">
        <f>AVERAGE(AF2:AI2)</f>
        <v>42.050000000000004</v>
      </c>
      <c r="BT2" s="146">
        <f>AVERAGE(AJ2:AM2)</f>
        <v>43.524999999999999</v>
      </c>
      <c r="BV2" s="119"/>
      <c r="BW2" s="150"/>
      <c r="BX2" s="153"/>
      <c r="CA2"/>
      <c r="CB2"/>
      <c r="CC2"/>
      <c r="CD2"/>
      <c r="CE2"/>
      <c r="CF2"/>
      <c r="CG2"/>
      <c r="CH2"/>
    </row>
    <row r="3" spans="1:92" s="7" customFormat="1">
      <c r="A3" s="86" t="s">
        <v>29</v>
      </c>
      <c r="B3" s="86" t="s">
        <v>30</v>
      </c>
      <c r="C3" s="86" t="s">
        <v>32</v>
      </c>
      <c r="D3" s="86">
        <v>1985</v>
      </c>
      <c r="E3" s="86">
        <v>1</v>
      </c>
      <c r="F3" s="86">
        <v>2</v>
      </c>
      <c r="G3" s="86">
        <v>2</v>
      </c>
      <c r="H3" s="86">
        <v>2</v>
      </c>
      <c r="I3" s="86">
        <v>202</v>
      </c>
      <c r="J3" s="99">
        <v>45937</v>
      </c>
      <c r="K3" s="3">
        <v>0.67</v>
      </c>
      <c r="L3" s="143">
        <v>6.4000000000000001E-2</v>
      </c>
      <c r="M3" s="143">
        <v>0.104</v>
      </c>
      <c r="N3" s="143">
        <v>0.24</v>
      </c>
      <c r="O3" s="143">
        <v>0.44</v>
      </c>
      <c r="P3" s="145">
        <f t="shared" ref="P3:P65" si="3">1-L3</f>
        <v>0.93599999999999994</v>
      </c>
      <c r="Q3" s="145">
        <f t="shared" ref="Q3:Q65" si="4">1-M3</f>
        <v>0.89600000000000002</v>
      </c>
      <c r="R3" s="145">
        <f t="shared" ref="R3:R65" si="5">1-N3</f>
        <v>0.76</v>
      </c>
      <c r="S3" s="145">
        <f t="shared" ref="S3:S65" si="6">1-O3</f>
        <v>0.56000000000000005</v>
      </c>
      <c r="T3" s="3">
        <v>0</v>
      </c>
      <c r="U3" s="3">
        <v>0</v>
      </c>
      <c r="V3" s="3">
        <v>0</v>
      </c>
      <c r="W3" s="3">
        <v>0</v>
      </c>
      <c r="X3" s="3">
        <v>9.9</v>
      </c>
      <c r="Y3" s="3">
        <v>0</v>
      </c>
      <c r="Z3" s="3">
        <v>4.0999999999999996</v>
      </c>
      <c r="AA3" s="3">
        <v>2.7</v>
      </c>
      <c r="AB3" s="3">
        <v>45.8</v>
      </c>
      <c r="AC3" s="3">
        <v>7.8</v>
      </c>
      <c r="AD3" s="3">
        <v>35.1</v>
      </c>
      <c r="AE3" s="3">
        <v>3.6</v>
      </c>
      <c r="AF3" s="3">
        <v>47.8</v>
      </c>
      <c r="AG3" s="3">
        <v>21.8</v>
      </c>
      <c r="AH3" s="3">
        <v>43</v>
      </c>
      <c r="AI3" s="3">
        <v>47.9</v>
      </c>
      <c r="AJ3" s="3">
        <v>48.9</v>
      </c>
      <c r="AK3" s="3">
        <v>43.5</v>
      </c>
      <c r="AL3" s="3">
        <v>45.1</v>
      </c>
      <c r="AM3" s="3">
        <v>43.2</v>
      </c>
      <c r="AN3" s="3">
        <v>91</v>
      </c>
      <c r="AO3" s="3">
        <v>0.5</v>
      </c>
      <c r="AP3" s="7">
        <v>1194</v>
      </c>
      <c r="AQ3" s="7">
        <f t="shared" ref="AQ3:AQ65" si="7">AP3/AO3</f>
        <v>2388</v>
      </c>
      <c r="AR3" s="114">
        <v>62.46</v>
      </c>
      <c r="AS3" s="7">
        <v>20</v>
      </c>
      <c r="AT3" s="7">
        <v>14</v>
      </c>
      <c r="AU3" s="114">
        <v>53.18</v>
      </c>
      <c r="AV3" s="7">
        <v>25.6</v>
      </c>
      <c r="AW3" s="114">
        <f t="shared" ref="AW3:AW65" si="8">(AU3-AV3)*100/AU3</f>
        <v>51.86160210605491</v>
      </c>
      <c r="AX3" s="7">
        <v>4.6900000000000004</v>
      </c>
      <c r="AY3" s="7">
        <v>5.83</v>
      </c>
      <c r="AZ3" s="7">
        <v>14.64</v>
      </c>
      <c r="BA3" s="7">
        <v>4.3099999999999996</v>
      </c>
      <c r="BB3" s="114">
        <f t="shared" ref="BB3:BB65" si="9">AX3+AY3+AZ3+BA3</f>
        <v>29.47</v>
      </c>
      <c r="BC3" s="114">
        <f t="shared" ref="BC3:BC65" si="10">BB3/AT3</f>
        <v>2.105</v>
      </c>
      <c r="BD3" s="114">
        <f t="shared" ref="BD3:BD65" si="11">AR3/AT3</f>
        <v>4.4614285714285717</v>
      </c>
      <c r="BE3" s="138">
        <f t="shared" si="0"/>
        <v>0.48138397893945095</v>
      </c>
      <c r="BF3" s="136">
        <f t="shared" si="1"/>
        <v>574.77247085370448</v>
      </c>
      <c r="BG3" s="136">
        <f t="shared" si="2"/>
        <v>1149.544941707409</v>
      </c>
      <c r="BH3" s="148">
        <f t="shared" ref="BH3:BH65" si="12">AX3/BB3</f>
        <v>0.15914489311163899</v>
      </c>
      <c r="BI3" s="148">
        <f t="shared" ref="BI3:BI65" si="13">AY3/BB3</f>
        <v>0.19782829996606718</v>
      </c>
      <c r="BJ3" s="148">
        <f t="shared" ref="BJ3:BJ65" si="14">AZ3/BB3</f>
        <v>0.49677638276213104</v>
      </c>
      <c r="BK3" s="148">
        <f t="shared" ref="BK3:BK65" si="15">BA3/BB3</f>
        <v>0.14625042416016287</v>
      </c>
      <c r="BL3" s="146">
        <f t="shared" ref="BL3:BL65" si="16">BG3*BH3</f>
        <v>182.94420687505087</v>
      </c>
      <c r="BM3" s="146">
        <f t="shared" ref="BM3:BM65" si="17">BG3*BI3</f>
        <v>227.41252155256851</v>
      </c>
      <c r="BN3" s="146">
        <f t="shared" ref="BN3:BN65" si="18">BG3*BJ3</f>
        <v>571.06677796391136</v>
      </c>
      <c r="BO3" s="146">
        <f t="shared" ref="BO3:BO65" si="19">BG3*BK3</f>
        <v>168.12143531587827</v>
      </c>
      <c r="BP3" s="146">
        <f t="shared" ref="BP3:BP65" si="20">AVERAGE(T3:W3)</f>
        <v>0</v>
      </c>
      <c r="BQ3" s="146">
        <f t="shared" ref="BQ3:BQ65" si="21">AVERAGE(X3:AA3)</f>
        <v>4.1749999999999998</v>
      </c>
      <c r="BR3" s="146">
        <f t="shared" ref="BR3:BR65" si="22">AVERAGE(AB3:AE3)</f>
        <v>23.074999999999996</v>
      </c>
      <c r="BS3" s="146">
        <f t="shared" ref="BS3:BS65" si="23">AVERAGE(AF3:AI3)</f>
        <v>40.125</v>
      </c>
      <c r="BT3" s="146">
        <f t="shared" ref="BT3:BT65" si="24">AVERAGE(AJ3:AM3)</f>
        <v>45.174999999999997</v>
      </c>
      <c r="BV3" s="119"/>
      <c r="BW3" s="150"/>
      <c r="BX3" s="153"/>
      <c r="CA3"/>
      <c r="CB3"/>
      <c r="CC3"/>
      <c r="CD3"/>
      <c r="CE3"/>
      <c r="CF3"/>
      <c r="CG3"/>
      <c r="CH3"/>
      <c r="CI3" s="146">
        <f>CH3-'PCDS 6.0 harvest'!CR6</f>
        <v>-611.88876268761385</v>
      </c>
    </row>
    <row r="4" spans="1:92" s="86" customFormat="1">
      <c r="A4" s="86" t="s">
        <v>29</v>
      </c>
      <c r="B4" s="86" t="s">
        <v>30</v>
      </c>
      <c r="C4" s="86" t="s">
        <v>31</v>
      </c>
      <c r="D4" s="86">
        <v>1983</v>
      </c>
      <c r="E4" s="86">
        <v>1</v>
      </c>
      <c r="F4" s="86">
        <v>3</v>
      </c>
      <c r="G4" s="86">
        <v>2</v>
      </c>
      <c r="H4" s="86">
        <v>3</v>
      </c>
      <c r="I4" s="86">
        <v>302</v>
      </c>
      <c r="J4" s="99">
        <v>45937</v>
      </c>
      <c r="K4" s="3">
        <v>0.76</v>
      </c>
      <c r="L4" s="143">
        <v>5.1999999999999998E-2</v>
      </c>
      <c r="M4" s="143">
        <v>0.08</v>
      </c>
      <c r="N4" s="143">
        <v>0.26200000000000001</v>
      </c>
      <c r="O4" s="143">
        <v>0.43</v>
      </c>
      <c r="P4" s="145">
        <f t="shared" si="3"/>
        <v>0.94799999999999995</v>
      </c>
      <c r="Q4" s="145">
        <f t="shared" si="4"/>
        <v>0.92</v>
      </c>
      <c r="R4" s="145">
        <f t="shared" si="5"/>
        <v>0.73799999999999999</v>
      </c>
      <c r="S4" s="145">
        <f t="shared" si="6"/>
        <v>0.57000000000000006</v>
      </c>
      <c r="T4" s="3">
        <v>0</v>
      </c>
      <c r="U4" s="3">
        <v>0</v>
      </c>
      <c r="V4" s="3">
        <v>0</v>
      </c>
      <c r="W4" s="3">
        <v>0</v>
      </c>
      <c r="X4" s="3">
        <v>0.1</v>
      </c>
      <c r="Y4" s="3">
        <v>7.2</v>
      </c>
      <c r="Z4" s="3">
        <v>14.6</v>
      </c>
      <c r="AA4" s="3">
        <v>2.5</v>
      </c>
      <c r="AB4" s="3">
        <v>2.2999999999999998</v>
      </c>
      <c r="AC4" s="3">
        <v>41.1</v>
      </c>
      <c r="AD4" s="3">
        <v>35.799999999999997</v>
      </c>
      <c r="AE4" s="3">
        <v>22.5</v>
      </c>
      <c r="AF4" s="3">
        <v>48.4</v>
      </c>
      <c r="AG4" s="3">
        <v>41.3</v>
      </c>
      <c r="AH4" s="3">
        <v>46.4</v>
      </c>
      <c r="AI4" s="3">
        <v>38.799999999999997</v>
      </c>
      <c r="AJ4" s="3">
        <v>46.9</v>
      </c>
      <c r="AK4" s="3">
        <v>47.8</v>
      </c>
      <c r="AL4" s="3">
        <v>43.9</v>
      </c>
      <c r="AM4" s="3">
        <v>49.6</v>
      </c>
      <c r="AN4" s="3">
        <v>108</v>
      </c>
      <c r="AO4" s="3">
        <v>0.5</v>
      </c>
      <c r="AP4" s="7">
        <v>1480</v>
      </c>
      <c r="AQ4" s="7">
        <f t="shared" si="7"/>
        <v>2960</v>
      </c>
      <c r="AR4" s="114">
        <v>78.819999999999993</v>
      </c>
      <c r="AS4" s="86">
        <v>20</v>
      </c>
      <c r="AT4" s="86">
        <v>16</v>
      </c>
      <c r="AU4" s="114">
        <v>66.3</v>
      </c>
      <c r="AV4" s="86">
        <v>27.81</v>
      </c>
      <c r="AW4" s="114">
        <f t="shared" si="8"/>
        <v>58.054298642533929</v>
      </c>
      <c r="AX4" s="86">
        <v>4.32</v>
      </c>
      <c r="AY4" s="86">
        <v>4.6900000000000004</v>
      </c>
      <c r="AZ4" s="86">
        <v>21.13</v>
      </c>
      <c r="BA4" s="86">
        <v>6.02</v>
      </c>
      <c r="BB4" s="114">
        <f t="shared" si="9"/>
        <v>36.159999999999997</v>
      </c>
      <c r="BC4" s="114">
        <f t="shared" si="10"/>
        <v>2.2599999999999998</v>
      </c>
      <c r="BD4" s="114">
        <f t="shared" si="11"/>
        <v>4.9262499999999996</v>
      </c>
      <c r="BE4" s="138">
        <f>AV4/AU4</f>
        <v>0.41945701357466064</v>
      </c>
      <c r="BF4" s="136">
        <f t="shared" si="1"/>
        <v>620.79638009049779</v>
      </c>
      <c r="BG4" s="136">
        <f t="shared" si="2"/>
        <v>1241.5927601809956</v>
      </c>
      <c r="BH4" s="148">
        <f t="shared" si="12"/>
        <v>0.11946902654867259</v>
      </c>
      <c r="BI4" s="148">
        <f t="shared" si="13"/>
        <v>0.12970132743362833</v>
      </c>
      <c r="BJ4" s="148">
        <f t="shared" si="14"/>
        <v>0.58434734513274345</v>
      </c>
      <c r="BK4" s="148">
        <f t="shared" si="15"/>
        <v>0.16648230088495575</v>
      </c>
      <c r="BL4" s="146">
        <f t="shared" si="16"/>
        <v>148.33187842870305</v>
      </c>
      <c r="BM4" s="146">
        <f t="shared" si="17"/>
        <v>161.03622912745769</v>
      </c>
      <c r="BN4" s="146">
        <f t="shared" si="18"/>
        <v>725.52143314779983</v>
      </c>
      <c r="BO4" s="146">
        <f t="shared" si="19"/>
        <v>206.70321947703522</v>
      </c>
      <c r="BP4" s="146">
        <f t="shared" si="20"/>
        <v>0</v>
      </c>
      <c r="BQ4" s="146">
        <f t="shared" si="21"/>
        <v>6.1</v>
      </c>
      <c r="BR4" s="146">
        <f t="shared" si="22"/>
        <v>25.424999999999997</v>
      </c>
      <c r="BS4" s="146">
        <f t="shared" si="23"/>
        <v>43.724999999999994</v>
      </c>
      <c r="BT4" s="146">
        <f t="shared" si="24"/>
        <v>47.05</v>
      </c>
      <c r="BV4" s="119"/>
      <c r="BW4" s="150"/>
      <c r="BX4" s="153"/>
      <c r="CA4"/>
      <c r="CB4"/>
      <c r="CC4"/>
      <c r="CD4"/>
      <c r="CE4"/>
      <c r="CF4"/>
      <c r="CG4"/>
      <c r="CH4"/>
      <c r="CI4" s="146">
        <f>CH4-'PCDS 6.0 harvest'!CR7</f>
        <v>-418.39971425698297</v>
      </c>
    </row>
    <row r="5" spans="1:92" s="7" customFormat="1">
      <c r="A5" s="86" t="s">
        <v>29</v>
      </c>
      <c r="B5" s="86" t="s">
        <v>30</v>
      </c>
      <c r="C5" s="86" t="s">
        <v>34</v>
      </c>
      <c r="D5" s="86">
        <v>1999</v>
      </c>
      <c r="E5" s="86">
        <v>1</v>
      </c>
      <c r="F5" s="86">
        <v>4</v>
      </c>
      <c r="G5" s="86">
        <v>2</v>
      </c>
      <c r="H5" s="86">
        <v>4</v>
      </c>
      <c r="I5" s="86">
        <v>402</v>
      </c>
      <c r="J5" s="99">
        <v>45939</v>
      </c>
      <c r="K5" s="3">
        <v>0.73</v>
      </c>
      <c r="L5" s="143">
        <v>5.6000000000000001E-2</v>
      </c>
      <c r="M5" s="143">
        <v>0.06</v>
      </c>
      <c r="N5" s="143">
        <v>0.19600000000000001</v>
      </c>
      <c r="O5" s="143">
        <v>0.44</v>
      </c>
      <c r="P5" s="145">
        <f t="shared" si="3"/>
        <v>0.94399999999999995</v>
      </c>
      <c r="Q5" s="145">
        <f t="shared" si="4"/>
        <v>0.94</v>
      </c>
      <c r="R5" s="145">
        <f t="shared" si="5"/>
        <v>0.80400000000000005</v>
      </c>
      <c r="S5" s="145">
        <f t="shared" si="6"/>
        <v>0.56000000000000005</v>
      </c>
      <c r="T5" s="3">
        <v>0</v>
      </c>
      <c r="U5" s="3">
        <v>0</v>
      </c>
      <c r="V5" s="3">
        <v>0</v>
      </c>
      <c r="W5" s="3">
        <v>0</v>
      </c>
      <c r="X5" s="3">
        <v>0</v>
      </c>
      <c r="Y5" s="3">
        <v>0</v>
      </c>
      <c r="Z5" s="3">
        <v>2.2999999999999998</v>
      </c>
      <c r="AA5" s="3">
        <v>1.6</v>
      </c>
      <c r="AB5" s="3">
        <v>7.5</v>
      </c>
      <c r="AC5" s="3">
        <v>2.1</v>
      </c>
      <c r="AD5" s="3">
        <v>41.3</v>
      </c>
      <c r="AE5" s="3">
        <v>15.2</v>
      </c>
      <c r="AF5" s="3">
        <v>47</v>
      </c>
      <c r="AG5" s="3">
        <v>43</v>
      </c>
      <c r="AH5" s="3">
        <v>44.8</v>
      </c>
      <c r="AI5" s="3">
        <v>41.8</v>
      </c>
      <c r="AJ5" s="3">
        <v>47.4</v>
      </c>
      <c r="AK5" s="3">
        <v>46.4</v>
      </c>
      <c r="AL5" s="3">
        <v>44</v>
      </c>
      <c r="AM5" s="3">
        <v>41.2</v>
      </c>
      <c r="AN5" s="3">
        <v>97</v>
      </c>
      <c r="AO5" s="3">
        <v>0.5</v>
      </c>
      <c r="AP5" s="7">
        <v>1497</v>
      </c>
      <c r="AQ5" s="7">
        <f t="shared" si="7"/>
        <v>2994</v>
      </c>
      <c r="AR5" s="114">
        <v>101.1</v>
      </c>
      <c r="AS5" s="86">
        <v>20</v>
      </c>
      <c r="AT5" s="7">
        <v>19</v>
      </c>
      <c r="AU5" s="114">
        <v>68</v>
      </c>
      <c r="AV5" s="7">
        <v>24.37</v>
      </c>
      <c r="AW5" s="114">
        <f t="shared" si="8"/>
        <v>64.161764705882348</v>
      </c>
      <c r="AX5" s="7">
        <v>5.04</v>
      </c>
      <c r="AY5" s="7">
        <v>3.05</v>
      </c>
      <c r="AZ5" s="7">
        <v>20.75</v>
      </c>
      <c r="BA5" s="7">
        <v>6.25</v>
      </c>
      <c r="BB5" s="114">
        <f t="shared" si="9"/>
        <v>35.090000000000003</v>
      </c>
      <c r="BC5" s="114">
        <f t="shared" si="10"/>
        <v>1.8468421052631581</v>
      </c>
      <c r="BD5" s="114">
        <f t="shared" si="11"/>
        <v>5.3210526315789473</v>
      </c>
      <c r="BE5" s="138">
        <f t="shared" si="0"/>
        <v>0.35838235294117649</v>
      </c>
      <c r="BF5" s="136">
        <f t="shared" si="1"/>
        <v>536.49838235294123</v>
      </c>
      <c r="BG5" s="136">
        <f t="shared" si="2"/>
        <v>1072.9967647058825</v>
      </c>
      <c r="BH5" s="148">
        <f t="shared" si="12"/>
        <v>0.14363066400683955</v>
      </c>
      <c r="BI5" s="148">
        <f t="shared" si="13"/>
        <v>8.6919350242234239E-2</v>
      </c>
      <c r="BJ5" s="148">
        <f t="shared" si="14"/>
        <v>0.59133656312339689</v>
      </c>
      <c r="BK5" s="148">
        <f t="shared" si="15"/>
        <v>0.17811342262752919</v>
      </c>
      <c r="BL5" s="146">
        <f t="shared" si="16"/>
        <v>154.11523779189648</v>
      </c>
      <c r="BM5" s="146">
        <f t="shared" si="17"/>
        <v>93.264181600254801</v>
      </c>
      <c r="BN5" s="146">
        <f t="shared" si="18"/>
        <v>634.50221908370065</v>
      </c>
      <c r="BO5" s="146">
        <f t="shared" si="19"/>
        <v>191.11512623003034</v>
      </c>
      <c r="BP5" s="146">
        <f t="shared" si="20"/>
        <v>0</v>
      </c>
      <c r="BQ5" s="146">
        <f t="shared" si="21"/>
        <v>0.97499999999999998</v>
      </c>
      <c r="BR5" s="146">
        <f t="shared" si="22"/>
        <v>16.524999999999999</v>
      </c>
      <c r="BS5" s="146">
        <f t="shared" si="23"/>
        <v>44.150000000000006</v>
      </c>
      <c r="BT5" s="146">
        <f t="shared" si="24"/>
        <v>44.75</v>
      </c>
      <c r="BV5" s="119"/>
      <c r="BW5" s="150"/>
      <c r="BX5" s="153"/>
      <c r="BY5"/>
      <c r="BZ5"/>
      <c r="CA5"/>
      <c r="CB5" s="29" t="s">
        <v>669</v>
      </c>
      <c r="CC5"/>
      <c r="CD5"/>
      <c r="CE5"/>
      <c r="CF5"/>
      <c r="CG5"/>
      <c r="CH5"/>
      <c r="CI5"/>
      <c r="CJ5"/>
      <c r="CK5"/>
    </row>
    <row r="6" spans="1:92" s="7" customFormat="1">
      <c r="A6" s="86" t="s">
        <v>29</v>
      </c>
      <c r="B6" s="86" t="s">
        <v>30</v>
      </c>
      <c r="C6" s="86" t="s">
        <v>35</v>
      </c>
      <c r="D6" s="86">
        <v>2002</v>
      </c>
      <c r="E6" s="86">
        <v>1</v>
      </c>
      <c r="F6" s="86">
        <v>4</v>
      </c>
      <c r="G6" s="86">
        <v>4</v>
      </c>
      <c r="H6" s="86">
        <v>5</v>
      </c>
      <c r="I6" s="86">
        <v>404</v>
      </c>
      <c r="J6" s="99">
        <v>45937</v>
      </c>
      <c r="K6" s="3">
        <v>0.77</v>
      </c>
      <c r="L6" s="143">
        <v>6.7000000000000004E-2</v>
      </c>
      <c r="M6" s="143">
        <v>8.8999999999999996E-2</v>
      </c>
      <c r="N6" s="143">
        <v>0.13</v>
      </c>
      <c r="O6" s="143">
        <v>0.222</v>
      </c>
      <c r="P6" s="145">
        <f t="shared" si="3"/>
        <v>0.93300000000000005</v>
      </c>
      <c r="Q6" s="145">
        <f t="shared" si="4"/>
        <v>0.91100000000000003</v>
      </c>
      <c r="R6" s="145">
        <f t="shared" si="5"/>
        <v>0.87</v>
      </c>
      <c r="S6" s="145">
        <f t="shared" si="6"/>
        <v>0.77800000000000002</v>
      </c>
      <c r="T6" s="3">
        <v>0</v>
      </c>
      <c r="U6" s="3">
        <v>0</v>
      </c>
      <c r="V6" s="3">
        <v>0</v>
      </c>
      <c r="W6" s="3">
        <v>0</v>
      </c>
      <c r="X6" s="3">
        <v>1.6</v>
      </c>
      <c r="Y6" s="3">
        <v>1.9</v>
      </c>
      <c r="Z6" s="3">
        <v>8.6999999999999993</v>
      </c>
      <c r="AA6" s="3">
        <v>1.2</v>
      </c>
      <c r="AB6" s="3">
        <v>47.7</v>
      </c>
      <c r="AC6" s="3">
        <v>36.799999999999997</v>
      </c>
      <c r="AD6" s="3">
        <v>37</v>
      </c>
      <c r="AE6" s="3">
        <v>40.6</v>
      </c>
      <c r="AF6" s="3">
        <v>54.2</v>
      </c>
      <c r="AG6" s="3">
        <v>47.6</v>
      </c>
      <c r="AH6" s="3">
        <v>43.2</v>
      </c>
      <c r="AI6" s="3">
        <v>52.2</v>
      </c>
      <c r="AJ6" s="3">
        <v>48</v>
      </c>
      <c r="AK6" s="3">
        <v>37.700000000000003</v>
      </c>
      <c r="AL6" s="3">
        <v>49.9</v>
      </c>
      <c r="AM6" s="3">
        <v>44.9</v>
      </c>
      <c r="AN6" s="3">
        <v>89</v>
      </c>
      <c r="AO6" s="3">
        <v>0.5</v>
      </c>
      <c r="AP6" s="7">
        <v>2028</v>
      </c>
      <c r="AQ6" s="7">
        <f t="shared" si="7"/>
        <v>4056</v>
      </c>
      <c r="AR6" s="114">
        <v>176.8</v>
      </c>
      <c r="AS6" s="86">
        <v>20</v>
      </c>
      <c r="AT6" s="7">
        <v>20</v>
      </c>
      <c r="AU6" s="114">
        <v>86.33</v>
      </c>
      <c r="AV6" s="7">
        <v>25.05</v>
      </c>
      <c r="AW6" s="114">
        <f t="shared" si="8"/>
        <v>70.983435653886247</v>
      </c>
      <c r="AX6" s="7">
        <v>9.2899999999999991</v>
      </c>
      <c r="AY6" s="7">
        <v>3.72</v>
      </c>
      <c r="AZ6" s="7">
        <v>30.85</v>
      </c>
      <c r="BA6" s="7">
        <v>8.9</v>
      </c>
      <c r="BB6" s="114">
        <f t="shared" si="9"/>
        <v>52.76</v>
      </c>
      <c r="BC6" s="114">
        <f t="shared" si="10"/>
        <v>2.6379999999999999</v>
      </c>
      <c r="BD6" s="114">
        <f t="shared" si="11"/>
        <v>8.84</v>
      </c>
      <c r="BE6" s="138">
        <f t="shared" si="0"/>
        <v>0.29016564346113749</v>
      </c>
      <c r="BF6" s="136">
        <f t="shared" si="1"/>
        <v>588.45592493918684</v>
      </c>
      <c r="BG6" s="136">
        <f t="shared" si="2"/>
        <v>1176.9118498783737</v>
      </c>
      <c r="BH6" s="148">
        <f t="shared" si="12"/>
        <v>0.17608036391205459</v>
      </c>
      <c r="BI6" s="148">
        <f t="shared" si="13"/>
        <v>7.0507960576194087E-2</v>
      </c>
      <c r="BJ6" s="148">
        <f t="shared" si="14"/>
        <v>0.58472327520849132</v>
      </c>
      <c r="BK6" s="148">
        <f t="shared" si="15"/>
        <v>0.16868840030326007</v>
      </c>
      <c r="BL6" s="146">
        <f t="shared" si="16"/>
        <v>207.23106681899338</v>
      </c>
      <c r="BM6" s="146">
        <f t="shared" si="17"/>
        <v>82.981654312880025</v>
      </c>
      <c r="BN6" s="146">
        <f t="shared" si="18"/>
        <v>688.16775149256694</v>
      </c>
      <c r="BO6" s="146">
        <f t="shared" si="19"/>
        <v>198.53137725393341</v>
      </c>
      <c r="BP6" s="146">
        <f t="shared" si="20"/>
        <v>0</v>
      </c>
      <c r="BQ6" s="146">
        <f t="shared" si="21"/>
        <v>3.3499999999999996</v>
      </c>
      <c r="BR6" s="146">
        <f t="shared" si="22"/>
        <v>40.524999999999999</v>
      </c>
      <c r="BS6" s="146">
        <f t="shared" si="23"/>
        <v>49.3</v>
      </c>
      <c r="BT6" s="146">
        <f t="shared" si="24"/>
        <v>45.125</v>
      </c>
      <c r="BV6" s="119"/>
      <c r="BW6" s="150"/>
      <c r="BX6" s="153"/>
      <c r="BY6" s="29" t="s">
        <v>49</v>
      </c>
      <c r="BZ6" s="29" t="s">
        <v>53</v>
      </c>
      <c r="CA6" s="29" t="s">
        <v>52</v>
      </c>
      <c r="CB6" t="s">
        <v>776</v>
      </c>
      <c r="CC6" t="s">
        <v>777</v>
      </c>
      <c r="CD6" t="s">
        <v>778</v>
      </c>
      <c r="CE6" t="s">
        <v>779</v>
      </c>
      <c r="CF6" t="s">
        <v>780</v>
      </c>
      <c r="CG6" t="s">
        <v>781</v>
      </c>
      <c r="CH6" t="s">
        <v>782</v>
      </c>
      <c r="CI6" t="s">
        <v>783</v>
      </c>
      <c r="CJ6" t="s">
        <v>784</v>
      </c>
      <c r="CK6" t="s">
        <v>785</v>
      </c>
      <c r="CL6" s="7" t="s">
        <v>786</v>
      </c>
      <c r="CN6" s="165" t="s">
        <v>787</v>
      </c>
    </row>
    <row r="7" spans="1:92" s="7" customFormat="1">
      <c r="A7" s="86" t="s">
        <v>29</v>
      </c>
      <c r="B7" s="86" t="s">
        <v>30</v>
      </c>
      <c r="C7" s="86" t="s">
        <v>38</v>
      </c>
      <c r="D7" s="86">
        <v>2023</v>
      </c>
      <c r="E7" s="86">
        <v>1</v>
      </c>
      <c r="F7" s="86">
        <v>3</v>
      </c>
      <c r="G7" s="86">
        <v>4</v>
      </c>
      <c r="H7" s="86">
        <v>6</v>
      </c>
      <c r="I7" s="86">
        <v>304</v>
      </c>
      <c r="J7" s="104">
        <v>45933</v>
      </c>
      <c r="K7" s="3">
        <v>0.71</v>
      </c>
      <c r="L7" s="143">
        <v>0.11600000000000001</v>
      </c>
      <c r="M7" s="143">
        <v>0.115</v>
      </c>
      <c r="N7" s="143">
        <v>0.22</v>
      </c>
      <c r="O7" s="143">
        <v>0.40100000000000002</v>
      </c>
      <c r="P7" s="145">
        <f t="shared" si="3"/>
        <v>0.88400000000000001</v>
      </c>
      <c r="Q7" s="145">
        <f t="shared" si="4"/>
        <v>0.88500000000000001</v>
      </c>
      <c r="R7" s="145">
        <f t="shared" si="5"/>
        <v>0.78</v>
      </c>
      <c r="S7" s="145">
        <f t="shared" si="6"/>
        <v>0.59899999999999998</v>
      </c>
      <c r="T7" s="3">
        <v>8.1999999999999993</v>
      </c>
      <c r="U7" s="3">
        <v>7.7</v>
      </c>
      <c r="V7" s="3">
        <v>0</v>
      </c>
      <c r="W7" s="3">
        <v>0</v>
      </c>
      <c r="X7" s="3">
        <v>7.3</v>
      </c>
      <c r="Y7" s="3">
        <v>4</v>
      </c>
      <c r="Z7" s="3">
        <v>6.4</v>
      </c>
      <c r="AA7" s="3">
        <v>3.5</v>
      </c>
      <c r="AB7" s="3">
        <v>47.2</v>
      </c>
      <c r="AC7" s="3">
        <v>12</v>
      </c>
      <c r="AD7" s="3">
        <v>44.6</v>
      </c>
      <c r="AE7" s="3">
        <v>22.5</v>
      </c>
      <c r="AF7" s="3">
        <v>37.6</v>
      </c>
      <c r="AG7" s="3">
        <v>55.2</v>
      </c>
      <c r="AH7" s="3">
        <v>50.7</v>
      </c>
      <c r="AI7" s="3">
        <v>52</v>
      </c>
      <c r="AJ7" s="3">
        <v>48.1</v>
      </c>
      <c r="AK7" s="3">
        <v>50.4</v>
      </c>
      <c r="AL7" s="3">
        <v>49.5</v>
      </c>
      <c r="AM7" s="3">
        <v>50.1</v>
      </c>
      <c r="AN7" s="3">
        <v>81</v>
      </c>
      <c r="AO7" s="3">
        <v>0.5</v>
      </c>
      <c r="AP7" s="7">
        <v>1723</v>
      </c>
      <c r="AQ7" s="7">
        <f t="shared" si="7"/>
        <v>3446</v>
      </c>
      <c r="AR7" s="114">
        <v>131.4</v>
      </c>
      <c r="AS7" s="86">
        <v>20</v>
      </c>
      <c r="AT7" s="7">
        <v>20</v>
      </c>
      <c r="AU7" s="114">
        <v>60.5</v>
      </c>
      <c r="AV7" s="7">
        <v>22.1</v>
      </c>
      <c r="AW7" s="114">
        <f t="shared" si="8"/>
        <v>63.471074380165291</v>
      </c>
      <c r="AX7" s="7">
        <v>6.98</v>
      </c>
      <c r="AY7" s="7">
        <v>3.23</v>
      </c>
      <c r="AZ7" s="7">
        <v>26.99</v>
      </c>
      <c r="BA7" s="7">
        <v>8.7899999999999991</v>
      </c>
      <c r="BB7" s="114">
        <f t="shared" si="9"/>
        <v>45.99</v>
      </c>
      <c r="BC7" s="114">
        <f t="shared" si="10"/>
        <v>2.2995000000000001</v>
      </c>
      <c r="BD7" s="114">
        <f t="shared" si="11"/>
        <v>6.57</v>
      </c>
      <c r="BE7" s="138">
        <f t="shared" si="0"/>
        <v>0.36528925619834712</v>
      </c>
      <c r="BF7" s="136">
        <f t="shared" si="1"/>
        <v>629.39338842975212</v>
      </c>
      <c r="BG7" s="136">
        <f t="shared" si="2"/>
        <v>1258.7867768595042</v>
      </c>
      <c r="BH7" s="148">
        <f t="shared" si="12"/>
        <v>0.15177212437486409</v>
      </c>
      <c r="BI7" s="148">
        <f t="shared" si="13"/>
        <v>7.023265927375516E-2</v>
      </c>
      <c r="BJ7" s="148">
        <f t="shared" si="14"/>
        <v>0.5868667101543813</v>
      </c>
      <c r="BK7" s="148">
        <f t="shared" si="15"/>
        <v>0.19112850619699931</v>
      </c>
      <c r="BL7" s="146">
        <f t="shared" si="16"/>
        <v>191.04874325895497</v>
      </c>
      <c r="BM7" s="146">
        <f t="shared" si="17"/>
        <v>88.407942797482022</v>
      </c>
      <c r="BN7" s="146">
        <f t="shared" si="18"/>
        <v>738.74005452137453</v>
      </c>
      <c r="BO7" s="146">
        <f t="shared" si="19"/>
        <v>240.59003628169253</v>
      </c>
      <c r="BP7" s="146">
        <f t="shared" si="20"/>
        <v>3.9749999999999996</v>
      </c>
      <c r="BQ7" s="146">
        <f t="shared" si="21"/>
        <v>5.3000000000000007</v>
      </c>
      <c r="BR7" s="146">
        <f t="shared" si="22"/>
        <v>31.575000000000003</v>
      </c>
      <c r="BS7" s="146">
        <f t="shared" si="23"/>
        <v>48.875</v>
      </c>
      <c r="BT7" s="146">
        <f t="shared" si="24"/>
        <v>49.524999999999999</v>
      </c>
      <c r="BV7" s="119"/>
      <c r="BW7" s="150"/>
      <c r="BX7" s="153"/>
      <c r="BY7" t="s">
        <v>39</v>
      </c>
      <c r="BZ7">
        <v>1984</v>
      </c>
      <c r="CA7" t="s">
        <v>41</v>
      </c>
      <c r="CB7" s="17">
        <v>5.2874999999999996</v>
      </c>
      <c r="CC7" s="17">
        <v>17.256249999999998</v>
      </c>
      <c r="CD7" s="17">
        <v>40.32500000000001</v>
      </c>
      <c r="CE7" s="17">
        <v>48.787500000000009</v>
      </c>
      <c r="CF7" s="17">
        <v>46.231250000000003</v>
      </c>
      <c r="CG7" s="52">
        <v>0.56745087523404281</v>
      </c>
      <c r="CH7" s="52">
        <v>0.194178547368099</v>
      </c>
      <c r="CI7" s="52">
        <v>0.19740620499510989</v>
      </c>
      <c r="CJ7" s="52">
        <v>4.096437240274832E-2</v>
      </c>
      <c r="CK7" s="30">
        <v>465.13593038235581</v>
      </c>
      <c r="CL7" s="61">
        <v>339.41672507019069</v>
      </c>
      <c r="CM7" s="146">
        <f>CL7-CK7</f>
        <v>-125.71920531216512</v>
      </c>
      <c r="CN7" s="61">
        <v>28.787500000000001</v>
      </c>
    </row>
    <row r="8" spans="1:92" s="7" customFormat="1">
      <c r="A8" s="86" t="s">
        <v>29</v>
      </c>
      <c r="B8" s="86" t="s">
        <v>30</v>
      </c>
      <c r="C8" s="86" t="s">
        <v>33</v>
      </c>
      <c r="D8" s="86">
        <v>1998</v>
      </c>
      <c r="E8" s="86">
        <v>1</v>
      </c>
      <c r="F8" s="86">
        <v>2</v>
      </c>
      <c r="G8" s="86">
        <v>4</v>
      </c>
      <c r="H8" s="86">
        <v>7</v>
      </c>
      <c r="I8" s="86">
        <v>204</v>
      </c>
      <c r="J8" s="99">
        <v>45937</v>
      </c>
      <c r="K8" s="3">
        <v>0.72</v>
      </c>
      <c r="L8" s="143">
        <v>4.5999999999999999E-2</v>
      </c>
      <c r="M8" s="143">
        <v>0.08</v>
      </c>
      <c r="N8" s="143">
        <v>0.15</v>
      </c>
      <c r="O8" s="143">
        <v>0.44500000000000001</v>
      </c>
      <c r="P8" s="145">
        <f t="shared" si="3"/>
        <v>0.95399999999999996</v>
      </c>
      <c r="Q8" s="145">
        <f t="shared" si="4"/>
        <v>0.92</v>
      </c>
      <c r="R8" s="145">
        <f t="shared" si="5"/>
        <v>0.85</v>
      </c>
      <c r="S8" s="145">
        <f t="shared" si="6"/>
        <v>0.55499999999999994</v>
      </c>
      <c r="T8" s="3">
        <v>0</v>
      </c>
      <c r="U8" s="3">
        <v>0</v>
      </c>
      <c r="V8" s="3">
        <v>4.0999999999999996</v>
      </c>
      <c r="W8" s="3">
        <v>0</v>
      </c>
      <c r="X8" s="3">
        <v>0.5</v>
      </c>
      <c r="Y8" s="3">
        <v>1.2</v>
      </c>
      <c r="Z8" s="3">
        <v>27.3</v>
      </c>
      <c r="AA8" s="3">
        <v>6</v>
      </c>
      <c r="AB8" s="3">
        <v>0.5</v>
      </c>
      <c r="AC8" s="3">
        <v>24</v>
      </c>
      <c r="AD8" s="3">
        <v>40.1</v>
      </c>
      <c r="AE8" s="3">
        <v>42.8</v>
      </c>
      <c r="AF8" s="3">
        <v>42.4</v>
      </c>
      <c r="AG8" s="3">
        <v>39.1</v>
      </c>
      <c r="AH8" s="3">
        <v>44.3</v>
      </c>
      <c r="AI8" s="3">
        <v>40.799999999999997</v>
      </c>
      <c r="AJ8" s="3">
        <v>37.4</v>
      </c>
      <c r="AK8" s="3">
        <v>42</v>
      </c>
      <c r="AL8" s="3">
        <v>41.8</v>
      </c>
      <c r="AM8" s="3">
        <v>40.9</v>
      </c>
      <c r="AN8" s="3">
        <v>99</v>
      </c>
      <c r="AO8" s="3">
        <v>0.5</v>
      </c>
      <c r="AP8" s="7">
        <v>1895</v>
      </c>
      <c r="AQ8" s="7">
        <f t="shared" si="7"/>
        <v>3790</v>
      </c>
      <c r="AR8" s="114">
        <v>141.66</v>
      </c>
      <c r="AS8" s="86">
        <v>20</v>
      </c>
      <c r="AT8" s="7">
        <v>20</v>
      </c>
      <c r="AU8" s="114">
        <v>90.23</v>
      </c>
      <c r="AV8" s="7">
        <v>32.72</v>
      </c>
      <c r="AW8" s="114">
        <f t="shared" si="8"/>
        <v>63.737116258450634</v>
      </c>
      <c r="AX8" s="7">
        <v>7.73</v>
      </c>
      <c r="AY8" s="7">
        <v>3.72</v>
      </c>
      <c r="AZ8" s="7">
        <v>27.84</v>
      </c>
      <c r="BA8" s="7">
        <v>9.42</v>
      </c>
      <c r="BB8" s="114">
        <f t="shared" si="9"/>
        <v>48.71</v>
      </c>
      <c r="BC8" s="114">
        <f t="shared" si="10"/>
        <v>2.4355000000000002</v>
      </c>
      <c r="BD8" s="114">
        <f t="shared" si="11"/>
        <v>7.0830000000000002</v>
      </c>
      <c r="BE8" s="138">
        <f t="shared" si="0"/>
        <v>0.36262883741549373</v>
      </c>
      <c r="BF8" s="136">
        <f t="shared" si="1"/>
        <v>687.18164690236063</v>
      </c>
      <c r="BG8" s="136">
        <f t="shared" si="2"/>
        <v>1374.3632938047213</v>
      </c>
      <c r="BH8" s="148">
        <f t="shared" si="12"/>
        <v>0.15869431328269351</v>
      </c>
      <c r="BI8" s="148">
        <f t="shared" si="13"/>
        <v>7.6370355163210848E-2</v>
      </c>
      <c r="BJ8" s="148">
        <f t="shared" si="14"/>
        <v>0.57154588380209403</v>
      </c>
      <c r="BK8" s="148">
        <f t="shared" si="15"/>
        <v>0.19338944775200165</v>
      </c>
      <c r="BL8" s="146">
        <f t="shared" si="16"/>
        <v>218.10363911128098</v>
      </c>
      <c r="BM8" s="146">
        <f t="shared" si="17"/>
        <v>104.96061287114686</v>
      </c>
      <c r="BN8" s="146">
        <f t="shared" si="18"/>
        <v>785.5116834227764</v>
      </c>
      <c r="BO8" s="146">
        <f t="shared" si="19"/>
        <v>265.78735839951702</v>
      </c>
      <c r="BP8" s="146">
        <f t="shared" si="20"/>
        <v>1.0249999999999999</v>
      </c>
      <c r="BQ8" s="146">
        <f t="shared" si="21"/>
        <v>8.75</v>
      </c>
      <c r="BR8" s="146">
        <f t="shared" si="22"/>
        <v>26.849999999999998</v>
      </c>
      <c r="BS8" s="146">
        <f t="shared" si="23"/>
        <v>41.65</v>
      </c>
      <c r="BT8" s="146">
        <f t="shared" si="24"/>
        <v>40.524999999999999</v>
      </c>
      <c r="BV8" s="119"/>
      <c r="BW8" s="150"/>
      <c r="BX8" s="153"/>
      <c r="BY8"/>
      <c r="BZ8">
        <v>1989</v>
      </c>
      <c r="CA8" t="s">
        <v>42</v>
      </c>
      <c r="CB8" s="17">
        <v>0.22500000000000001</v>
      </c>
      <c r="CC8" s="17">
        <v>9.2249999999999996</v>
      </c>
      <c r="CD8" s="17">
        <v>37.75</v>
      </c>
      <c r="CE8" s="17">
        <v>46.95</v>
      </c>
      <c r="CF8" s="17">
        <v>47.262499999999996</v>
      </c>
      <c r="CG8" s="52">
        <v>0.58265513949888748</v>
      </c>
      <c r="CH8" s="52">
        <v>0.20785292717249998</v>
      </c>
      <c r="CI8" s="52">
        <v>0.17532325994803022</v>
      </c>
      <c r="CJ8" s="52">
        <v>3.4168673380582319E-2</v>
      </c>
      <c r="CK8" s="30">
        <v>526.32605522741642</v>
      </c>
      <c r="CL8" s="61">
        <v>322.25637369753412</v>
      </c>
      <c r="CM8" s="146">
        <f t="shared" ref="CM8:CM24" si="25">CL8-CK8</f>
        <v>-204.0696815298823</v>
      </c>
      <c r="CN8" s="61">
        <v>31.875000000000004</v>
      </c>
    </row>
    <row r="9" spans="1:92" s="7" customFormat="1">
      <c r="A9" s="86" t="s">
        <v>29</v>
      </c>
      <c r="B9" s="86" t="s">
        <v>30</v>
      </c>
      <c r="C9" s="86" t="s">
        <v>36</v>
      </c>
      <c r="D9" s="86">
        <v>2016</v>
      </c>
      <c r="E9" s="86">
        <v>1</v>
      </c>
      <c r="F9" s="86">
        <v>1</v>
      </c>
      <c r="G9" s="86">
        <v>4</v>
      </c>
      <c r="H9" s="86">
        <v>8</v>
      </c>
      <c r="I9" s="86">
        <v>104</v>
      </c>
      <c r="J9" s="99">
        <v>45939</v>
      </c>
      <c r="K9" s="3">
        <v>0.66</v>
      </c>
      <c r="L9" s="143">
        <v>5.0999999999999997E-2</v>
      </c>
      <c r="M9" s="143">
        <v>9.0999999999999998E-2</v>
      </c>
      <c r="N9" s="143">
        <v>0.19900000000000001</v>
      </c>
      <c r="O9" s="143">
        <v>0.53</v>
      </c>
      <c r="P9" s="145">
        <f t="shared" si="3"/>
        <v>0.94899999999999995</v>
      </c>
      <c r="Q9" s="145">
        <f t="shared" si="4"/>
        <v>0.90900000000000003</v>
      </c>
      <c r="R9" s="145">
        <f t="shared" si="5"/>
        <v>0.80099999999999993</v>
      </c>
      <c r="S9" s="145">
        <f t="shared" si="6"/>
        <v>0.47</v>
      </c>
      <c r="T9" s="3">
        <v>0</v>
      </c>
      <c r="U9" s="3">
        <v>0</v>
      </c>
      <c r="V9" s="3">
        <v>0</v>
      </c>
      <c r="W9" s="3">
        <v>0</v>
      </c>
      <c r="X9" s="3">
        <v>3.2</v>
      </c>
      <c r="Y9" s="3">
        <v>0</v>
      </c>
      <c r="Z9" s="3">
        <v>8.5</v>
      </c>
      <c r="AA9" s="3">
        <v>1.1000000000000001</v>
      </c>
      <c r="AB9" s="3">
        <v>45.7</v>
      </c>
      <c r="AC9" s="3">
        <v>27.5</v>
      </c>
      <c r="AD9" s="3">
        <v>44.6</v>
      </c>
      <c r="AE9" s="3">
        <v>37.700000000000003</v>
      </c>
      <c r="AF9" s="3">
        <v>44</v>
      </c>
      <c r="AG9" s="3">
        <v>49.7</v>
      </c>
      <c r="AH9" s="3">
        <v>42.8</v>
      </c>
      <c r="AI9" s="3">
        <v>41.5</v>
      </c>
      <c r="AJ9" s="3">
        <v>45.4</v>
      </c>
      <c r="AK9" s="3">
        <v>40.200000000000003</v>
      </c>
      <c r="AL9" s="3">
        <v>41.5</v>
      </c>
      <c r="AM9" s="3">
        <v>29.8</v>
      </c>
      <c r="AN9" s="3">
        <v>88</v>
      </c>
      <c r="AO9" s="3">
        <v>0.5</v>
      </c>
      <c r="AP9" s="7">
        <v>1146</v>
      </c>
      <c r="AQ9" s="7">
        <f t="shared" si="7"/>
        <v>2292</v>
      </c>
      <c r="AR9" s="114">
        <v>117.8</v>
      </c>
      <c r="AS9" s="86">
        <v>20</v>
      </c>
      <c r="AT9" s="7">
        <v>19</v>
      </c>
      <c r="AU9" s="114">
        <v>56.4</v>
      </c>
      <c r="AV9" s="7">
        <v>23.26</v>
      </c>
      <c r="AW9" s="114">
        <f t="shared" si="8"/>
        <v>58.758865248226954</v>
      </c>
      <c r="AX9" s="7">
        <v>7.11</v>
      </c>
      <c r="AY9" s="7">
        <v>4.9800000000000004</v>
      </c>
      <c r="AZ9" s="7">
        <v>23.24</v>
      </c>
      <c r="BA9" s="7">
        <v>9.1999999999999993</v>
      </c>
      <c r="BB9" s="114">
        <f t="shared" si="9"/>
        <v>44.53</v>
      </c>
      <c r="BC9" s="114">
        <f t="shared" si="10"/>
        <v>2.343684210526316</v>
      </c>
      <c r="BD9" s="114">
        <f t="shared" si="11"/>
        <v>6.2</v>
      </c>
      <c r="BE9" s="138">
        <f t="shared" si="0"/>
        <v>0.41241134751773051</v>
      </c>
      <c r="BF9" s="136">
        <f t="shared" si="1"/>
        <v>472.62340425531914</v>
      </c>
      <c r="BG9" s="136">
        <f t="shared" si="2"/>
        <v>945.24680851063829</v>
      </c>
      <c r="BH9" s="148">
        <f t="shared" si="12"/>
        <v>0.15966763979339771</v>
      </c>
      <c r="BI9" s="148">
        <f t="shared" si="13"/>
        <v>0.11183471816752752</v>
      </c>
      <c r="BJ9" s="148">
        <f t="shared" si="14"/>
        <v>0.52189535144846166</v>
      </c>
      <c r="BK9" s="148">
        <f t="shared" si="15"/>
        <v>0.20660229059061305</v>
      </c>
      <c r="BL9" s="146">
        <f t="shared" si="16"/>
        <v>150.92532693713537</v>
      </c>
      <c r="BM9" s="146">
        <f t="shared" si="17"/>
        <v>105.71141042854208</v>
      </c>
      <c r="BN9" s="146">
        <f t="shared" si="18"/>
        <v>493.31991533319632</v>
      </c>
      <c r="BO9" s="146">
        <f t="shared" si="19"/>
        <v>195.29015581176446</v>
      </c>
      <c r="BP9" s="146">
        <f t="shared" si="20"/>
        <v>0</v>
      </c>
      <c r="BQ9" s="146">
        <f t="shared" si="21"/>
        <v>3.1999999999999997</v>
      </c>
      <c r="BR9" s="146">
        <f t="shared" si="22"/>
        <v>38.875</v>
      </c>
      <c r="BS9" s="146">
        <f t="shared" si="23"/>
        <v>44.5</v>
      </c>
      <c r="BT9" s="146">
        <f t="shared" si="24"/>
        <v>39.225000000000001</v>
      </c>
      <c r="BV9" s="119"/>
      <c r="BW9" s="150"/>
      <c r="BX9" s="153"/>
      <c r="BY9"/>
      <c r="BZ9">
        <v>1999</v>
      </c>
      <c r="CA9" t="s">
        <v>43</v>
      </c>
      <c r="CB9" s="17">
        <v>0.28125</v>
      </c>
      <c r="CC9" s="17">
        <v>3.375</v>
      </c>
      <c r="CD9" s="17">
        <v>17.681249999999999</v>
      </c>
      <c r="CE9" s="17">
        <v>47.187500000000007</v>
      </c>
      <c r="CF9" s="17">
        <v>48.987499999999997</v>
      </c>
      <c r="CG9" s="52">
        <v>0.60683582408754266</v>
      </c>
      <c r="CH9" s="52">
        <v>0.17849550072095549</v>
      </c>
      <c r="CI9" s="52">
        <v>0.13908602394799655</v>
      </c>
      <c r="CJ9" s="52">
        <v>7.5582651243505328E-2</v>
      </c>
      <c r="CK9" s="30">
        <v>576.37239072729199</v>
      </c>
      <c r="CL9" s="61">
        <v>410.61708930990051</v>
      </c>
      <c r="CM9" s="146">
        <f t="shared" si="25"/>
        <v>-165.75530141739148</v>
      </c>
      <c r="CN9" s="61">
        <v>33.875</v>
      </c>
    </row>
    <row r="10" spans="1:92" s="7" customFormat="1">
      <c r="A10" s="86" t="s">
        <v>39</v>
      </c>
      <c r="B10" s="86" t="s">
        <v>40</v>
      </c>
      <c r="C10" s="86" t="s">
        <v>41</v>
      </c>
      <c r="D10" s="86">
        <v>1984</v>
      </c>
      <c r="E10" s="86">
        <v>1</v>
      </c>
      <c r="F10" s="86">
        <v>1</v>
      </c>
      <c r="G10" s="86">
        <v>6</v>
      </c>
      <c r="H10" s="86">
        <v>9</v>
      </c>
      <c r="I10" s="86">
        <v>106</v>
      </c>
      <c r="J10" s="99">
        <v>45939</v>
      </c>
      <c r="K10" s="3">
        <v>0.64</v>
      </c>
      <c r="L10" s="143">
        <v>0.10199999999999999</v>
      </c>
      <c r="M10" s="143">
        <v>0.24199999999999999</v>
      </c>
      <c r="N10" s="143">
        <v>0.26500000000000001</v>
      </c>
      <c r="O10" s="143">
        <v>0.57599999999999996</v>
      </c>
      <c r="P10" s="145">
        <f t="shared" si="3"/>
        <v>0.89800000000000002</v>
      </c>
      <c r="Q10" s="145">
        <f t="shared" si="4"/>
        <v>0.75800000000000001</v>
      </c>
      <c r="R10" s="145">
        <f t="shared" si="5"/>
        <v>0.73499999999999999</v>
      </c>
      <c r="S10" s="145">
        <f t="shared" si="6"/>
        <v>0.42400000000000004</v>
      </c>
      <c r="T10" s="3">
        <v>1.7</v>
      </c>
      <c r="U10" s="3">
        <v>24.5</v>
      </c>
      <c r="V10" s="3">
        <v>34</v>
      </c>
      <c r="W10" s="3">
        <v>23.4</v>
      </c>
      <c r="X10" s="3">
        <v>18.399999999999999</v>
      </c>
      <c r="Y10" s="3">
        <v>27.8</v>
      </c>
      <c r="Z10" s="3">
        <v>38.9</v>
      </c>
      <c r="AA10" s="3">
        <v>35.9</v>
      </c>
      <c r="AB10" s="3">
        <v>42.3</v>
      </c>
      <c r="AC10" s="3">
        <v>51.2</v>
      </c>
      <c r="AD10" s="3">
        <v>50.3</v>
      </c>
      <c r="AE10" s="3">
        <v>51.4</v>
      </c>
      <c r="AF10" s="3">
        <v>49</v>
      </c>
      <c r="AG10" s="3">
        <v>49.1</v>
      </c>
      <c r="AH10" s="3">
        <v>47.2</v>
      </c>
      <c r="AI10" s="3">
        <v>51.1</v>
      </c>
      <c r="AJ10" s="3">
        <v>41.8</v>
      </c>
      <c r="AK10" s="3">
        <v>44.8</v>
      </c>
      <c r="AL10" s="3">
        <v>49.5</v>
      </c>
      <c r="AM10" s="3">
        <v>45.4</v>
      </c>
      <c r="AN10" s="3">
        <v>76</v>
      </c>
      <c r="AO10" s="3">
        <v>0.5</v>
      </c>
      <c r="AP10" s="7">
        <v>1174</v>
      </c>
      <c r="AQ10" s="7">
        <f t="shared" si="7"/>
        <v>2348</v>
      </c>
      <c r="AR10" s="114">
        <v>151.5</v>
      </c>
      <c r="AS10" s="86">
        <v>20</v>
      </c>
      <c r="AT10" s="7">
        <v>20</v>
      </c>
      <c r="AU10" s="114">
        <v>74.099999999999994</v>
      </c>
      <c r="AV10" s="7">
        <v>22.02</v>
      </c>
      <c r="AW10" s="114">
        <f t="shared" si="8"/>
        <v>70.283400809716611</v>
      </c>
      <c r="AX10" s="7">
        <v>9.75</v>
      </c>
      <c r="AY10" s="7">
        <v>1.1299999999999999</v>
      </c>
      <c r="AZ10" s="7">
        <v>25.59</v>
      </c>
      <c r="BA10" s="7">
        <v>9.56</v>
      </c>
      <c r="BB10" s="114">
        <f t="shared" si="9"/>
        <v>46.03</v>
      </c>
      <c r="BC10" s="114">
        <f t="shared" si="10"/>
        <v>2.3014999999999999</v>
      </c>
      <c r="BD10" s="114">
        <f t="shared" si="11"/>
        <v>7.5750000000000002</v>
      </c>
      <c r="BE10" s="138">
        <f t="shared" si="0"/>
        <v>0.29716599190283405</v>
      </c>
      <c r="BF10" s="136">
        <f t="shared" si="1"/>
        <v>348.87287449392716</v>
      </c>
      <c r="BG10" s="136">
        <f t="shared" si="2"/>
        <v>697.74574898785431</v>
      </c>
      <c r="BH10" s="148">
        <f t="shared" si="12"/>
        <v>0.21181837931783618</v>
      </c>
      <c r="BI10" s="148">
        <f t="shared" si="13"/>
        <v>2.4549207038887678E-2</v>
      </c>
      <c r="BJ10" s="148">
        <f t="shared" si="14"/>
        <v>0.55594177710189008</v>
      </c>
      <c r="BK10" s="148">
        <f t="shared" si="15"/>
        <v>0.20769063654138606</v>
      </c>
      <c r="BL10" s="146">
        <f t="shared" si="16"/>
        <v>147.79537372651703</v>
      </c>
      <c r="BM10" s="146">
        <f t="shared" si="17"/>
        <v>17.129104852406588</v>
      </c>
      <c r="BN10" s="146">
        <f t="shared" si="18"/>
        <v>387.90601165759705</v>
      </c>
      <c r="BO10" s="146">
        <f t="shared" si="19"/>
        <v>144.91525875133365</v>
      </c>
      <c r="BP10" s="146">
        <f t="shared" si="20"/>
        <v>20.9</v>
      </c>
      <c r="BQ10" s="146">
        <f t="shared" si="21"/>
        <v>30.25</v>
      </c>
      <c r="BR10" s="146">
        <f t="shared" si="22"/>
        <v>48.800000000000004</v>
      </c>
      <c r="BS10" s="146">
        <f t="shared" si="23"/>
        <v>49.1</v>
      </c>
      <c r="BT10" s="146">
        <f t="shared" si="24"/>
        <v>45.375</v>
      </c>
      <c r="BV10" s="119"/>
      <c r="BW10" s="150"/>
      <c r="BX10" s="153"/>
      <c r="BY10"/>
      <c r="BZ10">
        <v>2001</v>
      </c>
      <c r="CA10" t="s">
        <v>44</v>
      </c>
      <c r="CB10" s="17">
        <v>6.25E-2</v>
      </c>
      <c r="CC10" s="17">
        <v>5.9250000000000007</v>
      </c>
      <c r="CD10" s="17">
        <v>34.200000000000003</v>
      </c>
      <c r="CE10" s="17">
        <v>47.681249999999991</v>
      </c>
      <c r="CF10" s="17">
        <v>46.568750000000001</v>
      </c>
      <c r="CG10" s="52">
        <v>0.56302959435976208</v>
      </c>
      <c r="CH10" s="52">
        <v>0.22143946527820063</v>
      </c>
      <c r="CI10" s="52">
        <v>0.1686642654174999</v>
      </c>
      <c r="CJ10" s="52">
        <v>4.686667494453748E-2</v>
      </c>
      <c r="CK10" s="30">
        <v>598.09085634434234</v>
      </c>
      <c r="CL10" s="61">
        <v>326.66024834546556</v>
      </c>
      <c r="CM10" s="146">
        <f t="shared" si="25"/>
        <v>-271.43060799887678</v>
      </c>
      <c r="CN10" s="61">
        <v>34.087499999999999</v>
      </c>
    </row>
    <row r="11" spans="1:92" s="7" customFormat="1">
      <c r="A11" s="86" t="s">
        <v>39</v>
      </c>
      <c r="B11" s="86" t="s">
        <v>40</v>
      </c>
      <c r="C11" s="86" t="s">
        <v>42</v>
      </c>
      <c r="D11" s="86">
        <v>1989</v>
      </c>
      <c r="E11" s="86">
        <v>1</v>
      </c>
      <c r="F11" s="86">
        <v>2</v>
      </c>
      <c r="G11" s="86">
        <v>6</v>
      </c>
      <c r="H11" s="86">
        <v>10</v>
      </c>
      <c r="I11" s="86">
        <v>206</v>
      </c>
      <c r="J11" s="99">
        <v>45939</v>
      </c>
      <c r="K11" s="3">
        <v>0.7</v>
      </c>
      <c r="L11" s="143">
        <v>0.112</v>
      </c>
      <c r="M11" s="143">
        <v>0.13900000000000001</v>
      </c>
      <c r="N11" s="143">
        <v>0.188</v>
      </c>
      <c r="O11" s="143">
        <v>0.35199999999999998</v>
      </c>
      <c r="P11" s="145">
        <f t="shared" si="3"/>
        <v>0.88800000000000001</v>
      </c>
      <c r="Q11" s="145">
        <f t="shared" si="4"/>
        <v>0.86099999999999999</v>
      </c>
      <c r="R11" s="145">
        <f t="shared" si="5"/>
        <v>0.81200000000000006</v>
      </c>
      <c r="S11" s="145">
        <f t="shared" si="6"/>
        <v>0.64800000000000002</v>
      </c>
      <c r="T11" s="3">
        <v>0</v>
      </c>
      <c r="U11" s="3">
        <v>0</v>
      </c>
      <c r="V11" s="3">
        <v>0</v>
      </c>
      <c r="W11" s="3">
        <v>0</v>
      </c>
      <c r="X11" s="3">
        <v>2.6</v>
      </c>
      <c r="Y11" s="3">
        <v>12.6</v>
      </c>
      <c r="Z11" s="3">
        <v>3.8</v>
      </c>
      <c r="AA11" s="3">
        <v>5.2</v>
      </c>
      <c r="AB11" s="3">
        <v>45</v>
      </c>
      <c r="AC11" s="3">
        <v>38.5</v>
      </c>
      <c r="AD11" s="3">
        <v>39.4</v>
      </c>
      <c r="AE11" s="3">
        <v>33</v>
      </c>
      <c r="AF11" s="3">
        <v>50</v>
      </c>
      <c r="AG11" s="3">
        <v>45.3</v>
      </c>
      <c r="AH11" s="3">
        <v>46.4</v>
      </c>
      <c r="AI11" s="3">
        <v>53</v>
      </c>
      <c r="AJ11" s="3">
        <v>45.4</v>
      </c>
      <c r="AK11" s="3">
        <v>48.9</v>
      </c>
      <c r="AL11" s="3">
        <v>48.4</v>
      </c>
      <c r="AM11" s="3">
        <v>50.7</v>
      </c>
      <c r="AN11" s="3">
        <v>85</v>
      </c>
      <c r="AO11" s="3">
        <v>0.5</v>
      </c>
      <c r="AP11" s="7">
        <v>1627</v>
      </c>
      <c r="AQ11" s="7">
        <f t="shared" si="7"/>
        <v>3254</v>
      </c>
      <c r="AR11" s="114">
        <v>138.19999999999999</v>
      </c>
      <c r="AS11" s="86">
        <v>20</v>
      </c>
      <c r="AT11" s="7">
        <v>19</v>
      </c>
      <c r="AU11" s="114">
        <v>92.3</v>
      </c>
      <c r="AV11" s="7">
        <v>33.28</v>
      </c>
      <c r="AW11" s="114">
        <f t="shared" si="8"/>
        <v>63.943661971830991</v>
      </c>
      <c r="AX11" s="7">
        <v>8.58</v>
      </c>
      <c r="AY11" s="7">
        <v>1.76</v>
      </c>
      <c r="AZ11" s="7">
        <v>24.61</v>
      </c>
      <c r="BA11" s="7">
        <v>9.2100000000000009</v>
      </c>
      <c r="BB11" s="114">
        <f t="shared" si="9"/>
        <v>44.160000000000004</v>
      </c>
      <c r="BC11" s="114">
        <f t="shared" si="10"/>
        <v>2.3242105263157895</v>
      </c>
      <c r="BD11" s="114">
        <f t="shared" si="11"/>
        <v>7.2736842105263149</v>
      </c>
      <c r="BE11" s="138">
        <f t="shared" si="0"/>
        <v>0.36056338028169016</v>
      </c>
      <c r="BF11" s="136">
        <f t="shared" si="1"/>
        <v>586.63661971830993</v>
      </c>
      <c r="BG11" s="136">
        <f t="shared" si="2"/>
        <v>1173.2732394366199</v>
      </c>
      <c r="BH11" s="148">
        <f t="shared" si="12"/>
        <v>0.19429347826086954</v>
      </c>
      <c r="BI11" s="148">
        <f t="shared" si="13"/>
        <v>3.9855072463768113E-2</v>
      </c>
      <c r="BJ11" s="148">
        <f t="shared" si="14"/>
        <v>0.55729166666666663</v>
      </c>
      <c r="BK11" s="148">
        <f t="shared" si="15"/>
        <v>0.20855978260869565</v>
      </c>
      <c r="BL11" s="146">
        <f t="shared" si="16"/>
        <v>227.95933864053887</v>
      </c>
      <c r="BM11" s="146">
        <f t="shared" si="17"/>
        <v>46.760889977546441</v>
      </c>
      <c r="BN11" s="146">
        <f t="shared" si="18"/>
        <v>653.85539906103293</v>
      </c>
      <c r="BO11" s="146">
        <f t="shared" si="19"/>
        <v>244.69761175750156</v>
      </c>
      <c r="BP11" s="146">
        <f t="shared" si="20"/>
        <v>0</v>
      </c>
      <c r="BQ11" s="146">
        <f t="shared" si="21"/>
        <v>6.05</v>
      </c>
      <c r="BR11" s="146">
        <f t="shared" si="22"/>
        <v>38.975000000000001</v>
      </c>
      <c r="BS11" s="146">
        <f t="shared" si="23"/>
        <v>48.674999999999997</v>
      </c>
      <c r="BT11" s="146">
        <f t="shared" si="24"/>
        <v>48.349999999999994</v>
      </c>
      <c r="BV11" s="119"/>
      <c r="BW11" s="150"/>
      <c r="BX11" s="153"/>
      <c r="BY11"/>
      <c r="BZ11">
        <v>2004</v>
      </c>
      <c r="CA11" t="s">
        <v>45</v>
      </c>
      <c r="CB11" s="17">
        <v>0.91875000000000007</v>
      </c>
      <c r="CC11" s="17">
        <v>16.493749999999999</v>
      </c>
      <c r="CD11" s="17">
        <v>46.131250000000001</v>
      </c>
      <c r="CE11" s="17">
        <v>50.893749999999997</v>
      </c>
      <c r="CF11" s="17">
        <v>47.756249999999994</v>
      </c>
      <c r="CG11" s="52">
        <v>0.59132296745151514</v>
      </c>
      <c r="CH11" s="52">
        <v>0.19566587304645638</v>
      </c>
      <c r="CI11" s="52">
        <v>0.17813555297905553</v>
      </c>
      <c r="CJ11" s="52">
        <v>3.4875606522972995E-2</v>
      </c>
      <c r="CK11" s="30">
        <v>518.1311999157316</v>
      </c>
      <c r="CL11" s="61">
        <v>412.80444619480545</v>
      </c>
      <c r="CM11" s="146">
        <f t="shared" si="25"/>
        <v>-105.32675372092615</v>
      </c>
      <c r="CN11" s="61">
        <v>33.462500000000006</v>
      </c>
    </row>
    <row r="12" spans="1:92" s="7" customFormat="1">
      <c r="A12" s="86" t="s">
        <v>39</v>
      </c>
      <c r="B12" s="86" t="s">
        <v>40</v>
      </c>
      <c r="C12" s="86" t="s">
        <v>45</v>
      </c>
      <c r="D12" s="86">
        <v>2004</v>
      </c>
      <c r="E12" s="86">
        <v>1</v>
      </c>
      <c r="F12" s="86">
        <v>3</v>
      </c>
      <c r="G12" s="86">
        <v>6</v>
      </c>
      <c r="H12" s="86">
        <v>11</v>
      </c>
      <c r="I12" s="86">
        <v>306</v>
      </c>
      <c r="J12" s="99">
        <v>45939</v>
      </c>
      <c r="K12" s="3">
        <v>0.72</v>
      </c>
      <c r="L12" s="143">
        <v>0.14799999999999999</v>
      </c>
      <c r="M12" s="143">
        <v>0.17299999999999999</v>
      </c>
      <c r="N12" s="143">
        <v>0.28100000000000003</v>
      </c>
      <c r="O12" s="143">
        <v>0.46400000000000002</v>
      </c>
      <c r="P12" s="145">
        <f t="shared" si="3"/>
        <v>0.85199999999999998</v>
      </c>
      <c r="Q12" s="145">
        <f t="shared" si="4"/>
        <v>0.82699999999999996</v>
      </c>
      <c r="R12" s="145">
        <f t="shared" si="5"/>
        <v>0.71899999999999997</v>
      </c>
      <c r="S12" s="145">
        <f t="shared" si="6"/>
        <v>0.53600000000000003</v>
      </c>
      <c r="T12" s="3">
        <v>0</v>
      </c>
      <c r="U12" s="3">
        <v>3.8</v>
      </c>
      <c r="V12" s="3">
        <v>8.3000000000000007</v>
      </c>
      <c r="W12" s="3">
        <v>0</v>
      </c>
      <c r="X12" s="3">
        <v>40.299999999999997</v>
      </c>
      <c r="Y12" s="3">
        <v>42.3</v>
      </c>
      <c r="Z12" s="3">
        <v>21.5</v>
      </c>
      <c r="AA12" s="3">
        <v>14.5</v>
      </c>
      <c r="AB12" s="3">
        <v>53.3</v>
      </c>
      <c r="AC12" s="3">
        <v>57.5</v>
      </c>
      <c r="AD12" s="3">
        <v>49.6</v>
      </c>
      <c r="AE12" s="3">
        <v>42.7</v>
      </c>
      <c r="AF12" s="3">
        <v>47.6</v>
      </c>
      <c r="AG12" s="3">
        <v>52.1</v>
      </c>
      <c r="AH12" s="3">
        <v>53.9</v>
      </c>
      <c r="AI12" s="3">
        <v>48.2</v>
      </c>
      <c r="AJ12" s="3">
        <v>43.6</v>
      </c>
      <c r="AK12" s="3">
        <v>43.6</v>
      </c>
      <c r="AL12" s="3">
        <v>51.8</v>
      </c>
      <c r="AM12" s="3">
        <v>50.1</v>
      </c>
      <c r="AN12" s="3">
        <v>86</v>
      </c>
      <c r="AO12" s="3">
        <v>0.5</v>
      </c>
      <c r="AP12" s="7">
        <v>1424</v>
      </c>
      <c r="AQ12" s="7">
        <f t="shared" si="7"/>
        <v>2848</v>
      </c>
      <c r="AR12" s="114">
        <v>182.5</v>
      </c>
      <c r="AS12" s="86">
        <v>20</v>
      </c>
      <c r="AT12" s="7">
        <v>20</v>
      </c>
      <c r="AU12" s="114">
        <v>66.599999999999994</v>
      </c>
      <c r="AV12" s="7">
        <v>22.53</v>
      </c>
      <c r="AW12" s="114">
        <f t="shared" si="8"/>
        <v>66.171171171171167</v>
      </c>
      <c r="AX12" s="7">
        <v>10.130000000000001</v>
      </c>
      <c r="AY12" s="7">
        <v>1.28</v>
      </c>
      <c r="AZ12" s="7">
        <v>38.340000000000003</v>
      </c>
      <c r="BA12" s="7">
        <v>12.64</v>
      </c>
      <c r="BB12" s="114">
        <f t="shared" si="9"/>
        <v>62.39</v>
      </c>
      <c r="BC12" s="114">
        <f t="shared" si="10"/>
        <v>3.1194999999999999</v>
      </c>
      <c r="BD12" s="114">
        <f t="shared" si="11"/>
        <v>9.125</v>
      </c>
      <c r="BE12" s="138">
        <f t="shared" si="0"/>
        <v>0.33828828828828833</v>
      </c>
      <c r="BF12" s="136">
        <f t="shared" si="1"/>
        <v>481.72252252252258</v>
      </c>
      <c r="BG12" s="136">
        <f t="shared" si="2"/>
        <v>963.44504504504516</v>
      </c>
      <c r="BH12" s="148">
        <f t="shared" si="12"/>
        <v>0.16236576374418979</v>
      </c>
      <c r="BI12" s="148">
        <f t="shared" si="13"/>
        <v>2.0516108350697226E-2</v>
      </c>
      <c r="BJ12" s="148">
        <f t="shared" si="14"/>
        <v>0.61452155794197794</v>
      </c>
      <c r="BK12" s="148">
        <f t="shared" si="15"/>
        <v>0.20259656996313513</v>
      </c>
      <c r="BL12" s="146">
        <f t="shared" si="16"/>
        <v>156.4304905642941</v>
      </c>
      <c r="BM12" s="146">
        <f t="shared" si="17"/>
        <v>19.766142934086517</v>
      </c>
      <c r="BN12" s="146">
        <f t="shared" si="18"/>
        <v>592.05775007256022</v>
      </c>
      <c r="BO12" s="146">
        <f t="shared" si="19"/>
        <v>195.19066147410436</v>
      </c>
      <c r="BP12" s="146">
        <f t="shared" si="20"/>
        <v>3.0250000000000004</v>
      </c>
      <c r="BQ12" s="146">
        <f t="shared" si="21"/>
        <v>29.65</v>
      </c>
      <c r="BR12" s="146">
        <f t="shared" si="22"/>
        <v>50.775000000000006</v>
      </c>
      <c r="BS12" s="146">
        <f t="shared" si="23"/>
        <v>50.45</v>
      </c>
      <c r="BT12" s="146">
        <f t="shared" si="24"/>
        <v>47.274999999999999</v>
      </c>
      <c r="BV12" s="119"/>
      <c r="BW12" s="150"/>
      <c r="BX12" s="153"/>
      <c r="BY12"/>
      <c r="BZ12">
        <v>2008</v>
      </c>
      <c r="CA12" t="s">
        <v>46</v>
      </c>
      <c r="CB12" s="17">
        <v>0</v>
      </c>
      <c r="CC12" s="17">
        <v>1.7125000000000001</v>
      </c>
      <c r="CD12" s="17">
        <v>27.0625</v>
      </c>
      <c r="CE12" s="17">
        <v>44.912500000000001</v>
      </c>
      <c r="CF12" s="17">
        <v>48.925000000000004</v>
      </c>
      <c r="CG12" s="52">
        <v>0.58610160906820796</v>
      </c>
      <c r="CH12" s="52">
        <v>0.21581513495682109</v>
      </c>
      <c r="CI12" s="52">
        <v>0.1414980709400239</v>
      </c>
      <c r="CJ12" s="52">
        <v>5.6585185034946972E-2</v>
      </c>
      <c r="CK12" s="30">
        <v>536.44871517585273</v>
      </c>
      <c r="CL12" s="61">
        <v>357.94798482786211</v>
      </c>
      <c r="CM12" s="146">
        <f t="shared" si="25"/>
        <v>-178.50073034799061</v>
      </c>
      <c r="CN12" s="61">
        <v>32.237499999999997</v>
      </c>
    </row>
    <row r="13" spans="1:92" s="7" customFormat="1">
      <c r="A13" s="86" t="s">
        <v>39</v>
      </c>
      <c r="B13" s="86" t="s">
        <v>40</v>
      </c>
      <c r="C13" s="86" t="s">
        <v>43</v>
      </c>
      <c r="D13" s="86">
        <v>1999</v>
      </c>
      <c r="E13" s="86">
        <v>1</v>
      </c>
      <c r="F13" s="86">
        <v>4</v>
      </c>
      <c r="G13" s="86">
        <v>6</v>
      </c>
      <c r="H13" s="86">
        <v>12</v>
      </c>
      <c r="I13" s="86">
        <v>406</v>
      </c>
      <c r="J13" s="99">
        <v>45939</v>
      </c>
      <c r="K13" s="3">
        <v>0.66</v>
      </c>
      <c r="L13" s="143">
        <v>8.8999999999999996E-2</v>
      </c>
      <c r="M13" s="143">
        <v>8.8999999999999996E-2</v>
      </c>
      <c r="N13" s="143">
        <v>0.222</v>
      </c>
      <c r="O13" s="143">
        <v>0.45</v>
      </c>
      <c r="P13" s="145">
        <f t="shared" si="3"/>
        <v>0.91100000000000003</v>
      </c>
      <c r="Q13" s="145">
        <f t="shared" si="4"/>
        <v>0.91100000000000003</v>
      </c>
      <c r="R13" s="145">
        <f t="shared" si="5"/>
        <v>0.77800000000000002</v>
      </c>
      <c r="S13" s="145">
        <f t="shared" si="6"/>
        <v>0.55000000000000004</v>
      </c>
      <c r="T13" s="3">
        <v>0</v>
      </c>
      <c r="U13" s="3">
        <v>4.5</v>
      </c>
      <c r="V13" s="3">
        <v>0</v>
      </c>
      <c r="W13" s="3">
        <v>0</v>
      </c>
      <c r="X13" s="3">
        <v>0</v>
      </c>
      <c r="Y13" s="3">
        <v>48</v>
      </c>
      <c r="Z13" s="3">
        <v>0</v>
      </c>
      <c r="AA13" s="3">
        <v>0</v>
      </c>
      <c r="AB13" s="3">
        <v>0</v>
      </c>
      <c r="AC13" s="3">
        <v>53.9</v>
      </c>
      <c r="AD13" s="3">
        <v>3.2</v>
      </c>
      <c r="AE13" s="3">
        <v>1.7</v>
      </c>
      <c r="AF13" s="3">
        <v>41.6</v>
      </c>
      <c r="AG13" s="3">
        <v>50.7</v>
      </c>
      <c r="AH13" s="3">
        <v>30.2</v>
      </c>
      <c r="AI13" s="3">
        <v>42.4</v>
      </c>
      <c r="AJ13" s="3">
        <v>48.1</v>
      </c>
      <c r="AK13" s="3">
        <v>46.1</v>
      </c>
      <c r="AL13" s="3">
        <v>48.6</v>
      </c>
      <c r="AM13" s="3">
        <v>52.2</v>
      </c>
      <c r="AN13" s="3">
        <v>85</v>
      </c>
      <c r="AO13" s="3">
        <v>0.5</v>
      </c>
      <c r="AP13" s="7">
        <v>1256</v>
      </c>
      <c r="AQ13" s="7">
        <f t="shared" si="7"/>
        <v>2512</v>
      </c>
      <c r="AR13" s="114">
        <v>99.3</v>
      </c>
      <c r="AS13" s="86">
        <v>20</v>
      </c>
      <c r="AT13" s="7">
        <v>17</v>
      </c>
      <c r="AU13" s="114">
        <v>59.4</v>
      </c>
      <c r="AV13" s="7">
        <v>23.41</v>
      </c>
      <c r="AW13" s="114">
        <f t="shared" si="8"/>
        <v>60.589225589225585</v>
      </c>
      <c r="AX13" s="7">
        <v>5.25</v>
      </c>
      <c r="AY13" s="7">
        <v>2.4500000000000002</v>
      </c>
      <c r="AZ13" s="7">
        <v>25.08</v>
      </c>
      <c r="BA13" s="7">
        <v>7.59</v>
      </c>
      <c r="BB13" s="114">
        <f t="shared" si="9"/>
        <v>40.370000000000005</v>
      </c>
      <c r="BC13" s="114">
        <f t="shared" si="10"/>
        <v>2.3747058823529414</v>
      </c>
      <c r="BD13" s="114">
        <f t="shared" si="11"/>
        <v>5.841176470588235</v>
      </c>
      <c r="BE13" s="138">
        <f t="shared" si="0"/>
        <v>0.39410774410774413</v>
      </c>
      <c r="BF13" s="136">
        <f t="shared" si="1"/>
        <v>494.99932659932665</v>
      </c>
      <c r="BG13" s="136">
        <f t="shared" si="2"/>
        <v>989.9986531986533</v>
      </c>
      <c r="BH13" s="148">
        <f t="shared" si="12"/>
        <v>0.13004706465196927</v>
      </c>
      <c r="BI13" s="148">
        <f t="shared" si="13"/>
        <v>6.0688630170918995E-2</v>
      </c>
      <c r="BJ13" s="148">
        <f t="shared" si="14"/>
        <v>0.62125340599455026</v>
      </c>
      <c r="BK13" s="148">
        <f t="shared" si="15"/>
        <v>0.18801089918256128</v>
      </c>
      <c r="BL13" s="146">
        <f t="shared" si="16"/>
        <v>128.74641885788776</v>
      </c>
      <c r="BM13" s="146">
        <f t="shared" si="17"/>
        <v>60.081662133680965</v>
      </c>
      <c r="BN13" s="146">
        <f t="shared" si="18"/>
        <v>615.04003522968094</v>
      </c>
      <c r="BO13" s="146">
        <f t="shared" si="19"/>
        <v>186.13053697740347</v>
      </c>
      <c r="BP13" s="146">
        <f t="shared" si="20"/>
        <v>1.125</v>
      </c>
      <c r="BQ13" s="146">
        <f t="shared" si="21"/>
        <v>12</v>
      </c>
      <c r="BR13" s="146">
        <f t="shared" si="22"/>
        <v>14.700000000000001</v>
      </c>
      <c r="BS13" s="146">
        <f t="shared" si="23"/>
        <v>41.225000000000001</v>
      </c>
      <c r="BT13" s="146">
        <f t="shared" si="24"/>
        <v>48.75</v>
      </c>
      <c r="BV13" s="119"/>
      <c r="BW13" s="150"/>
      <c r="BX13" s="153"/>
      <c r="BY13"/>
      <c r="BZ13">
        <v>2016</v>
      </c>
      <c r="CA13" t="s">
        <v>47</v>
      </c>
      <c r="CB13" s="17">
        <v>0.39374999999999999</v>
      </c>
      <c r="CC13" s="17">
        <v>10.025</v>
      </c>
      <c r="CD13" s="17">
        <v>33.237499999999997</v>
      </c>
      <c r="CE13" s="17">
        <v>44.118749999999999</v>
      </c>
      <c r="CF13" s="17">
        <v>47.087500000000006</v>
      </c>
      <c r="CG13" s="52">
        <v>0.58654217159683508</v>
      </c>
      <c r="CH13" s="52">
        <v>0.19010360413835578</v>
      </c>
      <c r="CI13" s="52">
        <v>0.18435181384468624</v>
      </c>
      <c r="CJ13" s="52">
        <v>3.9002410420122882E-2</v>
      </c>
      <c r="CK13" s="30">
        <v>566.21022570926107</v>
      </c>
      <c r="CL13" s="61">
        <v>351.70895876169664</v>
      </c>
      <c r="CM13" s="146">
        <f t="shared" si="25"/>
        <v>-214.50126694756443</v>
      </c>
      <c r="CN13" s="61">
        <v>38.825000000000003</v>
      </c>
    </row>
    <row r="14" spans="1:92" s="7" customFormat="1">
      <c r="A14" s="86" t="s">
        <v>39</v>
      </c>
      <c r="B14" s="86" t="s">
        <v>40</v>
      </c>
      <c r="C14" s="86" t="s">
        <v>46</v>
      </c>
      <c r="D14" s="86">
        <v>2008</v>
      </c>
      <c r="E14" s="86">
        <v>1</v>
      </c>
      <c r="F14" s="86">
        <v>4</v>
      </c>
      <c r="G14" s="86">
        <v>8</v>
      </c>
      <c r="H14" s="86">
        <v>13</v>
      </c>
      <c r="I14" s="86">
        <v>408</v>
      </c>
      <c r="J14" s="99">
        <v>45937</v>
      </c>
      <c r="K14" s="3">
        <v>0.6</v>
      </c>
      <c r="L14" s="143">
        <v>0.17799999999999999</v>
      </c>
      <c r="M14" s="143">
        <v>0.21099999999999999</v>
      </c>
      <c r="N14" s="143">
        <v>0.40400000000000003</v>
      </c>
      <c r="O14" s="143">
        <v>0.70299999999999996</v>
      </c>
      <c r="P14" s="145">
        <f t="shared" si="3"/>
        <v>0.82200000000000006</v>
      </c>
      <c r="Q14" s="145">
        <f t="shared" si="4"/>
        <v>0.78900000000000003</v>
      </c>
      <c r="R14" s="145">
        <f t="shared" si="5"/>
        <v>0.59599999999999997</v>
      </c>
      <c r="S14" s="145">
        <f t="shared" si="6"/>
        <v>0.29700000000000004</v>
      </c>
      <c r="T14" s="3">
        <v>0</v>
      </c>
      <c r="U14" s="3">
        <v>0</v>
      </c>
      <c r="V14" s="3">
        <v>0</v>
      </c>
      <c r="W14" s="3">
        <v>0</v>
      </c>
      <c r="X14" s="3">
        <v>0</v>
      </c>
      <c r="Y14" s="3">
        <v>0</v>
      </c>
      <c r="Z14" s="3">
        <v>0</v>
      </c>
      <c r="AA14" s="3">
        <v>3.4</v>
      </c>
      <c r="AB14" s="3">
        <v>2.1</v>
      </c>
      <c r="AC14" s="3">
        <v>40.200000000000003</v>
      </c>
      <c r="AD14" s="3">
        <v>25.5</v>
      </c>
      <c r="AE14" s="3">
        <v>36.799999999999997</v>
      </c>
      <c r="AF14" s="3">
        <v>36</v>
      </c>
      <c r="AG14" s="3">
        <v>48.3</v>
      </c>
      <c r="AH14" s="3">
        <v>38.799999999999997</v>
      </c>
      <c r="AI14" s="3">
        <v>39.5</v>
      </c>
      <c r="AJ14" s="3">
        <v>48.6</v>
      </c>
      <c r="AK14" s="3">
        <v>43</v>
      </c>
      <c r="AL14" s="3">
        <v>45.1</v>
      </c>
      <c r="AM14" s="3">
        <v>52.9</v>
      </c>
      <c r="AN14" s="3">
        <v>81</v>
      </c>
      <c r="AO14" s="3">
        <v>0.5</v>
      </c>
      <c r="AP14" s="7">
        <v>1247</v>
      </c>
      <c r="AQ14" s="7">
        <f t="shared" si="7"/>
        <v>2494</v>
      </c>
      <c r="AR14" s="114">
        <v>112.58</v>
      </c>
      <c r="AS14" s="86">
        <v>20</v>
      </c>
      <c r="AT14" s="7">
        <v>18</v>
      </c>
      <c r="AU14" s="114">
        <v>69.05</v>
      </c>
      <c r="AV14" s="7">
        <v>28.16</v>
      </c>
      <c r="AW14" s="114">
        <f t="shared" si="8"/>
        <v>59.217958001448231</v>
      </c>
      <c r="AX14" s="7">
        <v>5.73</v>
      </c>
      <c r="AY14" s="7">
        <v>2.57</v>
      </c>
      <c r="AZ14" s="7">
        <v>28.43</v>
      </c>
      <c r="BA14" s="7">
        <v>10.16</v>
      </c>
      <c r="BB14" s="114">
        <f t="shared" si="9"/>
        <v>46.89</v>
      </c>
      <c r="BC14" s="114">
        <f t="shared" si="10"/>
        <v>2.605</v>
      </c>
      <c r="BD14" s="114">
        <f t="shared" si="11"/>
        <v>6.2544444444444443</v>
      </c>
      <c r="BE14" s="138">
        <f t="shared" si="0"/>
        <v>0.40782041998551777</v>
      </c>
      <c r="BF14" s="136">
        <f t="shared" si="1"/>
        <v>508.55206372194067</v>
      </c>
      <c r="BG14" s="136">
        <f t="shared" si="2"/>
        <v>1017.1041274438813</v>
      </c>
      <c r="BH14" s="148">
        <f t="shared" si="12"/>
        <v>0.12220089571337173</v>
      </c>
      <c r="BI14" s="148">
        <f t="shared" si="13"/>
        <v>5.4809127745788014E-2</v>
      </c>
      <c r="BJ14" s="148">
        <f t="shared" si="14"/>
        <v>0.60631264661974837</v>
      </c>
      <c r="BK14" s="148">
        <f t="shared" si="15"/>
        <v>0.21667732992109193</v>
      </c>
      <c r="BL14" s="146">
        <f t="shared" si="16"/>
        <v>124.29103540740969</v>
      </c>
      <c r="BM14" s="146">
        <f t="shared" si="17"/>
        <v>55.746590051839945</v>
      </c>
      <c r="BN14" s="146">
        <f t="shared" si="18"/>
        <v>616.68309539836957</v>
      </c>
      <c r="BO14" s="146">
        <f t="shared" si="19"/>
        <v>220.3834065862622</v>
      </c>
      <c r="BP14" s="146">
        <f t="shared" si="20"/>
        <v>0</v>
      </c>
      <c r="BQ14" s="146">
        <f t="shared" si="21"/>
        <v>0.85</v>
      </c>
      <c r="BR14" s="146">
        <f t="shared" si="22"/>
        <v>26.150000000000002</v>
      </c>
      <c r="BS14" s="146">
        <f t="shared" si="23"/>
        <v>40.65</v>
      </c>
      <c r="BT14" s="146">
        <f t="shared" si="24"/>
        <v>47.4</v>
      </c>
      <c r="BV14" s="119"/>
      <c r="BW14" s="150"/>
      <c r="BX14" s="153"/>
      <c r="BY14"/>
      <c r="BZ14">
        <v>2020</v>
      </c>
      <c r="CA14" t="s">
        <v>48</v>
      </c>
      <c r="CB14" s="17">
        <v>3.9812500000000002</v>
      </c>
      <c r="CC14" s="17">
        <v>17.375</v>
      </c>
      <c r="CD14" s="17">
        <v>39.849999999999994</v>
      </c>
      <c r="CE14" s="17">
        <v>49.212499999999999</v>
      </c>
      <c r="CF14" s="17">
        <v>48.2</v>
      </c>
      <c r="CG14" s="52">
        <v>0.59318852476900075</v>
      </c>
      <c r="CH14" s="52">
        <v>0.19994454470519471</v>
      </c>
      <c r="CI14" s="52">
        <v>0.1652534870840448</v>
      </c>
      <c r="CJ14" s="52">
        <v>4.1613443441759629E-2</v>
      </c>
      <c r="CK14" s="30">
        <v>538.59428599041189</v>
      </c>
      <c r="CL14" s="61">
        <v>346.58395839882513</v>
      </c>
      <c r="CM14" s="146">
        <f t="shared" si="25"/>
        <v>-192.01032759158676</v>
      </c>
      <c r="CN14" s="61">
        <v>35.024999999999999</v>
      </c>
    </row>
    <row r="15" spans="1:92" s="7" customFormat="1">
      <c r="A15" s="86" t="s">
        <v>39</v>
      </c>
      <c r="B15" s="86" t="s">
        <v>40</v>
      </c>
      <c r="C15" s="86" t="s">
        <v>48</v>
      </c>
      <c r="D15" s="86">
        <v>2020</v>
      </c>
      <c r="E15" s="86">
        <v>1</v>
      </c>
      <c r="F15" s="86">
        <v>3</v>
      </c>
      <c r="G15" s="86">
        <v>8</v>
      </c>
      <c r="H15" s="86">
        <v>14</v>
      </c>
      <c r="I15" s="86">
        <v>308</v>
      </c>
      <c r="J15" s="99">
        <v>45944</v>
      </c>
      <c r="K15" s="3">
        <v>0.68</v>
      </c>
      <c r="L15" s="147">
        <v>0.17249999999999999</v>
      </c>
      <c r="M15" s="147">
        <v>0.29499999999999998</v>
      </c>
      <c r="N15" s="147">
        <v>0.49149999999999999</v>
      </c>
      <c r="O15" s="147">
        <v>0.58599999999999997</v>
      </c>
      <c r="P15" s="145">
        <f t="shared" si="3"/>
        <v>0.82750000000000001</v>
      </c>
      <c r="Q15" s="145">
        <f t="shared" si="4"/>
        <v>0.70500000000000007</v>
      </c>
      <c r="R15" s="145">
        <f t="shared" si="5"/>
        <v>0.50849999999999995</v>
      </c>
      <c r="S15" s="145">
        <f t="shared" si="6"/>
        <v>0.41400000000000003</v>
      </c>
      <c r="T15" s="3">
        <v>0</v>
      </c>
      <c r="U15" s="3">
        <v>0</v>
      </c>
      <c r="V15" s="3">
        <v>15.2</v>
      </c>
      <c r="W15" s="3">
        <v>0</v>
      </c>
      <c r="X15" s="3">
        <v>20.2</v>
      </c>
      <c r="Y15" s="3">
        <v>2.2000000000000002</v>
      </c>
      <c r="Z15" s="3">
        <v>45.6</v>
      </c>
      <c r="AA15" s="3">
        <v>34.700000000000003</v>
      </c>
      <c r="AB15" s="3">
        <v>49.4</v>
      </c>
      <c r="AC15" s="3">
        <v>35.9</v>
      </c>
      <c r="AD15" s="3">
        <v>45.7</v>
      </c>
      <c r="AE15" s="3">
        <v>42.7</v>
      </c>
      <c r="AF15" s="3">
        <v>48</v>
      </c>
      <c r="AG15" s="3">
        <v>43.5</v>
      </c>
      <c r="AH15" s="3">
        <v>55.6</v>
      </c>
      <c r="AI15" s="3">
        <v>48.7</v>
      </c>
      <c r="AJ15" s="3">
        <v>46.4</v>
      </c>
      <c r="AK15" s="3">
        <v>44.1</v>
      </c>
      <c r="AL15" s="3">
        <v>52</v>
      </c>
      <c r="AM15" s="3">
        <v>46.2</v>
      </c>
      <c r="AN15" s="3">
        <v>83</v>
      </c>
      <c r="AO15" s="3">
        <v>0.5</v>
      </c>
      <c r="AP15" s="3">
        <v>1250</v>
      </c>
      <c r="AQ15" s="7">
        <f t="shared" si="7"/>
        <v>2500</v>
      </c>
      <c r="AR15" s="3">
        <v>164.6</v>
      </c>
      <c r="AS15" s="86">
        <v>20</v>
      </c>
      <c r="AT15" s="7">
        <v>20</v>
      </c>
      <c r="AU15" s="3">
        <v>81.900000000000006</v>
      </c>
      <c r="AV15" s="7">
        <v>29.12</v>
      </c>
      <c r="AW15" s="114">
        <f t="shared" si="8"/>
        <v>64.444444444444443</v>
      </c>
      <c r="AX15" s="7">
        <v>10.76</v>
      </c>
      <c r="AY15" s="7">
        <v>2.06</v>
      </c>
      <c r="AZ15" s="7">
        <v>37.130000000000003</v>
      </c>
      <c r="BA15" s="7">
        <v>12.54</v>
      </c>
      <c r="BB15" s="114">
        <f t="shared" si="9"/>
        <v>62.49</v>
      </c>
      <c r="BC15" s="114">
        <f t="shared" si="10"/>
        <v>3.1245000000000003</v>
      </c>
      <c r="BD15" s="114">
        <f t="shared" si="11"/>
        <v>8.23</v>
      </c>
      <c r="BE15" s="138">
        <f t="shared" si="0"/>
        <v>0.35555555555555557</v>
      </c>
      <c r="BF15" s="136">
        <f t="shared" si="1"/>
        <v>444.44444444444446</v>
      </c>
      <c r="BG15" s="136">
        <f t="shared" si="2"/>
        <v>888.88888888888891</v>
      </c>
      <c r="BH15" s="148">
        <f t="shared" si="12"/>
        <v>0.17218755000800126</v>
      </c>
      <c r="BI15" s="148">
        <f t="shared" si="13"/>
        <v>3.2965274443911029E-2</v>
      </c>
      <c r="BJ15" s="148">
        <f t="shared" si="14"/>
        <v>0.59417506801088171</v>
      </c>
      <c r="BK15" s="148">
        <f t="shared" si="15"/>
        <v>0.20067210753720593</v>
      </c>
      <c r="BL15" s="146">
        <f t="shared" si="16"/>
        <v>153.05560000711225</v>
      </c>
      <c r="BM15" s="146">
        <f t="shared" si="17"/>
        <v>29.30246617236536</v>
      </c>
      <c r="BN15" s="146">
        <f t="shared" si="18"/>
        <v>528.1556160096726</v>
      </c>
      <c r="BO15" s="146">
        <f t="shared" si="19"/>
        <v>178.37520669973861</v>
      </c>
      <c r="BP15" s="146">
        <f t="shared" si="20"/>
        <v>3.8</v>
      </c>
      <c r="BQ15" s="146">
        <f t="shared" si="21"/>
        <v>25.675000000000001</v>
      </c>
      <c r="BR15" s="146">
        <f t="shared" si="22"/>
        <v>43.424999999999997</v>
      </c>
      <c r="BS15" s="146">
        <f t="shared" si="23"/>
        <v>48.95</v>
      </c>
      <c r="BT15" s="146">
        <f t="shared" si="24"/>
        <v>47.174999999999997</v>
      </c>
      <c r="BV15" s="119"/>
      <c r="BW15" s="150"/>
      <c r="BX15" s="153"/>
      <c r="BY15" t="s">
        <v>606</v>
      </c>
      <c r="BZ15"/>
      <c r="CA15"/>
      <c r="CB15" s="17">
        <v>1.3937499999999998</v>
      </c>
      <c r="CC15" s="17">
        <v>10.173437499999999</v>
      </c>
      <c r="CD15" s="17">
        <v>34.529687499999994</v>
      </c>
      <c r="CE15" s="17">
        <v>47.467968750000004</v>
      </c>
      <c r="CF15" s="17">
        <v>47.627343750000001</v>
      </c>
      <c r="CG15" s="52">
        <v>0.5846408382582241</v>
      </c>
      <c r="CH15" s="52">
        <v>0.20043694967332287</v>
      </c>
      <c r="CI15" s="52">
        <v>0.16871483489455588</v>
      </c>
      <c r="CJ15" s="52">
        <v>4.6207377173897009E-2</v>
      </c>
      <c r="CK15" s="30">
        <v>540.66370743408288</v>
      </c>
      <c r="CL15" s="156">
        <v>358.49947307578492</v>
      </c>
      <c r="CM15" s="146">
        <f t="shared" si="25"/>
        <v>-182.16423435829796</v>
      </c>
      <c r="CN15" s="156">
        <v>33.521874999999994</v>
      </c>
    </row>
    <row r="16" spans="1:92" s="7" customFormat="1">
      <c r="A16" s="86" t="s">
        <v>39</v>
      </c>
      <c r="B16" s="86" t="s">
        <v>40</v>
      </c>
      <c r="C16" s="86" t="s">
        <v>44</v>
      </c>
      <c r="D16" s="86">
        <v>2001</v>
      </c>
      <c r="E16" s="86">
        <v>1</v>
      </c>
      <c r="F16" s="86">
        <v>2</v>
      </c>
      <c r="G16" s="86">
        <v>8</v>
      </c>
      <c r="H16" s="86">
        <v>15</v>
      </c>
      <c r="I16" s="86">
        <v>208</v>
      </c>
      <c r="J16" s="99">
        <v>45939</v>
      </c>
      <c r="K16" s="3">
        <v>0.67</v>
      </c>
      <c r="L16" s="143">
        <v>0.11</v>
      </c>
      <c r="M16" s="143">
        <v>0.16700000000000001</v>
      </c>
      <c r="N16" s="143">
        <v>0.224</v>
      </c>
      <c r="O16" s="143">
        <v>0.58099999999999996</v>
      </c>
      <c r="P16" s="145">
        <f t="shared" si="3"/>
        <v>0.89</v>
      </c>
      <c r="Q16" s="145">
        <f t="shared" si="4"/>
        <v>0.83299999999999996</v>
      </c>
      <c r="R16" s="145">
        <f t="shared" si="5"/>
        <v>0.77600000000000002</v>
      </c>
      <c r="S16" s="145">
        <f t="shared" si="6"/>
        <v>0.41900000000000004</v>
      </c>
      <c r="T16" s="3">
        <v>0</v>
      </c>
      <c r="U16" s="3">
        <v>0</v>
      </c>
      <c r="V16" s="3">
        <v>0</v>
      </c>
      <c r="W16" s="3">
        <v>0</v>
      </c>
      <c r="X16" s="3">
        <v>0</v>
      </c>
      <c r="Y16" s="3">
        <v>0</v>
      </c>
      <c r="Z16" s="3">
        <v>1.9</v>
      </c>
      <c r="AA16" s="3">
        <v>12.8</v>
      </c>
      <c r="AB16" s="3">
        <v>11.2</v>
      </c>
      <c r="AC16" s="3">
        <v>31.4</v>
      </c>
      <c r="AD16" s="3">
        <v>19.7</v>
      </c>
      <c r="AE16" s="3">
        <v>39.6</v>
      </c>
      <c r="AF16" s="3">
        <v>50.1</v>
      </c>
      <c r="AG16" s="3">
        <v>50.3</v>
      </c>
      <c r="AH16" s="3">
        <v>48.8</v>
      </c>
      <c r="AI16" s="3">
        <v>47.6</v>
      </c>
      <c r="AJ16" s="3">
        <v>47.9</v>
      </c>
      <c r="AK16" s="3">
        <v>49.3</v>
      </c>
      <c r="AL16" s="3">
        <v>48.3</v>
      </c>
      <c r="AM16" s="3">
        <v>49.4</v>
      </c>
      <c r="AN16" s="3">
        <v>76</v>
      </c>
      <c r="AO16" s="3">
        <v>0.5</v>
      </c>
      <c r="AP16" s="7">
        <v>1486</v>
      </c>
      <c r="AQ16" s="7">
        <f t="shared" si="7"/>
        <v>2972</v>
      </c>
      <c r="AR16" s="114">
        <v>123.2</v>
      </c>
      <c r="AS16" s="86">
        <v>20</v>
      </c>
      <c r="AT16" s="7">
        <v>19</v>
      </c>
      <c r="AU16" s="114">
        <v>66.7</v>
      </c>
      <c r="AV16" s="7">
        <v>22.45</v>
      </c>
      <c r="AW16" s="114">
        <f t="shared" si="8"/>
        <v>66.341829085457263</v>
      </c>
      <c r="AX16" s="7">
        <v>6.36</v>
      </c>
      <c r="AY16" s="7">
        <v>2.5</v>
      </c>
      <c r="AZ16" s="7">
        <v>23.59</v>
      </c>
      <c r="BA16" s="7">
        <v>10.18</v>
      </c>
      <c r="BB16" s="114">
        <f t="shared" si="9"/>
        <v>42.63</v>
      </c>
      <c r="BC16" s="114">
        <f t="shared" si="10"/>
        <v>2.2436842105263159</v>
      </c>
      <c r="BD16" s="114">
        <f t="shared" si="11"/>
        <v>6.4842105263157892</v>
      </c>
      <c r="BE16" s="138">
        <f t="shared" si="0"/>
        <v>0.33658170914542729</v>
      </c>
      <c r="BF16" s="136">
        <f t="shared" si="1"/>
        <v>500.16041979010492</v>
      </c>
      <c r="BG16" s="136">
        <f t="shared" si="2"/>
        <v>1000.3208395802098</v>
      </c>
      <c r="BH16" s="148">
        <f t="shared" si="12"/>
        <v>0.14919071076706544</v>
      </c>
      <c r="BI16" s="148">
        <f t="shared" si="13"/>
        <v>5.8644147314098047E-2</v>
      </c>
      <c r="BJ16" s="148">
        <f t="shared" si="14"/>
        <v>0.55336617405582922</v>
      </c>
      <c r="BK16" s="148">
        <f t="shared" si="15"/>
        <v>0.23879896786300725</v>
      </c>
      <c r="BL16" s="146">
        <f t="shared" si="16"/>
        <v>149.23857705207917</v>
      </c>
      <c r="BM16" s="146">
        <f t="shared" si="17"/>
        <v>58.662962677704066</v>
      </c>
      <c r="BN16" s="146">
        <f t="shared" si="18"/>
        <v>553.54371582681563</v>
      </c>
      <c r="BO16" s="146">
        <f t="shared" si="19"/>
        <v>238.87558402361097</v>
      </c>
      <c r="BP16" s="146">
        <f t="shared" si="20"/>
        <v>0</v>
      </c>
      <c r="BQ16" s="146">
        <f t="shared" si="21"/>
        <v>3.6750000000000003</v>
      </c>
      <c r="BR16" s="146">
        <f t="shared" si="22"/>
        <v>25.475000000000001</v>
      </c>
      <c r="BS16" s="146">
        <f t="shared" si="23"/>
        <v>49.199999999999996</v>
      </c>
      <c r="BT16" s="146">
        <f t="shared" si="24"/>
        <v>48.725000000000001</v>
      </c>
      <c r="BV16" s="119"/>
      <c r="BW16" s="150"/>
      <c r="BX16" s="153"/>
      <c r="BY16" t="s">
        <v>29</v>
      </c>
      <c r="BZ16">
        <v>1983</v>
      </c>
      <c r="CA16" t="s">
        <v>31</v>
      </c>
      <c r="CB16" s="17">
        <v>0.42499999999999999</v>
      </c>
      <c r="CC16" s="17">
        <v>10.46875</v>
      </c>
      <c r="CD16" s="17">
        <v>29.681249999999999</v>
      </c>
      <c r="CE16" s="17">
        <v>44.137499999999996</v>
      </c>
      <c r="CF16" s="17">
        <v>68.1875</v>
      </c>
      <c r="CG16" s="52">
        <v>0.58494357809071451</v>
      </c>
      <c r="CH16" s="52">
        <v>0.18073170428178914</v>
      </c>
      <c r="CI16" s="52">
        <v>0.12932704250715049</v>
      </c>
      <c r="CJ16" s="52">
        <v>0.10499767512034594</v>
      </c>
      <c r="CK16" s="30">
        <v>655.4468157342086</v>
      </c>
      <c r="CL16" s="61">
        <v>502.45758032856361</v>
      </c>
      <c r="CM16" s="146">
        <f>CL16-CK16</f>
        <v>-152.98923540564499</v>
      </c>
      <c r="CN16" s="61">
        <v>28.300000000000004</v>
      </c>
    </row>
    <row r="17" spans="1:92" s="7" customFormat="1">
      <c r="A17" s="86" t="s">
        <v>39</v>
      </c>
      <c r="B17" s="86" t="s">
        <v>40</v>
      </c>
      <c r="C17" s="86" t="s">
        <v>47</v>
      </c>
      <c r="D17" s="86">
        <v>2016</v>
      </c>
      <c r="E17" s="86">
        <v>1</v>
      </c>
      <c r="F17" s="86">
        <v>1</v>
      </c>
      <c r="G17" s="86">
        <v>8</v>
      </c>
      <c r="H17" s="86">
        <v>16</v>
      </c>
      <c r="I17" s="86">
        <v>108</v>
      </c>
      <c r="J17" s="99">
        <v>45937</v>
      </c>
      <c r="K17" s="3">
        <v>0.62</v>
      </c>
      <c r="L17" s="143">
        <v>0.159</v>
      </c>
      <c r="M17" s="143">
        <v>0.27600000000000002</v>
      </c>
      <c r="N17" s="143">
        <v>0.38</v>
      </c>
      <c r="O17" s="143">
        <v>0.47</v>
      </c>
      <c r="P17" s="145">
        <f t="shared" si="3"/>
        <v>0.84099999999999997</v>
      </c>
      <c r="Q17" s="145">
        <f t="shared" si="4"/>
        <v>0.72399999999999998</v>
      </c>
      <c r="R17" s="145">
        <f t="shared" si="5"/>
        <v>0.62</v>
      </c>
      <c r="S17" s="145">
        <f t="shared" si="6"/>
        <v>0.53</v>
      </c>
      <c r="T17" s="3">
        <v>0</v>
      </c>
      <c r="U17" s="3">
        <v>0</v>
      </c>
      <c r="V17" s="3">
        <v>0</v>
      </c>
      <c r="W17" s="3">
        <v>0</v>
      </c>
      <c r="X17" s="3">
        <v>2.8</v>
      </c>
      <c r="Y17" s="3">
        <v>2.2999999999999998</v>
      </c>
      <c r="Z17" s="3">
        <v>0</v>
      </c>
      <c r="AA17" s="3">
        <v>0.2</v>
      </c>
      <c r="AB17" s="3">
        <v>14.3</v>
      </c>
      <c r="AC17" s="3">
        <v>11.5</v>
      </c>
      <c r="AD17" s="3">
        <v>15.7</v>
      </c>
      <c r="AE17" s="3">
        <v>33.4</v>
      </c>
      <c r="AF17" s="3">
        <v>40.799999999999997</v>
      </c>
      <c r="AG17" s="3">
        <v>41.4</v>
      </c>
      <c r="AH17" s="3">
        <v>42.8</v>
      </c>
      <c r="AI17" s="3">
        <v>45.1</v>
      </c>
      <c r="AJ17" s="3">
        <v>45.8</v>
      </c>
      <c r="AK17" s="3">
        <v>44.8</v>
      </c>
      <c r="AL17" s="3">
        <v>44.7</v>
      </c>
      <c r="AM17" s="3">
        <v>46.5</v>
      </c>
      <c r="AN17" s="3">
        <v>83</v>
      </c>
      <c r="AO17" s="3">
        <v>0.5</v>
      </c>
      <c r="AP17" s="7">
        <v>1375</v>
      </c>
      <c r="AQ17" s="7">
        <f t="shared" si="7"/>
        <v>2750</v>
      </c>
      <c r="AR17" s="114">
        <v>167.46</v>
      </c>
      <c r="AS17" s="86">
        <v>20</v>
      </c>
      <c r="AT17" s="7">
        <v>20</v>
      </c>
      <c r="AU17" s="114">
        <v>107.38</v>
      </c>
      <c r="AV17" s="7">
        <v>34.79</v>
      </c>
      <c r="AW17" s="114">
        <f t="shared" si="8"/>
        <v>67.60104302477184</v>
      </c>
      <c r="AX17" s="7">
        <v>9.35</v>
      </c>
      <c r="AY17" s="7">
        <v>1.8</v>
      </c>
      <c r="AZ17" s="7">
        <v>30.08</v>
      </c>
      <c r="BA17" s="7">
        <v>10.01</v>
      </c>
      <c r="BB17" s="114">
        <f t="shared" si="9"/>
        <v>51.239999999999995</v>
      </c>
      <c r="BC17" s="114">
        <f t="shared" si="10"/>
        <v>2.5619999999999998</v>
      </c>
      <c r="BD17" s="114">
        <f t="shared" si="11"/>
        <v>8.3730000000000011</v>
      </c>
      <c r="BE17" s="138">
        <f t="shared" si="0"/>
        <v>0.3239895697522816</v>
      </c>
      <c r="BF17" s="136">
        <f t="shared" si="1"/>
        <v>445.48565840938721</v>
      </c>
      <c r="BG17" s="136">
        <f t="shared" si="2"/>
        <v>890.97131681877443</v>
      </c>
      <c r="BH17" s="148">
        <f t="shared" si="12"/>
        <v>0.18247462919594068</v>
      </c>
      <c r="BI17" s="148">
        <f t="shared" si="13"/>
        <v>3.5128805620608904E-2</v>
      </c>
      <c r="BJ17" s="148">
        <f t="shared" si="14"/>
        <v>0.58704137392661981</v>
      </c>
      <c r="BK17" s="148">
        <f t="shared" si="15"/>
        <v>0.19535519125683062</v>
      </c>
      <c r="BL17" s="146">
        <f t="shared" si="16"/>
        <v>162.57966066072484</v>
      </c>
      <c r="BM17" s="146">
        <f t="shared" si="17"/>
        <v>31.298758202064679</v>
      </c>
      <c r="BN17" s="146">
        <f t="shared" si="18"/>
        <v>523.03702595450295</v>
      </c>
      <c r="BO17" s="146">
        <f t="shared" si="19"/>
        <v>174.0558720014819</v>
      </c>
      <c r="BP17" s="146">
        <f t="shared" si="20"/>
        <v>0</v>
      </c>
      <c r="BQ17" s="146">
        <f t="shared" si="21"/>
        <v>1.325</v>
      </c>
      <c r="BR17" s="146">
        <f t="shared" si="22"/>
        <v>18.725000000000001</v>
      </c>
      <c r="BS17" s="146">
        <f t="shared" si="23"/>
        <v>42.524999999999999</v>
      </c>
      <c r="BT17" s="146">
        <f t="shared" si="24"/>
        <v>45.45</v>
      </c>
      <c r="BV17" s="119"/>
      <c r="BW17" s="150"/>
      <c r="BX17" s="153"/>
      <c r="BY17"/>
      <c r="BZ17">
        <v>1985</v>
      </c>
      <c r="CA17" t="s">
        <v>32</v>
      </c>
      <c r="CB17" s="17">
        <v>0.47499999999999998</v>
      </c>
      <c r="CC17" s="17">
        <v>7.2999999999999989</v>
      </c>
      <c r="CD17" s="17">
        <v>30.337499999999999</v>
      </c>
      <c r="CE17" s="17">
        <v>43.924999999999997</v>
      </c>
      <c r="CF17" s="17">
        <v>45.181250000000006</v>
      </c>
      <c r="CG17" s="52">
        <v>0.53772279494302166</v>
      </c>
      <c r="CH17" s="52">
        <v>0.17106178146157844</v>
      </c>
      <c r="CI17" s="52">
        <v>0.16728329579210771</v>
      </c>
      <c r="CJ17" s="52">
        <v>0.12393212780329213</v>
      </c>
      <c r="CK17" s="30">
        <v>610.44982287388996</v>
      </c>
      <c r="CL17" s="61">
        <v>495.6205488241086</v>
      </c>
      <c r="CM17" s="146">
        <f t="shared" si="25"/>
        <v>-114.82927404978136</v>
      </c>
      <c r="CN17" s="61">
        <v>27.375</v>
      </c>
    </row>
    <row r="18" spans="1:92" s="7" customFormat="1">
      <c r="A18" s="86" t="s">
        <v>29</v>
      </c>
      <c r="B18" s="86" t="s">
        <v>30</v>
      </c>
      <c r="C18" s="86" t="s">
        <v>32</v>
      </c>
      <c r="D18" s="86">
        <v>1985</v>
      </c>
      <c r="E18" s="86">
        <v>2</v>
      </c>
      <c r="F18" s="86">
        <v>1</v>
      </c>
      <c r="G18" s="86">
        <v>10</v>
      </c>
      <c r="H18" s="86">
        <v>17</v>
      </c>
      <c r="I18" s="86">
        <v>110</v>
      </c>
      <c r="J18" s="99">
        <v>45937</v>
      </c>
      <c r="K18" s="3">
        <v>0.73</v>
      </c>
      <c r="L18" s="143">
        <v>5.2999999999999999E-2</v>
      </c>
      <c r="M18" s="143">
        <v>0.125</v>
      </c>
      <c r="N18" s="143">
        <v>0.247</v>
      </c>
      <c r="O18" s="143">
        <v>0.47899999999999998</v>
      </c>
      <c r="P18" s="145">
        <f t="shared" si="3"/>
        <v>0.94699999999999995</v>
      </c>
      <c r="Q18" s="145">
        <f t="shared" si="4"/>
        <v>0.875</v>
      </c>
      <c r="R18" s="145">
        <f t="shared" si="5"/>
        <v>0.753</v>
      </c>
      <c r="S18" s="145">
        <f t="shared" si="6"/>
        <v>0.52100000000000002</v>
      </c>
      <c r="T18" s="3">
        <v>0</v>
      </c>
      <c r="U18" s="3">
        <v>0</v>
      </c>
      <c r="V18" s="3">
        <v>0</v>
      </c>
      <c r="W18" s="3">
        <v>0</v>
      </c>
      <c r="X18" s="3">
        <v>6</v>
      </c>
      <c r="Y18" s="3">
        <v>23.4</v>
      </c>
      <c r="Z18" s="3">
        <v>5</v>
      </c>
      <c r="AA18" s="3">
        <v>0</v>
      </c>
      <c r="AB18" s="3">
        <v>29.7</v>
      </c>
      <c r="AC18" s="3">
        <v>42.7</v>
      </c>
      <c r="AD18" s="3">
        <v>35.4</v>
      </c>
      <c r="AE18" s="3">
        <v>40.5</v>
      </c>
      <c r="AF18" s="3">
        <v>44.9</v>
      </c>
      <c r="AG18" s="3">
        <v>45.1</v>
      </c>
      <c r="AH18" s="3">
        <v>41.3</v>
      </c>
      <c r="AI18" s="3">
        <v>46.9</v>
      </c>
      <c r="AJ18" s="3">
        <v>49.4</v>
      </c>
      <c r="AK18" s="3">
        <v>43.7</v>
      </c>
      <c r="AL18" s="3">
        <v>45</v>
      </c>
      <c r="AM18" s="3">
        <v>44.2</v>
      </c>
      <c r="AN18" s="3">
        <v>110</v>
      </c>
      <c r="AO18" s="3">
        <v>0.5</v>
      </c>
      <c r="AP18" s="7">
        <v>1458</v>
      </c>
      <c r="AQ18" s="7">
        <f t="shared" si="7"/>
        <v>2916</v>
      </c>
      <c r="AR18" s="114">
        <v>117.72</v>
      </c>
      <c r="AS18" s="86">
        <v>20</v>
      </c>
      <c r="AT18" s="7">
        <v>19</v>
      </c>
      <c r="AU18" s="114">
        <v>59.13</v>
      </c>
      <c r="AV18" s="7">
        <v>23.19</v>
      </c>
      <c r="AW18" s="114">
        <f t="shared" si="8"/>
        <v>60.781329274479958</v>
      </c>
      <c r="AX18" s="7">
        <v>7.6</v>
      </c>
      <c r="AY18" s="7">
        <v>5.22</v>
      </c>
      <c r="AZ18" s="7">
        <v>24.63</v>
      </c>
      <c r="BA18" s="7">
        <v>9.08</v>
      </c>
      <c r="BB18" s="114">
        <f t="shared" si="9"/>
        <v>46.53</v>
      </c>
      <c r="BC18" s="114">
        <f t="shared" si="10"/>
        <v>2.4489473684210528</v>
      </c>
      <c r="BD18" s="114">
        <f t="shared" si="11"/>
        <v>6.1957894736842105</v>
      </c>
      <c r="BE18" s="138">
        <f t="shared" si="0"/>
        <v>0.39218670725520038</v>
      </c>
      <c r="BF18" s="136">
        <f t="shared" si="1"/>
        <v>571.80821917808214</v>
      </c>
      <c r="BG18" s="136">
        <f t="shared" si="2"/>
        <v>1143.6164383561643</v>
      </c>
      <c r="BH18" s="148">
        <f t="shared" si="12"/>
        <v>0.16333548248441865</v>
      </c>
      <c r="BI18" s="148">
        <f t="shared" si="13"/>
        <v>0.11218568665377175</v>
      </c>
      <c r="BJ18" s="148">
        <f t="shared" si="14"/>
        <v>0.52933591231463573</v>
      </c>
      <c r="BK18" s="148">
        <f t="shared" si="15"/>
        <v>0.19514291854717386</v>
      </c>
      <c r="BL18" s="146">
        <f t="shared" si="16"/>
        <v>186.79314273601651</v>
      </c>
      <c r="BM18" s="146">
        <f t="shared" si="17"/>
        <v>128.29739540552711</v>
      </c>
      <c r="BN18" s="146">
        <f t="shared" si="18"/>
        <v>605.35725073527453</v>
      </c>
      <c r="BO18" s="146">
        <f t="shared" si="19"/>
        <v>223.16864947934604</v>
      </c>
      <c r="BP18" s="146">
        <f t="shared" si="20"/>
        <v>0</v>
      </c>
      <c r="BQ18" s="146">
        <f t="shared" si="21"/>
        <v>8.6</v>
      </c>
      <c r="BR18" s="146">
        <f t="shared" si="22"/>
        <v>37.075000000000003</v>
      </c>
      <c r="BS18" s="146">
        <f t="shared" si="23"/>
        <v>44.550000000000004</v>
      </c>
      <c r="BT18" s="146">
        <f t="shared" si="24"/>
        <v>45.575000000000003</v>
      </c>
      <c r="BV18" s="119"/>
      <c r="BW18" s="150"/>
      <c r="BX18" s="153"/>
      <c r="BY18"/>
      <c r="BZ18">
        <v>1998</v>
      </c>
      <c r="CA18" t="s">
        <v>33</v>
      </c>
      <c r="CB18" s="17">
        <v>1.7437500000000001</v>
      </c>
      <c r="CC18" s="17">
        <v>10.65625</v>
      </c>
      <c r="CD18" s="17">
        <v>23.574999999999996</v>
      </c>
      <c r="CE18" s="17">
        <v>38.143749999999997</v>
      </c>
      <c r="CF18" s="17">
        <v>41.03125</v>
      </c>
      <c r="CG18" s="52">
        <v>0.55951103558575133</v>
      </c>
      <c r="CH18" s="52">
        <v>0.2013818921164304</v>
      </c>
      <c r="CI18" s="52">
        <v>0.15177701433142887</v>
      </c>
      <c r="CJ18" s="52">
        <v>8.7330057966389416E-2</v>
      </c>
      <c r="CK18" s="30">
        <v>668.28907360036169</v>
      </c>
      <c r="CL18" s="61">
        <v>425.24222438778719</v>
      </c>
      <c r="CM18" s="146">
        <f t="shared" si="25"/>
        <v>-243.0468492125745</v>
      </c>
      <c r="CN18" s="61">
        <v>28.15</v>
      </c>
    </row>
    <row r="19" spans="1:92" s="7" customFormat="1">
      <c r="A19" s="86" t="s">
        <v>29</v>
      </c>
      <c r="B19" s="86" t="s">
        <v>30</v>
      </c>
      <c r="C19" s="86" t="s">
        <v>38</v>
      </c>
      <c r="D19" s="86">
        <v>2023</v>
      </c>
      <c r="E19" s="86">
        <v>2</v>
      </c>
      <c r="F19" s="86">
        <v>2</v>
      </c>
      <c r="G19" s="86">
        <v>10</v>
      </c>
      <c r="H19" s="86">
        <v>18</v>
      </c>
      <c r="I19" s="86">
        <v>210</v>
      </c>
      <c r="J19" s="104">
        <v>45933</v>
      </c>
      <c r="K19" s="3">
        <v>0.7</v>
      </c>
      <c r="L19" s="143">
        <v>7.5999999999999998E-2</v>
      </c>
      <c r="M19" s="143">
        <v>9.2999999999999999E-2</v>
      </c>
      <c r="N19" s="143">
        <v>0.19400000000000001</v>
      </c>
      <c r="O19" s="143">
        <v>0.36</v>
      </c>
      <c r="P19" s="145">
        <f t="shared" si="3"/>
        <v>0.92400000000000004</v>
      </c>
      <c r="Q19" s="145">
        <f t="shared" si="4"/>
        <v>0.90700000000000003</v>
      </c>
      <c r="R19" s="145">
        <f t="shared" si="5"/>
        <v>0.80600000000000005</v>
      </c>
      <c r="S19" s="145">
        <f t="shared" si="6"/>
        <v>0.64</v>
      </c>
      <c r="T19" s="3">
        <v>0</v>
      </c>
      <c r="U19" s="3">
        <v>0</v>
      </c>
      <c r="V19" s="3">
        <v>0</v>
      </c>
      <c r="W19" s="3">
        <v>0</v>
      </c>
      <c r="X19" s="3">
        <v>2.7</v>
      </c>
      <c r="Y19" s="3">
        <v>0.4</v>
      </c>
      <c r="Z19" s="3">
        <v>10.8</v>
      </c>
      <c r="AA19" s="3">
        <v>3.7</v>
      </c>
      <c r="AB19" s="3">
        <v>48.6</v>
      </c>
      <c r="AC19" s="3">
        <v>48.3</v>
      </c>
      <c r="AD19" s="3">
        <v>39.799999999999997</v>
      </c>
      <c r="AE19" s="3">
        <v>44.2</v>
      </c>
      <c r="AF19" s="3">
        <v>51.7</v>
      </c>
      <c r="AG19" s="3">
        <v>53.1</v>
      </c>
      <c r="AH19" s="3">
        <v>49.3</v>
      </c>
      <c r="AI19" s="3">
        <v>45</v>
      </c>
      <c r="AJ19" s="3">
        <v>50.8</v>
      </c>
      <c r="AK19" s="3">
        <v>53.8</v>
      </c>
      <c r="AL19" s="3">
        <v>43.4</v>
      </c>
      <c r="AM19" s="3">
        <v>49</v>
      </c>
      <c r="AN19" s="3">
        <v>87</v>
      </c>
      <c r="AO19" s="3">
        <v>0.5</v>
      </c>
      <c r="AP19" s="7">
        <v>1666</v>
      </c>
      <c r="AQ19" s="7">
        <f t="shared" si="7"/>
        <v>3332</v>
      </c>
      <c r="AR19" s="114">
        <v>156.4</v>
      </c>
      <c r="AS19" s="86">
        <v>20</v>
      </c>
      <c r="AT19" s="7">
        <v>20</v>
      </c>
      <c r="AU19" s="114">
        <v>95.6</v>
      </c>
      <c r="AV19" s="7">
        <v>30.88</v>
      </c>
      <c r="AW19" s="114">
        <f t="shared" si="8"/>
        <v>67.69874476987448</v>
      </c>
      <c r="AX19" s="7">
        <v>7.75</v>
      </c>
      <c r="AY19" s="7">
        <v>2.66</v>
      </c>
      <c r="AZ19" s="7">
        <v>30.89</v>
      </c>
      <c r="BA19" s="7">
        <v>8.6</v>
      </c>
      <c r="BB19" s="114">
        <f t="shared" si="9"/>
        <v>49.9</v>
      </c>
      <c r="BC19" s="114">
        <f t="shared" si="10"/>
        <v>2.4950000000000001</v>
      </c>
      <c r="BD19" s="114">
        <f t="shared" si="11"/>
        <v>7.82</v>
      </c>
      <c r="BE19" s="138">
        <f t="shared" si="0"/>
        <v>0.32301255230125525</v>
      </c>
      <c r="BF19" s="136">
        <f t="shared" si="1"/>
        <v>538.13891213389127</v>
      </c>
      <c r="BG19" s="136">
        <f t="shared" si="2"/>
        <v>1076.2778242677825</v>
      </c>
      <c r="BH19" s="148">
        <f t="shared" si="12"/>
        <v>0.15531062124248499</v>
      </c>
      <c r="BI19" s="148">
        <f t="shared" si="13"/>
        <v>5.3306613226452908E-2</v>
      </c>
      <c r="BJ19" s="148">
        <f t="shared" si="14"/>
        <v>0.61903807615230466</v>
      </c>
      <c r="BK19" s="148">
        <f t="shared" si="15"/>
        <v>0.17234468937875752</v>
      </c>
      <c r="BL19" s="146">
        <f t="shared" si="16"/>
        <v>167.15737751653938</v>
      </c>
      <c r="BM19" s="146">
        <f t="shared" si="17"/>
        <v>57.372725702450936</v>
      </c>
      <c r="BN19" s="146">
        <f t="shared" si="18"/>
        <v>666.25695374011639</v>
      </c>
      <c r="BO19" s="146">
        <f t="shared" si="19"/>
        <v>185.49076730867594</v>
      </c>
      <c r="BP19" s="146">
        <f t="shared" si="20"/>
        <v>0</v>
      </c>
      <c r="BQ19" s="146">
        <f t="shared" si="21"/>
        <v>4.4000000000000004</v>
      </c>
      <c r="BR19" s="146">
        <f t="shared" si="22"/>
        <v>45.224999999999994</v>
      </c>
      <c r="BS19" s="146">
        <f t="shared" si="23"/>
        <v>49.775000000000006</v>
      </c>
      <c r="BT19" s="146">
        <f t="shared" si="24"/>
        <v>49.25</v>
      </c>
      <c r="BV19" s="119"/>
      <c r="BW19" s="150"/>
      <c r="BX19" s="153"/>
      <c r="BY19"/>
      <c r="BZ19">
        <v>1999</v>
      </c>
      <c r="CA19" t="s">
        <v>34</v>
      </c>
      <c r="CB19" s="17">
        <v>0.30625000000000002</v>
      </c>
      <c r="CC19" s="17">
        <v>3.90625</v>
      </c>
      <c r="CD19" s="17">
        <v>24.168749999999999</v>
      </c>
      <c r="CE19" s="17">
        <v>45.7</v>
      </c>
      <c r="CF19" s="17">
        <v>46.531250000000007</v>
      </c>
      <c r="CG19" s="52">
        <v>0.56289694306719618</v>
      </c>
      <c r="CH19" s="52">
        <v>0.20668644110350806</v>
      </c>
      <c r="CI19" s="52">
        <v>0.13560346973359952</v>
      </c>
      <c r="CJ19" s="52">
        <v>9.4813146095696299E-2</v>
      </c>
      <c r="CK19" s="30">
        <v>578.99730746980936</v>
      </c>
      <c r="CL19" s="61">
        <v>420.61752655644602</v>
      </c>
      <c r="CM19" s="146">
        <f t="shared" si="25"/>
        <v>-158.37978091336333</v>
      </c>
      <c r="CN19" s="61">
        <v>29.662499999999998</v>
      </c>
    </row>
    <row r="20" spans="1:92" s="7" customFormat="1">
      <c r="A20" s="86" t="s">
        <v>29</v>
      </c>
      <c r="B20" s="86" t="s">
        <v>30</v>
      </c>
      <c r="C20" s="86" t="s">
        <v>36</v>
      </c>
      <c r="D20" s="86">
        <v>2016</v>
      </c>
      <c r="E20" s="86">
        <v>2</v>
      </c>
      <c r="F20" s="86">
        <v>3</v>
      </c>
      <c r="G20" s="86">
        <v>10</v>
      </c>
      <c r="H20" s="86">
        <v>19</v>
      </c>
      <c r="I20" s="86">
        <v>310</v>
      </c>
      <c r="J20" s="99">
        <v>45939</v>
      </c>
      <c r="K20" s="3">
        <v>0.69</v>
      </c>
      <c r="L20" s="143">
        <v>0.10299999999999999</v>
      </c>
      <c r="M20" s="143">
        <v>8.2000000000000003E-2</v>
      </c>
      <c r="N20" s="143">
        <v>0.17899999999999999</v>
      </c>
      <c r="O20" s="143">
        <v>0.36399999999999999</v>
      </c>
      <c r="P20" s="145">
        <f t="shared" si="3"/>
        <v>0.89700000000000002</v>
      </c>
      <c r="Q20" s="145">
        <f t="shared" si="4"/>
        <v>0.91800000000000004</v>
      </c>
      <c r="R20" s="145">
        <f t="shared" si="5"/>
        <v>0.82099999999999995</v>
      </c>
      <c r="S20" s="145">
        <f t="shared" si="6"/>
        <v>0.63600000000000001</v>
      </c>
      <c r="T20" s="3">
        <v>0</v>
      </c>
      <c r="U20" s="3">
        <v>0</v>
      </c>
      <c r="V20" s="3">
        <v>0</v>
      </c>
      <c r="W20" s="3">
        <v>0</v>
      </c>
      <c r="X20" s="3">
        <v>4.9000000000000004</v>
      </c>
      <c r="Y20" s="3">
        <v>0</v>
      </c>
      <c r="Z20" s="3">
        <v>0</v>
      </c>
      <c r="AA20" s="3">
        <v>38.200000000000003</v>
      </c>
      <c r="AB20" s="3">
        <v>33.9</v>
      </c>
      <c r="AC20" s="3">
        <v>0</v>
      </c>
      <c r="AD20" s="3">
        <v>17.8</v>
      </c>
      <c r="AE20" s="3">
        <v>39.5</v>
      </c>
      <c r="AF20" s="3">
        <v>45.1</v>
      </c>
      <c r="AG20" s="3">
        <v>42.6</v>
      </c>
      <c r="AH20" s="3">
        <v>52</v>
      </c>
      <c r="AI20" s="3">
        <v>42.9</v>
      </c>
      <c r="AJ20" s="3">
        <v>46.4</v>
      </c>
      <c r="AK20" s="3">
        <v>41</v>
      </c>
      <c r="AL20" s="3">
        <v>47.8</v>
      </c>
      <c r="AM20" s="3">
        <v>41.6</v>
      </c>
      <c r="AN20" s="3">
        <v>84</v>
      </c>
      <c r="AO20" s="3">
        <v>0.5</v>
      </c>
      <c r="AP20" s="7">
        <v>1344</v>
      </c>
      <c r="AQ20" s="7">
        <f t="shared" si="7"/>
        <v>2688</v>
      </c>
      <c r="AR20" s="114">
        <v>90.68</v>
      </c>
      <c r="AS20" s="86">
        <v>20</v>
      </c>
      <c r="AT20" s="7">
        <v>15</v>
      </c>
      <c r="AU20" s="114">
        <v>68.8</v>
      </c>
      <c r="AV20" s="7">
        <v>25.99</v>
      </c>
      <c r="AW20" s="114">
        <f t="shared" si="8"/>
        <v>62.223837209302332</v>
      </c>
      <c r="AX20" s="7">
        <v>6.12</v>
      </c>
      <c r="AY20" s="7">
        <v>5.53</v>
      </c>
      <c r="AZ20" s="7">
        <v>17.28</v>
      </c>
      <c r="BA20" s="7">
        <v>5.53</v>
      </c>
      <c r="BB20" s="114">
        <f t="shared" si="9"/>
        <v>34.46</v>
      </c>
      <c r="BC20" s="114">
        <f t="shared" si="10"/>
        <v>2.2973333333333334</v>
      </c>
      <c r="BD20" s="114">
        <f t="shared" si="11"/>
        <v>6.0453333333333337</v>
      </c>
      <c r="BE20" s="138">
        <f t="shared" si="0"/>
        <v>0.37776162790697676</v>
      </c>
      <c r="BF20" s="136">
        <f t="shared" si="1"/>
        <v>507.71162790697679</v>
      </c>
      <c r="BG20" s="136">
        <f t="shared" si="2"/>
        <v>1015.4232558139536</v>
      </c>
      <c r="BH20" s="148">
        <f t="shared" si="12"/>
        <v>0.17759721416134649</v>
      </c>
      <c r="BI20" s="148">
        <f t="shared" si="13"/>
        <v>0.16047591410330819</v>
      </c>
      <c r="BJ20" s="148">
        <f t="shared" si="14"/>
        <v>0.50145095763203718</v>
      </c>
      <c r="BK20" s="148">
        <f t="shared" si="15"/>
        <v>0.16047591410330819</v>
      </c>
      <c r="BL20" s="146">
        <f t="shared" si="16"/>
        <v>180.33634142720243</v>
      </c>
      <c r="BM20" s="146">
        <f t="shared" si="17"/>
        <v>162.95097517850155</v>
      </c>
      <c r="BN20" s="146">
        <f t="shared" si="18"/>
        <v>509.18496402974807</v>
      </c>
      <c r="BO20" s="146">
        <f t="shared" si="19"/>
        <v>162.95097517850155</v>
      </c>
      <c r="BP20" s="146">
        <f t="shared" si="20"/>
        <v>0</v>
      </c>
      <c r="BQ20" s="146">
        <f t="shared" si="21"/>
        <v>10.775</v>
      </c>
      <c r="BR20" s="146">
        <f t="shared" si="22"/>
        <v>22.8</v>
      </c>
      <c r="BS20" s="146">
        <f t="shared" si="23"/>
        <v>45.65</v>
      </c>
      <c r="BT20" s="146">
        <f t="shared" si="24"/>
        <v>44.199999999999996</v>
      </c>
      <c r="BV20" s="119"/>
      <c r="BW20" s="150"/>
      <c r="BX20" s="153"/>
      <c r="BY20"/>
      <c r="BZ20">
        <v>2002</v>
      </c>
      <c r="CA20" t="s">
        <v>35</v>
      </c>
      <c r="CB20" s="17">
        <v>0.26874999999999999</v>
      </c>
      <c r="CC20" s="17">
        <v>6.7374999999999989</v>
      </c>
      <c r="CD20" s="17">
        <v>34.75</v>
      </c>
      <c r="CE20" s="17">
        <v>47.431249999999999</v>
      </c>
      <c r="CF20" s="17">
        <v>47.03125</v>
      </c>
      <c r="CG20" s="52">
        <v>0.56243913171109539</v>
      </c>
      <c r="CH20" s="52">
        <v>0.17956013007070565</v>
      </c>
      <c r="CI20" s="52">
        <v>0.16991061754453751</v>
      </c>
      <c r="CJ20" s="52">
        <v>8.8090120673661426E-2</v>
      </c>
      <c r="CK20" s="30">
        <v>593.43429483796194</v>
      </c>
      <c r="CL20" s="61">
        <v>427.73545964278588</v>
      </c>
      <c r="CM20" s="146">
        <f t="shared" si="25"/>
        <v>-165.69883519517606</v>
      </c>
      <c r="CN20" s="61">
        <v>28.037500000000001</v>
      </c>
    </row>
    <row r="21" spans="1:92" s="7" customFormat="1">
      <c r="A21" s="86" t="s">
        <v>29</v>
      </c>
      <c r="B21" s="86" t="s">
        <v>30</v>
      </c>
      <c r="C21" s="86" t="s">
        <v>33</v>
      </c>
      <c r="D21" s="86">
        <v>1998</v>
      </c>
      <c r="E21" s="86">
        <v>2</v>
      </c>
      <c r="F21" s="86">
        <v>4</v>
      </c>
      <c r="G21" s="86">
        <v>10</v>
      </c>
      <c r="H21" s="86">
        <v>20</v>
      </c>
      <c r="I21" s="86">
        <v>410</v>
      </c>
      <c r="J21" s="99">
        <v>45937</v>
      </c>
      <c r="K21" s="3">
        <v>0.62</v>
      </c>
      <c r="L21" s="143">
        <v>0.104</v>
      </c>
      <c r="M21" s="143">
        <v>0.16700000000000001</v>
      </c>
      <c r="N21" s="143">
        <v>0.191</v>
      </c>
      <c r="O21" s="143">
        <v>0.49</v>
      </c>
      <c r="P21" s="145">
        <f t="shared" si="3"/>
        <v>0.89600000000000002</v>
      </c>
      <c r="Q21" s="145">
        <f t="shared" si="4"/>
        <v>0.83299999999999996</v>
      </c>
      <c r="R21" s="145">
        <f t="shared" si="5"/>
        <v>0.80899999999999994</v>
      </c>
      <c r="S21" s="145">
        <f t="shared" si="6"/>
        <v>0.51</v>
      </c>
      <c r="T21" s="3">
        <v>0</v>
      </c>
      <c r="U21" s="3">
        <v>0</v>
      </c>
      <c r="V21" s="3">
        <v>0</v>
      </c>
      <c r="W21" s="3">
        <v>0</v>
      </c>
      <c r="X21" s="3">
        <v>0</v>
      </c>
      <c r="Y21" s="3">
        <v>0</v>
      </c>
      <c r="Z21" s="3">
        <v>0</v>
      </c>
      <c r="AA21" s="3">
        <v>4.2</v>
      </c>
      <c r="AB21" s="3">
        <v>13</v>
      </c>
      <c r="AC21" s="3">
        <v>7.9</v>
      </c>
      <c r="AD21" s="3">
        <v>25.6</v>
      </c>
      <c r="AE21" s="3">
        <v>33</v>
      </c>
      <c r="AF21" s="3">
        <v>16.3</v>
      </c>
      <c r="AG21" s="3">
        <v>46.6</v>
      </c>
      <c r="AH21" s="3">
        <v>42.1</v>
      </c>
      <c r="AI21" s="3">
        <v>44.3</v>
      </c>
      <c r="AJ21" s="3">
        <v>37.6</v>
      </c>
      <c r="AK21" s="3">
        <v>44.5</v>
      </c>
      <c r="AL21" s="3">
        <v>39.799999999999997</v>
      </c>
      <c r="AM21" s="3">
        <v>46.1</v>
      </c>
      <c r="AN21" s="3">
        <v>94</v>
      </c>
      <c r="AO21" s="3">
        <v>0.5</v>
      </c>
      <c r="AP21" s="7">
        <v>1415</v>
      </c>
      <c r="AQ21" s="7">
        <f t="shared" si="7"/>
        <v>2830</v>
      </c>
      <c r="AR21" s="114">
        <v>88.94</v>
      </c>
      <c r="AS21" s="86">
        <v>20</v>
      </c>
      <c r="AT21" s="7">
        <v>19</v>
      </c>
      <c r="AU21" s="114">
        <v>83.21</v>
      </c>
      <c r="AV21" s="7">
        <v>33.53</v>
      </c>
      <c r="AW21" s="114">
        <f t="shared" si="8"/>
        <v>59.704362456435518</v>
      </c>
      <c r="AX21" s="7">
        <v>4.4000000000000004</v>
      </c>
      <c r="AY21" s="7">
        <v>4.53</v>
      </c>
      <c r="AZ21" s="7">
        <v>19.079999999999998</v>
      </c>
      <c r="BA21" s="7">
        <v>7.21</v>
      </c>
      <c r="BB21" s="114">
        <f t="shared" si="9"/>
        <v>35.22</v>
      </c>
      <c r="BC21" s="114">
        <f t="shared" si="10"/>
        <v>1.8536842105263158</v>
      </c>
      <c r="BD21" s="114">
        <f t="shared" si="11"/>
        <v>4.6810526315789476</v>
      </c>
      <c r="BE21" s="138">
        <f t="shared" si="0"/>
        <v>0.40295637543564478</v>
      </c>
      <c r="BF21" s="136">
        <f t="shared" si="1"/>
        <v>570.18327124143741</v>
      </c>
      <c r="BG21" s="136">
        <f t="shared" si="2"/>
        <v>1140.3665424828748</v>
      </c>
      <c r="BH21" s="148">
        <f t="shared" si="12"/>
        <v>0.12492901760363431</v>
      </c>
      <c r="BI21" s="148">
        <f t="shared" si="13"/>
        <v>0.12862010221465078</v>
      </c>
      <c r="BJ21" s="148">
        <f t="shared" si="14"/>
        <v>0.54173764906303234</v>
      </c>
      <c r="BK21" s="148">
        <f t="shared" si="15"/>
        <v>0.20471323111868256</v>
      </c>
      <c r="BL21" s="146">
        <f t="shared" si="16"/>
        <v>142.46487186043868</v>
      </c>
      <c r="BM21" s="146">
        <f t="shared" si="17"/>
        <v>146.67406125631527</v>
      </c>
      <c r="BN21" s="146">
        <f t="shared" si="18"/>
        <v>617.77948979481118</v>
      </c>
      <c r="BO21" s="146">
        <f t="shared" si="19"/>
        <v>233.44811957130969</v>
      </c>
      <c r="BP21" s="146">
        <f t="shared" si="20"/>
        <v>0</v>
      </c>
      <c r="BQ21" s="146">
        <f t="shared" si="21"/>
        <v>1.05</v>
      </c>
      <c r="BR21" s="146">
        <f t="shared" si="22"/>
        <v>19.875</v>
      </c>
      <c r="BS21" s="146">
        <f t="shared" si="23"/>
        <v>37.325000000000003</v>
      </c>
      <c r="BT21" s="146">
        <f t="shared" si="24"/>
        <v>42</v>
      </c>
      <c r="BV21" s="119"/>
      <c r="BW21" s="150"/>
      <c r="BX21" s="153"/>
      <c r="BY21"/>
      <c r="BZ21">
        <v>2016</v>
      </c>
      <c r="CA21" t="s">
        <v>36</v>
      </c>
      <c r="CB21" s="17">
        <v>0</v>
      </c>
      <c r="CC21" s="17">
        <v>3.7312499999999997</v>
      </c>
      <c r="CD21" s="17">
        <v>28.556249999999999</v>
      </c>
      <c r="CE21" s="17">
        <v>45.9375</v>
      </c>
      <c r="CF21" s="17">
        <v>43.099999999999994</v>
      </c>
      <c r="CG21" s="52">
        <v>0.51785323493368429</v>
      </c>
      <c r="CH21" s="52">
        <v>0.17925398729164707</v>
      </c>
      <c r="CI21" s="52">
        <v>0.17213031656851488</v>
      </c>
      <c r="CJ21" s="52">
        <v>0.13076246120615373</v>
      </c>
      <c r="CK21" s="30">
        <v>539.53774850591185</v>
      </c>
      <c r="CL21" s="61">
        <v>464.96798795919801</v>
      </c>
      <c r="CM21" s="146">
        <f t="shared" si="25"/>
        <v>-74.569760546713837</v>
      </c>
      <c r="CN21" s="61">
        <v>34.087499999999999</v>
      </c>
    </row>
    <row r="22" spans="1:92" s="7" customFormat="1">
      <c r="A22" s="86" t="s">
        <v>29</v>
      </c>
      <c r="B22" s="86" t="s">
        <v>30</v>
      </c>
      <c r="C22" s="86" t="s">
        <v>31</v>
      </c>
      <c r="D22" s="86">
        <v>1983</v>
      </c>
      <c r="E22" s="86">
        <v>2</v>
      </c>
      <c r="F22" s="86">
        <v>4</v>
      </c>
      <c r="G22" s="86">
        <v>12</v>
      </c>
      <c r="H22" s="86">
        <v>21</v>
      </c>
      <c r="I22" s="86">
        <v>412</v>
      </c>
      <c r="J22" s="99">
        <v>45937</v>
      </c>
      <c r="K22" s="3">
        <v>0.71</v>
      </c>
      <c r="L22" s="143">
        <v>7.0000000000000007E-2</v>
      </c>
      <c r="M22" s="143">
        <v>0.115</v>
      </c>
      <c r="N22" s="143">
        <v>0.224</v>
      </c>
      <c r="O22" s="143">
        <v>0.621</v>
      </c>
      <c r="P22" s="145">
        <f t="shared" si="3"/>
        <v>0.92999999999999994</v>
      </c>
      <c r="Q22" s="145">
        <f t="shared" si="4"/>
        <v>0.88500000000000001</v>
      </c>
      <c r="R22" s="145">
        <f t="shared" si="5"/>
        <v>0.77600000000000002</v>
      </c>
      <c r="S22" s="145">
        <f t="shared" si="6"/>
        <v>0.379</v>
      </c>
      <c r="T22" s="3">
        <v>1.8</v>
      </c>
      <c r="U22" s="3">
        <v>0</v>
      </c>
      <c r="V22" s="3">
        <v>0</v>
      </c>
      <c r="W22" s="3">
        <v>0</v>
      </c>
      <c r="X22" s="3">
        <v>11.3</v>
      </c>
      <c r="Y22" s="3">
        <v>0.3</v>
      </c>
      <c r="Z22" s="3">
        <v>3.8</v>
      </c>
      <c r="AA22" s="3">
        <v>31.5</v>
      </c>
      <c r="AB22" s="3">
        <v>49.6</v>
      </c>
      <c r="AC22" s="3">
        <v>17.8</v>
      </c>
      <c r="AD22" s="3">
        <v>35.5</v>
      </c>
      <c r="AE22" s="3">
        <v>44.8</v>
      </c>
      <c r="AF22" s="3">
        <v>46</v>
      </c>
      <c r="AG22" s="3">
        <v>48.6</v>
      </c>
      <c r="AH22" s="3">
        <v>44.8</v>
      </c>
      <c r="AI22" s="3">
        <v>48.1</v>
      </c>
      <c r="AJ22" s="3">
        <v>46.4</v>
      </c>
      <c r="AK22" s="3">
        <v>40.200000000000003</v>
      </c>
      <c r="AL22" s="3">
        <v>40.200000000000003</v>
      </c>
      <c r="AM22" s="3">
        <v>48.4</v>
      </c>
      <c r="AN22" s="3">
        <v>112</v>
      </c>
      <c r="AO22" s="3">
        <v>0.5</v>
      </c>
      <c r="AP22" s="7">
        <v>1401</v>
      </c>
      <c r="AQ22" s="7">
        <f t="shared" si="7"/>
        <v>2802</v>
      </c>
      <c r="AR22" s="114">
        <v>80.739999999999995</v>
      </c>
      <c r="AS22" s="86">
        <v>20</v>
      </c>
      <c r="AT22" s="7">
        <v>15</v>
      </c>
      <c r="AU22" s="114">
        <v>60.25</v>
      </c>
      <c r="AV22" s="7">
        <v>24.82</v>
      </c>
      <c r="AW22" s="114">
        <f t="shared" si="8"/>
        <v>58.80497925311203</v>
      </c>
      <c r="AX22" s="7">
        <v>5.0599999999999996</v>
      </c>
      <c r="AY22" s="7">
        <v>5.44</v>
      </c>
      <c r="AZ22" s="7">
        <v>18.16</v>
      </c>
      <c r="BA22" s="7">
        <v>5.0199999999999996</v>
      </c>
      <c r="BB22" s="114">
        <f t="shared" si="9"/>
        <v>33.68</v>
      </c>
      <c r="BC22" s="114">
        <f t="shared" si="10"/>
        <v>2.2453333333333334</v>
      </c>
      <c r="BD22" s="114">
        <f t="shared" si="11"/>
        <v>5.3826666666666663</v>
      </c>
      <c r="BE22" s="138">
        <f t="shared" si="0"/>
        <v>0.41195020746887967</v>
      </c>
      <c r="BF22" s="136">
        <f t="shared" si="1"/>
        <v>577.14224066390045</v>
      </c>
      <c r="BG22" s="136">
        <f t="shared" si="2"/>
        <v>1154.2844813278009</v>
      </c>
      <c r="BH22" s="148">
        <f t="shared" si="12"/>
        <v>0.1502375296912114</v>
      </c>
      <c r="BI22" s="148">
        <f t="shared" si="13"/>
        <v>0.16152019002375298</v>
      </c>
      <c r="BJ22" s="148">
        <f t="shared" si="14"/>
        <v>0.53919239904988125</v>
      </c>
      <c r="BK22" s="148">
        <f t="shared" si="15"/>
        <v>0.14904988123515439</v>
      </c>
      <c r="BL22" s="146">
        <f t="shared" si="16"/>
        <v>173.41684903559005</v>
      </c>
      <c r="BM22" s="146">
        <f t="shared" si="17"/>
        <v>186.44024876553556</v>
      </c>
      <c r="BN22" s="146">
        <f t="shared" si="18"/>
        <v>622.38141867318484</v>
      </c>
      <c r="BO22" s="146">
        <f t="shared" si="19"/>
        <v>172.04596485349052</v>
      </c>
      <c r="BP22" s="146">
        <f t="shared" si="20"/>
        <v>0.45</v>
      </c>
      <c r="BQ22" s="146">
        <f t="shared" si="21"/>
        <v>11.725000000000001</v>
      </c>
      <c r="BR22" s="146">
        <f t="shared" si="22"/>
        <v>36.924999999999997</v>
      </c>
      <c r="BS22" s="146">
        <f t="shared" si="23"/>
        <v>46.874999999999993</v>
      </c>
      <c r="BT22" s="146">
        <f t="shared" si="24"/>
        <v>43.8</v>
      </c>
      <c r="BV22" s="119"/>
      <c r="BW22" s="150"/>
      <c r="BX22" s="153"/>
      <c r="BY22"/>
      <c r="BZ22">
        <v>2018</v>
      </c>
      <c r="CA22" t="s">
        <v>37</v>
      </c>
      <c r="CB22" s="17">
        <v>0.60625000000000007</v>
      </c>
      <c r="CC22" s="17">
        <v>13.456250000000001</v>
      </c>
      <c r="CD22" s="17">
        <v>34.181249999999999</v>
      </c>
      <c r="CE22" s="17">
        <v>46.106250000000003</v>
      </c>
      <c r="CF22" s="17">
        <v>44.8</v>
      </c>
      <c r="CG22" s="52">
        <v>0.54724847907931207</v>
      </c>
      <c r="CH22" s="52">
        <v>0.19556233279138399</v>
      </c>
      <c r="CI22" s="52">
        <v>0.18415847287461373</v>
      </c>
      <c r="CJ22" s="52">
        <v>7.3030715254690154E-2</v>
      </c>
      <c r="CK22" s="30">
        <v>602.02018247678495</v>
      </c>
      <c r="CL22" s="61">
        <v>380.2786566663093</v>
      </c>
      <c r="CM22" s="146">
        <f t="shared" si="25"/>
        <v>-221.74152581047565</v>
      </c>
      <c r="CN22" s="61">
        <v>34.6875</v>
      </c>
    </row>
    <row r="23" spans="1:92" s="7" customFormat="1">
      <c r="A23" s="86" t="s">
        <v>29</v>
      </c>
      <c r="B23" s="86" t="s">
        <v>30</v>
      </c>
      <c r="C23" s="86" t="s">
        <v>37</v>
      </c>
      <c r="D23" s="86">
        <v>2018</v>
      </c>
      <c r="E23" s="86">
        <v>2</v>
      </c>
      <c r="F23" s="86">
        <v>3</v>
      </c>
      <c r="G23" s="86">
        <v>12</v>
      </c>
      <c r="H23" s="86">
        <v>22</v>
      </c>
      <c r="I23" s="86">
        <v>312</v>
      </c>
      <c r="J23" s="99">
        <v>45937</v>
      </c>
      <c r="K23" s="3">
        <v>0.66</v>
      </c>
      <c r="L23" s="143">
        <v>8.7999999999999995E-2</v>
      </c>
      <c r="M23" s="143">
        <v>0.193</v>
      </c>
      <c r="N23" s="143">
        <v>0.28599999999999998</v>
      </c>
      <c r="O23" s="143">
        <v>0.53400000000000003</v>
      </c>
      <c r="P23" s="145">
        <f t="shared" si="3"/>
        <v>0.91200000000000003</v>
      </c>
      <c r="Q23" s="145">
        <f t="shared" si="4"/>
        <v>0.80699999999999994</v>
      </c>
      <c r="R23" s="145">
        <f t="shared" si="5"/>
        <v>0.71399999999999997</v>
      </c>
      <c r="S23" s="145">
        <f t="shared" si="6"/>
        <v>0.46599999999999997</v>
      </c>
      <c r="T23" s="3">
        <v>0</v>
      </c>
      <c r="U23" s="3">
        <v>0</v>
      </c>
      <c r="V23" s="3">
        <v>0</v>
      </c>
      <c r="W23" s="3">
        <v>0</v>
      </c>
      <c r="X23" s="3">
        <v>41</v>
      </c>
      <c r="Y23" s="3">
        <v>10.1</v>
      </c>
      <c r="Z23" s="3">
        <v>0.7</v>
      </c>
      <c r="AA23" s="3">
        <v>4.8</v>
      </c>
      <c r="AB23" s="3">
        <v>42.5</v>
      </c>
      <c r="AC23" s="3">
        <v>38.9</v>
      </c>
      <c r="AD23" s="3">
        <v>26.4</v>
      </c>
      <c r="AE23" s="3">
        <v>36.4</v>
      </c>
      <c r="AF23" s="3">
        <v>56.3</v>
      </c>
      <c r="AG23" s="3">
        <v>54.9</v>
      </c>
      <c r="AH23" s="3">
        <v>41.1</v>
      </c>
      <c r="AI23" s="3">
        <v>47</v>
      </c>
      <c r="AJ23" s="3">
        <v>49.9</v>
      </c>
      <c r="AK23" s="3">
        <v>46.8</v>
      </c>
      <c r="AL23" s="3">
        <v>42.9</v>
      </c>
      <c r="AM23" s="3">
        <v>44.2</v>
      </c>
      <c r="AN23" s="3">
        <v>81</v>
      </c>
      <c r="AO23" s="3">
        <v>0.5</v>
      </c>
      <c r="AP23" s="7">
        <v>1462</v>
      </c>
      <c r="AQ23" s="7">
        <f t="shared" si="7"/>
        <v>2924</v>
      </c>
      <c r="AR23" s="114">
        <v>121.94</v>
      </c>
      <c r="AS23" s="86">
        <v>20</v>
      </c>
      <c r="AT23" s="7">
        <v>19</v>
      </c>
      <c r="AU23" s="114">
        <v>89.35</v>
      </c>
      <c r="AV23" s="7">
        <v>32.96</v>
      </c>
      <c r="AW23" s="114">
        <f t="shared" si="8"/>
        <v>63.111359820928925</v>
      </c>
      <c r="AX23" s="7">
        <v>9.77</v>
      </c>
      <c r="AY23" s="7">
        <v>2.98</v>
      </c>
      <c r="AZ23" s="7">
        <v>25.28</v>
      </c>
      <c r="BA23" s="7">
        <v>9.58</v>
      </c>
      <c r="BB23" s="114">
        <f t="shared" si="9"/>
        <v>47.61</v>
      </c>
      <c r="BC23" s="114">
        <f t="shared" si="10"/>
        <v>2.5057894736842106</v>
      </c>
      <c r="BD23" s="114">
        <f t="shared" si="11"/>
        <v>6.4178947368421051</v>
      </c>
      <c r="BE23" s="138">
        <f t="shared" si="0"/>
        <v>0.36888640179071069</v>
      </c>
      <c r="BF23" s="136">
        <f t="shared" si="1"/>
        <v>539.31191941801899</v>
      </c>
      <c r="BG23" s="136">
        <f t="shared" si="2"/>
        <v>1078.623838836038</v>
      </c>
      <c r="BH23" s="148">
        <f t="shared" si="12"/>
        <v>0.20520898970804452</v>
      </c>
      <c r="BI23" s="148">
        <f t="shared" si="13"/>
        <v>6.2591892459567325E-2</v>
      </c>
      <c r="BJ23" s="148">
        <f t="shared" si="14"/>
        <v>0.53098088636841001</v>
      </c>
      <c r="BK23" s="148">
        <f t="shared" si="15"/>
        <v>0.20121823146397816</v>
      </c>
      <c r="BL23" s="146">
        <f t="shared" si="16"/>
        <v>221.34330824255599</v>
      </c>
      <c r="BM23" s="146">
        <f t="shared" si="17"/>
        <v>67.513107324750962</v>
      </c>
      <c r="BN23" s="146">
        <f t="shared" si="18"/>
        <v>572.72864200325648</v>
      </c>
      <c r="BO23" s="146">
        <f t="shared" si="19"/>
        <v>217.03878126547457</v>
      </c>
      <c r="BP23" s="146">
        <f t="shared" si="20"/>
        <v>0</v>
      </c>
      <c r="BQ23" s="146">
        <f t="shared" si="21"/>
        <v>14.15</v>
      </c>
      <c r="BR23" s="146">
        <f t="shared" si="22"/>
        <v>36.050000000000004</v>
      </c>
      <c r="BS23" s="146">
        <f t="shared" si="23"/>
        <v>49.824999999999996</v>
      </c>
      <c r="BT23" s="146">
        <f t="shared" si="24"/>
        <v>45.95</v>
      </c>
      <c r="BV23" s="119"/>
      <c r="BW23" s="150"/>
      <c r="BX23" s="153"/>
      <c r="BY23"/>
      <c r="BZ23">
        <v>2023</v>
      </c>
      <c r="CA23" t="s">
        <v>38</v>
      </c>
      <c r="CB23" s="17">
        <v>2.3875000000000002</v>
      </c>
      <c r="CC23" s="17">
        <v>12.46875</v>
      </c>
      <c r="CD23" s="17">
        <v>38.856250000000003</v>
      </c>
      <c r="CE23" s="17">
        <v>49.193750000000001</v>
      </c>
      <c r="CF23" s="17">
        <v>49.068750000000009</v>
      </c>
      <c r="CG23" s="52">
        <v>0.6037815835540159</v>
      </c>
      <c r="CH23" s="52">
        <v>0.17510624358124932</v>
      </c>
      <c r="CI23" s="52">
        <v>0.15788776374894264</v>
      </c>
      <c r="CJ23" s="52">
        <v>6.3224409115792191E-2</v>
      </c>
      <c r="CK23" s="30">
        <v>669.59749257727128</v>
      </c>
      <c r="CL23" s="61">
        <v>452.08579517030881</v>
      </c>
      <c r="CM23" s="146">
        <f t="shared" si="25"/>
        <v>-217.51169740696247</v>
      </c>
      <c r="CN23" s="61">
        <v>30.087499999999999</v>
      </c>
    </row>
    <row r="24" spans="1:92" s="7" customFormat="1">
      <c r="A24" s="86" t="s">
        <v>29</v>
      </c>
      <c r="B24" s="86" t="s">
        <v>30</v>
      </c>
      <c r="C24" s="86" t="s">
        <v>34</v>
      </c>
      <c r="D24" s="86">
        <v>1999</v>
      </c>
      <c r="E24" s="86">
        <v>2</v>
      </c>
      <c r="F24" s="86">
        <v>2</v>
      </c>
      <c r="G24" s="86">
        <v>12</v>
      </c>
      <c r="H24" s="86">
        <v>23</v>
      </c>
      <c r="I24" s="86">
        <v>212</v>
      </c>
      <c r="J24" s="99">
        <v>45939</v>
      </c>
      <c r="K24" s="3">
        <v>0.66</v>
      </c>
      <c r="L24" s="143">
        <v>8.4000000000000005E-2</v>
      </c>
      <c r="M24" s="143">
        <v>0.115</v>
      </c>
      <c r="N24" s="143">
        <v>0.188</v>
      </c>
      <c r="O24" s="143">
        <v>0.55600000000000005</v>
      </c>
      <c r="P24" s="145">
        <f t="shared" si="3"/>
        <v>0.91600000000000004</v>
      </c>
      <c r="Q24" s="145">
        <f t="shared" si="4"/>
        <v>0.88500000000000001</v>
      </c>
      <c r="R24" s="145">
        <f t="shared" si="5"/>
        <v>0.81200000000000006</v>
      </c>
      <c r="S24" s="145">
        <f t="shared" si="6"/>
        <v>0.44399999999999995</v>
      </c>
      <c r="T24" s="3">
        <v>0</v>
      </c>
      <c r="U24" s="3">
        <v>0</v>
      </c>
      <c r="V24" s="3">
        <v>0</v>
      </c>
      <c r="W24" s="3">
        <v>0</v>
      </c>
      <c r="X24" s="3">
        <v>0</v>
      </c>
      <c r="Y24" s="3">
        <v>0</v>
      </c>
      <c r="Z24" s="3">
        <v>17.7</v>
      </c>
      <c r="AA24" s="3">
        <v>0</v>
      </c>
      <c r="AB24" s="3">
        <v>0.5</v>
      </c>
      <c r="AC24" s="3">
        <v>30.6</v>
      </c>
      <c r="AD24" s="3">
        <v>46.8</v>
      </c>
      <c r="AE24" s="3">
        <v>40.1</v>
      </c>
      <c r="AF24" s="3">
        <v>40.5</v>
      </c>
      <c r="AG24" s="3">
        <v>48.3</v>
      </c>
      <c r="AH24" s="3">
        <v>53.9</v>
      </c>
      <c r="AI24" s="3">
        <v>47</v>
      </c>
      <c r="AJ24" s="3">
        <v>43.6</v>
      </c>
      <c r="AK24" s="3">
        <v>48.6</v>
      </c>
      <c r="AL24" s="3">
        <v>47.2</v>
      </c>
      <c r="AM24" s="3">
        <v>44.4</v>
      </c>
      <c r="AN24" s="3">
        <v>95</v>
      </c>
      <c r="AO24" s="3">
        <v>0.5</v>
      </c>
      <c r="AP24" s="7">
        <v>1411</v>
      </c>
      <c r="AQ24" s="7">
        <f t="shared" si="7"/>
        <v>2822</v>
      </c>
      <c r="AR24" s="114">
        <v>116.9</v>
      </c>
      <c r="AS24" s="86">
        <v>20</v>
      </c>
      <c r="AT24" s="7">
        <v>19</v>
      </c>
      <c r="AU24" s="114">
        <v>38.6</v>
      </c>
      <c r="AV24" s="7">
        <v>15.96</v>
      </c>
      <c r="AW24" s="114">
        <f t="shared" si="8"/>
        <v>58.652849740932638</v>
      </c>
      <c r="AX24" s="7">
        <v>6.4</v>
      </c>
      <c r="AY24" s="7">
        <v>4.8600000000000003</v>
      </c>
      <c r="AZ24" s="7">
        <v>24.57</v>
      </c>
      <c r="BA24" s="7">
        <v>10.039999999999999</v>
      </c>
      <c r="BB24" s="114">
        <f t="shared" si="9"/>
        <v>45.87</v>
      </c>
      <c r="BC24" s="114">
        <f t="shared" si="10"/>
        <v>2.4142105263157894</v>
      </c>
      <c r="BD24" s="114">
        <f t="shared" si="11"/>
        <v>6.1526315789473687</v>
      </c>
      <c r="BE24" s="138">
        <f t="shared" si="0"/>
        <v>0.41347150259067356</v>
      </c>
      <c r="BF24" s="136">
        <f t="shared" si="1"/>
        <v>583.40829015544034</v>
      </c>
      <c r="BG24" s="136">
        <f t="shared" si="2"/>
        <v>1166.8165803108807</v>
      </c>
      <c r="BH24" s="148">
        <f t="shared" si="12"/>
        <v>0.13952474384129063</v>
      </c>
      <c r="BI24" s="148">
        <f t="shared" si="13"/>
        <v>0.10595160235448006</v>
      </c>
      <c r="BJ24" s="148">
        <f t="shared" si="14"/>
        <v>0.53564421190320477</v>
      </c>
      <c r="BK24" s="148">
        <f t="shared" si="15"/>
        <v>0.21887944190102462</v>
      </c>
      <c r="BL24" s="146">
        <f t="shared" si="16"/>
        <v>162.79978447764634</v>
      </c>
      <c r="BM24" s="146">
        <f t="shared" si="17"/>
        <v>123.62608633771268</v>
      </c>
      <c r="BN24" s="146">
        <f t="shared" si="18"/>
        <v>624.99854759621417</v>
      </c>
      <c r="BO24" s="146">
        <f t="shared" si="19"/>
        <v>255.39216189930764</v>
      </c>
      <c r="BP24" s="146">
        <f t="shared" si="20"/>
        <v>0</v>
      </c>
      <c r="BQ24" s="146">
        <f t="shared" si="21"/>
        <v>4.4249999999999998</v>
      </c>
      <c r="BR24" s="146">
        <f t="shared" si="22"/>
        <v>29.5</v>
      </c>
      <c r="BS24" s="146">
        <f t="shared" si="23"/>
        <v>47.424999999999997</v>
      </c>
      <c r="BT24" s="146">
        <f t="shared" si="24"/>
        <v>45.95</v>
      </c>
      <c r="BV24" s="119"/>
      <c r="BW24" s="150"/>
      <c r="BX24" s="153"/>
      <c r="BY24" t="s">
        <v>607</v>
      </c>
      <c r="BZ24"/>
      <c r="CA24"/>
      <c r="CB24" s="17">
        <v>0.77656249999999993</v>
      </c>
      <c r="CC24" s="17">
        <v>8.5906249999999993</v>
      </c>
      <c r="CD24" s="17">
        <v>30.513281249999999</v>
      </c>
      <c r="CE24" s="17">
        <v>45.071874999999991</v>
      </c>
      <c r="CF24" s="17">
        <v>48.116406250000004</v>
      </c>
      <c r="CG24" s="52">
        <v>0.55954959762059886</v>
      </c>
      <c r="CH24" s="52">
        <v>0.18616806408728651</v>
      </c>
      <c r="CI24" s="52">
        <v>0.15850974913761195</v>
      </c>
      <c r="CJ24" s="52">
        <v>9.5772589154502624E-2</v>
      </c>
      <c r="CK24" s="30">
        <v>614.7215922595251</v>
      </c>
      <c r="CL24" s="156">
        <v>446.12572244193848</v>
      </c>
      <c r="CM24" s="146">
        <f t="shared" si="25"/>
        <v>-168.59586981758662</v>
      </c>
      <c r="CN24" s="156">
        <v>30.048437500000002</v>
      </c>
    </row>
    <row r="25" spans="1:92" s="7" customFormat="1">
      <c r="A25" s="86" t="s">
        <v>29</v>
      </c>
      <c r="B25" s="86" t="s">
        <v>30</v>
      </c>
      <c r="C25" s="86" t="s">
        <v>35</v>
      </c>
      <c r="D25" s="86">
        <v>2002</v>
      </c>
      <c r="E25" s="86">
        <v>2</v>
      </c>
      <c r="F25" s="86">
        <v>1</v>
      </c>
      <c r="G25" s="86">
        <v>12</v>
      </c>
      <c r="H25" s="86">
        <v>24</v>
      </c>
      <c r="I25" s="86">
        <v>112</v>
      </c>
      <c r="J25" s="99">
        <v>45937</v>
      </c>
      <c r="K25" s="3">
        <v>0.69</v>
      </c>
      <c r="L25" s="143">
        <v>8.2000000000000003E-2</v>
      </c>
      <c r="M25" s="143">
        <v>0.11799999999999999</v>
      </c>
      <c r="N25" s="143">
        <v>0.19700000000000001</v>
      </c>
      <c r="O25" s="143">
        <v>0.41799999999999998</v>
      </c>
      <c r="P25" s="145">
        <f t="shared" si="3"/>
        <v>0.91800000000000004</v>
      </c>
      <c r="Q25" s="145">
        <f t="shared" si="4"/>
        <v>0.88200000000000001</v>
      </c>
      <c r="R25" s="145">
        <f t="shared" si="5"/>
        <v>0.80299999999999994</v>
      </c>
      <c r="S25" s="145">
        <f t="shared" si="6"/>
        <v>0.58200000000000007</v>
      </c>
      <c r="T25" s="3">
        <v>0</v>
      </c>
      <c r="U25" s="3">
        <v>0</v>
      </c>
      <c r="V25" s="3">
        <v>0</v>
      </c>
      <c r="W25" s="3">
        <v>4.3</v>
      </c>
      <c r="X25" s="3">
        <v>17.5</v>
      </c>
      <c r="Y25" s="3">
        <v>0</v>
      </c>
      <c r="Z25" s="3">
        <v>20.2</v>
      </c>
      <c r="AA25" s="3">
        <v>38.5</v>
      </c>
      <c r="AB25" s="3">
        <v>47.5</v>
      </c>
      <c r="AC25" s="3">
        <v>32</v>
      </c>
      <c r="AD25" s="3">
        <v>39.5</v>
      </c>
      <c r="AE25" s="3">
        <v>49.9</v>
      </c>
      <c r="AF25" s="3">
        <v>47.3</v>
      </c>
      <c r="AG25" s="3">
        <v>51.3</v>
      </c>
      <c r="AH25" s="3">
        <v>45.8</v>
      </c>
      <c r="AI25" s="3">
        <v>46.1</v>
      </c>
      <c r="AJ25" s="3">
        <v>45.8</v>
      </c>
      <c r="AK25" s="3">
        <v>42.2</v>
      </c>
      <c r="AL25" s="3">
        <v>46.2</v>
      </c>
      <c r="AM25" s="3">
        <v>42.4</v>
      </c>
      <c r="AN25" s="3">
        <v>86</v>
      </c>
      <c r="AO25" s="3">
        <v>0.5</v>
      </c>
      <c r="AP25" s="7">
        <v>1525</v>
      </c>
      <c r="AQ25" s="7">
        <f t="shared" si="7"/>
        <v>3050</v>
      </c>
      <c r="AR25" s="114">
        <v>159.47</v>
      </c>
      <c r="AS25" s="86">
        <v>20</v>
      </c>
      <c r="AT25" s="7">
        <v>19</v>
      </c>
      <c r="AU25" s="114">
        <v>81</v>
      </c>
      <c r="AV25" s="7">
        <v>30.26</v>
      </c>
      <c r="AW25" s="114">
        <f t="shared" si="8"/>
        <v>62.641975308641968</v>
      </c>
      <c r="AX25" s="7">
        <v>9.11</v>
      </c>
      <c r="AY25" s="7">
        <v>5.21</v>
      </c>
      <c r="AZ25" s="7">
        <v>32.76</v>
      </c>
      <c r="BA25" s="7">
        <v>9.84</v>
      </c>
      <c r="BB25" s="114">
        <f t="shared" si="9"/>
        <v>56.92</v>
      </c>
      <c r="BC25" s="114">
        <f t="shared" si="10"/>
        <v>2.9957894736842108</v>
      </c>
      <c r="BD25" s="114">
        <f t="shared" si="11"/>
        <v>8.3931578947368415</v>
      </c>
      <c r="BE25" s="138">
        <f t="shared" si="0"/>
        <v>0.37358024691358027</v>
      </c>
      <c r="BF25" s="136">
        <f t="shared" si="1"/>
        <v>569.70987654320993</v>
      </c>
      <c r="BG25" s="136">
        <f t="shared" si="2"/>
        <v>1139.4197530864199</v>
      </c>
      <c r="BH25" s="148">
        <f t="shared" si="12"/>
        <v>0.16004919184820798</v>
      </c>
      <c r="BI25" s="148">
        <f t="shared" si="13"/>
        <v>9.15319747013352E-2</v>
      </c>
      <c r="BJ25" s="148">
        <f t="shared" si="14"/>
        <v>0.57554462403373152</v>
      </c>
      <c r="BK25" s="148">
        <f t="shared" si="15"/>
        <v>0.17287420941672521</v>
      </c>
      <c r="BL25" s="146">
        <f t="shared" si="16"/>
        <v>182.36321065736618</v>
      </c>
      <c r="BM25" s="146">
        <f t="shared" si="17"/>
        <v>104.29334001370778</v>
      </c>
      <c r="BN25" s="146">
        <f t="shared" si="18"/>
        <v>655.78691340673072</v>
      </c>
      <c r="BO25" s="146">
        <f t="shared" si="19"/>
        <v>196.97628900861508</v>
      </c>
      <c r="BP25" s="146">
        <f t="shared" si="20"/>
        <v>1.075</v>
      </c>
      <c r="BQ25" s="146">
        <f t="shared" si="21"/>
        <v>19.05</v>
      </c>
      <c r="BR25" s="146">
        <f t="shared" si="22"/>
        <v>42.225000000000001</v>
      </c>
      <c r="BS25" s="146">
        <f t="shared" si="23"/>
        <v>47.624999999999993</v>
      </c>
      <c r="BT25" s="146">
        <f t="shared" si="24"/>
        <v>44.15</v>
      </c>
      <c r="BV25" s="119"/>
      <c r="BW25" s="150"/>
      <c r="BX25" s="153"/>
      <c r="BY25"/>
      <c r="BZ25"/>
      <c r="CA25"/>
      <c r="CB25"/>
      <c r="CC25"/>
      <c r="CD25"/>
      <c r="CE25"/>
      <c r="CF25"/>
    </row>
    <row r="26" spans="1:92" s="7" customFormat="1">
      <c r="A26" s="86" t="s">
        <v>39</v>
      </c>
      <c r="B26" s="86" t="s">
        <v>40</v>
      </c>
      <c r="C26" s="86" t="s">
        <v>42</v>
      </c>
      <c r="D26" s="86">
        <v>1989</v>
      </c>
      <c r="E26" s="87">
        <v>2</v>
      </c>
      <c r="F26" s="87">
        <v>1</v>
      </c>
      <c r="G26" s="87">
        <v>14</v>
      </c>
      <c r="H26" s="86">
        <v>25</v>
      </c>
      <c r="I26" s="87">
        <v>114</v>
      </c>
      <c r="J26" s="99">
        <v>45939</v>
      </c>
      <c r="K26" s="3">
        <v>0.68</v>
      </c>
      <c r="L26" s="143">
        <v>8.1000000000000003E-2</v>
      </c>
      <c r="M26" s="143">
        <v>0.114</v>
      </c>
      <c r="N26" s="143">
        <v>0.15</v>
      </c>
      <c r="O26" s="143">
        <v>0.38400000000000001</v>
      </c>
      <c r="P26" s="145">
        <f t="shared" si="3"/>
        <v>0.91900000000000004</v>
      </c>
      <c r="Q26" s="145">
        <f t="shared" si="4"/>
        <v>0.88600000000000001</v>
      </c>
      <c r="R26" s="145">
        <f t="shared" si="5"/>
        <v>0.85</v>
      </c>
      <c r="S26" s="145">
        <f t="shared" si="6"/>
        <v>0.61599999999999999</v>
      </c>
      <c r="T26" s="3">
        <v>0</v>
      </c>
      <c r="U26" s="3">
        <v>0</v>
      </c>
      <c r="V26" s="3">
        <v>3.6</v>
      </c>
      <c r="W26" s="3">
        <v>0</v>
      </c>
      <c r="X26" s="3">
        <v>3</v>
      </c>
      <c r="Y26" s="3">
        <v>28.1</v>
      </c>
      <c r="Z26" s="3">
        <v>24.5</v>
      </c>
      <c r="AA26" s="3">
        <v>5.9</v>
      </c>
      <c r="AB26" s="3">
        <v>49.7</v>
      </c>
      <c r="AC26" s="3">
        <v>49.9</v>
      </c>
      <c r="AD26" s="3">
        <v>52.7</v>
      </c>
      <c r="AE26" s="3">
        <v>39.6</v>
      </c>
      <c r="AF26" s="3">
        <v>51.4</v>
      </c>
      <c r="AG26" s="3">
        <v>51.6</v>
      </c>
      <c r="AH26" s="3">
        <v>51.8</v>
      </c>
      <c r="AI26" s="3">
        <v>37.9</v>
      </c>
      <c r="AJ26" s="3">
        <v>46.2</v>
      </c>
      <c r="AK26" s="3">
        <v>49</v>
      </c>
      <c r="AL26" s="3">
        <v>53.5</v>
      </c>
      <c r="AM26" s="3">
        <v>48.9</v>
      </c>
      <c r="AN26" s="3">
        <v>82</v>
      </c>
      <c r="AO26" s="3">
        <v>0.5</v>
      </c>
      <c r="AP26" s="7">
        <v>1590</v>
      </c>
      <c r="AQ26" s="7">
        <f t="shared" si="7"/>
        <v>3180</v>
      </c>
      <c r="AR26" s="114">
        <v>150.1</v>
      </c>
      <c r="AS26" s="86">
        <v>20</v>
      </c>
      <c r="AT26" s="7">
        <v>20</v>
      </c>
      <c r="AU26" s="114">
        <v>78.8</v>
      </c>
      <c r="AV26" s="7">
        <v>21.55</v>
      </c>
      <c r="AW26" s="114">
        <f t="shared" si="8"/>
        <v>72.652284263959388</v>
      </c>
      <c r="AX26" s="7">
        <v>7.51</v>
      </c>
      <c r="AY26" s="7">
        <v>1.66</v>
      </c>
      <c r="AZ26" s="7">
        <v>28.03</v>
      </c>
      <c r="BA26" s="7">
        <v>8.8800000000000008</v>
      </c>
      <c r="BB26" s="114">
        <f t="shared" si="9"/>
        <v>46.080000000000005</v>
      </c>
      <c r="BC26" s="114">
        <f t="shared" si="10"/>
        <v>2.3040000000000003</v>
      </c>
      <c r="BD26" s="114">
        <f t="shared" si="11"/>
        <v>7.5049999999999999</v>
      </c>
      <c r="BE26" s="138">
        <f t="shared" si="0"/>
        <v>0.27347715736040612</v>
      </c>
      <c r="BF26" s="136">
        <f t="shared" si="1"/>
        <v>434.82868020304574</v>
      </c>
      <c r="BG26" s="136">
        <f t="shared" si="2"/>
        <v>869.65736040609147</v>
      </c>
      <c r="BH26" s="148">
        <f t="shared" si="12"/>
        <v>0.16297743055555552</v>
      </c>
      <c r="BI26" s="148">
        <f t="shared" si="13"/>
        <v>3.6024305555555552E-2</v>
      </c>
      <c r="BJ26" s="148">
        <f t="shared" si="14"/>
        <v>0.60828993055555547</v>
      </c>
      <c r="BK26" s="148">
        <f t="shared" si="15"/>
        <v>0.19270833333333331</v>
      </c>
      <c r="BL26" s="146">
        <f t="shared" si="16"/>
        <v>141.73452206271151</v>
      </c>
      <c r="BM26" s="146">
        <f t="shared" si="17"/>
        <v>31.328802479906937</v>
      </c>
      <c r="BN26" s="146">
        <f t="shared" si="18"/>
        <v>529.003815368549</v>
      </c>
      <c r="BO26" s="146">
        <f t="shared" si="19"/>
        <v>167.59022049492387</v>
      </c>
      <c r="BP26" s="146">
        <f t="shared" si="20"/>
        <v>0.9</v>
      </c>
      <c r="BQ26" s="146">
        <f t="shared" si="21"/>
        <v>15.375</v>
      </c>
      <c r="BR26" s="146">
        <f t="shared" si="22"/>
        <v>47.975000000000001</v>
      </c>
      <c r="BS26" s="146">
        <f t="shared" si="23"/>
        <v>48.175000000000004</v>
      </c>
      <c r="BT26" s="146">
        <f t="shared" si="24"/>
        <v>49.4</v>
      </c>
      <c r="BV26" s="119"/>
      <c r="BW26" s="150"/>
      <c r="BX26" s="153"/>
      <c r="BY26"/>
      <c r="BZ26"/>
      <c r="CA26"/>
      <c r="CB26"/>
      <c r="CC26"/>
      <c r="CD26"/>
      <c r="CE26"/>
      <c r="CF26"/>
    </row>
    <row r="27" spans="1:92" s="7" customFormat="1">
      <c r="A27" s="86" t="s">
        <v>39</v>
      </c>
      <c r="B27" s="86" t="s">
        <v>40</v>
      </c>
      <c r="C27" s="86" t="s">
        <v>45</v>
      </c>
      <c r="D27" s="86">
        <v>2004</v>
      </c>
      <c r="E27" s="86">
        <v>2</v>
      </c>
      <c r="F27" s="86">
        <v>2</v>
      </c>
      <c r="G27" s="86">
        <v>14</v>
      </c>
      <c r="H27" s="86">
        <v>26</v>
      </c>
      <c r="I27" s="86">
        <v>214</v>
      </c>
      <c r="J27" s="99">
        <v>45939</v>
      </c>
      <c r="K27" s="3">
        <v>0.71</v>
      </c>
      <c r="L27" s="143">
        <v>8.1000000000000003E-2</v>
      </c>
      <c r="M27" s="143">
        <v>0.16600000000000001</v>
      </c>
      <c r="N27" s="143">
        <v>0.315</v>
      </c>
      <c r="O27" s="143">
        <v>0.39</v>
      </c>
      <c r="P27" s="145">
        <f t="shared" si="3"/>
        <v>0.91900000000000004</v>
      </c>
      <c r="Q27" s="145">
        <f t="shared" si="4"/>
        <v>0.83399999999999996</v>
      </c>
      <c r="R27" s="145">
        <f t="shared" si="5"/>
        <v>0.68500000000000005</v>
      </c>
      <c r="S27" s="145">
        <f t="shared" si="6"/>
        <v>0.61</v>
      </c>
      <c r="T27" s="3">
        <v>0</v>
      </c>
      <c r="U27" s="3">
        <v>0.1</v>
      </c>
      <c r="V27" s="3">
        <v>0</v>
      </c>
      <c r="W27" s="3">
        <v>0</v>
      </c>
      <c r="X27" s="3">
        <v>3.8</v>
      </c>
      <c r="Y27" s="3">
        <v>34.299999999999997</v>
      </c>
      <c r="Z27" s="3">
        <v>5.6</v>
      </c>
      <c r="AA27" s="3">
        <v>7.7</v>
      </c>
      <c r="AB27" s="3">
        <v>48.4</v>
      </c>
      <c r="AC27" s="3">
        <v>51.1</v>
      </c>
      <c r="AD27" s="3">
        <v>49.6</v>
      </c>
      <c r="AE27" s="3">
        <v>48.7</v>
      </c>
      <c r="AF27" s="3">
        <v>56.5</v>
      </c>
      <c r="AG27" s="3">
        <v>47.9</v>
      </c>
      <c r="AH27" s="3">
        <v>53.7</v>
      </c>
      <c r="AI27" s="3">
        <v>55.3</v>
      </c>
      <c r="AJ27" s="3">
        <v>48</v>
      </c>
      <c r="AK27" s="3">
        <v>49.1</v>
      </c>
      <c r="AL27" s="3">
        <v>52.3</v>
      </c>
      <c r="AM27" s="3">
        <v>49.8</v>
      </c>
      <c r="AN27" s="3">
        <v>98</v>
      </c>
      <c r="AO27" s="3">
        <v>0.5</v>
      </c>
      <c r="AP27" s="7">
        <v>1224</v>
      </c>
      <c r="AQ27" s="7">
        <f t="shared" si="7"/>
        <v>2448</v>
      </c>
      <c r="AR27" s="114">
        <v>93.1</v>
      </c>
      <c r="AS27" s="86">
        <v>20</v>
      </c>
      <c r="AT27" s="7">
        <v>19</v>
      </c>
      <c r="AU27" s="114">
        <v>58.2</v>
      </c>
      <c r="AV27" s="7">
        <v>23.47</v>
      </c>
      <c r="AW27" s="114">
        <f t="shared" si="8"/>
        <v>59.673539518900348</v>
      </c>
      <c r="AX27" s="7">
        <v>6.07</v>
      </c>
      <c r="AY27" s="7">
        <v>2.15</v>
      </c>
      <c r="AZ27" s="7">
        <v>20.51</v>
      </c>
      <c r="BA27" s="7">
        <v>7.42</v>
      </c>
      <c r="BB27" s="114">
        <f t="shared" si="9"/>
        <v>36.150000000000006</v>
      </c>
      <c r="BC27" s="114">
        <f t="shared" si="10"/>
        <v>1.9026315789473687</v>
      </c>
      <c r="BD27" s="114">
        <f t="shared" si="11"/>
        <v>4.8999999999999995</v>
      </c>
      <c r="BE27" s="138">
        <f t="shared" si="0"/>
        <v>0.40326460481099652</v>
      </c>
      <c r="BF27" s="136">
        <f t="shared" si="1"/>
        <v>493.59587628865972</v>
      </c>
      <c r="BG27" s="136">
        <f t="shared" si="2"/>
        <v>987.19175257731945</v>
      </c>
      <c r="BH27" s="148">
        <f t="shared" si="12"/>
        <v>0.16791147994467495</v>
      </c>
      <c r="BI27" s="148">
        <f t="shared" si="13"/>
        <v>5.9474412171507597E-2</v>
      </c>
      <c r="BJ27" s="148">
        <f t="shared" si="14"/>
        <v>0.56735822959889348</v>
      </c>
      <c r="BK27" s="148">
        <f t="shared" si="15"/>
        <v>0.20525587828492389</v>
      </c>
      <c r="BL27" s="146">
        <f t="shared" si="16"/>
        <v>165.76082816443508</v>
      </c>
      <c r="BM27" s="146">
        <f t="shared" si="17"/>
        <v>58.712649185096446</v>
      </c>
      <c r="BN27" s="146">
        <f t="shared" si="18"/>
        <v>560.09136501689682</v>
      </c>
      <c r="BO27" s="146">
        <f t="shared" si="19"/>
        <v>202.62691021089097</v>
      </c>
      <c r="BP27" s="146">
        <f t="shared" si="20"/>
        <v>2.5000000000000001E-2</v>
      </c>
      <c r="BQ27" s="146">
        <f t="shared" si="21"/>
        <v>12.85</v>
      </c>
      <c r="BR27" s="146">
        <f t="shared" si="22"/>
        <v>49.45</v>
      </c>
      <c r="BS27" s="146">
        <f t="shared" si="23"/>
        <v>53.350000000000009</v>
      </c>
      <c r="BT27" s="146">
        <f t="shared" si="24"/>
        <v>49.8</v>
      </c>
      <c r="BV27" s="119"/>
      <c r="BW27" s="150"/>
      <c r="BX27" s="153"/>
      <c r="BY27"/>
      <c r="BZ27"/>
      <c r="CA27"/>
      <c r="CB27"/>
      <c r="CC27"/>
      <c r="CD27"/>
      <c r="CE27"/>
      <c r="CF27"/>
    </row>
    <row r="28" spans="1:92" s="7" customFormat="1">
      <c r="A28" s="86" t="s">
        <v>39</v>
      </c>
      <c r="B28" s="86" t="s">
        <v>40</v>
      </c>
      <c r="C28" s="86" t="s">
        <v>41</v>
      </c>
      <c r="D28" s="86">
        <v>1984</v>
      </c>
      <c r="E28" s="86">
        <v>2</v>
      </c>
      <c r="F28" s="86">
        <v>3</v>
      </c>
      <c r="G28" s="86">
        <v>14</v>
      </c>
      <c r="H28" s="86">
        <v>27</v>
      </c>
      <c r="I28" s="86">
        <v>314</v>
      </c>
      <c r="J28" s="99">
        <v>45939</v>
      </c>
      <c r="K28" s="3">
        <v>0.75</v>
      </c>
      <c r="L28" s="143">
        <v>0.13400000000000001</v>
      </c>
      <c r="M28" s="143">
        <v>0.14899999999999999</v>
      </c>
      <c r="N28" s="143">
        <v>0.36199999999999999</v>
      </c>
      <c r="O28" s="143">
        <v>0.64300000000000002</v>
      </c>
      <c r="P28" s="145">
        <f t="shared" si="3"/>
        <v>0.86599999999999999</v>
      </c>
      <c r="Q28" s="145">
        <f t="shared" si="4"/>
        <v>0.85099999999999998</v>
      </c>
      <c r="R28" s="145">
        <f t="shared" si="5"/>
        <v>0.63800000000000001</v>
      </c>
      <c r="S28" s="145">
        <f t="shared" si="6"/>
        <v>0.35699999999999998</v>
      </c>
      <c r="T28" s="3">
        <v>0.6</v>
      </c>
      <c r="U28" s="3">
        <v>0</v>
      </c>
      <c r="V28" s="3">
        <v>0</v>
      </c>
      <c r="W28" s="3">
        <v>0</v>
      </c>
      <c r="X28" s="3">
        <v>26.9</v>
      </c>
      <c r="Y28" s="3">
        <v>11.3</v>
      </c>
      <c r="Z28" s="3">
        <v>24.2</v>
      </c>
      <c r="AA28" s="3">
        <v>12.8</v>
      </c>
      <c r="AB28" s="3">
        <v>46.1</v>
      </c>
      <c r="AC28" s="3">
        <v>46.1</v>
      </c>
      <c r="AD28" s="3">
        <v>39.1</v>
      </c>
      <c r="AE28" s="3">
        <v>16.3</v>
      </c>
      <c r="AF28" s="3">
        <v>48.9</v>
      </c>
      <c r="AG28" s="3">
        <v>54.4</v>
      </c>
      <c r="AH28" s="3">
        <v>44.6</v>
      </c>
      <c r="AI28" s="3">
        <v>47</v>
      </c>
      <c r="AJ28" s="3">
        <v>44.9</v>
      </c>
      <c r="AK28" s="3">
        <v>48.4</v>
      </c>
      <c r="AL28" s="3">
        <v>43.5</v>
      </c>
      <c r="AM28" s="3">
        <v>48.4</v>
      </c>
      <c r="AN28" s="3">
        <v>77</v>
      </c>
      <c r="AO28" s="3">
        <v>0.5</v>
      </c>
      <c r="AP28" s="7">
        <v>1197</v>
      </c>
      <c r="AQ28" s="7">
        <f t="shared" si="7"/>
        <v>2394</v>
      </c>
      <c r="AR28" s="114">
        <v>107.9</v>
      </c>
      <c r="AS28" s="86">
        <v>20</v>
      </c>
      <c r="AT28" s="7">
        <v>19</v>
      </c>
      <c r="AU28" s="114">
        <v>78.099999999999994</v>
      </c>
      <c r="AV28" s="7">
        <v>24.62</v>
      </c>
      <c r="AW28" s="114">
        <f t="shared" si="8"/>
        <v>68.476312419974391</v>
      </c>
      <c r="AX28" s="7">
        <v>7.22</v>
      </c>
      <c r="AY28" s="7">
        <v>1.1399999999999999</v>
      </c>
      <c r="AZ28" s="7">
        <v>18.47</v>
      </c>
      <c r="BA28" s="7">
        <v>6.14</v>
      </c>
      <c r="BB28" s="114">
        <f t="shared" si="9"/>
        <v>32.97</v>
      </c>
      <c r="BC28" s="114">
        <f t="shared" si="10"/>
        <v>1.7352631578947368</v>
      </c>
      <c r="BD28" s="114">
        <f t="shared" si="11"/>
        <v>5.6789473684210527</v>
      </c>
      <c r="BE28" s="138">
        <f t="shared" si="0"/>
        <v>0.31523687580025611</v>
      </c>
      <c r="BF28" s="136">
        <f t="shared" si="1"/>
        <v>377.33854033290658</v>
      </c>
      <c r="BG28" s="136">
        <f t="shared" si="2"/>
        <v>754.67708066581315</v>
      </c>
      <c r="BH28" s="148">
        <f t="shared" si="12"/>
        <v>0.21898695784046102</v>
      </c>
      <c r="BI28" s="148">
        <f t="shared" si="13"/>
        <v>3.4576888080072789E-2</v>
      </c>
      <c r="BJ28" s="148">
        <f t="shared" si="14"/>
        <v>0.56020624810433728</v>
      </c>
      <c r="BK28" s="148">
        <f t="shared" si="15"/>
        <v>0.1862299059751289</v>
      </c>
      <c r="BL28" s="146">
        <f t="shared" si="16"/>
        <v>165.26443804692661</v>
      </c>
      <c r="BM28" s="146">
        <f t="shared" si="17"/>
        <v>26.094384954777887</v>
      </c>
      <c r="BN28" s="146">
        <f t="shared" si="18"/>
        <v>422.7748158901295</v>
      </c>
      <c r="BO28" s="146">
        <f t="shared" si="19"/>
        <v>140.54344177397914</v>
      </c>
      <c r="BP28" s="146">
        <f t="shared" si="20"/>
        <v>0.15</v>
      </c>
      <c r="BQ28" s="146">
        <f t="shared" si="21"/>
        <v>18.8</v>
      </c>
      <c r="BR28" s="146">
        <f t="shared" si="22"/>
        <v>36.900000000000006</v>
      </c>
      <c r="BS28" s="146">
        <f t="shared" si="23"/>
        <v>48.725000000000001</v>
      </c>
      <c r="BT28" s="146">
        <f t="shared" si="24"/>
        <v>46.300000000000004</v>
      </c>
      <c r="BV28" s="119"/>
      <c r="BW28" s="150"/>
      <c r="BX28" s="153"/>
      <c r="BY28"/>
      <c r="BZ28"/>
      <c r="CA28"/>
      <c r="CB28"/>
      <c r="CC28"/>
      <c r="CD28"/>
      <c r="CE28"/>
      <c r="CF28"/>
    </row>
    <row r="29" spans="1:92" s="7" customFormat="1">
      <c r="A29" s="86" t="s">
        <v>39</v>
      </c>
      <c r="B29" s="86" t="s">
        <v>40</v>
      </c>
      <c r="C29" s="86" t="s">
        <v>47</v>
      </c>
      <c r="D29" s="86">
        <v>2016</v>
      </c>
      <c r="E29" s="86">
        <v>2</v>
      </c>
      <c r="F29" s="86">
        <v>4</v>
      </c>
      <c r="G29" s="86">
        <v>14</v>
      </c>
      <c r="H29" s="86">
        <v>28</v>
      </c>
      <c r="I29" s="86">
        <v>414</v>
      </c>
      <c r="J29" s="99">
        <v>45937</v>
      </c>
      <c r="K29" s="3">
        <v>0.75</v>
      </c>
      <c r="L29" s="143">
        <v>0.105</v>
      </c>
      <c r="M29" s="143">
        <v>0.113</v>
      </c>
      <c r="N29" s="143">
        <v>0.23699999999999999</v>
      </c>
      <c r="O29" s="143">
        <v>0.58799999999999997</v>
      </c>
      <c r="P29" s="145">
        <f t="shared" si="3"/>
        <v>0.89500000000000002</v>
      </c>
      <c r="Q29" s="145">
        <f t="shared" si="4"/>
        <v>0.88700000000000001</v>
      </c>
      <c r="R29" s="145">
        <f t="shared" si="5"/>
        <v>0.76300000000000001</v>
      </c>
      <c r="S29" s="145">
        <f t="shared" si="6"/>
        <v>0.41200000000000003</v>
      </c>
      <c r="T29" s="3">
        <v>0</v>
      </c>
      <c r="U29" s="3">
        <v>0</v>
      </c>
      <c r="V29" s="3">
        <v>0</v>
      </c>
      <c r="W29" s="3">
        <v>0</v>
      </c>
      <c r="X29" s="3">
        <v>26.8</v>
      </c>
      <c r="Y29" s="3">
        <v>31.4</v>
      </c>
      <c r="Z29" s="3">
        <v>1.8</v>
      </c>
      <c r="AA29" s="3">
        <v>0</v>
      </c>
      <c r="AB29" s="3">
        <v>41.4</v>
      </c>
      <c r="AC29" s="3">
        <v>48.6</v>
      </c>
      <c r="AD29" s="3">
        <v>38.299999999999997</v>
      </c>
      <c r="AE29" s="3">
        <v>43.3</v>
      </c>
      <c r="AF29" s="3">
        <v>43.4</v>
      </c>
      <c r="AG29" s="3">
        <v>44.7</v>
      </c>
      <c r="AH29" s="3">
        <v>47.4</v>
      </c>
      <c r="AI29" s="3">
        <v>44.3</v>
      </c>
      <c r="AJ29" s="3">
        <v>51</v>
      </c>
      <c r="AK29" s="3">
        <v>50.9</v>
      </c>
      <c r="AL29" s="3">
        <v>51.9</v>
      </c>
      <c r="AM29" s="3">
        <v>42.8</v>
      </c>
      <c r="AN29" s="3">
        <v>84</v>
      </c>
      <c r="AO29" s="3">
        <v>0.5</v>
      </c>
      <c r="AP29" s="7">
        <v>2000</v>
      </c>
      <c r="AQ29" s="7">
        <f t="shared" si="7"/>
        <v>4000</v>
      </c>
      <c r="AR29" s="114">
        <v>145.88</v>
      </c>
      <c r="AS29" s="86">
        <v>20</v>
      </c>
      <c r="AT29" s="7">
        <v>19</v>
      </c>
      <c r="AU29" s="114">
        <v>79.77</v>
      </c>
      <c r="AV29" s="7">
        <v>23.21</v>
      </c>
      <c r="AW29" s="114">
        <f t="shared" si="8"/>
        <v>70.903848564623289</v>
      </c>
      <c r="AX29" s="7">
        <v>8.6300000000000008</v>
      </c>
      <c r="AY29" s="7">
        <v>1.87</v>
      </c>
      <c r="AZ29" s="7">
        <v>23.21</v>
      </c>
      <c r="BA29" s="7">
        <v>7.21</v>
      </c>
      <c r="BB29" s="114">
        <f t="shared" si="9"/>
        <v>40.92</v>
      </c>
      <c r="BC29" s="114">
        <f t="shared" si="10"/>
        <v>2.1536842105263161</v>
      </c>
      <c r="BD29" s="114">
        <f t="shared" si="11"/>
        <v>7.6778947368421049</v>
      </c>
      <c r="BE29" s="138">
        <f t="shared" si="0"/>
        <v>0.2909615143537671</v>
      </c>
      <c r="BF29" s="136">
        <f t="shared" si="1"/>
        <v>581.92302870753417</v>
      </c>
      <c r="BG29" s="136">
        <f t="shared" si="2"/>
        <v>1163.8460574150683</v>
      </c>
      <c r="BH29" s="148">
        <f t="shared" si="12"/>
        <v>0.21089931573802542</v>
      </c>
      <c r="BI29" s="148">
        <f t="shared" si="13"/>
        <v>4.5698924731182797E-2</v>
      </c>
      <c r="BJ29" s="148">
        <f t="shared" si="14"/>
        <v>0.56720430107526887</v>
      </c>
      <c r="BK29" s="148">
        <f t="shared" si="15"/>
        <v>0.17619745845552295</v>
      </c>
      <c r="BL29" s="146">
        <f t="shared" si="16"/>
        <v>245.45433713323655</v>
      </c>
      <c r="BM29" s="146">
        <f t="shared" si="17"/>
        <v>53.186513376495057</v>
      </c>
      <c r="BN29" s="146">
        <f t="shared" si="18"/>
        <v>660.13848955532103</v>
      </c>
      <c r="BO29" s="146">
        <f t="shared" si="19"/>
        <v>205.06671735001569</v>
      </c>
      <c r="BP29" s="146">
        <f t="shared" si="20"/>
        <v>0</v>
      </c>
      <c r="BQ29" s="146">
        <f t="shared" si="21"/>
        <v>15</v>
      </c>
      <c r="BR29" s="146">
        <f t="shared" si="22"/>
        <v>42.900000000000006</v>
      </c>
      <c r="BS29" s="146">
        <f t="shared" si="23"/>
        <v>44.95</v>
      </c>
      <c r="BT29" s="146">
        <f t="shared" si="24"/>
        <v>49.150000000000006</v>
      </c>
      <c r="BV29" s="119"/>
      <c r="BW29" s="150"/>
      <c r="BX29" s="153"/>
      <c r="BY29"/>
      <c r="BZ29"/>
      <c r="CA29"/>
      <c r="CB29"/>
      <c r="CC29"/>
      <c r="CD29"/>
      <c r="CE29"/>
      <c r="CF29"/>
      <c r="CG29"/>
      <c r="CH29"/>
      <c r="CI29"/>
    </row>
    <row r="30" spans="1:92" s="7" customFormat="1">
      <c r="A30" s="86" t="s">
        <v>39</v>
      </c>
      <c r="B30" s="86" t="s">
        <v>40</v>
      </c>
      <c r="C30" s="86" t="s">
        <v>44</v>
      </c>
      <c r="D30" s="86">
        <v>2001</v>
      </c>
      <c r="E30" s="86">
        <v>2</v>
      </c>
      <c r="F30" s="86">
        <v>4</v>
      </c>
      <c r="G30" s="86">
        <v>16</v>
      </c>
      <c r="H30" s="86">
        <v>29</v>
      </c>
      <c r="I30" s="86">
        <v>416</v>
      </c>
      <c r="J30" s="99">
        <v>45939</v>
      </c>
      <c r="K30" s="3">
        <v>0.66</v>
      </c>
      <c r="L30" s="143">
        <v>7.5999999999999998E-2</v>
      </c>
      <c r="M30" s="143">
        <v>0.10100000000000001</v>
      </c>
      <c r="N30" s="143">
        <v>0.189</v>
      </c>
      <c r="O30" s="143">
        <v>0.36699999999999999</v>
      </c>
      <c r="P30" s="145">
        <f t="shared" si="3"/>
        <v>0.92400000000000004</v>
      </c>
      <c r="Q30" s="145">
        <f t="shared" si="4"/>
        <v>0.89900000000000002</v>
      </c>
      <c r="R30" s="145">
        <f t="shared" si="5"/>
        <v>0.81099999999999994</v>
      </c>
      <c r="S30" s="145">
        <f t="shared" si="6"/>
        <v>0.63300000000000001</v>
      </c>
      <c r="T30" s="3">
        <v>0</v>
      </c>
      <c r="U30" s="3">
        <v>0</v>
      </c>
      <c r="V30" s="3">
        <v>0</v>
      </c>
      <c r="W30" s="3">
        <v>0</v>
      </c>
      <c r="X30" s="3">
        <v>0</v>
      </c>
      <c r="Y30" s="3">
        <v>1.5</v>
      </c>
      <c r="Z30" s="3">
        <v>0</v>
      </c>
      <c r="AA30" s="3">
        <v>2.6</v>
      </c>
      <c r="AB30" s="3">
        <v>42.1</v>
      </c>
      <c r="AC30" s="3">
        <v>34.4</v>
      </c>
      <c r="AD30" s="3">
        <v>15.6</v>
      </c>
      <c r="AE30" s="3">
        <v>35.299999999999997</v>
      </c>
      <c r="AF30" s="3">
        <v>45.3</v>
      </c>
      <c r="AG30" s="3">
        <v>42.4</v>
      </c>
      <c r="AH30" s="3">
        <v>48.2</v>
      </c>
      <c r="AI30" s="3">
        <v>53.6</v>
      </c>
      <c r="AJ30" s="3">
        <v>44.1</v>
      </c>
      <c r="AK30" s="3">
        <v>43.8</v>
      </c>
      <c r="AL30" s="3">
        <v>49.1</v>
      </c>
      <c r="AM30" s="3">
        <v>40</v>
      </c>
      <c r="AN30" s="3">
        <v>83</v>
      </c>
      <c r="AO30" s="3">
        <v>0.5</v>
      </c>
      <c r="AP30" s="7">
        <v>1761</v>
      </c>
      <c r="AQ30" s="7">
        <f t="shared" si="7"/>
        <v>3522</v>
      </c>
      <c r="AR30" s="114">
        <v>111.3</v>
      </c>
      <c r="AS30" s="86">
        <v>20</v>
      </c>
      <c r="AT30" s="7">
        <v>18</v>
      </c>
      <c r="AU30" s="114">
        <v>72.8</v>
      </c>
      <c r="AV30" s="7">
        <v>25.19</v>
      </c>
      <c r="AW30" s="114">
        <f t="shared" si="8"/>
        <v>65.39835164835165</v>
      </c>
      <c r="AX30" s="7">
        <v>6.8</v>
      </c>
      <c r="AY30" s="7">
        <v>1.97</v>
      </c>
      <c r="AZ30" s="7">
        <v>21.99</v>
      </c>
      <c r="BA30" s="7">
        <v>8.1</v>
      </c>
      <c r="BB30" s="114">
        <f t="shared" si="9"/>
        <v>38.86</v>
      </c>
      <c r="BC30" s="114">
        <f t="shared" si="10"/>
        <v>2.1588888888888889</v>
      </c>
      <c r="BD30" s="114">
        <f t="shared" si="11"/>
        <v>6.1833333333333336</v>
      </c>
      <c r="BE30" s="138">
        <f t="shared" si="0"/>
        <v>0.34601648351648356</v>
      </c>
      <c r="BF30" s="136">
        <f t="shared" si="1"/>
        <v>609.3350274725276</v>
      </c>
      <c r="BG30" s="136">
        <f t="shared" si="2"/>
        <v>1218.6700549450552</v>
      </c>
      <c r="BH30" s="148">
        <f t="shared" si="12"/>
        <v>0.17498713329902213</v>
      </c>
      <c r="BI30" s="148">
        <f t="shared" si="13"/>
        <v>5.0694801852804942E-2</v>
      </c>
      <c r="BJ30" s="148">
        <f t="shared" si="14"/>
        <v>0.56587750900669065</v>
      </c>
      <c r="BK30" s="148">
        <f t="shared" si="15"/>
        <v>0.20844055584148224</v>
      </c>
      <c r="BL30" s="146">
        <f t="shared" si="16"/>
        <v>213.25157935219698</v>
      </c>
      <c r="BM30" s="146">
        <f t="shared" si="17"/>
        <v>61.780236959386485</v>
      </c>
      <c r="BN30" s="146">
        <f t="shared" si="18"/>
        <v>689.61797499335466</v>
      </c>
      <c r="BO30" s="146">
        <f t="shared" si="19"/>
        <v>254.02026364011701</v>
      </c>
      <c r="BP30" s="146">
        <f t="shared" si="20"/>
        <v>0</v>
      </c>
      <c r="BQ30" s="146">
        <f t="shared" si="21"/>
        <v>1.0249999999999999</v>
      </c>
      <c r="BR30" s="146">
        <f t="shared" si="22"/>
        <v>31.849999999999998</v>
      </c>
      <c r="BS30" s="146">
        <f t="shared" si="23"/>
        <v>47.374999999999993</v>
      </c>
      <c r="BT30" s="146">
        <f t="shared" si="24"/>
        <v>44.25</v>
      </c>
      <c r="BV30" s="119"/>
      <c r="BW30" s="150"/>
      <c r="BX30" s="153"/>
      <c r="BY30"/>
      <c r="BZ30"/>
      <c r="CA30"/>
      <c r="CB30"/>
      <c r="CC30"/>
      <c r="CD30"/>
      <c r="CE30"/>
      <c r="CF30"/>
      <c r="CG30"/>
      <c r="CH30"/>
      <c r="CI30"/>
      <c r="CJ30"/>
      <c r="CK30"/>
      <c r="CL30"/>
      <c r="CM30"/>
    </row>
    <row r="31" spans="1:92" s="7" customFormat="1">
      <c r="A31" s="86" t="s">
        <v>39</v>
      </c>
      <c r="B31" s="86" t="s">
        <v>40</v>
      </c>
      <c r="C31" s="86" t="s">
        <v>43</v>
      </c>
      <c r="D31" s="86">
        <v>1999</v>
      </c>
      <c r="E31" s="86">
        <v>2</v>
      </c>
      <c r="F31" s="86">
        <v>3</v>
      </c>
      <c r="G31" s="86">
        <v>16</v>
      </c>
      <c r="H31" s="86">
        <v>30</v>
      </c>
      <c r="I31" s="86">
        <v>316</v>
      </c>
      <c r="J31" s="99">
        <v>45939</v>
      </c>
      <c r="K31" s="3">
        <v>0.71</v>
      </c>
      <c r="L31" s="143">
        <v>7.5999999999999998E-2</v>
      </c>
      <c r="M31" s="143">
        <v>0.13100000000000001</v>
      </c>
      <c r="N31" s="143">
        <v>0.24199999999999999</v>
      </c>
      <c r="O31" s="143">
        <v>0.42099999999999999</v>
      </c>
      <c r="P31" s="145">
        <f t="shared" si="3"/>
        <v>0.92400000000000004</v>
      </c>
      <c r="Q31" s="145">
        <f t="shared" si="4"/>
        <v>0.86899999999999999</v>
      </c>
      <c r="R31" s="145">
        <f t="shared" si="5"/>
        <v>0.75800000000000001</v>
      </c>
      <c r="S31" s="145">
        <f t="shared" si="6"/>
        <v>0.57899999999999996</v>
      </c>
      <c r="T31" s="3">
        <v>0</v>
      </c>
      <c r="U31" s="3">
        <v>0</v>
      </c>
      <c r="V31" s="3">
        <v>0</v>
      </c>
      <c r="W31" s="3">
        <v>0</v>
      </c>
      <c r="X31" s="3">
        <v>0</v>
      </c>
      <c r="Y31" s="3">
        <v>0</v>
      </c>
      <c r="Z31" s="3">
        <v>3.6</v>
      </c>
      <c r="AA31" s="3">
        <v>0</v>
      </c>
      <c r="AB31" s="3">
        <v>2.1</v>
      </c>
      <c r="AC31" s="3">
        <v>2</v>
      </c>
      <c r="AD31" s="3">
        <v>49.9</v>
      </c>
      <c r="AE31" s="3">
        <v>33.299999999999997</v>
      </c>
      <c r="AF31" s="3">
        <v>43.3</v>
      </c>
      <c r="AG31" s="3">
        <v>39.5</v>
      </c>
      <c r="AH31" s="3">
        <v>52.7</v>
      </c>
      <c r="AI31" s="3">
        <v>58.8</v>
      </c>
      <c r="AJ31" s="3">
        <v>45.8</v>
      </c>
      <c r="AK31" s="3">
        <v>48.6</v>
      </c>
      <c r="AL31" s="3">
        <v>49.1</v>
      </c>
      <c r="AM31" s="3">
        <v>51.7</v>
      </c>
      <c r="AN31" s="3">
        <v>80</v>
      </c>
      <c r="AO31" s="3">
        <v>0.5</v>
      </c>
      <c r="AP31" s="7">
        <v>1226</v>
      </c>
      <c r="AQ31" s="7">
        <f t="shared" si="7"/>
        <v>2452</v>
      </c>
      <c r="AR31" s="114">
        <v>108</v>
      </c>
      <c r="AS31" s="86">
        <v>20</v>
      </c>
      <c r="AT31" s="7">
        <v>19</v>
      </c>
      <c r="AU31" s="114">
        <v>60.7</v>
      </c>
      <c r="AV31" s="7">
        <v>21.92</v>
      </c>
      <c r="AW31" s="114">
        <f t="shared" si="8"/>
        <v>63.887973640856671</v>
      </c>
      <c r="AX31" s="7">
        <v>5.8</v>
      </c>
      <c r="AY31" s="7">
        <v>2.78</v>
      </c>
      <c r="AZ31" s="7">
        <v>24.82</v>
      </c>
      <c r="BA31" s="7">
        <v>6.53</v>
      </c>
      <c r="BB31" s="114">
        <f t="shared" si="9"/>
        <v>39.93</v>
      </c>
      <c r="BC31" s="114">
        <f t="shared" si="10"/>
        <v>2.101578947368421</v>
      </c>
      <c r="BD31" s="114">
        <f t="shared" si="11"/>
        <v>5.6842105263157894</v>
      </c>
      <c r="BE31" s="138">
        <f t="shared" si="0"/>
        <v>0.36112026359143329</v>
      </c>
      <c r="BF31" s="136">
        <f t="shared" si="1"/>
        <v>442.73344316309721</v>
      </c>
      <c r="BG31" s="136">
        <f t="shared" si="2"/>
        <v>885.46688632619441</v>
      </c>
      <c r="BH31" s="148">
        <f t="shared" si="12"/>
        <v>0.14525419484097168</v>
      </c>
      <c r="BI31" s="148">
        <f t="shared" si="13"/>
        <v>6.9621838216879534E-2</v>
      </c>
      <c r="BJ31" s="148">
        <f t="shared" si="14"/>
        <v>0.62158777861257197</v>
      </c>
      <c r="BK31" s="148">
        <f t="shared" si="15"/>
        <v>0.16353618832957675</v>
      </c>
      <c r="BL31" s="146">
        <f t="shared" si="16"/>
        <v>128.61777963165358</v>
      </c>
      <c r="BM31" s="146">
        <f t="shared" si="17"/>
        <v>61.647832306206368</v>
      </c>
      <c r="BN31" s="146">
        <f t="shared" si="18"/>
        <v>550.39539490648997</v>
      </c>
      <c r="BO31" s="146">
        <f t="shared" si="19"/>
        <v>144.80587948184447</v>
      </c>
      <c r="BP31" s="146">
        <f t="shared" si="20"/>
        <v>0</v>
      </c>
      <c r="BQ31" s="146">
        <f t="shared" si="21"/>
        <v>0.9</v>
      </c>
      <c r="BR31" s="146">
        <f t="shared" si="22"/>
        <v>21.824999999999999</v>
      </c>
      <c r="BS31" s="146">
        <f t="shared" si="23"/>
        <v>48.575000000000003</v>
      </c>
      <c r="BT31" s="146">
        <f t="shared" si="24"/>
        <v>48.8</v>
      </c>
      <c r="BV31" s="119"/>
      <c r="BW31" s="150"/>
      <c r="BX31" s="153"/>
      <c r="BY31"/>
      <c r="BZ31"/>
      <c r="CA31"/>
      <c r="CB31"/>
      <c r="CC31"/>
      <c r="CD31"/>
      <c r="CE31"/>
      <c r="CF31"/>
      <c r="CG31"/>
      <c r="CH31" s="17"/>
      <c r="CI31"/>
      <c r="CJ31"/>
      <c r="CK31"/>
      <c r="CL31"/>
      <c r="CM31"/>
    </row>
    <row r="32" spans="1:92" s="7" customFormat="1">
      <c r="A32" s="86" t="s">
        <v>39</v>
      </c>
      <c r="B32" s="86" t="s">
        <v>40</v>
      </c>
      <c r="C32" s="86" t="s">
        <v>46</v>
      </c>
      <c r="D32" s="86">
        <v>2008</v>
      </c>
      <c r="E32" s="86">
        <v>2</v>
      </c>
      <c r="F32" s="86">
        <v>2</v>
      </c>
      <c r="G32" s="86">
        <v>16</v>
      </c>
      <c r="H32" s="86">
        <v>31</v>
      </c>
      <c r="I32" s="86">
        <v>216</v>
      </c>
      <c r="J32" s="99">
        <v>45937</v>
      </c>
      <c r="K32" s="3">
        <v>0.57999999999999996</v>
      </c>
      <c r="L32" s="143">
        <v>0.22</v>
      </c>
      <c r="M32" s="143">
        <v>0.26400000000000001</v>
      </c>
      <c r="N32" s="143">
        <v>0.53300000000000003</v>
      </c>
      <c r="O32" s="143">
        <v>0.629</v>
      </c>
      <c r="P32" s="145">
        <f t="shared" si="3"/>
        <v>0.78</v>
      </c>
      <c r="Q32" s="145">
        <f t="shared" si="4"/>
        <v>0.73599999999999999</v>
      </c>
      <c r="R32" s="145">
        <f t="shared" si="5"/>
        <v>0.46699999999999997</v>
      </c>
      <c r="S32" s="145">
        <f t="shared" si="6"/>
        <v>0.371</v>
      </c>
      <c r="T32" s="3">
        <v>0</v>
      </c>
      <c r="U32" s="3">
        <v>0</v>
      </c>
      <c r="V32" s="3">
        <v>0</v>
      </c>
      <c r="W32" s="3">
        <v>0</v>
      </c>
      <c r="X32" s="3">
        <v>0</v>
      </c>
      <c r="Y32" s="3">
        <v>0</v>
      </c>
      <c r="Z32" s="3">
        <v>0</v>
      </c>
      <c r="AA32" s="3">
        <v>0.4</v>
      </c>
      <c r="AB32" s="3">
        <v>44.2</v>
      </c>
      <c r="AC32" s="3">
        <v>0</v>
      </c>
      <c r="AD32" s="3">
        <v>15.8</v>
      </c>
      <c r="AE32" s="3">
        <v>31.1</v>
      </c>
      <c r="AF32" s="3">
        <v>45</v>
      </c>
      <c r="AG32" s="3">
        <v>45.1</v>
      </c>
      <c r="AH32" s="3">
        <v>44.1</v>
      </c>
      <c r="AI32" s="3">
        <v>53</v>
      </c>
      <c r="AJ32" s="3">
        <v>50.7</v>
      </c>
      <c r="AK32" s="3">
        <v>52.3</v>
      </c>
      <c r="AL32" s="3">
        <v>47.3</v>
      </c>
      <c r="AM32" s="3">
        <v>49.8</v>
      </c>
      <c r="AN32" s="3">
        <v>82</v>
      </c>
      <c r="AO32" s="3">
        <v>0.5</v>
      </c>
      <c r="AP32" s="7">
        <v>1157</v>
      </c>
      <c r="AQ32" s="7">
        <f t="shared" si="7"/>
        <v>2314</v>
      </c>
      <c r="AR32" s="114">
        <v>97.35</v>
      </c>
      <c r="AS32" s="86">
        <v>20</v>
      </c>
      <c r="AT32" s="7">
        <v>16</v>
      </c>
      <c r="AU32" s="114">
        <v>57.5</v>
      </c>
      <c r="AV32" s="7">
        <v>23.43</v>
      </c>
      <c r="AW32" s="114">
        <f t="shared" si="8"/>
        <v>59.252173913043478</v>
      </c>
      <c r="AX32" s="7">
        <v>5.96</v>
      </c>
      <c r="AY32" s="7">
        <v>2.5499999999999998</v>
      </c>
      <c r="AZ32" s="7">
        <v>22.68</v>
      </c>
      <c r="BA32" s="7">
        <v>8.7100000000000009</v>
      </c>
      <c r="BB32" s="114">
        <f t="shared" si="9"/>
        <v>39.9</v>
      </c>
      <c r="BC32" s="114">
        <f t="shared" si="10"/>
        <v>2.4937499999999999</v>
      </c>
      <c r="BD32" s="114">
        <f t="shared" si="11"/>
        <v>6.0843749999999996</v>
      </c>
      <c r="BE32" s="138">
        <f t="shared" si="0"/>
        <v>0.40747826086956523</v>
      </c>
      <c r="BF32" s="136">
        <f t="shared" si="1"/>
        <v>471.45234782608696</v>
      </c>
      <c r="BG32" s="136">
        <f t="shared" si="2"/>
        <v>942.90469565217393</v>
      </c>
      <c r="BH32" s="148">
        <f t="shared" si="12"/>
        <v>0.14937343358395991</v>
      </c>
      <c r="BI32" s="148">
        <f t="shared" si="13"/>
        <v>6.3909774436090222E-2</v>
      </c>
      <c r="BJ32" s="148">
        <f t="shared" si="14"/>
        <v>0.56842105263157894</v>
      </c>
      <c r="BK32" s="148">
        <f t="shared" si="15"/>
        <v>0.21829573934837096</v>
      </c>
      <c r="BL32" s="146">
        <f t="shared" si="16"/>
        <v>140.84491193200392</v>
      </c>
      <c r="BM32" s="146">
        <f t="shared" si="17"/>
        <v>60.260826413860734</v>
      </c>
      <c r="BN32" s="146">
        <f t="shared" si="18"/>
        <v>535.96687963386728</v>
      </c>
      <c r="BO32" s="146">
        <f t="shared" si="19"/>
        <v>205.83207767244201</v>
      </c>
      <c r="BP32" s="146">
        <f t="shared" si="20"/>
        <v>0</v>
      </c>
      <c r="BQ32" s="146">
        <f t="shared" si="21"/>
        <v>0.1</v>
      </c>
      <c r="BR32" s="146">
        <f t="shared" si="22"/>
        <v>22.774999999999999</v>
      </c>
      <c r="BS32" s="146">
        <f t="shared" si="23"/>
        <v>46.8</v>
      </c>
      <c r="BT32" s="146">
        <f t="shared" si="24"/>
        <v>50.025000000000006</v>
      </c>
      <c r="BV32" s="119"/>
      <c r="BW32" s="150"/>
      <c r="BX32" s="153"/>
      <c r="BY32"/>
      <c r="BZ32"/>
      <c r="CA32"/>
      <c r="CB32"/>
      <c r="CC32"/>
      <c r="CD32"/>
      <c r="CE32"/>
      <c r="CF32"/>
      <c r="CG32"/>
      <c r="CH32" s="17"/>
      <c r="CI32"/>
      <c r="CJ32"/>
      <c r="CK32"/>
      <c r="CL32"/>
      <c r="CM32"/>
    </row>
    <row r="33" spans="1:91" s="7" customFormat="1">
      <c r="A33" s="86" t="s">
        <v>39</v>
      </c>
      <c r="B33" s="86" t="s">
        <v>40</v>
      </c>
      <c r="C33" s="86" t="s">
        <v>48</v>
      </c>
      <c r="D33" s="86">
        <v>2020</v>
      </c>
      <c r="E33" s="86">
        <v>2</v>
      </c>
      <c r="F33" s="86">
        <v>1</v>
      </c>
      <c r="G33" s="86">
        <v>16</v>
      </c>
      <c r="H33" s="86">
        <v>32</v>
      </c>
      <c r="I33" s="86">
        <v>116</v>
      </c>
      <c r="J33" s="99">
        <v>45944</v>
      </c>
      <c r="K33" s="3">
        <v>0.67</v>
      </c>
      <c r="L33" s="147">
        <v>0.10299999999999999</v>
      </c>
      <c r="M33" s="147">
        <v>0.17449999999999999</v>
      </c>
      <c r="N33" s="147">
        <v>0.33600000000000002</v>
      </c>
      <c r="O33" s="147">
        <v>0.65749999999999997</v>
      </c>
      <c r="P33" s="145">
        <f t="shared" si="3"/>
        <v>0.89700000000000002</v>
      </c>
      <c r="Q33" s="145">
        <f t="shared" si="4"/>
        <v>0.82550000000000001</v>
      </c>
      <c r="R33" s="145">
        <f t="shared" si="5"/>
        <v>0.66399999999999992</v>
      </c>
      <c r="S33" s="145">
        <f t="shared" si="6"/>
        <v>0.34250000000000003</v>
      </c>
      <c r="T33" s="3">
        <v>0</v>
      </c>
      <c r="U33" s="3">
        <v>13.1</v>
      </c>
      <c r="V33" s="3">
        <v>0</v>
      </c>
      <c r="W33" s="3">
        <v>35.4</v>
      </c>
      <c r="X33" s="3">
        <v>23.5</v>
      </c>
      <c r="Y33" s="3">
        <v>40</v>
      </c>
      <c r="Z33" s="3">
        <v>25.1</v>
      </c>
      <c r="AA33" s="3">
        <v>53.1</v>
      </c>
      <c r="AB33" s="3">
        <v>47</v>
      </c>
      <c r="AC33" s="3">
        <v>46.7</v>
      </c>
      <c r="AD33" s="3">
        <v>44.6</v>
      </c>
      <c r="AE33" s="3">
        <v>55.8</v>
      </c>
      <c r="AF33" s="3">
        <v>46.7</v>
      </c>
      <c r="AG33" s="3">
        <v>51.9</v>
      </c>
      <c r="AH33" s="3">
        <v>51.7</v>
      </c>
      <c r="AI33" s="3">
        <v>53.4</v>
      </c>
      <c r="AJ33" s="3">
        <v>47.7</v>
      </c>
      <c r="AK33" s="3">
        <v>49.3</v>
      </c>
      <c r="AL33" s="3">
        <v>49.4</v>
      </c>
      <c r="AM33" s="3">
        <v>50.7</v>
      </c>
      <c r="AN33" s="3">
        <v>84</v>
      </c>
      <c r="AO33" s="3">
        <v>0.5</v>
      </c>
      <c r="AP33" s="3">
        <v>1289</v>
      </c>
      <c r="AQ33" s="7">
        <f t="shared" si="7"/>
        <v>2578</v>
      </c>
      <c r="AR33" s="3">
        <v>180.1</v>
      </c>
      <c r="AS33" s="86">
        <v>20</v>
      </c>
      <c r="AT33" s="7">
        <v>20</v>
      </c>
      <c r="AU33" s="3">
        <v>75.900000000000006</v>
      </c>
      <c r="AV33" s="7">
        <v>24.56</v>
      </c>
      <c r="AW33" s="114">
        <f t="shared" si="8"/>
        <v>67.64163372859025</v>
      </c>
      <c r="AX33" s="7">
        <v>10.74</v>
      </c>
      <c r="AY33" s="7">
        <v>1.98</v>
      </c>
      <c r="AZ33" s="7">
        <v>35.340000000000003</v>
      </c>
      <c r="BA33" s="7">
        <v>11.1</v>
      </c>
      <c r="BB33" s="114">
        <f t="shared" si="9"/>
        <v>59.160000000000004</v>
      </c>
      <c r="BC33" s="114">
        <f t="shared" si="10"/>
        <v>2.9580000000000002</v>
      </c>
      <c r="BD33" s="114">
        <f t="shared" si="11"/>
        <v>9.004999999999999</v>
      </c>
      <c r="BE33" s="138">
        <f t="shared" si="0"/>
        <v>0.32358366271409744</v>
      </c>
      <c r="BF33" s="136">
        <f t="shared" si="1"/>
        <v>417.0993412384716</v>
      </c>
      <c r="BG33" s="136">
        <f t="shared" si="2"/>
        <v>834.19868247694319</v>
      </c>
      <c r="BH33" s="148">
        <f t="shared" si="12"/>
        <v>0.18154158215010141</v>
      </c>
      <c r="BI33" s="148">
        <f t="shared" si="13"/>
        <v>3.3468559837728194E-2</v>
      </c>
      <c r="BJ33" s="148">
        <f t="shared" si="14"/>
        <v>0.5973630831643002</v>
      </c>
      <c r="BK33" s="148">
        <f t="shared" si="15"/>
        <v>0.18762677484787016</v>
      </c>
      <c r="BL33" s="146">
        <f t="shared" si="16"/>
        <v>151.44174864439435</v>
      </c>
      <c r="BM33" s="146">
        <f t="shared" si="17"/>
        <v>27.919428521033595</v>
      </c>
      <c r="BN33" s="146">
        <f t="shared" si="18"/>
        <v>498.31949693602388</v>
      </c>
      <c r="BO33" s="146">
        <f t="shared" si="19"/>
        <v>156.51800837549135</v>
      </c>
      <c r="BP33" s="146">
        <f t="shared" si="20"/>
        <v>12.125</v>
      </c>
      <c r="BQ33" s="146">
        <f t="shared" si="21"/>
        <v>35.424999999999997</v>
      </c>
      <c r="BR33" s="146">
        <f t="shared" si="22"/>
        <v>48.525000000000006</v>
      </c>
      <c r="BS33" s="146">
        <f t="shared" si="23"/>
        <v>50.925000000000004</v>
      </c>
      <c r="BT33" s="146">
        <f t="shared" si="24"/>
        <v>49.275000000000006</v>
      </c>
      <c r="BV33" s="119"/>
      <c r="BW33" s="150"/>
      <c r="BX33" s="153"/>
      <c r="BY33"/>
      <c r="BZ33"/>
      <c r="CA33"/>
      <c r="CB33"/>
      <c r="CC33"/>
      <c r="CD33"/>
      <c r="CE33"/>
      <c r="CF33"/>
      <c r="CG33"/>
      <c r="CH33" s="17"/>
      <c r="CI33"/>
      <c r="CJ33"/>
      <c r="CK33"/>
      <c r="CL33"/>
      <c r="CM33"/>
    </row>
    <row r="34" spans="1:91" s="7" customFormat="1">
      <c r="A34" s="86" t="s">
        <v>29</v>
      </c>
      <c r="B34" s="86" t="s">
        <v>30</v>
      </c>
      <c r="C34" s="86" t="s">
        <v>33</v>
      </c>
      <c r="D34" s="86">
        <v>1998</v>
      </c>
      <c r="E34" s="86">
        <v>3</v>
      </c>
      <c r="F34" s="86">
        <v>1</v>
      </c>
      <c r="G34" s="86">
        <v>18</v>
      </c>
      <c r="H34" s="86">
        <v>33</v>
      </c>
      <c r="I34" s="86">
        <v>118</v>
      </c>
      <c r="J34" s="99">
        <v>45937</v>
      </c>
      <c r="K34" s="3">
        <v>0.62</v>
      </c>
      <c r="L34" s="143">
        <v>0.30599999999999999</v>
      </c>
      <c r="M34" s="143">
        <v>0.25</v>
      </c>
      <c r="N34" s="143">
        <v>0.27400000000000002</v>
      </c>
      <c r="O34" s="143">
        <v>0.72699999999999998</v>
      </c>
      <c r="P34" s="145">
        <f t="shared" si="3"/>
        <v>0.69399999999999995</v>
      </c>
      <c r="Q34" s="145">
        <f t="shared" si="4"/>
        <v>0.75</v>
      </c>
      <c r="R34" s="145">
        <f t="shared" si="5"/>
        <v>0.72599999999999998</v>
      </c>
      <c r="S34" s="145">
        <f t="shared" si="6"/>
        <v>0.27300000000000002</v>
      </c>
      <c r="T34" s="3">
        <v>0</v>
      </c>
      <c r="U34" s="3">
        <v>0</v>
      </c>
      <c r="V34" s="3">
        <v>2.7</v>
      </c>
      <c r="W34" s="3">
        <v>0</v>
      </c>
      <c r="X34" s="3">
        <v>0</v>
      </c>
      <c r="Y34" s="3">
        <v>0</v>
      </c>
      <c r="Z34" s="3">
        <v>25.6</v>
      </c>
      <c r="AA34" s="3">
        <v>32.4</v>
      </c>
      <c r="AB34" s="3">
        <v>18.100000000000001</v>
      </c>
      <c r="AC34" s="3">
        <v>16.2</v>
      </c>
      <c r="AD34" s="3">
        <v>34.6</v>
      </c>
      <c r="AE34" s="3">
        <v>23.3</v>
      </c>
      <c r="AF34" s="3">
        <v>15.1</v>
      </c>
      <c r="AG34" s="3">
        <v>38.799999999999997</v>
      </c>
      <c r="AH34" s="3">
        <v>41.6</v>
      </c>
      <c r="AI34" s="3">
        <v>39.5</v>
      </c>
      <c r="AJ34" s="3">
        <v>38.799999999999997</v>
      </c>
      <c r="AK34" s="3">
        <v>40</v>
      </c>
      <c r="AL34" s="3">
        <v>43.4</v>
      </c>
      <c r="AM34" s="3">
        <v>41.2</v>
      </c>
      <c r="AN34" s="3">
        <v>87</v>
      </c>
      <c r="AO34" s="3">
        <v>0.5</v>
      </c>
      <c r="AP34" s="7">
        <v>1267</v>
      </c>
      <c r="AQ34" s="7">
        <f t="shared" si="7"/>
        <v>2534</v>
      </c>
      <c r="AR34" s="114">
        <v>85.07</v>
      </c>
      <c r="AS34" s="86">
        <v>20</v>
      </c>
      <c r="AT34" s="7">
        <v>20</v>
      </c>
      <c r="AU34" s="114">
        <v>67.73</v>
      </c>
      <c r="AV34" s="7">
        <v>26.96</v>
      </c>
      <c r="AW34" s="114">
        <f t="shared" si="8"/>
        <v>60.194891480879967</v>
      </c>
      <c r="AX34" s="7">
        <v>4.82</v>
      </c>
      <c r="AY34" s="7">
        <v>2.96</v>
      </c>
      <c r="AZ34" s="7">
        <v>18.13</v>
      </c>
      <c r="BA34" s="7">
        <v>7.31</v>
      </c>
      <c r="BB34" s="114">
        <f t="shared" si="9"/>
        <v>33.22</v>
      </c>
      <c r="BC34" s="114">
        <f t="shared" si="10"/>
        <v>1.661</v>
      </c>
      <c r="BD34" s="114">
        <f t="shared" si="11"/>
        <v>4.2534999999999998</v>
      </c>
      <c r="BE34" s="138">
        <f t="shared" ref="BE34:BE65" si="26">AV34/AU34</f>
        <v>0.39805108519120036</v>
      </c>
      <c r="BF34" s="136">
        <f t="shared" ref="BF34:BF65" si="27">BE34*AP34</f>
        <v>504.33072493725086</v>
      </c>
      <c r="BG34" s="136">
        <f t="shared" ref="BG34:BG65" si="28">BF34/AO34</f>
        <v>1008.6614498745017</v>
      </c>
      <c r="BH34" s="148">
        <f t="shared" si="12"/>
        <v>0.14509331727874775</v>
      </c>
      <c r="BI34" s="148">
        <f t="shared" si="13"/>
        <v>8.9102950030102351E-2</v>
      </c>
      <c r="BJ34" s="148">
        <f t="shared" si="14"/>
        <v>0.54575556893437682</v>
      </c>
      <c r="BK34" s="148">
        <f t="shared" si="15"/>
        <v>0.22004816375677302</v>
      </c>
      <c r="BL34" s="146">
        <f t="shared" si="16"/>
        <v>146.3500357734828</v>
      </c>
      <c r="BM34" s="146">
        <f t="shared" si="17"/>
        <v>89.874710765458317</v>
      </c>
      <c r="BN34" s="146">
        <f t="shared" si="18"/>
        <v>550.48260343843208</v>
      </c>
      <c r="BO34" s="146">
        <f t="shared" si="19"/>
        <v>221.95409989712846</v>
      </c>
      <c r="BP34" s="146">
        <f t="shared" si="20"/>
        <v>0.67500000000000004</v>
      </c>
      <c r="BQ34" s="146">
        <f t="shared" si="21"/>
        <v>14.5</v>
      </c>
      <c r="BR34" s="146">
        <f t="shared" si="22"/>
        <v>23.05</v>
      </c>
      <c r="BS34" s="146">
        <f t="shared" si="23"/>
        <v>33.75</v>
      </c>
      <c r="BT34" s="146">
        <f t="shared" si="24"/>
        <v>40.849999999999994</v>
      </c>
      <c r="BV34" s="119"/>
      <c r="BW34" s="150"/>
      <c r="BX34" s="153"/>
      <c r="BY34"/>
      <c r="BZ34"/>
      <c r="CA34"/>
      <c r="CB34"/>
      <c r="CC34"/>
      <c r="CD34"/>
      <c r="CE34"/>
      <c r="CF34"/>
      <c r="CG34"/>
      <c r="CH34" s="17"/>
      <c r="CI34"/>
      <c r="CJ34"/>
      <c r="CK34"/>
      <c r="CL34"/>
      <c r="CM34"/>
    </row>
    <row r="35" spans="1:91" s="7" customFormat="1">
      <c r="A35" s="86" t="s">
        <v>29</v>
      </c>
      <c r="B35" s="86" t="s">
        <v>30</v>
      </c>
      <c r="C35" s="86" t="s">
        <v>31</v>
      </c>
      <c r="D35" s="86">
        <v>1983</v>
      </c>
      <c r="E35" s="86">
        <v>3</v>
      </c>
      <c r="F35" s="86">
        <v>2</v>
      </c>
      <c r="G35" s="86">
        <v>18</v>
      </c>
      <c r="H35" s="86">
        <v>34</v>
      </c>
      <c r="I35" s="86">
        <v>218</v>
      </c>
      <c r="J35" s="99">
        <v>45937</v>
      </c>
      <c r="K35" s="3">
        <v>0.66</v>
      </c>
      <c r="L35" s="143">
        <v>9.5000000000000001E-2</v>
      </c>
      <c r="M35" s="143">
        <v>0.17899999999999999</v>
      </c>
      <c r="N35" s="143">
        <v>0.33</v>
      </c>
      <c r="O35" s="143">
        <v>0.53</v>
      </c>
      <c r="P35" s="145">
        <f t="shared" si="3"/>
        <v>0.90500000000000003</v>
      </c>
      <c r="Q35" s="145">
        <f t="shared" si="4"/>
        <v>0.82099999999999995</v>
      </c>
      <c r="R35" s="145">
        <f t="shared" si="5"/>
        <v>0.66999999999999993</v>
      </c>
      <c r="S35" s="145">
        <f t="shared" si="6"/>
        <v>0.47</v>
      </c>
      <c r="T35" s="3">
        <v>0</v>
      </c>
      <c r="U35" s="3">
        <v>0</v>
      </c>
      <c r="V35" s="3">
        <v>0</v>
      </c>
      <c r="W35" s="3">
        <v>0</v>
      </c>
      <c r="X35" s="3">
        <v>23.9</v>
      </c>
      <c r="Y35" s="3">
        <v>12.9</v>
      </c>
      <c r="Z35" s="3">
        <v>15.3</v>
      </c>
      <c r="AA35" s="3">
        <v>0</v>
      </c>
      <c r="AB35" s="3">
        <v>32.6</v>
      </c>
      <c r="AC35" s="3">
        <v>40.1</v>
      </c>
      <c r="AD35" s="3">
        <v>16.7</v>
      </c>
      <c r="AE35" s="3">
        <v>11.7</v>
      </c>
      <c r="AF35" s="3">
        <v>41.8</v>
      </c>
      <c r="AG35" s="3">
        <v>48.9</v>
      </c>
      <c r="AH35" s="3">
        <v>40.6</v>
      </c>
      <c r="AI35" s="3">
        <v>37.6</v>
      </c>
      <c r="AJ35" s="3">
        <v>43.4</v>
      </c>
      <c r="AK35" s="3">
        <v>44.4</v>
      </c>
      <c r="AL35" s="3">
        <v>40.1</v>
      </c>
      <c r="AM35" s="3">
        <v>40.5</v>
      </c>
      <c r="AN35" s="3">
        <v>114</v>
      </c>
      <c r="AO35" s="3">
        <v>0.5</v>
      </c>
      <c r="AP35" s="7">
        <v>1243</v>
      </c>
      <c r="AQ35" s="7">
        <f t="shared" si="7"/>
        <v>2486</v>
      </c>
      <c r="AR35" s="114">
        <v>116.64</v>
      </c>
      <c r="AS35" s="86">
        <v>20</v>
      </c>
      <c r="AT35" s="7">
        <v>20</v>
      </c>
      <c r="AU35" s="114">
        <v>59.66</v>
      </c>
      <c r="AV35" s="7">
        <v>24.27</v>
      </c>
      <c r="AW35" s="114">
        <f t="shared" si="8"/>
        <v>59.319477036540398</v>
      </c>
      <c r="AX35" s="7">
        <v>6.25</v>
      </c>
      <c r="AY35" s="7">
        <v>2.94</v>
      </c>
      <c r="AZ35" s="7">
        <v>28.53</v>
      </c>
      <c r="BA35" s="7">
        <v>10.29</v>
      </c>
      <c r="BB35" s="114">
        <f t="shared" si="9"/>
        <v>48.01</v>
      </c>
      <c r="BC35" s="114">
        <f t="shared" si="10"/>
        <v>2.4005000000000001</v>
      </c>
      <c r="BD35" s="114">
        <f t="shared" si="11"/>
        <v>5.8319999999999999</v>
      </c>
      <c r="BE35" s="138">
        <f t="shared" si="26"/>
        <v>0.40680522963459603</v>
      </c>
      <c r="BF35" s="136">
        <f t="shared" si="27"/>
        <v>505.65890043580288</v>
      </c>
      <c r="BG35" s="136">
        <f t="shared" si="28"/>
        <v>1011.3178008716058</v>
      </c>
      <c r="BH35" s="148">
        <f t="shared" si="12"/>
        <v>0.13018121224744844</v>
      </c>
      <c r="BI35" s="148">
        <f t="shared" si="13"/>
        <v>6.1237242241199752E-2</v>
      </c>
      <c r="BJ35" s="148">
        <f t="shared" si="14"/>
        <v>0.59425119766715273</v>
      </c>
      <c r="BK35" s="148">
        <f t="shared" si="15"/>
        <v>0.2143303478441991</v>
      </c>
      <c r="BL35" s="146">
        <f t="shared" si="16"/>
        <v>131.65457728488931</v>
      </c>
      <c r="BM35" s="146">
        <f t="shared" si="17"/>
        <v>61.930313154811934</v>
      </c>
      <c r="BN35" s="146">
        <f t="shared" si="18"/>
        <v>600.97681439006283</v>
      </c>
      <c r="BO35" s="146">
        <f t="shared" si="19"/>
        <v>216.75609604184174</v>
      </c>
      <c r="BP35" s="146">
        <f t="shared" si="20"/>
        <v>0</v>
      </c>
      <c r="BQ35" s="146">
        <f t="shared" si="21"/>
        <v>13.024999999999999</v>
      </c>
      <c r="BR35" s="146">
        <f t="shared" si="22"/>
        <v>25.275000000000002</v>
      </c>
      <c r="BS35" s="146">
        <f t="shared" si="23"/>
        <v>42.224999999999994</v>
      </c>
      <c r="BT35" s="146">
        <f t="shared" si="24"/>
        <v>42.1</v>
      </c>
      <c r="BV35" s="119"/>
      <c r="BW35" s="150"/>
      <c r="BX35" s="153"/>
      <c r="BY35"/>
      <c r="BZ35"/>
      <c r="CA35"/>
      <c r="CB35"/>
      <c r="CC35"/>
      <c r="CD35"/>
      <c r="CE35"/>
      <c r="CF35"/>
      <c r="CG35"/>
      <c r="CH35" s="17"/>
      <c r="CI35"/>
      <c r="CJ35"/>
      <c r="CK35"/>
      <c r="CL35"/>
      <c r="CM35"/>
    </row>
    <row r="36" spans="1:91" s="7" customFormat="1">
      <c r="A36" s="86" t="s">
        <v>29</v>
      </c>
      <c r="B36" s="86" t="s">
        <v>30</v>
      </c>
      <c r="C36" s="86" t="s">
        <v>34</v>
      </c>
      <c r="D36" s="86">
        <v>1999</v>
      </c>
      <c r="E36" s="86">
        <v>3</v>
      </c>
      <c r="F36" s="86">
        <v>3</v>
      </c>
      <c r="G36" s="86">
        <v>18</v>
      </c>
      <c r="H36" s="86">
        <v>35</v>
      </c>
      <c r="I36" s="86">
        <v>318</v>
      </c>
      <c r="J36" s="99">
        <v>45939</v>
      </c>
      <c r="K36" s="3">
        <v>0.67</v>
      </c>
      <c r="L36" s="143">
        <v>6.4000000000000001E-2</v>
      </c>
      <c r="M36" s="143">
        <v>0.113</v>
      </c>
      <c r="N36" s="143">
        <v>0.221</v>
      </c>
      <c r="O36" s="143">
        <v>0.41699999999999998</v>
      </c>
      <c r="P36" s="145">
        <f t="shared" si="3"/>
        <v>0.93599999999999994</v>
      </c>
      <c r="Q36" s="145">
        <f t="shared" si="4"/>
        <v>0.88700000000000001</v>
      </c>
      <c r="R36" s="145">
        <f t="shared" si="5"/>
        <v>0.77900000000000003</v>
      </c>
      <c r="S36" s="145">
        <f t="shared" si="6"/>
        <v>0.58299999999999996</v>
      </c>
      <c r="T36" s="3">
        <v>0</v>
      </c>
      <c r="U36" s="3">
        <v>0</v>
      </c>
      <c r="V36" s="3">
        <v>0</v>
      </c>
      <c r="W36" s="3">
        <v>4.9000000000000004</v>
      </c>
      <c r="X36" s="3">
        <v>0</v>
      </c>
      <c r="Y36" s="3">
        <v>0</v>
      </c>
      <c r="Z36" s="3">
        <v>2.8</v>
      </c>
      <c r="AA36" s="3">
        <v>30.8</v>
      </c>
      <c r="AB36" s="3">
        <v>28.1</v>
      </c>
      <c r="AC36" s="3">
        <v>47.7</v>
      </c>
      <c r="AD36" s="3">
        <v>24.4</v>
      </c>
      <c r="AE36" s="3">
        <v>42.1</v>
      </c>
      <c r="AF36" s="3">
        <v>47.3</v>
      </c>
      <c r="AG36" s="3">
        <v>50.4</v>
      </c>
      <c r="AH36" s="3">
        <v>45.6</v>
      </c>
      <c r="AI36" s="3">
        <v>50.4</v>
      </c>
      <c r="AJ36" s="3">
        <v>40</v>
      </c>
      <c r="AK36" s="3">
        <v>48.7</v>
      </c>
      <c r="AL36" s="3">
        <v>45.6</v>
      </c>
      <c r="AM36" s="3">
        <v>50.8</v>
      </c>
      <c r="AN36" s="3">
        <v>93</v>
      </c>
      <c r="AO36" s="3">
        <v>0.5</v>
      </c>
      <c r="AP36" s="7">
        <v>1162</v>
      </c>
      <c r="AQ36" s="7">
        <f t="shared" si="7"/>
        <v>2324</v>
      </c>
      <c r="AR36" s="114">
        <v>74.8</v>
      </c>
      <c r="AS36" s="86">
        <v>20</v>
      </c>
      <c r="AT36" s="7">
        <v>18</v>
      </c>
      <c r="AU36" s="114">
        <v>54.9</v>
      </c>
      <c r="AV36" s="7">
        <v>21.22</v>
      </c>
      <c r="AW36" s="114">
        <f t="shared" si="8"/>
        <v>61.34790528233151</v>
      </c>
      <c r="AX36" s="7">
        <v>4.59</v>
      </c>
      <c r="AY36" s="7">
        <v>2.14</v>
      </c>
      <c r="AZ36" s="7">
        <v>17.600000000000001</v>
      </c>
      <c r="BA36" s="7">
        <v>6.54</v>
      </c>
      <c r="BB36" s="114">
        <f t="shared" si="9"/>
        <v>30.87</v>
      </c>
      <c r="BC36" s="114">
        <f t="shared" si="10"/>
        <v>1.7150000000000001</v>
      </c>
      <c r="BD36" s="114">
        <f t="shared" si="11"/>
        <v>4.155555555555555</v>
      </c>
      <c r="BE36" s="138">
        <f t="shared" si="26"/>
        <v>0.38652094717668489</v>
      </c>
      <c r="BF36" s="136">
        <f t="shared" si="27"/>
        <v>449.13734061930785</v>
      </c>
      <c r="BG36" s="136">
        <f t="shared" si="28"/>
        <v>898.2746812386157</v>
      </c>
      <c r="BH36" s="148">
        <f t="shared" si="12"/>
        <v>0.14868804664723032</v>
      </c>
      <c r="BI36" s="148">
        <f t="shared" si="13"/>
        <v>6.9322967282150955E-2</v>
      </c>
      <c r="BJ36" s="148">
        <f t="shared" si="14"/>
        <v>0.57013281503077429</v>
      </c>
      <c r="BK36" s="148">
        <f t="shared" si="15"/>
        <v>0.2118561710398445</v>
      </c>
      <c r="BL36" s="146">
        <f t="shared" si="16"/>
        <v>133.56270770603322</v>
      </c>
      <c r="BM36" s="146">
        <f t="shared" si="17"/>
        <v>62.271066337889131</v>
      </c>
      <c r="BN36" s="146">
        <f t="shared" si="18"/>
        <v>512.13587268544347</v>
      </c>
      <c r="BO36" s="146">
        <f t="shared" si="19"/>
        <v>190.30503450924996</v>
      </c>
      <c r="BP36" s="146">
        <f t="shared" si="20"/>
        <v>1.2250000000000001</v>
      </c>
      <c r="BQ36" s="146">
        <f t="shared" si="21"/>
        <v>8.4</v>
      </c>
      <c r="BR36" s="146">
        <f t="shared" si="22"/>
        <v>35.575000000000003</v>
      </c>
      <c r="BS36" s="146">
        <f t="shared" si="23"/>
        <v>48.424999999999997</v>
      </c>
      <c r="BT36" s="146">
        <f t="shared" si="24"/>
        <v>46.275000000000006</v>
      </c>
      <c r="BV36" s="119"/>
      <c r="BW36" s="150"/>
      <c r="BX36" s="153"/>
      <c r="BY36"/>
      <c r="BZ36"/>
      <c r="CA36"/>
      <c r="CB36"/>
      <c r="CC36"/>
      <c r="CD36"/>
      <c r="CE36"/>
      <c r="CF36"/>
      <c r="CG36"/>
      <c r="CH36" s="17"/>
      <c r="CI36"/>
      <c r="CJ36"/>
      <c r="CK36"/>
      <c r="CL36"/>
      <c r="CM36"/>
    </row>
    <row r="37" spans="1:91" s="7" customFormat="1">
      <c r="A37" s="86" t="s">
        <v>29</v>
      </c>
      <c r="B37" s="86" t="s">
        <v>30</v>
      </c>
      <c r="C37" s="86" t="s">
        <v>37</v>
      </c>
      <c r="D37" s="86">
        <v>2018</v>
      </c>
      <c r="E37" s="86">
        <v>3</v>
      </c>
      <c r="F37" s="86">
        <v>4</v>
      </c>
      <c r="G37" s="86">
        <v>18</v>
      </c>
      <c r="H37" s="86">
        <v>36</v>
      </c>
      <c r="I37" s="86">
        <v>418</v>
      </c>
      <c r="J37" s="99">
        <v>45937</v>
      </c>
      <c r="K37" s="3">
        <v>0.73</v>
      </c>
      <c r="L37" s="143">
        <v>7.3999999999999996E-2</v>
      </c>
      <c r="M37" s="143">
        <v>8.8999999999999996E-2</v>
      </c>
      <c r="N37" s="143">
        <v>0.13600000000000001</v>
      </c>
      <c r="O37" s="143">
        <v>0.47399999999999998</v>
      </c>
      <c r="P37" s="145">
        <f t="shared" si="3"/>
        <v>0.92600000000000005</v>
      </c>
      <c r="Q37" s="145">
        <f t="shared" si="4"/>
        <v>0.91100000000000003</v>
      </c>
      <c r="R37" s="145">
        <f t="shared" si="5"/>
        <v>0.86399999999999999</v>
      </c>
      <c r="S37" s="145">
        <f t="shared" si="6"/>
        <v>0.52600000000000002</v>
      </c>
      <c r="T37" s="3">
        <v>1.6</v>
      </c>
      <c r="U37" s="3">
        <v>2.7</v>
      </c>
      <c r="V37" s="3">
        <v>0</v>
      </c>
      <c r="W37" s="3">
        <v>0</v>
      </c>
      <c r="X37" s="3">
        <v>11.6</v>
      </c>
      <c r="Y37" s="3">
        <v>33.4</v>
      </c>
      <c r="Z37" s="3">
        <v>4</v>
      </c>
      <c r="AA37" s="3">
        <v>23.8</v>
      </c>
      <c r="AB37" s="3">
        <v>50.7</v>
      </c>
      <c r="AC37" s="3">
        <v>52.1</v>
      </c>
      <c r="AD37" s="3">
        <v>46.7</v>
      </c>
      <c r="AE37" s="3">
        <v>48.9</v>
      </c>
      <c r="AF37" s="3">
        <v>52.1</v>
      </c>
      <c r="AG37" s="3">
        <v>48.7</v>
      </c>
      <c r="AH37" s="3">
        <v>48.5</v>
      </c>
      <c r="AI37" s="3">
        <v>48.6</v>
      </c>
      <c r="AJ37" s="3">
        <v>46.7</v>
      </c>
      <c r="AK37" s="3">
        <v>47.2</v>
      </c>
      <c r="AL37" s="3">
        <v>45.5</v>
      </c>
      <c r="AM37" s="3">
        <v>47.6</v>
      </c>
      <c r="AN37" s="3">
        <v>90</v>
      </c>
      <c r="AO37" s="3">
        <v>0.5</v>
      </c>
      <c r="AP37" s="7">
        <v>1591</v>
      </c>
      <c r="AQ37" s="7">
        <f t="shared" si="7"/>
        <v>3182</v>
      </c>
      <c r="AR37" s="114">
        <v>140.66</v>
      </c>
      <c r="AS37" s="86">
        <v>20</v>
      </c>
      <c r="AT37" s="7">
        <v>20</v>
      </c>
      <c r="AU37" s="114">
        <v>103.62</v>
      </c>
      <c r="AV37" s="7">
        <v>40.03</v>
      </c>
      <c r="AW37" s="114">
        <f t="shared" si="8"/>
        <v>61.368461686933024</v>
      </c>
      <c r="AX37" s="7">
        <v>9.6</v>
      </c>
      <c r="AY37" s="7">
        <v>3.49</v>
      </c>
      <c r="AZ37" s="7">
        <v>28.11</v>
      </c>
      <c r="BA37" s="7">
        <v>9.7799999999999994</v>
      </c>
      <c r="BB37" s="114">
        <f t="shared" si="9"/>
        <v>50.980000000000004</v>
      </c>
      <c r="BC37" s="114">
        <f t="shared" si="10"/>
        <v>2.5490000000000004</v>
      </c>
      <c r="BD37" s="114">
        <f t="shared" si="11"/>
        <v>7.0329999999999995</v>
      </c>
      <c r="BE37" s="138">
        <f t="shared" si="26"/>
        <v>0.38631538313066976</v>
      </c>
      <c r="BF37" s="136">
        <f t="shared" si="27"/>
        <v>614.62777456089555</v>
      </c>
      <c r="BG37" s="136">
        <f t="shared" si="28"/>
        <v>1229.2555491217911</v>
      </c>
      <c r="BH37" s="148">
        <f t="shared" si="12"/>
        <v>0.18830914083954489</v>
      </c>
      <c r="BI37" s="148">
        <f t="shared" si="13"/>
        <v>6.8458218909376228E-2</v>
      </c>
      <c r="BJ37" s="148">
        <f t="shared" si="14"/>
        <v>0.55139270302079246</v>
      </c>
      <c r="BK37" s="148">
        <f t="shared" si="15"/>
        <v>0.19183993723028636</v>
      </c>
      <c r="BL37" s="146">
        <f t="shared" si="16"/>
        <v>231.48005632736746</v>
      </c>
      <c r="BM37" s="146">
        <f t="shared" si="17"/>
        <v>84.152645477345061</v>
      </c>
      <c r="BN37" s="146">
        <f t="shared" si="18"/>
        <v>677.80253993357292</v>
      </c>
      <c r="BO37" s="146">
        <f t="shared" si="19"/>
        <v>235.82030738350559</v>
      </c>
      <c r="BP37" s="146">
        <f t="shared" si="20"/>
        <v>1.0750000000000002</v>
      </c>
      <c r="BQ37" s="146">
        <f t="shared" si="21"/>
        <v>18.2</v>
      </c>
      <c r="BR37" s="146">
        <f t="shared" si="22"/>
        <v>49.6</v>
      </c>
      <c r="BS37" s="146">
        <f t="shared" si="23"/>
        <v>49.475000000000001</v>
      </c>
      <c r="BT37" s="146">
        <f t="shared" si="24"/>
        <v>46.75</v>
      </c>
      <c r="BV37" s="119"/>
      <c r="BW37" s="150"/>
      <c r="BX37" s="153"/>
      <c r="BY37"/>
      <c r="BZ37"/>
      <c r="CA37"/>
      <c r="CB37"/>
      <c r="CC37"/>
      <c r="CD37"/>
      <c r="CE37"/>
      <c r="CF37"/>
      <c r="CG37"/>
      <c r="CH37" s="17"/>
      <c r="CI37"/>
      <c r="CJ37"/>
      <c r="CK37"/>
      <c r="CL37"/>
      <c r="CM37"/>
    </row>
    <row r="38" spans="1:91" s="7" customFormat="1">
      <c r="A38" s="86" t="s">
        <v>29</v>
      </c>
      <c r="B38" s="86" t="s">
        <v>30</v>
      </c>
      <c r="C38" s="86" t="s">
        <v>32</v>
      </c>
      <c r="D38" s="86">
        <v>1985</v>
      </c>
      <c r="E38" s="86">
        <v>3</v>
      </c>
      <c r="F38" s="86">
        <v>4</v>
      </c>
      <c r="G38" s="86">
        <v>20</v>
      </c>
      <c r="H38" s="86">
        <v>37</v>
      </c>
      <c r="I38" s="86">
        <v>420</v>
      </c>
      <c r="J38" s="99">
        <v>45937</v>
      </c>
      <c r="K38" s="3">
        <v>0.72</v>
      </c>
      <c r="L38" s="143">
        <v>8.6999999999999994E-2</v>
      </c>
      <c r="M38" s="143">
        <v>0.14499999999999999</v>
      </c>
      <c r="N38" s="143">
        <v>0.39</v>
      </c>
      <c r="O38" s="143">
        <v>0.74199999999999999</v>
      </c>
      <c r="P38" s="145">
        <f t="shared" si="3"/>
        <v>0.91300000000000003</v>
      </c>
      <c r="Q38" s="145">
        <f t="shared" si="4"/>
        <v>0.85499999999999998</v>
      </c>
      <c r="R38" s="145">
        <f t="shared" si="5"/>
        <v>0.61</v>
      </c>
      <c r="S38" s="145">
        <f t="shared" si="6"/>
        <v>0.25800000000000001</v>
      </c>
      <c r="T38" s="3">
        <v>0</v>
      </c>
      <c r="U38" s="3">
        <v>0</v>
      </c>
      <c r="V38" s="3">
        <v>3.1</v>
      </c>
      <c r="W38" s="3">
        <v>0.5</v>
      </c>
      <c r="X38" s="3">
        <v>0</v>
      </c>
      <c r="Y38" s="3">
        <v>1.4</v>
      </c>
      <c r="Z38" s="3">
        <v>4.7</v>
      </c>
      <c r="AA38" s="3">
        <v>1.2</v>
      </c>
      <c r="AB38" s="3">
        <v>9.1999999999999993</v>
      </c>
      <c r="AC38" s="3">
        <v>41.6</v>
      </c>
      <c r="AD38" s="3">
        <v>43.8</v>
      </c>
      <c r="AE38" s="3">
        <v>11.2</v>
      </c>
      <c r="AF38" s="3">
        <v>46.9</v>
      </c>
      <c r="AG38" s="3">
        <v>44.9</v>
      </c>
      <c r="AH38" s="3">
        <v>47.8</v>
      </c>
      <c r="AI38" s="3">
        <v>42.3</v>
      </c>
      <c r="AJ38" s="3">
        <v>47.5</v>
      </c>
      <c r="AK38" s="3">
        <v>46</v>
      </c>
      <c r="AL38" s="3">
        <v>47.5</v>
      </c>
      <c r="AM38" s="3">
        <v>47.7</v>
      </c>
      <c r="AN38" s="3">
        <v>103</v>
      </c>
      <c r="AO38" s="3">
        <v>0.5</v>
      </c>
      <c r="AP38" s="7">
        <v>1795</v>
      </c>
      <c r="AQ38" s="7">
        <f t="shared" si="7"/>
        <v>3590</v>
      </c>
      <c r="AR38" s="114">
        <v>107.77</v>
      </c>
      <c r="AS38" s="86">
        <v>20</v>
      </c>
      <c r="AT38" s="7">
        <v>19</v>
      </c>
      <c r="AU38" s="114">
        <v>69.180000000000007</v>
      </c>
      <c r="AV38" s="7">
        <v>26.21</v>
      </c>
      <c r="AW38" s="114">
        <f t="shared" si="8"/>
        <v>62.113327551315415</v>
      </c>
      <c r="AX38" s="7">
        <v>7.79</v>
      </c>
      <c r="AY38" s="7">
        <v>5.13</v>
      </c>
      <c r="AZ38" s="7">
        <v>22.45</v>
      </c>
      <c r="BA38" s="7">
        <v>6.86</v>
      </c>
      <c r="BB38" s="114">
        <f t="shared" si="9"/>
        <v>42.23</v>
      </c>
      <c r="BC38" s="114">
        <f t="shared" si="10"/>
        <v>2.2226315789473681</v>
      </c>
      <c r="BD38" s="114">
        <f t="shared" si="11"/>
        <v>5.6721052631578948</v>
      </c>
      <c r="BE38" s="138">
        <f t="shared" si="26"/>
        <v>0.37886672448684588</v>
      </c>
      <c r="BF38" s="136">
        <f t="shared" si="27"/>
        <v>680.06577045388838</v>
      </c>
      <c r="BG38" s="136">
        <f t="shared" si="28"/>
        <v>1360.1315409077768</v>
      </c>
      <c r="BH38" s="148">
        <f t="shared" si="12"/>
        <v>0.18446601941747573</v>
      </c>
      <c r="BI38" s="148">
        <f t="shared" si="13"/>
        <v>0.12147762254321573</v>
      </c>
      <c r="BJ38" s="148">
        <f t="shared" si="14"/>
        <v>0.53161259767937485</v>
      </c>
      <c r="BK38" s="148">
        <f t="shared" si="15"/>
        <v>0.16244376035993371</v>
      </c>
      <c r="BL38" s="146">
        <f t="shared" si="16"/>
        <v>250.89805123541512</v>
      </c>
      <c r="BM38" s="146">
        <f t="shared" si="17"/>
        <v>165.22554593551729</v>
      </c>
      <c r="BN38" s="146">
        <f t="shared" si="18"/>
        <v>723.06306164763407</v>
      </c>
      <c r="BO38" s="146">
        <f t="shared" si="19"/>
        <v>220.94488208921027</v>
      </c>
      <c r="BP38" s="146">
        <f t="shared" si="20"/>
        <v>0.9</v>
      </c>
      <c r="BQ38" s="146">
        <f t="shared" si="21"/>
        <v>1.825</v>
      </c>
      <c r="BR38" s="146">
        <f t="shared" si="22"/>
        <v>26.45</v>
      </c>
      <c r="BS38" s="146">
        <f t="shared" si="23"/>
        <v>45.474999999999994</v>
      </c>
      <c r="BT38" s="146">
        <f t="shared" si="24"/>
        <v>47.174999999999997</v>
      </c>
      <c r="BV38" s="119"/>
      <c r="BW38" s="150"/>
      <c r="BX38" s="153"/>
      <c r="BY38"/>
      <c r="BZ38"/>
      <c r="CA38"/>
      <c r="CB38"/>
      <c r="CC38"/>
      <c r="CD38"/>
      <c r="CE38"/>
      <c r="CF38"/>
      <c r="CG38"/>
      <c r="CH38" s="17"/>
      <c r="CI38"/>
      <c r="CJ38"/>
      <c r="CK38"/>
      <c r="CL38"/>
      <c r="CM38"/>
    </row>
    <row r="39" spans="1:91" s="7" customFormat="1">
      <c r="A39" s="86" t="s">
        <v>29</v>
      </c>
      <c r="B39" s="86" t="s">
        <v>30</v>
      </c>
      <c r="C39" s="86" t="s">
        <v>35</v>
      </c>
      <c r="D39" s="86">
        <v>2002</v>
      </c>
      <c r="E39" s="86">
        <v>3</v>
      </c>
      <c r="F39" s="86">
        <v>3</v>
      </c>
      <c r="G39" s="86">
        <v>20</v>
      </c>
      <c r="H39" s="86">
        <v>38</v>
      </c>
      <c r="I39" s="86">
        <v>320</v>
      </c>
      <c r="J39" s="99">
        <v>45937</v>
      </c>
      <c r="K39" s="3">
        <v>0.69</v>
      </c>
      <c r="L39" s="143">
        <v>0.24099999999999999</v>
      </c>
      <c r="M39" s="143">
        <v>0.27600000000000002</v>
      </c>
      <c r="N39" s="143">
        <v>0.52400000000000002</v>
      </c>
      <c r="O39" s="143">
        <v>0.63900000000000001</v>
      </c>
      <c r="P39" s="145">
        <f t="shared" si="3"/>
        <v>0.75900000000000001</v>
      </c>
      <c r="Q39" s="145">
        <f t="shared" si="4"/>
        <v>0.72399999999999998</v>
      </c>
      <c r="R39" s="145">
        <f t="shared" si="5"/>
        <v>0.47599999999999998</v>
      </c>
      <c r="S39" s="145">
        <f t="shared" si="6"/>
        <v>0.36099999999999999</v>
      </c>
      <c r="T39" s="3">
        <v>0</v>
      </c>
      <c r="U39" s="3">
        <v>0</v>
      </c>
      <c r="V39" s="3">
        <v>0</v>
      </c>
      <c r="W39" s="3">
        <v>0</v>
      </c>
      <c r="X39" s="3">
        <v>0</v>
      </c>
      <c r="Y39" s="3">
        <v>0</v>
      </c>
      <c r="Z39" s="3">
        <v>0</v>
      </c>
      <c r="AA39" s="3">
        <v>2.1</v>
      </c>
      <c r="AB39" s="3">
        <v>38.299999999999997</v>
      </c>
      <c r="AC39" s="3">
        <v>48.4</v>
      </c>
      <c r="AD39" s="3">
        <v>1</v>
      </c>
      <c r="AE39" s="3">
        <v>42.7</v>
      </c>
      <c r="AF39" s="3">
        <v>54.1</v>
      </c>
      <c r="AG39" s="3">
        <v>55.3</v>
      </c>
      <c r="AH39" s="3">
        <v>41.5</v>
      </c>
      <c r="AI39" s="3">
        <v>51.6</v>
      </c>
      <c r="AJ39" s="3">
        <v>49.3</v>
      </c>
      <c r="AK39" s="3">
        <v>50.9</v>
      </c>
      <c r="AL39" s="3">
        <v>49.3</v>
      </c>
      <c r="AM39" s="3">
        <v>49.9</v>
      </c>
      <c r="AN39" s="3">
        <v>74</v>
      </c>
      <c r="AO39" s="3">
        <v>0.5</v>
      </c>
      <c r="AP39" s="7">
        <v>1217</v>
      </c>
      <c r="AQ39" s="7">
        <f t="shared" si="7"/>
        <v>2434</v>
      </c>
      <c r="AR39" s="114">
        <v>102.21</v>
      </c>
      <c r="AS39" s="86">
        <v>20</v>
      </c>
      <c r="AT39" s="7">
        <v>19</v>
      </c>
      <c r="AU39" s="114">
        <v>60.84</v>
      </c>
      <c r="AV39" s="7">
        <v>21.95</v>
      </c>
      <c r="AW39" s="114">
        <f t="shared" si="8"/>
        <v>63.921761998685071</v>
      </c>
      <c r="AX39" s="7">
        <v>7.85</v>
      </c>
      <c r="AY39" s="7">
        <v>4.3899999999999997</v>
      </c>
      <c r="AZ39" s="7">
        <v>20.11</v>
      </c>
      <c r="BA39" s="7">
        <v>7.65</v>
      </c>
      <c r="BB39" s="114">
        <f t="shared" si="9"/>
        <v>39.999999999999993</v>
      </c>
      <c r="BC39" s="114">
        <f t="shared" si="10"/>
        <v>2.1052631578947363</v>
      </c>
      <c r="BD39" s="114">
        <f t="shared" si="11"/>
        <v>5.3794736842105264</v>
      </c>
      <c r="BE39" s="138">
        <f t="shared" si="26"/>
        <v>0.36078238001314922</v>
      </c>
      <c r="BF39" s="136">
        <f t="shared" si="27"/>
        <v>439.07215647600259</v>
      </c>
      <c r="BG39" s="136">
        <f t="shared" si="28"/>
        <v>878.14431295200518</v>
      </c>
      <c r="BH39" s="148">
        <f t="shared" si="12"/>
        <v>0.19625000000000004</v>
      </c>
      <c r="BI39" s="148">
        <f t="shared" si="13"/>
        <v>0.10975000000000001</v>
      </c>
      <c r="BJ39" s="148">
        <f t="shared" si="14"/>
        <v>0.50275000000000003</v>
      </c>
      <c r="BK39" s="148">
        <f t="shared" si="15"/>
        <v>0.19125000000000003</v>
      </c>
      <c r="BL39" s="146">
        <f t="shared" si="16"/>
        <v>172.33582141683104</v>
      </c>
      <c r="BM39" s="146">
        <f t="shared" si="17"/>
        <v>96.376338346482584</v>
      </c>
      <c r="BN39" s="146">
        <f t="shared" si="18"/>
        <v>441.48705333662065</v>
      </c>
      <c r="BO39" s="146">
        <f t="shared" si="19"/>
        <v>167.94509985207102</v>
      </c>
      <c r="BP39" s="146">
        <f t="shared" si="20"/>
        <v>0</v>
      </c>
      <c r="BQ39" s="146">
        <f t="shared" si="21"/>
        <v>0.52500000000000002</v>
      </c>
      <c r="BR39" s="146">
        <f t="shared" si="22"/>
        <v>32.599999999999994</v>
      </c>
      <c r="BS39" s="146">
        <f t="shared" si="23"/>
        <v>50.625</v>
      </c>
      <c r="BT39" s="146">
        <f t="shared" si="24"/>
        <v>49.85</v>
      </c>
      <c r="BV39" s="119"/>
      <c r="BW39" s="150"/>
      <c r="BX39" s="153"/>
      <c r="BY39"/>
      <c r="BZ39"/>
      <c r="CA39"/>
      <c r="CB39"/>
      <c r="CC39"/>
      <c r="CD39"/>
      <c r="CE39"/>
      <c r="CF39"/>
      <c r="CG39"/>
      <c r="CH39" s="17"/>
      <c r="CI39"/>
      <c r="CJ39"/>
      <c r="CK39"/>
      <c r="CL39"/>
      <c r="CM39"/>
    </row>
    <row r="40" spans="1:91" s="7" customFormat="1">
      <c r="A40" s="86" t="s">
        <v>29</v>
      </c>
      <c r="B40" s="86" t="s">
        <v>30</v>
      </c>
      <c r="C40" s="86" t="s">
        <v>36</v>
      </c>
      <c r="D40" s="86">
        <v>2016</v>
      </c>
      <c r="E40" s="86">
        <v>3</v>
      </c>
      <c r="F40" s="86">
        <v>2</v>
      </c>
      <c r="G40" s="86">
        <v>20</v>
      </c>
      <c r="H40" s="86">
        <v>39</v>
      </c>
      <c r="I40" s="86">
        <v>220</v>
      </c>
      <c r="J40" s="99">
        <v>45939</v>
      </c>
      <c r="K40" s="3">
        <v>0.65</v>
      </c>
      <c r="L40" s="143">
        <v>8.5000000000000006E-2</v>
      </c>
      <c r="M40" s="143">
        <v>0.107</v>
      </c>
      <c r="N40" s="143">
        <v>0.19500000000000001</v>
      </c>
      <c r="O40" s="143">
        <v>0.37</v>
      </c>
      <c r="P40" s="145">
        <f t="shared" si="3"/>
        <v>0.91500000000000004</v>
      </c>
      <c r="Q40" s="145">
        <f t="shared" si="4"/>
        <v>0.89300000000000002</v>
      </c>
      <c r="R40" s="145">
        <f t="shared" si="5"/>
        <v>0.80499999999999994</v>
      </c>
      <c r="S40" s="145">
        <f t="shared" si="6"/>
        <v>0.63</v>
      </c>
      <c r="T40" s="3">
        <v>0</v>
      </c>
      <c r="U40" s="3">
        <v>0</v>
      </c>
      <c r="V40" s="3">
        <v>0</v>
      </c>
      <c r="W40" s="3">
        <v>0</v>
      </c>
      <c r="X40" s="3">
        <v>0</v>
      </c>
      <c r="Y40" s="3">
        <v>3.8</v>
      </c>
      <c r="Z40" s="3">
        <v>0</v>
      </c>
      <c r="AA40" s="3">
        <v>0</v>
      </c>
      <c r="AB40" s="3">
        <v>5.0999999999999996</v>
      </c>
      <c r="AC40" s="3">
        <v>46.9</v>
      </c>
      <c r="AD40" s="3">
        <v>25.8</v>
      </c>
      <c r="AE40" s="3">
        <v>28.4</v>
      </c>
      <c r="AF40" s="3">
        <v>47.2</v>
      </c>
      <c r="AG40" s="3">
        <v>50.1</v>
      </c>
      <c r="AH40" s="3">
        <v>49.2</v>
      </c>
      <c r="AI40" s="3">
        <v>44.5</v>
      </c>
      <c r="AJ40" s="3">
        <v>43.3</v>
      </c>
      <c r="AK40" s="3">
        <v>42.6</v>
      </c>
      <c r="AL40" s="3">
        <v>44.7</v>
      </c>
      <c r="AM40" s="3">
        <v>50.1</v>
      </c>
      <c r="AN40" s="3">
        <v>88</v>
      </c>
      <c r="AO40" s="3">
        <v>0.5</v>
      </c>
      <c r="AP40" s="7">
        <v>1197</v>
      </c>
      <c r="AQ40" s="7">
        <f t="shared" si="7"/>
        <v>2394</v>
      </c>
      <c r="AR40" s="114">
        <v>130.69999999999999</v>
      </c>
      <c r="AS40" s="86">
        <v>20</v>
      </c>
      <c r="AT40" s="7">
        <v>19</v>
      </c>
      <c r="AU40" s="114">
        <v>83.2</v>
      </c>
      <c r="AV40" s="7">
        <v>33.369999999999997</v>
      </c>
      <c r="AW40" s="114">
        <f t="shared" si="8"/>
        <v>59.891826923076934</v>
      </c>
      <c r="AX40" s="7">
        <v>8.65</v>
      </c>
      <c r="AY40" s="7">
        <v>6.72</v>
      </c>
      <c r="AZ40" s="7">
        <v>26.88</v>
      </c>
      <c r="BA40" s="7">
        <v>9.85</v>
      </c>
      <c r="BB40" s="114">
        <f t="shared" si="9"/>
        <v>52.1</v>
      </c>
      <c r="BC40" s="114">
        <f t="shared" si="10"/>
        <v>2.7421052631578946</v>
      </c>
      <c r="BD40" s="114">
        <f t="shared" si="11"/>
        <v>6.878947368421052</v>
      </c>
      <c r="BE40" s="138">
        <f t="shared" si="26"/>
        <v>0.4010817307692307</v>
      </c>
      <c r="BF40" s="136">
        <f t="shared" si="27"/>
        <v>480.09483173076916</v>
      </c>
      <c r="BG40" s="136">
        <f t="shared" si="28"/>
        <v>960.18966346153832</v>
      </c>
      <c r="BH40" s="148">
        <f t="shared" si="12"/>
        <v>0.16602687140115163</v>
      </c>
      <c r="BI40" s="148">
        <f t="shared" si="13"/>
        <v>0.12898272552783108</v>
      </c>
      <c r="BJ40" s="148">
        <f t="shared" si="14"/>
        <v>0.51593090211132431</v>
      </c>
      <c r="BK40" s="148">
        <f t="shared" si="15"/>
        <v>0.1890595009596929</v>
      </c>
      <c r="BL40" s="146">
        <f t="shared" si="16"/>
        <v>159.41728577624389</v>
      </c>
      <c r="BM40" s="146">
        <f t="shared" si="17"/>
        <v>123.84787981692008</v>
      </c>
      <c r="BN40" s="146">
        <f t="shared" si="18"/>
        <v>495.39151926768034</v>
      </c>
      <c r="BO40" s="146">
        <f t="shared" si="19"/>
        <v>181.53297860069389</v>
      </c>
      <c r="BP40" s="146">
        <f t="shared" si="20"/>
        <v>0</v>
      </c>
      <c r="BQ40" s="146">
        <f t="shared" si="21"/>
        <v>0.95</v>
      </c>
      <c r="BR40" s="146">
        <f t="shared" si="22"/>
        <v>26.549999999999997</v>
      </c>
      <c r="BS40" s="146">
        <f t="shared" si="23"/>
        <v>47.75</v>
      </c>
      <c r="BT40" s="146">
        <f t="shared" si="24"/>
        <v>45.175000000000004</v>
      </c>
      <c r="BV40" s="119"/>
      <c r="BW40" s="150"/>
      <c r="BX40" s="153"/>
      <c r="BY40"/>
      <c r="BZ40"/>
      <c r="CA40"/>
      <c r="CB40"/>
      <c r="CC40"/>
      <c r="CD40"/>
      <c r="CE40"/>
      <c r="CF40"/>
      <c r="CG40"/>
      <c r="CH40" s="17"/>
      <c r="CI40"/>
      <c r="CJ40"/>
      <c r="CK40"/>
      <c r="CL40"/>
      <c r="CM40"/>
    </row>
    <row r="41" spans="1:91" s="7" customFormat="1">
      <c r="A41" s="86" t="s">
        <v>29</v>
      </c>
      <c r="B41" s="86" t="s">
        <v>30</v>
      </c>
      <c r="C41" s="86" t="s">
        <v>38</v>
      </c>
      <c r="D41" s="86">
        <v>2023</v>
      </c>
      <c r="E41" s="86">
        <v>3</v>
      </c>
      <c r="F41" s="86">
        <v>1</v>
      </c>
      <c r="G41" s="86">
        <v>20</v>
      </c>
      <c r="H41" s="86">
        <v>40</v>
      </c>
      <c r="I41" s="86">
        <v>120</v>
      </c>
      <c r="J41" s="104">
        <v>45933</v>
      </c>
      <c r="K41" s="3">
        <v>0.68</v>
      </c>
      <c r="L41" s="143">
        <v>0.104</v>
      </c>
      <c r="M41" s="143">
        <v>0.121</v>
      </c>
      <c r="N41" s="143">
        <v>0.189</v>
      </c>
      <c r="O41" s="143">
        <v>0.40600000000000003</v>
      </c>
      <c r="P41" s="145">
        <f t="shared" si="3"/>
        <v>0.89600000000000002</v>
      </c>
      <c r="Q41" s="145">
        <f t="shared" si="4"/>
        <v>0.879</v>
      </c>
      <c r="R41" s="145">
        <f t="shared" si="5"/>
        <v>0.81099999999999994</v>
      </c>
      <c r="S41" s="145">
        <f t="shared" si="6"/>
        <v>0.59399999999999997</v>
      </c>
      <c r="T41" s="3">
        <v>5.8</v>
      </c>
      <c r="U41" s="3">
        <v>4</v>
      </c>
      <c r="V41" s="3">
        <v>2.5</v>
      </c>
      <c r="W41" s="3">
        <v>7.3</v>
      </c>
      <c r="X41" s="3">
        <v>43.8</v>
      </c>
      <c r="Y41" s="3">
        <v>18.7</v>
      </c>
      <c r="Z41" s="3">
        <v>34.799999999999997</v>
      </c>
      <c r="AA41" s="3">
        <v>48.8</v>
      </c>
      <c r="AB41" s="3">
        <v>51.5</v>
      </c>
      <c r="AC41" s="3">
        <v>36.200000000000003</v>
      </c>
      <c r="AD41" s="3">
        <v>46.9</v>
      </c>
      <c r="AE41" s="3">
        <v>49.9</v>
      </c>
      <c r="AF41" s="3">
        <v>53.2</v>
      </c>
      <c r="AG41" s="3">
        <v>49.4</v>
      </c>
      <c r="AH41" s="3">
        <v>45.4</v>
      </c>
      <c r="AI41" s="3">
        <v>49</v>
      </c>
      <c r="AJ41" s="3">
        <v>51.8</v>
      </c>
      <c r="AK41" s="3">
        <v>44</v>
      </c>
      <c r="AL41" s="3">
        <v>49.8</v>
      </c>
      <c r="AM41" s="3">
        <v>48.7</v>
      </c>
      <c r="AN41" s="3">
        <v>84</v>
      </c>
      <c r="AO41" s="3">
        <v>0.5</v>
      </c>
      <c r="AP41" s="7">
        <v>1693</v>
      </c>
      <c r="AQ41" s="7">
        <f t="shared" si="7"/>
        <v>3386</v>
      </c>
      <c r="AR41" s="114">
        <v>137.1</v>
      </c>
      <c r="AS41" s="86">
        <v>20</v>
      </c>
      <c r="AT41" s="7">
        <v>19</v>
      </c>
      <c r="AU41" s="114">
        <v>65.3</v>
      </c>
      <c r="AV41" s="7">
        <v>22.51</v>
      </c>
      <c r="AW41" s="114">
        <f t="shared" si="8"/>
        <v>65.528330781010709</v>
      </c>
      <c r="AX41" s="7">
        <v>8.82</v>
      </c>
      <c r="AY41" s="7">
        <v>3.15</v>
      </c>
      <c r="AZ41" s="7">
        <v>27.42</v>
      </c>
      <c r="BA41" s="7">
        <v>7.45</v>
      </c>
      <c r="BB41" s="114">
        <f t="shared" si="9"/>
        <v>46.84</v>
      </c>
      <c r="BC41" s="114">
        <f t="shared" si="10"/>
        <v>2.465263157894737</v>
      </c>
      <c r="BD41" s="114">
        <f t="shared" si="11"/>
        <v>7.2157894736842101</v>
      </c>
      <c r="BE41" s="138">
        <f t="shared" si="26"/>
        <v>0.34471669218989281</v>
      </c>
      <c r="BF41" s="136">
        <f t="shared" si="27"/>
        <v>583.60535987748858</v>
      </c>
      <c r="BG41" s="136">
        <f t="shared" si="28"/>
        <v>1167.2107197549772</v>
      </c>
      <c r="BH41" s="148">
        <f t="shared" si="12"/>
        <v>0.18830059777967548</v>
      </c>
      <c r="BI41" s="148">
        <f t="shared" si="13"/>
        <v>6.725021349274124E-2</v>
      </c>
      <c r="BJ41" s="148">
        <f t="shared" si="14"/>
        <v>0.58539709649871907</v>
      </c>
      <c r="BK41" s="148">
        <f t="shared" si="15"/>
        <v>0.15905209222886421</v>
      </c>
      <c r="BL41" s="146">
        <f t="shared" si="16"/>
        <v>219.78647626470746</v>
      </c>
      <c r="BM41" s="146">
        <f t="shared" si="17"/>
        <v>78.495170094538381</v>
      </c>
      <c r="BN41" s="146">
        <f t="shared" si="18"/>
        <v>683.28176634674367</v>
      </c>
      <c r="BO41" s="146">
        <f t="shared" si="19"/>
        <v>185.64730704898761</v>
      </c>
      <c r="BP41" s="146">
        <f t="shared" si="20"/>
        <v>4.9000000000000004</v>
      </c>
      <c r="BQ41" s="146">
        <f t="shared" si="21"/>
        <v>36.524999999999999</v>
      </c>
      <c r="BR41" s="146">
        <f t="shared" si="22"/>
        <v>46.125</v>
      </c>
      <c r="BS41" s="146">
        <f t="shared" si="23"/>
        <v>49.25</v>
      </c>
      <c r="BT41" s="146">
        <f t="shared" si="24"/>
        <v>48.575000000000003</v>
      </c>
      <c r="BV41" s="119"/>
      <c r="BW41" s="150"/>
      <c r="BX41" s="153"/>
      <c r="BY41"/>
      <c r="BZ41"/>
      <c r="CA41"/>
      <c r="CB41"/>
      <c r="CC41"/>
      <c r="CD41"/>
      <c r="CE41"/>
      <c r="CF41"/>
      <c r="CG41"/>
      <c r="CH41" s="17"/>
      <c r="CI41"/>
      <c r="CJ41"/>
      <c r="CK41"/>
      <c r="CL41"/>
      <c r="CM41"/>
    </row>
    <row r="42" spans="1:91" s="7" customFormat="1">
      <c r="A42" s="86" t="s">
        <v>39</v>
      </c>
      <c r="B42" s="86" t="s">
        <v>40</v>
      </c>
      <c r="C42" s="86" t="s">
        <v>44</v>
      </c>
      <c r="D42" s="86">
        <v>2001</v>
      </c>
      <c r="E42" s="86">
        <v>3</v>
      </c>
      <c r="F42" s="86">
        <v>1</v>
      </c>
      <c r="G42" s="86">
        <v>22</v>
      </c>
      <c r="H42" s="86">
        <v>41</v>
      </c>
      <c r="I42" s="86">
        <v>122</v>
      </c>
      <c r="J42" s="99">
        <v>45939</v>
      </c>
      <c r="K42" s="3">
        <v>0.57999999999999996</v>
      </c>
      <c r="L42" s="143">
        <v>0.11600000000000001</v>
      </c>
      <c r="M42" s="143">
        <v>0.107</v>
      </c>
      <c r="N42" s="143">
        <v>0.20799999999999999</v>
      </c>
      <c r="O42" s="143">
        <v>0.443</v>
      </c>
      <c r="P42" s="145">
        <f t="shared" si="3"/>
        <v>0.88400000000000001</v>
      </c>
      <c r="Q42" s="145">
        <f t="shared" si="4"/>
        <v>0.89300000000000002</v>
      </c>
      <c r="R42" s="145">
        <f t="shared" si="5"/>
        <v>0.79200000000000004</v>
      </c>
      <c r="S42" s="145">
        <f t="shared" si="6"/>
        <v>0.55699999999999994</v>
      </c>
      <c r="T42" s="3">
        <v>0</v>
      </c>
      <c r="U42" s="3">
        <v>0</v>
      </c>
      <c r="V42" s="3">
        <v>1</v>
      </c>
      <c r="W42" s="3">
        <v>0</v>
      </c>
      <c r="X42" s="3">
        <v>0</v>
      </c>
      <c r="Y42" s="3">
        <v>2.7</v>
      </c>
      <c r="Z42" s="3">
        <v>32.200000000000003</v>
      </c>
      <c r="AA42" s="3">
        <v>7.5</v>
      </c>
      <c r="AB42" s="3">
        <v>31.3</v>
      </c>
      <c r="AC42" s="3">
        <v>38.1</v>
      </c>
      <c r="AD42" s="3">
        <v>50.6</v>
      </c>
      <c r="AE42" s="3">
        <v>46.5</v>
      </c>
      <c r="AF42" s="3">
        <v>47.5</v>
      </c>
      <c r="AG42" s="3">
        <v>53.8</v>
      </c>
      <c r="AH42" s="3">
        <v>54.8</v>
      </c>
      <c r="AI42" s="3">
        <v>48.3</v>
      </c>
      <c r="AJ42" s="3">
        <v>48.6</v>
      </c>
      <c r="AK42" s="3">
        <v>45.6</v>
      </c>
      <c r="AL42" s="3">
        <v>48.6</v>
      </c>
      <c r="AM42" s="3">
        <v>48.3</v>
      </c>
      <c r="AN42" s="3">
        <v>76</v>
      </c>
      <c r="AO42" s="3">
        <v>0.5</v>
      </c>
      <c r="AP42" s="7">
        <v>1586</v>
      </c>
      <c r="AQ42" s="7">
        <f t="shared" si="7"/>
        <v>3172</v>
      </c>
      <c r="AR42" s="114">
        <v>116.2</v>
      </c>
      <c r="AS42" s="86">
        <v>20</v>
      </c>
      <c r="AT42" s="7">
        <v>20</v>
      </c>
      <c r="AU42" s="114">
        <v>67.7</v>
      </c>
      <c r="AV42" s="7">
        <v>24.53</v>
      </c>
      <c r="AW42" s="114">
        <f t="shared" si="8"/>
        <v>63.766617429837517</v>
      </c>
      <c r="AX42" s="7">
        <v>6.4</v>
      </c>
      <c r="AY42" s="7">
        <v>2.04</v>
      </c>
      <c r="AZ42" s="7">
        <v>22.95</v>
      </c>
      <c r="BA42" s="7">
        <v>9.51</v>
      </c>
      <c r="BB42" s="114">
        <f t="shared" si="9"/>
        <v>40.9</v>
      </c>
      <c r="BC42" s="114">
        <f t="shared" si="10"/>
        <v>2.0449999999999999</v>
      </c>
      <c r="BD42" s="114">
        <f t="shared" si="11"/>
        <v>5.8100000000000005</v>
      </c>
      <c r="BE42" s="138">
        <f t="shared" si="26"/>
        <v>0.36233382570162481</v>
      </c>
      <c r="BF42" s="136">
        <f t="shared" si="27"/>
        <v>574.66144756277697</v>
      </c>
      <c r="BG42" s="136">
        <f t="shared" si="28"/>
        <v>1149.3228951255539</v>
      </c>
      <c r="BH42" s="148">
        <f t="shared" si="12"/>
        <v>0.15647921760391201</v>
      </c>
      <c r="BI42" s="148">
        <f t="shared" si="13"/>
        <v>4.9877750611246947E-2</v>
      </c>
      <c r="BJ42" s="148">
        <f t="shared" si="14"/>
        <v>0.56112469437652812</v>
      </c>
      <c r="BK42" s="148">
        <f t="shared" si="15"/>
        <v>0.23251833740831296</v>
      </c>
      <c r="BL42" s="146">
        <f t="shared" si="16"/>
        <v>179.84514740350969</v>
      </c>
      <c r="BM42" s="146">
        <f t="shared" si="17"/>
        <v>57.325640734868706</v>
      </c>
      <c r="BN42" s="146">
        <f t="shared" si="18"/>
        <v>644.91345826727297</v>
      </c>
      <c r="BO42" s="146">
        <f t="shared" si="19"/>
        <v>267.23864871990264</v>
      </c>
      <c r="BP42" s="146">
        <f t="shared" si="20"/>
        <v>0.25</v>
      </c>
      <c r="BQ42" s="146">
        <f t="shared" si="21"/>
        <v>10.600000000000001</v>
      </c>
      <c r="BR42" s="146">
        <f t="shared" si="22"/>
        <v>41.625</v>
      </c>
      <c r="BS42" s="146">
        <f t="shared" si="23"/>
        <v>51.099999999999994</v>
      </c>
      <c r="BT42" s="146">
        <f t="shared" si="24"/>
        <v>47.775000000000006</v>
      </c>
      <c r="BV42" s="119"/>
      <c r="BW42" s="150"/>
      <c r="BX42" s="153"/>
      <c r="BY42"/>
      <c r="BZ42"/>
      <c r="CA42"/>
      <c r="CB42"/>
      <c r="CC42"/>
      <c r="CD42"/>
      <c r="CE42"/>
      <c r="CF42"/>
      <c r="CG42"/>
      <c r="CH42" s="17"/>
      <c r="CI42"/>
      <c r="CJ42"/>
      <c r="CK42"/>
      <c r="CL42"/>
      <c r="CM42"/>
    </row>
    <row r="43" spans="1:91" s="7" customFormat="1">
      <c r="A43" s="86" t="s">
        <v>39</v>
      </c>
      <c r="B43" s="86" t="s">
        <v>40</v>
      </c>
      <c r="C43" s="86" t="s">
        <v>47</v>
      </c>
      <c r="D43" s="86">
        <v>2016</v>
      </c>
      <c r="E43" s="86">
        <v>3</v>
      </c>
      <c r="F43" s="86">
        <v>2</v>
      </c>
      <c r="G43" s="86">
        <v>22</v>
      </c>
      <c r="H43" s="86">
        <v>42</v>
      </c>
      <c r="I43" s="86">
        <v>222</v>
      </c>
      <c r="J43" s="99">
        <v>45937</v>
      </c>
      <c r="K43" s="3">
        <v>0.63</v>
      </c>
      <c r="L43" s="143">
        <v>0.19600000000000001</v>
      </c>
      <c r="M43" s="143">
        <v>0.311</v>
      </c>
      <c r="N43" s="143">
        <v>0.313</v>
      </c>
      <c r="O43" s="143">
        <v>0.748</v>
      </c>
      <c r="P43" s="145">
        <f t="shared" si="3"/>
        <v>0.80400000000000005</v>
      </c>
      <c r="Q43" s="145">
        <f t="shared" si="4"/>
        <v>0.68900000000000006</v>
      </c>
      <c r="R43" s="145">
        <f t="shared" si="5"/>
        <v>0.68700000000000006</v>
      </c>
      <c r="S43" s="145">
        <f t="shared" si="6"/>
        <v>0.252</v>
      </c>
      <c r="T43" s="3">
        <v>0</v>
      </c>
      <c r="U43" s="3">
        <v>0</v>
      </c>
      <c r="V43" s="3">
        <v>0</v>
      </c>
      <c r="W43" s="3">
        <v>0</v>
      </c>
      <c r="X43" s="3">
        <v>0</v>
      </c>
      <c r="Y43" s="3">
        <v>0.8</v>
      </c>
      <c r="Z43" s="3">
        <v>0</v>
      </c>
      <c r="AA43" s="3">
        <v>0</v>
      </c>
      <c r="AB43" s="3">
        <v>13.3</v>
      </c>
      <c r="AC43" s="3">
        <v>39.9</v>
      </c>
      <c r="AD43" s="3">
        <v>44.8</v>
      </c>
      <c r="AE43" s="3">
        <v>32.1</v>
      </c>
      <c r="AF43" s="3">
        <v>44.2</v>
      </c>
      <c r="AG43" s="3">
        <v>42</v>
      </c>
      <c r="AH43" s="3">
        <v>44.4</v>
      </c>
      <c r="AI43" s="3">
        <v>39.9</v>
      </c>
      <c r="AJ43" s="3">
        <v>46.5</v>
      </c>
      <c r="AK43" s="3">
        <v>49.8</v>
      </c>
      <c r="AL43" s="3">
        <v>49.7</v>
      </c>
      <c r="AM43" s="3">
        <v>43.2</v>
      </c>
      <c r="AN43" s="3">
        <v>84</v>
      </c>
      <c r="AO43" s="3">
        <v>0.5</v>
      </c>
      <c r="AP43" s="7">
        <v>1424</v>
      </c>
      <c r="AQ43" s="7">
        <f t="shared" si="7"/>
        <v>2848</v>
      </c>
      <c r="AR43" s="114">
        <v>122.41</v>
      </c>
      <c r="AS43" s="86">
        <v>20</v>
      </c>
      <c r="AT43" s="7">
        <v>20</v>
      </c>
      <c r="AU43" s="114">
        <v>86.7</v>
      </c>
      <c r="AV43" s="7">
        <v>30.25</v>
      </c>
      <c r="AW43" s="114">
        <f t="shared" si="8"/>
        <v>65.109573241061128</v>
      </c>
      <c r="AX43" s="7">
        <v>6.78</v>
      </c>
      <c r="AY43" s="7">
        <v>2.4</v>
      </c>
      <c r="AZ43" s="7">
        <v>24.37</v>
      </c>
      <c r="BA43" s="7">
        <v>8.9700000000000006</v>
      </c>
      <c r="BB43" s="114">
        <f t="shared" si="9"/>
        <v>42.519999999999996</v>
      </c>
      <c r="BC43" s="114">
        <f t="shared" si="10"/>
        <v>2.1259999999999999</v>
      </c>
      <c r="BD43" s="114">
        <f t="shared" si="11"/>
        <v>6.1204999999999998</v>
      </c>
      <c r="BE43" s="138">
        <f t="shared" si="26"/>
        <v>0.34890426758938869</v>
      </c>
      <c r="BF43" s="136">
        <f t="shared" si="27"/>
        <v>496.83967704728951</v>
      </c>
      <c r="BG43" s="136">
        <f t="shared" si="28"/>
        <v>993.67935409457903</v>
      </c>
      <c r="BH43" s="148">
        <f t="shared" si="12"/>
        <v>0.15945437441204141</v>
      </c>
      <c r="BI43" s="148">
        <f t="shared" si="13"/>
        <v>5.6444026340545628E-2</v>
      </c>
      <c r="BJ43" s="148">
        <f t="shared" si="14"/>
        <v>0.57314205079962377</v>
      </c>
      <c r="BK43" s="148">
        <f t="shared" si="15"/>
        <v>0.2109595484477893</v>
      </c>
      <c r="BL43" s="146">
        <f t="shared" si="16"/>
        <v>158.44651977331247</v>
      </c>
      <c r="BM43" s="146">
        <f t="shared" si="17"/>
        <v>56.087263636570782</v>
      </c>
      <c r="BN43" s="146">
        <f t="shared" si="18"/>
        <v>569.51942284301253</v>
      </c>
      <c r="BO43" s="146">
        <f t="shared" si="19"/>
        <v>209.62614784168332</v>
      </c>
      <c r="BP43" s="146">
        <f t="shared" si="20"/>
        <v>0</v>
      </c>
      <c r="BQ43" s="146">
        <f t="shared" si="21"/>
        <v>0.2</v>
      </c>
      <c r="BR43" s="146">
        <f t="shared" si="22"/>
        <v>32.524999999999999</v>
      </c>
      <c r="BS43" s="146">
        <f t="shared" si="23"/>
        <v>42.625</v>
      </c>
      <c r="BT43" s="146">
        <f t="shared" si="24"/>
        <v>47.3</v>
      </c>
      <c r="BV43" s="119"/>
      <c r="BW43" s="150"/>
      <c r="BX43" s="153"/>
      <c r="BY43"/>
      <c r="BZ43"/>
      <c r="CA43"/>
      <c r="CB43"/>
      <c r="CC43"/>
      <c r="CD43"/>
      <c r="CE43"/>
      <c r="CF43"/>
      <c r="CG43"/>
      <c r="CH43" s="17"/>
      <c r="CI43"/>
      <c r="CJ43"/>
      <c r="CK43"/>
      <c r="CL43"/>
      <c r="CM43"/>
    </row>
    <row r="44" spans="1:91" s="7" customFormat="1">
      <c r="A44" s="86" t="s">
        <v>39</v>
      </c>
      <c r="B44" s="86" t="s">
        <v>40</v>
      </c>
      <c r="C44" s="86" t="s">
        <v>42</v>
      </c>
      <c r="D44" s="86">
        <v>1989</v>
      </c>
      <c r="E44" s="86">
        <v>3</v>
      </c>
      <c r="F44" s="86">
        <v>3</v>
      </c>
      <c r="G44" s="86">
        <v>22</v>
      </c>
      <c r="H44" s="86">
        <v>43</v>
      </c>
      <c r="I44" s="86">
        <v>322</v>
      </c>
      <c r="J44" s="99">
        <v>45939</v>
      </c>
      <c r="K44" s="3">
        <v>0.65</v>
      </c>
      <c r="L44" s="143">
        <v>0.105</v>
      </c>
      <c r="M44" s="143">
        <v>0.124</v>
      </c>
      <c r="N44" s="143">
        <v>0.29699999999999999</v>
      </c>
      <c r="O44" s="143">
        <v>0.63300000000000001</v>
      </c>
      <c r="P44" s="145">
        <f t="shared" si="3"/>
        <v>0.89500000000000002</v>
      </c>
      <c r="Q44" s="145">
        <f t="shared" si="4"/>
        <v>0.876</v>
      </c>
      <c r="R44" s="145">
        <f t="shared" si="5"/>
        <v>0.70300000000000007</v>
      </c>
      <c r="S44" s="145">
        <f t="shared" si="6"/>
        <v>0.36699999999999999</v>
      </c>
      <c r="T44" s="3">
        <v>0</v>
      </c>
      <c r="U44" s="3">
        <v>0</v>
      </c>
      <c r="V44" s="3">
        <v>0</v>
      </c>
      <c r="W44" s="3">
        <v>0</v>
      </c>
      <c r="X44" s="3">
        <v>35.5</v>
      </c>
      <c r="Y44" s="3">
        <v>0</v>
      </c>
      <c r="Z44" s="3">
        <v>14.2</v>
      </c>
      <c r="AA44" s="3">
        <v>0</v>
      </c>
      <c r="AB44" s="3">
        <v>48.4</v>
      </c>
      <c r="AC44" s="3">
        <v>3.6</v>
      </c>
      <c r="AD44" s="3">
        <v>54.6</v>
      </c>
      <c r="AE44" s="3">
        <v>3.3</v>
      </c>
      <c r="AF44" s="3">
        <v>46.9</v>
      </c>
      <c r="AG44" s="3">
        <v>41.3</v>
      </c>
      <c r="AH44" s="3">
        <v>50.9</v>
      </c>
      <c r="AI44" s="3">
        <v>50</v>
      </c>
      <c r="AJ44" s="3">
        <v>48.2</v>
      </c>
      <c r="AK44" s="3">
        <v>46</v>
      </c>
      <c r="AL44" s="3">
        <v>46.6</v>
      </c>
      <c r="AM44" s="3">
        <v>44.6</v>
      </c>
      <c r="AN44" s="3">
        <v>72</v>
      </c>
      <c r="AO44" s="3">
        <v>0.5</v>
      </c>
      <c r="AP44" s="7">
        <v>989</v>
      </c>
      <c r="AQ44" s="7">
        <f t="shared" si="7"/>
        <v>1978</v>
      </c>
      <c r="AR44" s="114">
        <v>92.4</v>
      </c>
      <c r="AS44" s="86">
        <v>20</v>
      </c>
      <c r="AT44" s="7">
        <v>20</v>
      </c>
      <c r="AU44" s="114">
        <v>62.5</v>
      </c>
      <c r="AV44" s="7">
        <v>25.58</v>
      </c>
      <c r="AW44" s="114">
        <f t="shared" si="8"/>
        <v>59.072000000000003</v>
      </c>
      <c r="AX44" s="7">
        <v>5.6</v>
      </c>
      <c r="AY44" s="7">
        <v>1.44</v>
      </c>
      <c r="AZ44" s="7">
        <v>22.16</v>
      </c>
      <c r="BA44" s="7">
        <v>8.4600000000000009</v>
      </c>
      <c r="BB44" s="114">
        <f t="shared" si="9"/>
        <v>37.659999999999997</v>
      </c>
      <c r="BC44" s="114">
        <f t="shared" si="10"/>
        <v>1.8829999999999998</v>
      </c>
      <c r="BD44" s="114">
        <f t="shared" si="11"/>
        <v>4.62</v>
      </c>
      <c r="BE44" s="138">
        <f t="shared" si="26"/>
        <v>0.40927999999999998</v>
      </c>
      <c r="BF44" s="136">
        <f t="shared" si="27"/>
        <v>404.77791999999999</v>
      </c>
      <c r="BG44" s="136">
        <f t="shared" si="28"/>
        <v>809.55583999999999</v>
      </c>
      <c r="BH44" s="148">
        <f t="shared" si="12"/>
        <v>0.14869888475836432</v>
      </c>
      <c r="BI44" s="148">
        <f t="shared" si="13"/>
        <v>3.8236856080722255E-2</v>
      </c>
      <c r="BJ44" s="148">
        <f t="shared" si="14"/>
        <v>0.58842272968667031</v>
      </c>
      <c r="BK44" s="148">
        <f t="shared" si="15"/>
        <v>0.22464152947424326</v>
      </c>
      <c r="BL44" s="146">
        <f t="shared" si="16"/>
        <v>120.38005055762082</v>
      </c>
      <c r="BM44" s="146">
        <f t="shared" si="17"/>
        <v>30.954870143388213</v>
      </c>
      <c r="BN44" s="146">
        <f t="shared" si="18"/>
        <v>476.36105720658531</v>
      </c>
      <c r="BO44" s="146">
        <f t="shared" si="19"/>
        <v>181.85986209240576</v>
      </c>
      <c r="BP44" s="146">
        <f t="shared" si="20"/>
        <v>0</v>
      </c>
      <c r="BQ44" s="146">
        <f t="shared" si="21"/>
        <v>12.425000000000001</v>
      </c>
      <c r="BR44" s="146">
        <f t="shared" si="22"/>
        <v>27.474999999999998</v>
      </c>
      <c r="BS44" s="146">
        <f t="shared" si="23"/>
        <v>47.274999999999999</v>
      </c>
      <c r="BT44" s="146">
        <f t="shared" si="24"/>
        <v>46.35</v>
      </c>
      <c r="BV44" s="119"/>
      <c r="BW44" s="150"/>
      <c r="BX44" s="153"/>
      <c r="BY44"/>
      <c r="BZ44"/>
      <c r="CA44"/>
      <c r="CB44"/>
      <c r="CC44"/>
      <c r="CD44"/>
      <c r="CE44"/>
      <c r="CF44"/>
      <c r="CG44"/>
      <c r="CH44" s="17"/>
      <c r="CI44"/>
      <c r="CJ44"/>
      <c r="CK44"/>
      <c r="CL44"/>
      <c r="CM44"/>
    </row>
    <row r="45" spans="1:91" s="7" customFormat="1">
      <c r="A45" s="86" t="s">
        <v>39</v>
      </c>
      <c r="B45" s="86" t="s">
        <v>40</v>
      </c>
      <c r="C45" s="86" t="s">
        <v>48</v>
      </c>
      <c r="D45" s="86">
        <v>2020</v>
      </c>
      <c r="E45" s="86">
        <v>3</v>
      </c>
      <c r="F45" s="86">
        <v>4</v>
      </c>
      <c r="G45" s="86">
        <v>22</v>
      </c>
      <c r="H45" s="86">
        <v>44</v>
      </c>
      <c r="I45" s="86">
        <v>422</v>
      </c>
      <c r="J45" s="99">
        <v>45944</v>
      </c>
      <c r="K45" s="3">
        <v>0.69</v>
      </c>
      <c r="L45" s="147">
        <v>7.4500000000000011E-2</v>
      </c>
      <c r="M45" s="147">
        <v>0.128</v>
      </c>
      <c r="N45" s="147">
        <v>0.23299999999999998</v>
      </c>
      <c r="O45" s="147">
        <v>0.56850000000000001</v>
      </c>
      <c r="P45" s="145">
        <f t="shared" si="3"/>
        <v>0.92549999999999999</v>
      </c>
      <c r="Q45" s="145">
        <f t="shared" si="4"/>
        <v>0.872</v>
      </c>
      <c r="R45" s="145">
        <f t="shared" si="5"/>
        <v>0.76700000000000002</v>
      </c>
      <c r="S45" s="145">
        <f t="shared" si="6"/>
        <v>0.43149999999999999</v>
      </c>
      <c r="T45" s="3">
        <v>0</v>
      </c>
      <c r="U45" s="3">
        <v>0</v>
      </c>
      <c r="V45" s="3">
        <v>0</v>
      </c>
      <c r="W45" s="3">
        <v>0</v>
      </c>
      <c r="X45" s="3">
        <v>0</v>
      </c>
      <c r="Y45" s="3">
        <v>0</v>
      </c>
      <c r="Z45" s="3">
        <v>0</v>
      </c>
      <c r="AA45" s="3">
        <v>0</v>
      </c>
      <c r="AB45" s="3">
        <v>27.8</v>
      </c>
      <c r="AC45" s="3">
        <v>38.5</v>
      </c>
      <c r="AD45" s="3">
        <v>31.5</v>
      </c>
      <c r="AE45" s="3">
        <v>15.8</v>
      </c>
      <c r="AF45" s="3">
        <v>48.6</v>
      </c>
      <c r="AG45" s="3">
        <v>51.2</v>
      </c>
      <c r="AH45" s="3">
        <v>53.1</v>
      </c>
      <c r="AI45" s="3">
        <v>48.6</v>
      </c>
      <c r="AJ45" s="3">
        <v>51.4</v>
      </c>
      <c r="AK45" s="3">
        <v>47.4</v>
      </c>
      <c r="AL45" s="3">
        <v>45.8</v>
      </c>
      <c r="AM45" s="3">
        <v>49.5</v>
      </c>
      <c r="AN45" s="3">
        <v>87</v>
      </c>
      <c r="AO45" s="3">
        <v>0.5</v>
      </c>
      <c r="AP45" s="3">
        <v>1456</v>
      </c>
      <c r="AQ45" s="7">
        <f t="shared" si="7"/>
        <v>2912</v>
      </c>
      <c r="AR45" s="3">
        <v>151.5</v>
      </c>
      <c r="AS45" s="86">
        <v>20</v>
      </c>
      <c r="AT45" s="7">
        <v>20</v>
      </c>
      <c r="AU45" s="3">
        <v>74.400000000000006</v>
      </c>
      <c r="AV45" s="7">
        <v>27.61</v>
      </c>
      <c r="AW45" s="114">
        <f t="shared" si="8"/>
        <v>62.889784946236567</v>
      </c>
      <c r="AX45" s="7">
        <v>9.23</v>
      </c>
      <c r="AY45" s="7">
        <v>3.1</v>
      </c>
      <c r="AZ45" s="7">
        <v>34.130000000000003</v>
      </c>
      <c r="BA45" s="7">
        <v>12.17</v>
      </c>
      <c r="BB45" s="114">
        <f t="shared" si="9"/>
        <v>58.63</v>
      </c>
      <c r="BC45" s="114">
        <f t="shared" si="10"/>
        <v>2.9315000000000002</v>
      </c>
      <c r="BD45" s="114">
        <f t="shared" si="11"/>
        <v>7.5750000000000002</v>
      </c>
      <c r="BE45" s="138">
        <f t="shared" si="26"/>
        <v>0.37110215053763435</v>
      </c>
      <c r="BF45" s="136">
        <f t="shared" si="27"/>
        <v>540.32473118279563</v>
      </c>
      <c r="BG45" s="136">
        <f t="shared" si="28"/>
        <v>1080.6494623655913</v>
      </c>
      <c r="BH45" s="148">
        <f t="shared" si="12"/>
        <v>0.1574279379157428</v>
      </c>
      <c r="BI45" s="148">
        <f t="shared" si="13"/>
        <v>5.2873955312979705E-2</v>
      </c>
      <c r="BJ45" s="148">
        <f t="shared" si="14"/>
        <v>0.58212519188128942</v>
      </c>
      <c r="BK45" s="148">
        <f t="shared" si="15"/>
        <v>0.20757291488998805</v>
      </c>
      <c r="BL45" s="146">
        <f t="shared" si="16"/>
        <v>170.12441646997115</v>
      </c>
      <c r="BM45" s="146">
        <f t="shared" si="17"/>
        <v>57.138211382113816</v>
      </c>
      <c r="BN45" s="146">
        <f t="shared" si="18"/>
        <v>629.0732756359821</v>
      </c>
      <c r="BO45" s="146">
        <f t="shared" si="19"/>
        <v>224.31355887752423</v>
      </c>
      <c r="BP45" s="146">
        <f t="shared" si="20"/>
        <v>0</v>
      </c>
      <c r="BQ45" s="146">
        <f t="shared" si="21"/>
        <v>0</v>
      </c>
      <c r="BR45" s="146">
        <f t="shared" si="22"/>
        <v>28.4</v>
      </c>
      <c r="BS45" s="146">
        <f t="shared" si="23"/>
        <v>50.375</v>
      </c>
      <c r="BT45" s="146">
        <f t="shared" si="24"/>
        <v>48.524999999999999</v>
      </c>
      <c r="BV45" s="119"/>
      <c r="BW45" s="150"/>
      <c r="BX45" s="153"/>
      <c r="BY45"/>
      <c r="BZ45"/>
      <c r="CA45"/>
      <c r="CB45"/>
      <c r="CC45"/>
      <c r="CD45"/>
      <c r="CE45"/>
      <c r="CF45"/>
      <c r="CG45"/>
      <c r="CH45" s="17"/>
      <c r="CI45"/>
      <c r="CJ45"/>
      <c r="CK45"/>
      <c r="CL45"/>
      <c r="CM45"/>
    </row>
    <row r="46" spans="1:91" s="7" customFormat="1">
      <c r="A46" s="86" t="s">
        <v>39</v>
      </c>
      <c r="B46" s="86" t="s">
        <v>40</v>
      </c>
      <c r="C46" s="86" t="s">
        <v>41</v>
      </c>
      <c r="D46" s="86">
        <v>1984</v>
      </c>
      <c r="E46" s="86">
        <v>3</v>
      </c>
      <c r="F46" s="86">
        <v>4</v>
      </c>
      <c r="G46" s="86">
        <v>24</v>
      </c>
      <c r="H46" s="86">
        <v>45</v>
      </c>
      <c r="I46" s="86">
        <v>424</v>
      </c>
      <c r="J46" s="99">
        <v>45939</v>
      </c>
      <c r="K46" s="3">
        <v>0.7</v>
      </c>
      <c r="L46" s="143">
        <v>9.1999999999999998E-2</v>
      </c>
      <c r="M46" s="143">
        <v>0.13700000000000001</v>
      </c>
      <c r="N46" s="143">
        <v>0.248</v>
      </c>
      <c r="O46" s="143">
        <v>0.61499999999999999</v>
      </c>
      <c r="P46" s="145">
        <f t="shared" si="3"/>
        <v>0.90800000000000003</v>
      </c>
      <c r="Q46" s="145">
        <f t="shared" si="4"/>
        <v>0.86299999999999999</v>
      </c>
      <c r="R46" s="145">
        <f t="shared" si="5"/>
        <v>0.752</v>
      </c>
      <c r="S46" s="145">
        <f t="shared" si="6"/>
        <v>0.38500000000000001</v>
      </c>
      <c r="T46" s="3">
        <v>0.4</v>
      </c>
      <c r="U46" s="3">
        <v>0</v>
      </c>
      <c r="V46" s="3">
        <v>0</v>
      </c>
      <c r="W46" s="3">
        <v>0</v>
      </c>
      <c r="X46" s="3">
        <v>29</v>
      </c>
      <c r="Y46" s="3">
        <v>13.6</v>
      </c>
      <c r="Z46" s="3">
        <v>5.2</v>
      </c>
      <c r="AA46" s="3">
        <v>6.9</v>
      </c>
      <c r="AB46" s="3">
        <v>49.1</v>
      </c>
      <c r="AC46" s="3">
        <v>51</v>
      </c>
      <c r="AD46" s="3">
        <v>44.5</v>
      </c>
      <c r="AE46" s="3">
        <v>32.700000000000003</v>
      </c>
      <c r="AF46" s="3">
        <v>49</v>
      </c>
      <c r="AG46" s="3">
        <v>51.7</v>
      </c>
      <c r="AH46" s="3">
        <v>51.7</v>
      </c>
      <c r="AI46" s="3">
        <v>45.7</v>
      </c>
      <c r="AJ46" s="3">
        <v>49.8</v>
      </c>
      <c r="AK46" s="3">
        <v>48.6</v>
      </c>
      <c r="AL46" s="3">
        <v>47.1</v>
      </c>
      <c r="AM46" s="3">
        <v>41.4</v>
      </c>
      <c r="AN46" s="3">
        <v>85</v>
      </c>
      <c r="AO46" s="3">
        <v>0.5</v>
      </c>
      <c r="AP46" s="7">
        <v>1254</v>
      </c>
      <c r="AQ46" s="7">
        <f t="shared" si="7"/>
        <v>2508</v>
      </c>
      <c r="AR46" s="114">
        <v>99.4</v>
      </c>
      <c r="AS46" s="86">
        <v>20</v>
      </c>
      <c r="AT46" s="7">
        <v>19</v>
      </c>
      <c r="AU46" s="114">
        <v>71.400000000000006</v>
      </c>
      <c r="AV46" s="7">
        <v>25.33</v>
      </c>
      <c r="AW46" s="114">
        <f t="shared" si="8"/>
        <v>64.523809523809533</v>
      </c>
      <c r="AX46" s="7">
        <v>6.91</v>
      </c>
      <c r="AY46" s="7">
        <v>2.2599999999999998</v>
      </c>
      <c r="AZ46" s="7">
        <v>19.559999999999999</v>
      </c>
      <c r="BA46" s="7">
        <v>6.47</v>
      </c>
      <c r="BB46" s="114">
        <f t="shared" si="9"/>
        <v>35.199999999999996</v>
      </c>
      <c r="BC46" s="114">
        <f t="shared" si="10"/>
        <v>1.8526315789473682</v>
      </c>
      <c r="BD46" s="114">
        <f t="shared" si="11"/>
        <v>5.2315789473684218</v>
      </c>
      <c r="BE46" s="138">
        <f t="shared" si="26"/>
        <v>0.35476190476190472</v>
      </c>
      <c r="BF46" s="136">
        <f t="shared" si="27"/>
        <v>444.87142857142851</v>
      </c>
      <c r="BG46" s="136">
        <f t="shared" si="28"/>
        <v>889.74285714285702</v>
      </c>
      <c r="BH46" s="148">
        <f t="shared" si="12"/>
        <v>0.19630681818181822</v>
      </c>
      <c r="BI46" s="148">
        <f t="shared" si="13"/>
        <v>6.4204545454545459E-2</v>
      </c>
      <c r="BJ46" s="148">
        <f t="shared" si="14"/>
        <v>0.55568181818181817</v>
      </c>
      <c r="BK46" s="148">
        <f t="shared" si="15"/>
        <v>0.18380681818181821</v>
      </c>
      <c r="BL46" s="146">
        <f t="shared" si="16"/>
        <v>174.66258928571429</v>
      </c>
      <c r="BM46" s="146">
        <f t="shared" si="17"/>
        <v>57.125535714285711</v>
      </c>
      <c r="BN46" s="146">
        <f t="shared" si="18"/>
        <v>494.41392857142847</v>
      </c>
      <c r="BO46" s="146">
        <f t="shared" si="19"/>
        <v>163.54080357142857</v>
      </c>
      <c r="BP46" s="146">
        <f t="shared" si="20"/>
        <v>0.1</v>
      </c>
      <c r="BQ46" s="146">
        <f t="shared" si="21"/>
        <v>13.675000000000001</v>
      </c>
      <c r="BR46" s="146">
        <f t="shared" si="22"/>
        <v>44.325000000000003</v>
      </c>
      <c r="BS46" s="146">
        <f t="shared" si="23"/>
        <v>49.525000000000006</v>
      </c>
      <c r="BT46" s="146">
        <f t="shared" si="24"/>
        <v>46.725000000000001</v>
      </c>
      <c r="BV46" s="119"/>
      <c r="BW46" s="150"/>
      <c r="BX46" s="153"/>
      <c r="BY46"/>
      <c r="BZ46"/>
      <c r="CA46"/>
      <c r="CB46"/>
      <c r="CC46"/>
      <c r="CD46"/>
      <c r="CE46"/>
      <c r="CF46"/>
      <c r="CG46"/>
      <c r="CH46" s="17"/>
      <c r="CI46"/>
      <c r="CJ46"/>
      <c r="CK46"/>
      <c r="CL46"/>
      <c r="CM46"/>
    </row>
    <row r="47" spans="1:91" s="7" customFormat="1">
      <c r="A47" s="86" t="s">
        <v>39</v>
      </c>
      <c r="B47" s="86" t="s">
        <v>40</v>
      </c>
      <c r="C47" s="86" t="s">
        <v>46</v>
      </c>
      <c r="D47" s="86">
        <v>2008</v>
      </c>
      <c r="E47" s="86">
        <v>3</v>
      </c>
      <c r="F47" s="86">
        <v>3</v>
      </c>
      <c r="G47" s="86">
        <v>24</v>
      </c>
      <c r="H47" s="86">
        <v>46</v>
      </c>
      <c r="I47" s="86">
        <v>324</v>
      </c>
      <c r="J47" s="99">
        <v>45937</v>
      </c>
      <c r="K47" s="3">
        <v>0.47</v>
      </c>
      <c r="L47" s="143">
        <v>0.35399999999999998</v>
      </c>
      <c r="M47" s="143">
        <v>0.58099999999999996</v>
      </c>
      <c r="N47" s="143">
        <v>0.69299999999999995</v>
      </c>
      <c r="O47" s="143">
        <v>0.85899999999999999</v>
      </c>
      <c r="P47" s="145">
        <f t="shared" si="3"/>
        <v>0.64600000000000002</v>
      </c>
      <c r="Q47" s="145">
        <f t="shared" si="4"/>
        <v>0.41900000000000004</v>
      </c>
      <c r="R47" s="145">
        <f t="shared" si="5"/>
        <v>0.30700000000000005</v>
      </c>
      <c r="S47" s="145">
        <f t="shared" si="6"/>
        <v>0.14100000000000001</v>
      </c>
      <c r="T47" s="3">
        <v>0</v>
      </c>
      <c r="U47" s="3">
        <v>0</v>
      </c>
      <c r="V47" s="3">
        <v>0</v>
      </c>
      <c r="W47" s="3">
        <v>0</v>
      </c>
      <c r="X47" s="3">
        <v>0</v>
      </c>
      <c r="Y47" s="3">
        <v>0</v>
      </c>
      <c r="Z47" s="3">
        <v>0</v>
      </c>
      <c r="AA47" s="3">
        <v>4</v>
      </c>
      <c r="AB47" s="3">
        <v>21.5</v>
      </c>
      <c r="AC47" s="3">
        <v>0.4</v>
      </c>
      <c r="AD47" s="3">
        <v>26.1</v>
      </c>
      <c r="AE47" s="3">
        <v>38.200000000000003</v>
      </c>
      <c r="AF47" s="3">
        <v>47.1</v>
      </c>
      <c r="AG47" s="3">
        <v>39</v>
      </c>
      <c r="AH47" s="3">
        <v>45.2</v>
      </c>
      <c r="AI47" s="3">
        <v>50.4</v>
      </c>
      <c r="AJ47" s="3">
        <v>46.4</v>
      </c>
      <c r="AK47" s="3">
        <v>51.9</v>
      </c>
      <c r="AL47" s="3">
        <v>47.8</v>
      </c>
      <c r="AM47" s="3">
        <v>45.6</v>
      </c>
      <c r="AN47" s="3">
        <v>74</v>
      </c>
      <c r="AO47" s="3">
        <v>0.5</v>
      </c>
      <c r="AP47" s="7">
        <v>950</v>
      </c>
      <c r="AQ47" s="7">
        <f t="shared" si="7"/>
        <v>1900</v>
      </c>
      <c r="AR47" s="114">
        <v>111</v>
      </c>
      <c r="AS47" s="86">
        <v>20</v>
      </c>
      <c r="AT47" s="7">
        <v>20</v>
      </c>
      <c r="AU47" s="114">
        <v>86.8</v>
      </c>
      <c r="AV47" s="7">
        <v>33.99</v>
      </c>
      <c r="AW47" s="114">
        <f t="shared" si="8"/>
        <v>60.841013824884783</v>
      </c>
      <c r="AX47" s="7">
        <v>5.55</v>
      </c>
      <c r="AY47" s="7">
        <v>2.17</v>
      </c>
      <c r="AZ47" s="7">
        <v>25.68</v>
      </c>
      <c r="BA47" s="7">
        <v>8.85</v>
      </c>
      <c r="BB47" s="114">
        <f t="shared" si="9"/>
        <v>42.25</v>
      </c>
      <c r="BC47" s="114">
        <f t="shared" si="10"/>
        <v>2.1124999999999998</v>
      </c>
      <c r="BD47" s="114">
        <f t="shared" si="11"/>
        <v>5.55</v>
      </c>
      <c r="BE47" s="138">
        <f t="shared" si="26"/>
        <v>0.39158986175115212</v>
      </c>
      <c r="BF47" s="136">
        <f t="shared" si="27"/>
        <v>372.01036866359453</v>
      </c>
      <c r="BG47" s="136">
        <f t="shared" si="28"/>
        <v>744.02073732718907</v>
      </c>
      <c r="BH47" s="148">
        <f t="shared" si="12"/>
        <v>0.13136094674556212</v>
      </c>
      <c r="BI47" s="148">
        <f t="shared" si="13"/>
        <v>5.136094674556213E-2</v>
      </c>
      <c r="BJ47" s="148">
        <f t="shared" si="14"/>
        <v>0.60781065088757391</v>
      </c>
      <c r="BK47" s="148">
        <f t="shared" si="15"/>
        <v>0.20946745562130176</v>
      </c>
      <c r="BL47" s="146">
        <f t="shared" si="16"/>
        <v>97.735268453630738</v>
      </c>
      <c r="BM47" s="146">
        <f t="shared" si="17"/>
        <v>38.213609467455626</v>
      </c>
      <c r="BN47" s="146">
        <f t="shared" si="18"/>
        <v>452.22372862869145</v>
      </c>
      <c r="BO47" s="146">
        <f t="shared" si="19"/>
        <v>155.8481307774112</v>
      </c>
      <c r="BP47" s="146">
        <f t="shared" si="20"/>
        <v>0</v>
      </c>
      <c r="BQ47" s="146">
        <f t="shared" si="21"/>
        <v>1</v>
      </c>
      <c r="BR47" s="146">
        <f t="shared" si="22"/>
        <v>21.55</v>
      </c>
      <c r="BS47" s="146">
        <f t="shared" si="23"/>
        <v>45.425000000000004</v>
      </c>
      <c r="BT47" s="146">
        <f t="shared" si="24"/>
        <v>47.924999999999997</v>
      </c>
      <c r="BV47" s="119"/>
      <c r="BW47" s="150"/>
      <c r="BX47" s="153"/>
      <c r="BY47"/>
      <c r="BZ47"/>
      <c r="CA47"/>
      <c r="CB47"/>
      <c r="CC47"/>
      <c r="CD47"/>
      <c r="CE47"/>
      <c r="CF47"/>
      <c r="CG47"/>
      <c r="CH47" s="17"/>
      <c r="CI47"/>
      <c r="CJ47"/>
      <c r="CK47"/>
      <c r="CL47"/>
      <c r="CM47"/>
    </row>
    <row r="48" spans="1:91" s="7" customFormat="1">
      <c r="A48" s="86" t="s">
        <v>39</v>
      </c>
      <c r="B48" s="86" t="s">
        <v>40</v>
      </c>
      <c r="C48" s="86" t="s">
        <v>43</v>
      </c>
      <c r="D48" s="86">
        <v>1999</v>
      </c>
      <c r="E48" s="86">
        <v>3</v>
      </c>
      <c r="F48" s="86">
        <v>2</v>
      </c>
      <c r="G48" s="86">
        <v>24</v>
      </c>
      <c r="H48" s="86">
        <v>47</v>
      </c>
      <c r="I48" s="86">
        <v>224</v>
      </c>
      <c r="J48" s="99">
        <v>45939</v>
      </c>
      <c r="K48" s="3">
        <v>0.61</v>
      </c>
      <c r="L48" s="143">
        <v>8.2000000000000003E-2</v>
      </c>
      <c r="M48" s="143">
        <v>0.14299999999999999</v>
      </c>
      <c r="N48" s="143">
        <v>0.23899999999999999</v>
      </c>
      <c r="O48" s="143">
        <v>0.52300000000000002</v>
      </c>
      <c r="P48" s="145">
        <f t="shared" si="3"/>
        <v>0.91800000000000004</v>
      </c>
      <c r="Q48" s="145">
        <f t="shared" si="4"/>
        <v>0.85699999999999998</v>
      </c>
      <c r="R48" s="145">
        <f t="shared" si="5"/>
        <v>0.76100000000000001</v>
      </c>
      <c r="S48" s="145">
        <f t="shared" si="6"/>
        <v>0.47699999999999998</v>
      </c>
      <c r="T48" s="3">
        <v>0</v>
      </c>
      <c r="U48" s="3">
        <v>0</v>
      </c>
      <c r="V48" s="3">
        <v>0</v>
      </c>
      <c r="W48" s="3">
        <v>0</v>
      </c>
      <c r="X48" s="3">
        <v>0</v>
      </c>
      <c r="Y48" s="3">
        <v>0</v>
      </c>
      <c r="Z48" s="3">
        <v>0.2</v>
      </c>
      <c r="AA48" s="3">
        <v>2.2000000000000002</v>
      </c>
      <c r="AB48" s="3">
        <v>0</v>
      </c>
      <c r="AC48" s="3">
        <v>35.6</v>
      </c>
      <c r="AD48" s="3">
        <v>35.200000000000003</v>
      </c>
      <c r="AE48" s="3">
        <v>27.1</v>
      </c>
      <c r="AF48" s="3">
        <v>48.8</v>
      </c>
      <c r="AG48" s="3">
        <v>46.8</v>
      </c>
      <c r="AH48" s="3">
        <v>47.2</v>
      </c>
      <c r="AI48" s="3">
        <v>52.4</v>
      </c>
      <c r="AJ48" s="3">
        <v>46.6</v>
      </c>
      <c r="AK48" s="3">
        <v>46.1</v>
      </c>
      <c r="AL48" s="3">
        <v>47.2</v>
      </c>
      <c r="AM48" s="3">
        <v>45</v>
      </c>
      <c r="AN48" s="3">
        <v>89</v>
      </c>
      <c r="AO48" s="3">
        <v>0.5</v>
      </c>
      <c r="AP48" s="7">
        <v>1246</v>
      </c>
      <c r="AQ48" s="7">
        <f t="shared" si="7"/>
        <v>2492</v>
      </c>
      <c r="AR48" s="114">
        <v>79.2</v>
      </c>
      <c r="AS48" s="86">
        <v>20</v>
      </c>
      <c r="AT48" s="7">
        <v>17</v>
      </c>
      <c r="AU48" s="114">
        <v>56.7</v>
      </c>
      <c r="AV48" s="7">
        <v>22.08</v>
      </c>
      <c r="AW48" s="114">
        <f t="shared" si="8"/>
        <v>61.058201058201064</v>
      </c>
      <c r="AX48" s="7">
        <v>4.42</v>
      </c>
      <c r="AY48" s="7">
        <v>3.04</v>
      </c>
      <c r="AZ48" s="7">
        <v>17.07</v>
      </c>
      <c r="BA48" s="7">
        <v>4.8499999999999996</v>
      </c>
      <c r="BB48" s="114">
        <f t="shared" si="9"/>
        <v>29.380000000000003</v>
      </c>
      <c r="BC48" s="114">
        <f t="shared" si="10"/>
        <v>1.7282352941176473</v>
      </c>
      <c r="BD48" s="114">
        <f t="shared" si="11"/>
        <v>4.658823529411765</v>
      </c>
      <c r="BE48" s="138">
        <f t="shared" si="26"/>
        <v>0.38941798941798939</v>
      </c>
      <c r="BF48" s="136">
        <f t="shared" si="27"/>
        <v>485.21481481481476</v>
      </c>
      <c r="BG48" s="136">
        <f t="shared" si="28"/>
        <v>970.42962962962952</v>
      </c>
      <c r="BH48" s="148">
        <f t="shared" si="12"/>
        <v>0.15044247787610618</v>
      </c>
      <c r="BI48" s="148">
        <f t="shared" si="13"/>
        <v>0.10347174948944859</v>
      </c>
      <c r="BJ48" s="148">
        <f t="shared" si="14"/>
        <v>0.58100748808713409</v>
      </c>
      <c r="BK48" s="148">
        <f t="shared" si="15"/>
        <v>0.16507828454731108</v>
      </c>
      <c r="BL48" s="146">
        <f t="shared" si="16"/>
        <v>145.99383808587345</v>
      </c>
      <c r="BM48" s="146">
        <f t="shared" si="17"/>
        <v>100.4120515341754</v>
      </c>
      <c r="BN48" s="146">
        <f t="shared" si="18"/>
        <v>563.82688147643887</v>
      </c>
      <c r="BO48" s="146">
        <f t="shared" si="19"/>
        <v>160.19685853314169</v>
      </c>
      <c r="BP48" s="146">
        <f t="shared" si="20"/>
        <v>0</v>
      </c>
      <c r="BQ48" s="146">
        <f t="shared" si="21"/>
        <v>0.60000000000000009</v>
      </c>
      <c r="BR48" s="146">
        <f t="shared" si="22"/>
        <v>24.475000000000001</v>
      </c>
      <c r="BS48" s="146">
        <f t="shared" si="23"/>
        <v>48.800000000000004</v>
      </c>
      <c r="BT48" s="146">
        <f t="shared" si="24"/>
        <v>46.225000000000001</v>
      </c>
      <c r="BV48" s="119"/>
      <c r="BW48" s="150"/>
      <c r="BX48" s="153"/>
      <c r="BY48"/>
      <c r="BZ48"/>
      <c r="CA48"/>
      <c r="CB48"/>
      <c r="CC48"/>
      <c r="CD48"/>
      <c r="CE48"/>
      <c r="CF48"/>
      <c r="CG48"/>
      <c r="CH48" s="17"/>
      <c r="CI48"/>
      <c r="CJ48"/>
      <c r="CK48"/>
      <c r="CL48"/>
      <c r="CM48"/>
    </row>
    <row r="49" spans="1:91" s="7" customFormat="1">
      <c r="A49" s="86" t="s">
        <v>39</v>
      </c>
      <c r="B49" s="86" t="s">
        <v>40</v>
      </c>
      <c r="C49" s="86" t="s">
        <v>45</v>
      </c>
      <c r="D49" s="86">
        <v>2004</v>
      </c>
      <c r="E49" s="86">
        <v>3</v>
      </c>
      <c r="F49" s="86">
        <v>1</v>
      </c>
      <c r="G49" s="86">
        <v>24</v>
      </c>
      <c r="H49" s="86">
        <v>48</v>
      </c>
      <c r="I49" s="86">
        <v>124</v>
      </c>
      <c r="J49" s="99">
        <v>45939</v>
      </c>
      <c r="K49" s="3">
        <v>0.71</v>
      </c>
      <c r="L49" s="143">
        <v>6.8000000000000005E-2</v>
      </c>
      <c r="M49" s="143">
        <v>0.13400000000000001</v>
      </c>
      <c r="N49" s="143">
        <v>0.22600000000000001</v>
      </c>
      <c r="O49" s="143">
        <v>0.40799999999999997</v>
      </c>
      <c r="P49" s="145">
        <f t="shared" si="3"/>
        <v>0.93199999999999994</v>
      </c>
      <c r="Q49" s="145">
        <f t="shared" si="4"/>
        <v>0.86599999999999999</v>
      </c>
      <c r="R49" s="145">
        <f t="shared" si="5"/>
        <v>0.77400000000000002</v>
      </c>
      <c r="S49" s="145">
        <f t="shared" si="6"/>
        <v>0.59200000000000008</v>
      </c>
      <c r="T49" s="3">
        <v>2.5</v>
      </c>
      <c r="U49" s="3">
        <v>0</v>
      </c>
      <c r="V49" s="3">
        <v>0</v>
      </c>
      <c r="W49" s="3">
        <v>0</v>
      </c>
      <c r="X49" s="3">
        <v>23.2</v>
      </c>
      <c r="Y49" s="3">
        <v>6.1</v>
      </c>
      <c r="Z49" s="3">
        <v>38.200000000000003</v>
      </c>
      <c r="AA49" s="3">
        <v>8</v>
      </c>
      <c r="AB49" s="3">
        <v>55.3</v>
      </c>
      <c r="AC49" s="3">
        <v>43.3</v>
      </c>
      <c r="AD49" s="3">
        <v>44.4</v>
      </c>
      <c r="AE49" s="3">
        <v>38.1</v>
      </c>
      <c r="AF49" s="3">
        <v>49.5</v>
      </c>
      <c r="AG49" s="3">
        <v>52</v>
      </c>
      <c r="AH49" s="3">
        <v>54.9</v>
      </c>
      <c r="AI49" s="3">
        <v>47.5</v>
      </c>
      <c r="AJ49" s="3">
        <v>47.2</v>
      </c>
      <c r="AK49" s="3">
        <v>48</v>
      </c>
      <c r="AL49" s="3">
        <v>53.9</v>
      </c>
      <c r="AM49" s="3">
        <v>47.5</v>
      </c>
      <c r="AN49" s="3">
        <v>94</v>
      </c>
      <c r="AO49" s="3">
        <v>0.5</v>
      </c>
      <c r="AP49" s="7">
        <v>1237</v>
      </c>
      <c r="AQ49" s="7">
        <f t="shared" si="7"/>
        <v>2474</v>
      </c>
      <c r="AR49" s="114">
        <v>168.3</v>
      </c>
      <c r="AS49" s="86">
        <v>20</v>
      </c>
      <c r="AT49" s="7">
        <v>20</v>
      </c>
      <c r="AU49" s="114">
        <v>110.7</v>
      </c>
      <c r="AV49" s="7">
        <v>36.04</v>
      </c>
      <c r="AW49" s="114">
        <f t="shared" si="8"/>
        <v>67.443541102077688</v>
      </c>
      <c r="AX49" s="7">
        <v>8.99</v>
      </c>
      <c r="AY49" s="7">
        <v>2.02</v>
      </c>
      <c r="AZ49" s="7">
        <v>32.1</v>
      </c>
      <c r="BA49" s="7">
        <v>10.68</v>
      </c>
      <c r="BB49" s="114">
        <f t="shared" si="9"/>
        <v>53.79</v>
      </c>
      <c r="BC49" s="114">
        <f t="shared" si="10"/>
        <v>2.6894999999999998</v>
      </c>
      <c r="BD49" s="114">
        <f t="shared" si="11"/>
        <v>8.4150000000000009</v>
      </c>
      <c r="BE49" s="138">
        <f t="shared" si="26"/>
        <v>0.32556458897922314</v>
      </c>
      <c r="BF49" s="136">
        <f t="shared" si="27"/>
        <v>402.72339656729901</v>
      </c>
      <c r="BG49" s="136">
        <f t="shared" si="28"/>
        <v>805.44679313459801</v>
      </c>
      <c r="BH49" s="148">
        <f t="shared" si="12"/>
        <v>0.16713143707008737</v>
      </c>
      <c r="BI49" s="148">
        <f t="shared" si="13"/>
        <v>3.7553448596393382E-2</v>
      </c>
      <c r="BJ49" s="148">
        <f t="shared" si="14"/>
        <v>0.59676519799219185</v>
      </c>
      <c r="BK49" s="148">
        <f t="shared" si="15"/>
        <v>0.19854991634132738</v>
      </c>
      <c r="BL49" s="146">
        <f t="shared" si="16"/>
        <v>134.61548002007876</v>
      </c>
      <c r="BM49" s="146">
        <f t="shared" si="17"/>
        <v>30.247304743110021</v>
      </c>
      <c r="BN49" s="146">
        <f t="shared" si="18"/>
        <v>480.66261497714436</v>
      </c>
      <c r="BO49" s="146">
        <f t="shared" si="19"/>
        <v>159.92139339426484</v>
      </c>
      <c r="BP49" s="146">
        <f t="shared" si="20"/>
        <v>0.625</v>
      </c>
      <c r="BQ49" s="146">
        <f t="shared" si="21"/>
        <v>18.875</v>
      </c>
      <c r="BR49" s="146">
        <f t="shared" si="22"/>
        <v>45.274999999999999</v>
      </c>
      <c r="BS49" s="146">
        <f t="shared" si="23"/>
        <v>50.975000000000001</v>
      </c>
      <c r="BT49" s="146">
        <f t="shared" si="24"/>
        <v>49.15</v>
      </c>
      <c r="BV49" s="119"/>
      <c r="BW49" s="150"/>
      <c r="BX49" s="153"/>
      <c r="CA49"/>
      <c r="CB49"/>
      <c r="CC49"/>
      <c r="CD49"/>
      <c r="CE49"/>
      <c r="CF49"/>
      <c r="CG49"/>
      <c r="CH49"/>
      <c r="CI49"/>
      <c r="CJ49"/>
      <c r="CK49"/>
      <c r="CL49"/>
      <c r="CM49"/>
    </row>
    <row r="50" spans="1:91" s="7" customFormat="1">
      <c r="A50" s="86" t="s">
        <v>29</v>
      </c>
      <c r="B50" s="86" t="s">
        <v>30</v>
      </c>
      <c r="C50" s="86" t="s">
        <v>34</v>
      </c>
      <c r="D50" s="86">
        <v>1999</v>
      </c>
      <c r="E50" s="86">
        <v>4</v>
      </c>
      <c r="F50" s="86">
        <v>1</v>
      </c>
      <c r="G50" s="86">
        <v>26</v>
      </c>
      <c r="H50" s="86">
        <v>49</v>
      </c>
      <c r="I50" s="86">
        <v>126</v>
      </c>
      <c r="J50" s="99">
        <v>45939</v>
      </c>
      <c r="K50" s="3">
        <v>0.66</v>
      </c>
      <c r="L50" s="143">
        <v>6.0999999999999999E-2</v>
      </c>
      <c r="M50" s="143">
        <v>9.4E-2</v>
      </c>
      <c r="N50" s="143">
        <v>0.20499999999999999</v>
      </c>
      <c r="O50" s="143">
        <v>0.45100000000000001</v>
      </c>
      <c r="P50" s="145">
        <f t="shared" si="3"/>
        <v>0.93900000000000006</v>
      </c>
      <c r="Q50" s="145">
        <f t="shared" si="4"/>
        <v>0.90600000000000003</v>
      </c>
      <c r="R50" s="145">
        <f t="shared" si="5"/>
        <v>0.79500000000000004</v>
      </c>
      <c r="S50" s="145">
        <f t="shared" si="6"/>
        <v>0.54899999999999993</v>
      </c>
      <c r="T50" s="3">
        <v>0</v>
      </c>
      <c r="U50" s="3">
        <v>0</v>
      </c>
      <c r="V50" s="3">
        <v>0</v>
      </c>
      <c r="W50" s="3">
        <v>0</v>
      </c>
      <c r="X50" s="3">
        <v>0</v>
      </c>
      <c r="Y50" s="3">
        <v>0</v>
      </c>
      <c r="Z50" s="3">
        <v>0</v>
      </c>
      <c r="AA50" s="3">
        <v>7.3</v>
      </c>
      <c r="AB50" s="3">
        <v>0</v>
      </c>
      <c r="AC50" s="3">
        <v>9.6999999999999993</v>
      </c>
      <c r="AD50" s="3">
        <v>5.8</v>
      </c>
      <c r="AE50" s="3">
        <v>44.8</v>
      </c>
      <c r="AF50" s="3">
        <v>40.200000000000003</v>
      </c>
      <c r="AG50" s="3">
        <v>31.9</v>
      </c>
      <c r="AH50" s="3">
        <v>45.9</v>
      </c>
      <c r="AI50" s="3">
        <v>53.2</v>
      </c>
      <c r="AJ50" s="3">
        <v>44.8</v>
      </c>
      <c r="AK50" s="3">
        <v>51.7</v>
      </c>
      <c r="AL50" s="3">
        <v>49.9</v>
      </c>
      <c r="AM50" s="3">
        <v>50.2</v>
      </c>
      <c r="AN50" s="3">
        <v>98</v>
      </c>
      <c r="AO50" s="3">
        <v>0.5</v>
      </c>
      <c r="AP50" s="7">
        <v>1136</v>
      </c>
      <c r="AQ50" s="7">
        <f t="shared" si="7"/>
        <v>2272</v>
      </c>
      <c r="AR50" s="114">
        <v>83.4</v>
      </c>
      <c r="AS50" s="86">
        <v>20</v>
      </c>
      <c r="AT50" s="7">
        <v>18</v>
      </c>
      <c r="AU50" s="114">
        <v>48.9</v>
      </c>
      <c r="AV50" s="7">
        <v>21.13</v>
      </c>
      <c r="AW50" s="114">
        <f t="shared" si="8"/>
        <v>56.789366053169736</v>
      </c>
      <c r="AX50" s="7">
        <v>4.09</v>
      </c>
      <c r="AY50" s="7">
        <v>4.33</v>
      </c>
      <c r="AZ50" s="7">
        <v>20.51</v>
      </c>
      <c r="BA50" s="7">
        <v>8.06</v>
      </c>
      <c r="BB50" s="114">
        <f t="shared" si="9"/>
        <v>36.99</v>
      </c>
      <c r="BC50" s="114">
        <f t="shared" si="10"/>
        <v>2.0550000000000002</v>
      </c>
      <c r="BD50" s="114">
        <f t="shared" si="11"/>
        <v>4.6333333333333337</v>
      </c>
      <c r="BE50" s="138">
        <f t="shared" si="26"/>
        <v>0.43210633946830262</v>
      </c>
      <c r="BF50" s="136">
        <f t="shared" si="27"/>
        <v>490.87280163599178</v>
      </c>
      <c r="BG50" s="136">
        <f t="shared" si="28"/>
        <v>981.74560327198355</v>
      </c>
      <c r="BH50" s="148">
        <f t="shared" si="12"/>
        <v>0.11057042443903757</v>
      </c>
      <c r="BI50" s="148">
        <f t="shared" si="13"/>
        <v>0.11705866450391997</v>
      </c>
      <c r="BJ50" s="148">
        <f t="shared" si="14"/>
        <v>0.55447418221140854</v>
      </c>
      <c r="BK50" s="148">
        <f t="shared" si="15"/>
        <v>0.21789672884563396</v>
      </c>
      <c r="BL50" s="146">
        <f t="shared" si="16"/>
        <v>108.55202804494222</v>
      </c>
      <c r="BM50" s="146">
        <f t="shared" si="17"/>
        <v>114.92182920161363</v>
      </c>
      <c r="BN50" s="146">
        <f t="shared" si="18"/>
        <v>544.35259051387902</v>
      </c>
      <c r="BO50" s="146">
        <f t="shared" si="19"/>
        <v>213.91915551154872</v>
      </c>
      <c r="BP50" s="146">
        <f t="shared" si="20"/>
        <v>0</v>
      </c>
      <c r="BQ50" s="146">
        <f t="shared" si="21"/>
        <v>1.825</v>
      </c>
      <c r="BR50" s="146">
        <f t="shared" si="22"/>
        <v>15.074999999999999</v>
      </c>
      <c r="BS50" s="146">
        <f t="shared" si="23"/>
        <v>42.8</v>
      </c>
      <c r="BT50" s="146">
        <f t="shared" si="24"/>
        <v>49.150000000000006</v>
      </c>
      <c r="BV50" s="119"/>
      <c r="BW50" s="150"/>
      <c r="BX50" s="153"/>
      <c r="CA50"/>
      <c r="CB50"/>
      <c r="CC50"/>
      <c r="CD50"/>
      <c r="CE50"/>
      <c r="CF50"/>
      <c r="CG50"/>
      <c r="CH50"/>
      <c r="CI50"/>
      <c r="CJ50"/>
      <c r="CK50"/>
      <c r="CL50"/>
      <c r="CM50"/>
    </row>
    <row r="51" spans="1:91" s="7" customFormat="1">
      <c r="A51" s="86" t="s">
        <v>29</v>
      </c>
      <c r="B51" s="86" t="s">
        <v>30</v>
      </c>
      <c r="C51" s="86" t="s">
        <v>35</v>
      </c>
      <c r="D51" s="86">
        <v>2002</v>
      </c>
      <c r="E51" s="86">
        <v>4</v>
      </c>
      <c r="F51" s="86">
        <v>2</v>
      </c>
      <c r="G51" s="86">
        <v>26</v>
      </c>
      <c r="H51" s="86">
        <v>50</v>
      </c>
      <c r="I51" s="86">
        <v>226</v>
      </c>
      <c r="J51" s="99">
        <v>45937</v>
      </c>
      <c r="K51" s="3">
        <v>0.61</v>
      </c>
      <c r="L51" s="143">
        <v>0.129</v>
      </c>
      <c r="M51" s="143">
        <v>0.19900000000000001</v>
      </c>
      <c r="N51" s="143">
        <v>0.27800000000000002</v>
      </c>
      <c r="O51" s="143">
        <v>0.57199999999999995</v>
      </c>
      <c r="P51" s="145">
        <f t="shared" si="3"/>
        <v>0.871</v>
      </c>
      <c r="Q51" s="145">
        <f t="shared" si="4"/>
        <v>0.80099999999999993</v>
      </c>
      <c r="R51" s="145">
        <f t="shared" si="5"/>
        <v>0.72199999999999998</v>
      </c>
      <c r="S51" s="145">
        <f t="shared" si="6"/>
        <v>0.42800000000000005</v>
      </c>
      <c r="T51" s="3">
        <v>0</v>
      </c>
      <c r="U51" s="3">
        <v>0</v>
      </c>
      <c r="V51" s="3">
        <v>0</v>
      </c>
      <c r="W51" s="3">
        <v>0</v>
      </c>
      <c r="X51" s="3">
        <v>0</v>
      </c>
      <c r="Y51" s="3">
        <v>0</v>
      </c>
      <c r="Z51" s="3">
        <v>0.9</v>
      </c>
      <c r="AA51" s="3">
        <v>15.2</v>
      </c>
      <c r="AB51" s="3">
        <v>6.1</v>
      </c>
      <c r="AC51" s="3">
        <v>23</v>
      </c>
      <c r="AD51" s="3">
        <v>24.1</v>
      </c>
      <c r="AE51" s="3">
        <v>41.4</v>
      </c>
      <c r="AF51" s="3">
        <v>32.1</v>
      </c>
      <c r="AG51" s="3">
        <v>46.2</v>
      </c>
      <c r="AH51" s="3">
        <v>44.3</v>
      </c>
      <c r="AI51" s="3">
        <v>46.1</v>
      </c>
      <c r="AJ51" s="3">
        <v>48.4</v>
      </c>
      <c r="AK51" s="3">
        <v>55.4</v>
      </c>
      <c r="AL51" s="3">
        <v>45.2</v>
      </c>
      <c r="AM51" s="3">
        <v>47</v>
      </c>
      <c r="AN51" s="3">
        <v>89</v>
      </c>
      <c r="AO51" s="3">
        <v>0.5</v>
      </c>
      <c r="AP51" s="7">
        <v>1297</v>
      </c>
      <c r="AQ51" s="7">
        <f t="shared" si="7"/>
        <v>2594</v>
      </c>
      <c r="AR51" s="114">
        <v>150.11000000000001</v>
      </c>
      <c r="AS51" s="86">
        <v>20</v>
      </c>
      <c r="AT51" s="7">
        <v>18</v>
      </c>
      <c r="AU51" s="114">
        <v>103.77</v>
      </c>
      <c r="AV51" s="7">
        <v>40.11</v>
      </c>
      <c r="AW51" s="114">
        <f t="shared" si="8"/>
        <v>61.347210176351552</v>
      </c>
      <c r="AX51" s="7">
        <v>7.64</v>
      </c>
      <c r="AY51" s="7">
        <v>4.18</v>
      </c>
      <c r="AZ51" s="7">
        <v>30.44</v>
      </c>
      <c r="BA51" s="7">
        <v>9.6199999999999992</v>
      </c>
      <c r="BB51" s="114">
        <f t="shared" si="9"/>
        <v>51.88</v>
      </c>
      <c r="BC51" s="114">
        <f t="shared" si="10"/>
        <v>2.8822222222222225</v>
      </c>
      <c r="BD51" s="114">
        <f t="shared" si="11"/>
        <v>8.339444444444446</v>
      </c>
      <c r="BE51" s="138">
        <f t="shared" si="26"/>
        <v>0.38652789823648454</v>
      </c>
      <c r="BF51" s="136">
        <f t="shared" si="27"/>
        <v>501.32668401272042</v>
      </c>
      <c r="BG51" s="136">
        <f t="shared" si="28"/>
        <v>1002.6533680254408</v>
      </c>
      <c r="BH51" s="148">
        <f t="shared" si="12"/>
        <v>0.14726291441788741</v>
      </c>
      <c r="BI51" s="148">
        <f t="shared" si="13"/>
        <v>8.0570547417116417E-2</v>
      </c>
      <c r="BJ51" s="148">
        <f t="shared" si="14"/>
        <v>0.58673862760215878</v>
      </c>
      <c r="BK51" s="148">
        <f t="shared" si="15"/>
        <v>0.18542791056283731</v>
      </c>
      <c r="BL51" s="146">
        <f t="shared" si="16"/>
        <v>147.65365712633707</v>
      </c>
      <c r="BM51" s="146">
        <f t="shared" si="17"/>
        <v>80.784330731425257</v>
      </c>
      <c r="BN51" s="146">
        <f t="shared" si="18"/>
        <v>588.29546111592936</v>
      </c>
      <c r="BO51" s="146">
        <f t="shared" si="19"/>
        <v>185.91991905174905</v>
      </c>
      <c r="BP51" s="146">
        <f t="shared" si="20"/>
        <v>0</v>
      </c>
      <c r="BQ51" s="146">
        <f t="shared" si="21"/>
        <v>4.0249999999999995</v>
      </c>
      <c r="BR51" s="146">
        <f t="shared" si="22"/>
        <v>23.65</v>
      </c>
      <c r="BS51" s="146">
        <f t="shared" si="23"/>
        <v>42.175000000000004</v>
      </c>
      <c r="BT51" s="146">
        <f t="shared" si="24"/>
        <v>49</v>
      </c>
      <c r="BV51" s="119"/>
      <c r="BW51" s="150"/>
      <c r="BX51" s="153"/>
      <c r="CA51"/>
      <c r="CB51"/>
      <c r="CC51"/>
      <c r="CD51"/>
      <c r="CE51"/>
      <c r="CF51"/>
      <c r="CG51"/>
      <c r="CH51"/>
      <c r="CI51"/>
      <c r="CJ51"/>
      <c r="CK51"/>
      <c r="CL51"/>
      <c r="CM51"/>
    </row>
    <row r="52" spans="1:91" s="7" customFormat="1">
      <c r="A52" s="86" t="s">
        <v>29</v>
      </c>
      <c r="B52" s="86" t="s">
        <v>30</v>
      </c>
      <c r="C52" s="86" t="s">
        <v>32</v>
      </c>
      <c r="D52" s="86">
        <v>1985</v>
      </c>
      <c r="E52" s="86">
        <v>4</v>
      </c>
      <c r="F52" s="86">
        <v>3</v>
      </c>
      <c r="G52" s="86">
        <v>26</v>
      </c>
      <c r="H52" s="86">
        <v>51</v>
      </c>
      <c r="I52" s="86">
        <v>326</v>
      </c>
      <c r="J52" s="99">
        <v>45937</v>
      </c>
      <c r="K52" s="3">
        <v>0.66</v>
      </c>
      <c r="L52" s="143">
        <v>0.35099999999999998</v>
      </c>
      <c r="M52" s="143">
        <v>0.219</v>
      </c>
      <c r="N52" s="143">
        <v>0.379</v>
      </c>
      <c r="O52" s="143">
        <v>0.64</v>
      </c>
      <c r="P52" s="145">
        <f t="shared" si="3"/>
        <v>0.64900000000000002</v>
      </c>
      <c r="Q52" s="145">
        <f t="shared" si="4"/>
        <v>0.78100000000000003</v>
      </c>
      <c r="R52" s="145">
        <f t="shared" si="5"/>
        <v>0.621</v>
      </c>
      <c r="S52" s="145">
        <f t="shared" si="6"/>
        <v>0.36</v>
      </c>
      <c r="T52" s="3">
        <v>0</v>
      </c>
      <c r="U52" s="3">
        <v>0</v>
      </c>
      <c r="V52" s="3">
        <v>0</v>
      </c>
      <c r="W52" s="3">
        <v>4</v>
      </c>
      <c r="X52" s="3">
        <v>16.600000000000001</v>
      </c>
      <c r="Y52" s="3">
        <v>0.2</v>
      </c>
      <c r="Z52" s="3">
        <v>13.6</v>
      </c>
      <c r="AA52" s="3">
        <v>28</v>
      </c>
      <c r="AB52" s="3">
        <v>43.2</v>
      </c>
      <c r="AC52" s="3">
        <v>16.7</v>
      </c>
      <c r="AD52" s="3">
        <v>35.5</v>
      </c>
      <c r="AE52" s="3">
        <v>43.6</v>
      </c>
      <c r="AF52" s="3">
        <v>46.8</v>
      </c>
      <c r="AG52" s="3">
        <v>41.8</v>
      </c>
      <c r="AH52" s="3">
        <v>47</v>
      </c>
      <c r="AI52" s="3">
        <v>46.6</v>
      </c>
      <c r="AJ52" s="3">
        <v>41.2</v>
      </c>
      <c r="AK52" s="3">
        <v>44.2</v>
      </c>
      <c r="AL52" s="3">
        <v>45.3</v>
      </c>
      <c r="AM52" s="3">
        <v>40.5</v>
      </c>
      <c r="AN52" s="3">
        <v>94</v>
      </c>
      <c r="AO52" s="3">
        <v>0.5</v>
      </c>
      <c r="AP52" s="7">
        <v>1162</v>
      </c>
      <c r="AQ52" s="7">
        <f t="shared" si="7"/>
        <v>2324</v>
      </c>
      <c r="AR52" s="114">
        <v>113.7</v>
      </c>
      <c r="AS52" s="86">
        <v>20</v>
      </c>
      <c r="AT52" s="7">
        <v>20</v>
      </c>
      <c r="AU52" s="114">
        <v>85.18</v>
      </c>
      <c r="AV52" s="7">
        <v>33.51</v>
      </c>
      <c r="AW52" s="114">
        <f t="shared" si="8"/>
        <v>60.659779290913363</v>
      </c>
      <c r="AX52" s="7">
        <v>7.12</v>
      </c>
      <c r="AY52" s="7">
        <v>2.82</v>
      </c>
      <c r="AZ52" s="7">
        <v>26.04</v>
      </c>
      <c r="BA52" s="7">
        <v>7.92</v>
      </c>
      <c r="BB52" s="114">
        <f t="shared" si="9"/>
        <v>43.9</v>
      </c>
      <c r="BC52" s="114">
        <f t="shared" si="10"/>
        <v>2.1949999999999998</v>
      </c>
      <c r="BD52" s="114">
        <f t="shared" si="11"/>
        <v>5.6850000000000005</v>
      </c>
      <c r="BE52" s="138">
        <f t="shared" si="26"/>
        <v>0.39340220709086632</v>
      </c>
      <c r="BF52" s="136">
        <f t="shared" si="27"/>
        <v>457.13336463958666</v>
      </c>
      <c r="BG52" s="136">
        <f t="shared" si="28"/>
        <v>914.26672927917332</v>
      </c>
      <c r="BH52" s="148">
        <f t="shared" si="12"/>
        <v>0.16218678815489751</v>
      </c>
      <c r="BI52" s="148">
        <f t="shared" si="13"/>
        <v>6.4236902050113898E-2</v>
      </c>
      <c r="BJ52" s="148">
        <f t="shared" si="14"/>
        <v>0.59316628701594531</v>
      </c>
      <c r="BK52" s="148">
        <f t="shared" si="15"/>
        <v>0.18041002277904328</v>
      </c>
      <c r="BL52" s="146">
        <f t="shared" si="16"/>
        <v>148.28198433867232</v>
      </c>
      <c r="BM52" s="146">
        <f t="shared" si="17"/>
        <v>58.729662336384258</v>
      </c>
      <c r="BN52" s="146">
        <f t="shared" si="18"/>
        <v>542.31220114873975</v>
      </c>
      <c r="BO52" s="146">
        <f t="shared" si="19"/>
        <v>164.94288145537706</v>
      </c>
      <c r="BP52" s="146">
        <f t="shared" si="20"/>
        <v>1</v>
      </c>
      <c r="BQ52" s="146">
        <f t="shared" si="21"/>
        <v>14.6</v>
      </c>
      <c r="BR52" s="146">
        <f t="shared" si="22"/>
        <v>34.75</v>
      </c>
      <c r="BS52" s="146">
        <f t="shared" si="23"/>
        <v>45.55</v>
      </c>
      <c r="BT52" s="146">
        <f t="shared" si="24"/>
        <v>42.8</v>
      </c>
      <c r="BV52" s="119"/>
      <c r="BW52" s="150"/>
      <c r="BX52" s="153"/>
      <c r="CA52"/>
      <c r="CB52"/>
      <c r="CC52"/>
      <c r="CD52"/>
      <c r="CE52"/>
      <c r="CF52"/>
      <c r="CG52"/>
      <c r="CH52"/>
      <c r="CI52"/>
    </row>
    <row r="53" spans="1:91" s="7" customFormat="1">
      <c r="A53" s="86" t="s">
        <v>29</v>
      </c>
      <c r="B53" s="86" t="s">
        <v>30</v>
      </c>
      <c r="C53" s="86" t="s">
        <v>38</v>
      </c>
      <c r="D53" s="86">
        <v>2023</v>
      </c>
      <c r="E53" s="86">
        <v>4</v>
      </c>
      <c r="F53" s="86">
        <v>4</v>
      </c>
      <c r="G53" s="86">
        <v>26</v>
      </c>
      <c r="H53" s="86">
        <v>52</v>
      </c>
      <c r="I53" s="86">
        <v>426</v>
      </c>
      <c r="J53" s="104">
        <v>45933</v>
      </c>
      <c r="K53" s="3">
        <v>0.66</v>
      </c>
      <c r="L53" s="143">
        <v>0.125</v>
      </c>
      <c r="M53" s="143">
        <v>0.17299999999999999</v>
      </c>
      <c r="N53" s="143">
        <v>0.28599999999999998</v>
      </c>
      <c r="O53" s="143">
        <v>0.45200000000000001</v>
      </c>
      <c r="P53" s="145">
        <f t="shared" si="3"/>
        <v>0.875</v>
      </c>
      <c r="Q53" s="145">
        <f t="shared" si="4"/>
        <v>0.82699999999999996</v>
      </c>
      <c r="R53" s="145">
        <f t="shared" si="5"/>
        <v>0.71399999999999997</v>
      </c>
      <c r="S53" s="145">
        <f t="shared" si="6"/>
        <v>0.54800000000000004</v>
      </c>
      <c r="T53" s="3">
        <v>0</v>
      </c>
      <c r="U53" s="3">
        <v>0</v>
      </c>
      <c r="V53" s="3">
        <v>2.7</v>
      </c>
      <c r="W53" s="3">
        <v>0</v>
      </c>
      <c r="X53" s="3">
        <v>1.8</v>
      </c>
      <c r="Y53" s="3">
        <v>1.6</v>
      </c>
      <c r="Z53" s="3">
        <v>9.6999999999999993</v>
      </c>
      <c r="AA53" s="3">
        <v>1.5</v>
      </c>
      <c r="AB53" s="3">
        <v>40.6</v>
      </c>
      <c r="AC53" s="3">
        <v>12.4</v>
      </c>
      <c r="AD53" s="3">
        <v>45.5</v>
      </c>
      <c r="AE53" s="3">
        <v>31.5</v>
      </c>
      <c r="AF53" s="3">
        <v>45.1</v>
      </c>
      <c r="AG53" s="3">
        <v>52.9</v>
      </c>
      <c r="AH53" s="3">
        <v>50.6</v>
      </c>
      <c r="AI53" s="3">
        <v>46.9</v>
      </c>
      <c r="AJ53" s="3">
        <v>50.7</v>
      </c>
      <c r="AK53" s="3">
        <v>43.1</v>
      </c>
      <c r="AL53" s="3">
        <v>49.7</v>
      </c>
      <c r="AM53" s="3">
        <v>52.2</v>
      </c>
      <c r="AN53" s="3">
        <v>83</v>
      </c>
      <c r="AO53" s="3">
        <v>0.5</v>
      </c>
      <c r="AP53" s="7">
        <v>1288</v>
      </c>
      <c r="AQ53" s="7">
        <f t="shared" si="7"/>
        <v>2576</v>
      </c>
      <c r="AR53" s="114">
        <v>141.9</v>
      </c>
      <c r="AS53" s="86">
        <v>20</v>
      </c>
      <c r="AT53" s="7">
        <v>20</v>
      </c>
      <c r="AU53" s="114">
        <v>78.400000000000006</v>
      </c>
      <c r="AV53" s="7">
        <v>28.79</v>
      </c>
      <c r="AW53" s="114">
        <f t="shared" si="8"/>
        <v>63.278061224489804</v>
      </c>
      <c r="AX53" s="7">
        <v>6.95</v>
      </c>
      <c r="AY53" s="7">
        <v>3.17</v>
      </c>
      <c r="AZ53" s="7">
        <v>31.84</v>
      </c>
      <c r="BA53" s="7">
        <v>9.08</v>
      </c>
      <c r="BB53" s="114">
        <f t="shared" si="9"/>
        <v>51.04</v>
      </c>
      <c r="BC53" s="114">
        <f t="shared" si="10"/>
        <v>2.552</v>
      </c>
      <c r="BD53" s="114">
        <f t="shared" si="11"/>
        <v>7.0950000000000006</v>
      </c>
      <c r="BE53" s="138">
        <f t="shared" si="26"/>
        <v>0.36721938775510199</v>
      </c>
      <c r="BF53" s="136">
        <f t="shared" si="27"/>
        <v>472.97857142857134</v>
      </c>
      <c r="BG53" s="136">
        <f t="shared" si="28"/>
        <v>945.95714285714268</v>
      </c>
      <c r="BH53" s="148">
        <f t="shared" si="12"/>
        <v>0.13616771159874608</v>
      </c>
      <c r="BI53" s="148">
        <f t="shared" si="13"/>
        <v>6.2108150470219434E-2</v>
      </c>
      <c r="BJ53" s="148">
        <f t="shared" si="14"/>
        <v>0.62382445141065834</v>
      </c>
      <c r="BK53" s="148">
        <f t="shared" si="15"/>
        <v>0.17789968652037619</v>
      </c>
      <c r="BL53" s="146">
        <f t="shared" si="16"/>
        <v>128.80881941334525</v>
      </c>
      <c r="BM53" s="146">
        <f t="shared" si="17"/>
        <v>58.75164856695028</v>
      </c>
      <c r="BN53" s="146">
        <f t="shared" si="18"/>
        <v>590.11119570085077</v>
      </c>
      <c r="BO53" s="146">
        <f t="shared" si="19"/>
        <v>168.28547917599639</v>
      </c>
      <c r="BP53" s="146">
        <f t="shared" si="20"/>
        <v>0.67500000000000004</v>
      </c>
      <c r="BQ53" s="146">
        <f t="shared" si="21"/>
        <v>3.65</v>
      </c>
      <c r="BR53" s="146">
        <f t="shared" si="22"/>
        <v>32.5</v>
      </c>
      <c r="BS53" s="146">
        <f t="shared" si="23"/>
        <v>48.875</v>
      </c>
      <c r="BT53" s="146">
        <f t="shared" si="24"/>
        <v>48.924999999999997</v>
      </c>
      <c r="BV53" s="119"/>
      <c r="BW53" s="150"/>
      <c r="BX53" s="153"/>
      <c r="BY53" s="29" t="s">
        <v>626</v>
      </c>
      <c r="BZ53"/>
      <c r="CA53"/>
      <c r="CB53" s="29" t="s">
        <v>55</v>
      </c>
      <c r="CC53"/>
      <c r="CD53"/>
      <c r="CE53"/>
      <c r="CF53"/>
      <c r="CG53"/>
      <c r="CH53"/>
      <c r="CI53"/>
    </row>
    <row r="54" spans="1:91" s="7" customFormat="1">
      <c r="A54" s="86" t="s">
        <v>29</v>
      </c>
      <c r="B54" s="86" t="s">
        <v>30</v>
      </c>
      <c r="C54" s="86" t="s">
        <v>36</v>
      </c>
      <c r="D54" s="86">
        <v>2016</v>
      </c>
      <c r="E54" s="86">
        <v>4</v>
      </c>
      <c r="F54" s="86">
        <v>4</v>
      </c>
      <c r="G54" s="86">
        <v>28</v>
      </c>
      <c r="H54" s="86">
        <v>53</v>
      </c>
      <c r="I54" s="86">
        <v>428</v>
      </c>
      <c r="J54" s="99">
        <v>45939</v>
      </c>
      <c r="K54" s="3">
        <v>0.76</v>
      </c>
      <c r="L54" s="143">
        <v>1.9E-2</v>
      </c>
      <c r="M54" s="143">
        <v>0.03</v>
      </c>
      <c r="N54" s="143">
        <v>6.4000000000000001E-2</v>
      </c>
      <c r="O54" s="143">
        <v>0.46100000000000002</v>
      </c>
      <c r="P54" s="145">
        <f t="shared" si="3"/>
        <v>0.98099999999999998</v>
      </c>
      <c r="Q54" s="145">
        <f t="shared" si="4"/>
        <v>0.97</v>
      </c>
      <c r="R54" s="145">
        <f t="shared" si="5"/>
        <v>0.93599999999999994</v>
      </c>
      <c r="S54" s="145">
        <f t="shared" si="6"/>
        <v>0.53899999999999992</v>
      </c>
      <c r="T54" s="3">
        <v>0</v>
      </c>
      <c r="U54" s="3">
        <v>0</v>
      </c>
      <c r="V54" s="3">
        <v>0</v>
      </c>
      <c r="W54" s="3">
        <v>0</v>
      </c>
      <c r="X54" s="3">
        <v>0</v>
      </c>
      <c r="Y54" s="3">
        <v>0</v>
      </c>
      <c r="Z54" s="3">
        <v>0</v>
      </c>
      <c r="AA54" s="3">
        <v>0</v>
      </c>
      <c r="AB54" s="3">
        <v>22.5</v>
      </c>
      <c r="AC54" s="3">
        <v>36.6</v>
      </c>
      <c r="AD54" s="3">
        <v>38.799999999999997</v>
      </c>
      <c r="AE54" s="3">
        <v>6.1</v>
      </c>
      <c r="AF54" s="3">
        <v>46.8</v>
      </c>
      <c r="AG54" s="3">
        <v>44</v>
      </c>
      <c r="AH54" s="3">
        <v>47.1</v>
      </c>
      <c r="AI54" s="3">
        <v>45.5</v>
      </c>
      <c r="AJ54" s="3">
        <v>43</v>
      </c>
      <c r="AK54" s="3">
        <v>48.4</v>
      </c>
      <c r="AL54" s="3">
        <v>45.1</v>
      </c>
      <c r="AM54" s="3">
        <v>38.700000000000003</v>
      </c>
      <c r="AN54" s="3">
        <v>93</v>
      </c>
      <c r="AO54" s="3">
        <v>0.5</v>
      </c>
      <c r="AP54" s="7">
        <v>1972</v>
      </c>
      <c r="AQ54" s="7">
        <f t="shared" si="7"/>
        <v>3944</v>
      </c>
      <c r="AR54" s="114">
        <v>174.5</v>
      </c>
      <c r="AS54" s="86">
        <v>20</v>
      </c>
      <c r="AT54" s="7">
        <v>20</v>
      </c>
      <c r="AU54" s="114">
        <v>87.7</v>
      </c>
      <c r="AV54" s="7">
        <v>27.59</v>
      </c>
      <c r="AW54" s="114">
        <f t="shared" si="8"/>
        <v>68.54047890535918</v>
      </c>
      <c r="AX54" s="7">
        <v>9.2799999999999994</v>
      </c>
      <c r="AY54" s="7">
        <v>6.1</v>
      </c>
      <c r="AZ54" s="7">
        <v>26.66</v>
      </c>
      <c r="BA54" s="7">
        <v>8.06</v>
      </c>
      <c r="BB54" s="114">
        <f t="shared" si="9"/>
        <v>50.1</v>
      </c>
      <c r="BC54" s="114">
        <f t="shared" si="10"/>
        <v>2.5049999999999999</v>
      </c>
      <c r="BD54" s="114">
        <f t="shared" si="11"/>
        <v>8.7249999999999996</v>
      </c>
      <c r="BE54" s="138">
        <f t="shared" si="26"/>
        <v>0.31459521094640819</v>
      </c>
      <c r="BF54" s="136">
        <f t="shared" si="27"/>
        <v>620.38175598631699</v>
      </c>
      <c r="BG54" s="136">
        <f t="shared" si="28"/>
        <v>1240.763511972634</v>
      </c>
      <c r="BH54" s="148">
        <f t="shared" si="12"/>
        <v>0.18522954091816365</v>
      </c>
      <c r="BI54" s="148">
        <f t="shared" si="13"/>
        <v>0.12175648702594809</v>
      </c>
      <c r="BJ54" s="148">
        <f t="shared" si="14"/>
        <v>0.53213572854291413</v>
      </c>
      <c r="BK54" s="148">
        <f t="shared" si="15"/>
        <v>0.16087824351297406</v>
      </c>
      <c r="BL54" s="146">
        <f t="shared" si="16"/>
        <v>229.82605571069945</v>
      </c>
      <c r="BM54" s="146">
        <f t="shared" si="17"/>
        <v>151.0710064477658</v>
      </c>
      <c r="BN54" s="146">
        <f t="shared" si="18"/>
        <v>660.25459539302233</v>
      </c>
      <c r="BO54" s="146">
        <f t="shared" si="19"/>
        <v>199.61185442114632</v>
      </c>
      <c r="BP54" s="146">
        <f t="shared" si="20"/>
        <v>0</v>
      </c>
      <c r="BQ54" s="146">
        <f t="shared" si="21"/>
        <v>0</v>
      </c>
      <c r="BR54" s="146">
        <f t="shared" si="22"/>
        <v>26</v>
      </c>
      <c r="BS54" s="146">
        <f t="shared" si="23"/>
        <v>45.85</v>
      </c>
      <c r="BT54" s="146">
        <f t="shared" si="24"/>
        <v>43.8</v>
      </c>
      <c r="BV54" s="119"/>
      <c r="BW54" s="150"/>
      <c r="BX54" s="153"/>
      <c r="BY54" s="29" t="s">
        <v>49</v>
      </c>
      <c r="BZ54" s="29" t="s">
        <v>53</v>
      </c>
      <c r="CA54" s="29" t="s">
        <v>52</v>
      </c>
      <c r="CB54">
        <v>1</v>
      </c>
      <c r="CC54">
        <v>2</v>
      </c>
      <c r="CD54">
        <v>3</v>
      </c>
      <c r="CE54">
        <v>4</v>
      </c>
      <c r="CF54" t="s">
        <v>618</v>
      </c>
      <c r="CG54"/>
      <c r="CH54"/>
      <c r="CI54"/>
    </row>
    <row r="55" spans="1:91" s="7" customFormat="1">
      <c r="A55" s="86" t="s">
        <v>29</v>
      </c>
      <c r="B55" s="86" t="s">
        <v>30</v>
      </c>
      <c r="C55" s="86" t="s">
        <v>33</v>
      </c>
      <c r="D55" s="86">
        <v>1998</v>
      </c>
      <c r="E55" s="86">
        <v>4</v>
      </c>
      <c r="F55" s="86">
        <v>3</v>
      </c>
      <c r="G55" s="86">
        <v>28</v>
      </c>
      <c r="H55" s="86">
        <v>54</v>
      </c>
      <c r="I55" s="86">
        <v>328</v>
      </c>
      <c r="J55" s="99">
        <v>45937</v>
      </c>
      <c r="K55" s="3">
        <v>0.77</v>
      </c>
      <c r="L55" s="143">
        <v>5.8999999999999997E-2</v>
      </c>
      <c r="M55" s="143">
        <v>0.11799999999999999</v>
      </c>
      <c r="N55" s="143">
        <v>0.191</v>
      </c>
      <c r="O55" s="143">
        <v>0.48</v>
      </c>
      <c r="P55" s="145">
        <f t="shared" si="3"/>
        <v>0.94100000000000006</v>
      </c>
      <c r="Q55" s="145">
        <f t="shared" si="4"/>
        <v>0.88200000000000001</v>
      </c>
      <c r="R55" s="145">
        <f t="shared" si="5"/>
        <v>0.80899999999999994</v>
      </c>
      <c r="S55" s="145">
        <f t="shared" si="6"/>
        <v>0.52</v>
      </c>
      <c r="T55" s="3">
        <v>0</v>
      </c>
      <c r="U55" s="3">
        <v>0</v>
      </c>
      <c r="V55" s="3">
        <v>21.1</v>
      </c>
      <c r="W55" s="3">
        <v>0</v>
      </c>
      <c r="X55" s="3">
        <v>19</v>
      </c>
      <c r="Y55" s="3">
        <v>0</v>
      </c>
      <c r="Z55" s="3">
        <v>29.1</v>
      </c>
      <c r="AA55" s="3">
        <v>25.2</v>
      </c>
      <c r="AB55" s="3">
        <v>29.9</v>
      </c>
      <c r="AC55" s="3">
        <v>1.1000000000000001</v>
      </c>
      <c r="AD55" s="3">
        <v>33.1</v>
      </c>
      <c r="AE55" s="3">
        <v>34</v>
      </c>
      <c r="AF55" s="3">
        <v>42.6</v>
      </c>
      <c r="AG55" s="3">
        <v>37.299999999999997</v>
      </c>
      <c r="AH55" s="3">
        <v>40.1</v>
      </c>
      <c r="AI55" s="3">
        <v>39.4</v>
      </c>
      <c r="AJ55" s="3">
        <v>41.3</v>
      </c>
      <c r="AK55" s="3">
        <v>38.799999999999997</v>
      </c>
      <c r="AL55" s="3">
        <v>42.1</v>
      </c>
      <c r="AM55" s="3">
        <v>40.799999999999997</v>
      </c>
      <c r="AN55" s="3">
        <v>114</v>
      </c>
      <c r="AO55" s="3">
        <v>0.5</v>
      </c>
      <c r="AP55" s="7">
        <v>2012</v>
      </c>
      <c r="AQ55" s="7">
        <f t="shared" si="7"/>
        <v>4024</v>
      </c>
      <c r="AR55" s="114">
        <v>166.99</v>
      </c>
      <c r="AS55" s="86">
        <v>20</v>
      </c>
      <c r="AT55" s="7">
        <v>20</v>
      </c>
      <c r="AU55" s="114">
        <v>86.54</v>
      </c>
      <c r="AV55" s="7">
        <v>26.72</v>
      </c>
      <c r="AW55" s="114">
        <f t="shared" si="8"/>
        <v>69.12410446036516</v>
      </c>
      <c r="AX55" s="7">
        <v>8.14</v>
      </c>
      <c r="AY55" s="7">
        <v>2.52</v>
      </c>
      <c r="AZ55" s="7">
        <v>26.42</v>
      </c>
      <c r="BA55" s="7">
        <v>8.5500000000000007</v>
      </c>
      <c r="BB55" s="114">
        <f t="shared" si="9"/>
        <v>45.629999999999995</v>
      </c>
      <c r="BC55" s="114">
        <f t="shared" si="10"/>
        <v>2.2814999999999999</v>
      </c>
      <c r="BD55" s="114">
        <f t="shared" si="11"/>
        <v>8.3495000000000008</v>
      </c>
      <c r="BE55" s="138">
        <f t="shared" si="26"/>
        <v>0.30875895539634846</v>
      </c>
      <c r="BF55" s="136">
        <f t="shared" si="27"/>
        <v>621.22301825745308</v>
      </c>
      <c r="BG55" s="136">
        <f t="shared" si="28"/>
        <v>1242.4460365149062</v>
      </c>
      <c r="BH55" s="148">
        <f t="shared" si="12"/>
        <v>0.17839140916063995</v>
      </c>
      <c r="BI55" s="148">
        <f t="shared" si="13"/>
        <v>5.5226824457593693E-2</v>
      </c>
      <c r="BJ55" s="148">
        <f t="shared" si="14"/>
        <v>0.57900504054350221</v>
      </c>
      <c r="BK55" s="148">
        <f t="shared" si="15"/>
        <v>0.18737672583826434</v>
      </c>
      <c r="BL55" s="146">
        <f t="shared" si="16"/>
        <v>221.64169925994602</v>
      </c>
      <c r="BM55" s="146">
        <f t="shared" si="17"/>
        <v>68.61634915664176</v>
      </c>
      <c r="BN55" s="146">
        <f t="shared" si="18"/>
        <v>719.38251774542687</v>
      </c>
      <c r="BO55" s="146">
        <f t="shared" si="19"/>
        <v>232.80547035289175</v>
      </c>
      <c r="BP55" s="146">
        <f t="shared" si="20"/>
        <v>5.2750000000000004</v>
      </c>
      <c r="BQ55" s="146">
        <f t="shared" si="21"/>
        <v>18.324999999999999</v>
      </c>
      <c r="BR55" s="146">
        <f t="shared" si="22"/>
        <v>24.524999999999999</v>
      </c>
      <c r="BS55" s="146">
        <f t="shared" si="23"/>
        <v>39.85</v>
      </c>
      <c r="BT55" s="146">
        <f t="shared" si="24"/>
        <v>40.75</v>
      </c>
      <c r="BV55" s="119"/>
      <c r="BW55" s="150"/>
      <c r="BX55" s="153"/>
      <c r="BY55" t="s">
        <v>39</v>
      </c>
      <c r="BZ55">
        <v>1984</v>
      </c>
      <c r="CA55" t="s">
        <v>41</v>
      </c>
      <c r="CB55" s="30">
        <v>76</v>
      </c>
      <c r="CC55" s="30">
        <v>85</v>
      </c>
      <c r="CD55" s="30">
        <v>77</v>
      </c>
      <c r="CE55" s="30">
        <v>85</v>
      </c>
      <c r="CF55" s="30">
        <v>80.75</v>
      </c>
      <c r="CG55" s="30"/>
      <c r="CH55" s="30"/>
      <c r="CI55"/>
    </row>
    <row r="56" spans="1:91" s="7" customFormat="1">
      <c r="A56" s="86" t="s">
        <v>29</v>
      </c>
      <c r="B56" s="86" t="s">
        <v>30</v>
      </c>
      <c r="C56" s="86" t="s">
        <v>37</v>
      </c>
      <c r="D56" s="86">
        <v>2018</v>
      </c>
      <c r="E56" s="86">
        <v>4</v>
      </c>
      <c r="F56" s="86">
        <v>2</v>
      </c>
      <c r="G56" s="86">
        <v>28</v>
      </c>
      <c r="H56" s="86">
        <v>55</v>
      </c>
      <c r="I56" s="86">
        <v>228</v>
      </c>
      <c r="J56" s="99">
        <v>45937</v>
      </c>
      <c r="K56" s="3">
        <v>0.59</v>
      </c>
      <c r="L56" s="143">
        <v>0.112</v>
      </c>
      <c r="M56" s="143">
        <v>0.17599999999999999</v>
      </c>
      <c r="N56" s="143">
        <v>0.251</v>
      </c>
      <c r="O56" s="143">
        <v>0.51200000000000001</v>
      </c>
      <c r="P56" s="145">
        <f t="shared" si="3"/>
        <v>0.88800000000000001</v>
      </c>
      <c r="Q56" s="145">
        <f t="shared" si="4"/>
        <v>0.82400000000000007</v>
      </c>
      <c r="R56" s="145">
        <f t="shared" si="5"/>
        <v>0.749</v>
      </c>
      <c r="S56" s="145">
        <f t="shared" si="6"/>
        <v>0.48799999999999999</v>
      </c>
      <c r="T56" s="3">
        <v>0</v>
      </c>
      <c r="U56" s="3">
        <v>5.4</v>
      </c>
      <c r="V56" s="3">
        <v>0</v>
      </c>
      <c r="W56" s="3">
        <v>0</v>
      </c>
      <c r="X56" s="3">
        <v>3.2</v>
      </c>
      <c r="Y56" s="3">
        <v>34.4</v>
      </c>
      <c r="Z56" s="3">
        <v>27.9</v>
      </c>
      <c r="AA56" s="3">
        <v>9.5</v>
      </c>
      <c r="AB56" s="3">
        <v>36.6</v>
      </c>
      <c r="AC56" s="3">
        <v>43</v>
      </c>
      <c r="AD56" s="3">
        <v>22.6</v>
      </c>
      <c r="AE56" s="3">
        <v>6.6</v>
      </c>
      <c r="AF56" s="3">
        <v>40.799999999999997</v>
      </c>
      <c r="AG56" s="3">
        <v>47.4</v>
      </c>
      <c r="AH56" s="3">
        <v>42.4</v>
      </c>
      <c r="AI56" s="3">
        <v>41.7</v>
      </c>
      <c r="AJ56" s="3">
        <v>40.6</v>
      </c>
      <c r="AK56" s="3">
        <v>44.5</v>
      </c>
      <c r="AL56" s="3">
        <v>43.8</v>
      </c>
      <c r="AM56" s="3">
        <v>43</v>
      </c>
      <c r="AN56" s="3">
        <v>85</v>
      </c>
      <c r="AO56" s="3">
        <v>0.5</v>
      </c>
      <c r="AP56" s="7">
        <v>1353</v>
      </c>
      <c r="AQ56" s="7">
        <f t="shared" si="7"/>
        <v>2706</v>
      </c>
      <c r="AR56" s="114">
        <v>157.72999999999999</v>
      </c>
      <c r="AS56" s="86">
        <v>20</v>
      </c>
      <c r="AT56" s="7">
        <v>20</v>
      </c>
      <c r="AU56" s="114">
        <v>86.97</v>
      </c>
      <c r="AV56" s="7">
        <v>31.31</v>
      </c>
      <c r="AW56" s="114">
        <f t="shared" si="8"/>
        <v>63.999080142577903</v>
      </c>
      <c r="AX56" s="7">
        <v>8.5399999999999991</v>
      </c>
      <c r="AY56" s="7">
        <v>2.63</v>
      </c>
      <c r="AZ56" s="7">
        <v>34.24</v>
      </c>
      <c r="BA56" s="7">
        <v>12.49</v>
      </c>
      <c r="BB56" s="114">
        <f t="shared" si="9"/>
        <v>57.9</v>
      </c>
      <c r="BC56" s="114">
        <f t="shared" si="10"/>
        <v>2.895</v>
      </c>
      <c r="BD56" s="114">
        <f t="shared" si="11"/>
        <v>7.8864999999999998</v>
      </c>
      <c r="BE56" s="138">
        <f t="shared" si="26"/>
        <v>0.36000919857422098</v>
      </c>
      <c r="BF56" s="136">
        <f t="shared" si="27"/>
        <v>487.09244567092099</v>
      </c>
      <c r="BG56" s="136">
        <f t="shared" si="28"/>
        <v>974.18489134184199</v>
      </c>
      <c r="BH56" s="148">
        <f t="shared" si="12"/>
        <v>0.14749568221070811</v>
      </c>
      <c r="BI56" s="148">
        <f t="shared" si="13"/>
        <v>4.5423143350604489E-2</v>
      </c>
      <c r="BJ56" s="148">
        <f t="shared" si="14"/>
        <v>0.59136442141623491</v>
      </c>
      <c r="BK56" s="148">
        <f t="shared" si="15"/>
        <v>0.21571675302245252</v>
      </c>
      <c r="BL56" s="146">
        <f t="shared" si="16"/>
        <v>143.68806514782955</v>
      </c>
      <c r="BM56" s="146">
        <f t="shared" si="17"/>
        <v>44.250539969413545</v>
      </c>
      <c r="BN56" s="146">
        <f t="shared" si="18"/>
        <v>576.09828462080611</v>
      </c>
      <c r="BO56" s="146">
        <f t="shared" si="19"/>
        <v>210.14800160379286</v>
      </c>
      <c r="BP56" s="146">
        <f t="shared" si="20"/>
        <v>1.35</v>
      </c>
      <c r="BQ56" s="146">
        <f t="shared" si="21"/>
        <v>18.75</v>
      </c>
      <c r="BR56" s="146">
        <f t="shared" si="22"/>
        <v>27.199999999999996</v>
      </c>
      <c r="BS56" s="146">
        <f t="shared" si="23"/>
        <v>43.075000000000003</v>
      </c>
      <c r="BT56" s="146">
        <f t="shared" si="24"/>
        <v>42.974999999999994</v>
      </c>
      <c r="BV56" s="119"/>
      <c r="BW56" s="150"/>
      <c r="BX56" s="153"/>
      <c r="BY56"/>
      <c r="BZ56">
        <v>1989</v>
      </c>
      <c r="CA56" t="s">
        <v>42</v>
      </c>
      <c r="CB56" s="30">
        <v>82</v>
      </c>
      <c r="CC56" s="30">
        <v>85</v>
      </c>
      <c r="CD56" s="30">
        <v>72</v>
      </c>
      <c r="CE56" s="30">
        <v>76</v>
      </c>
      <c r="CF56" s="30">
        <v>78.75</v>
      </c>
      <c r="CG56" s="30"/>
      <c r="CH56" s="30"/>
      <c r="CI56"/>
    </row>
    <row r="57" spans="1:91" s="7" customFormat="1">
      <c r="A57" s="86" t="s">
        <v>29</v>
      </c>
      <c r="B57" s="86" t="s">
        <v>30</v>
      </c>
      <c r="C57" s="86" t="s">
        <v>31</v>
      </c>
      <c r="D57" s="86">
        <v>1983</v>
      </c>
      <c r="E57" s="86">
        <v>4</v>
      </c>
      <c r="F57" s="86">
        <v>1</v>
      </c>
      <c r="G57" s="86">
        <v>28</v>
      </c>
      <c r="H57" s="86">
        <v>56</v>
      </c>
      <c r="I57" s="86">
        <v>128</v>
      </c>
      <c r="J57" s="99">
        <v>45937</v>
      </c>
      <c r="K57" s="3">
        <v>0.62</v>
      </c>
      <c r="L57" s="143">
        <v>0.1</v>
      </c>
      <c r="M57" s="143">
        <v>0.187</v>
      </c>
      <c r="N57" s="143">
        <v>0.29599999999999999</v>
      </c>
      <c r="O57" s="143">
        <v>0.60799999999999998</v>
      </c>
      <c r="P57" s="145">
        <f t="shared" si="3"/>
        <v>0.9</v>
      </c>
      <c r="Q57" s="145">
        <f t="shared" si="4"/>
        <v>0.81299999999999994</v>
      </c>
      <c r="R57" s="145">
        <f t="shared" si="5"/>
        <v>0.70399999999999996</v>
      </c>
      <c r="S57" s="145">
        <f t="shared" si="6"/>
        <v>0.39200000000000002</v>
      </c>
      <c r="T57" s="3">
        <v>5</v>
      </c>
      <c r="U57" s="3">
        <v>0</v>
      </c>
      <c r="V57" s="3">
        <v>0</v>
      </c>
      <c r="W57" s="3">
        <v>0</v>
      </c>
      <c r="X57" s="3">
        <v>37.6</v>
      </c>
      <c r="Y57" s="3">
        <v>2.9</v>
      </c>
      <c r="Z57" s="3">
        <v>3.6</v>
      </c>
      <c r="AA57" s="3">
        <v>0</v>
      </c>
      <c r="AB57" s="3">
        <v>41.1</v>
      </c>
      <c r="AC57" s="3">
        <v>36.9</v>
      </c>
      <c r="AD57" s="3">
        <v>45.1</v>
      </c>
      <c r="AE57" s="3">
        <v>1.3</v>
      </c>
      <c r="AF57" s="3">
        <v>44.2</v>
      </c>
      <c r="AG57" s="3">
        <v>46.2</v>
      </c>
      <c r="AH57" s="3">
        <v>42.3</v>
      </c>
      <c r="AI57" s="3">
        <v>42.2</v>
      </c>
      <c r="AJ57" s="3">
        <v>431</v>
      </c>
      <c r="AK57" s="3">
        <v>43.7</v>
      </c>
      <c r="AL57" s="3">
        <v>43.5</v>
      </c>
      <c r="AM57" s="3">
        <v>41</v>
      </c>
      <c r="AN57" s="3">
        <v>113</v>
      </c>
      <c r="AO57" s="3">
        <v>0.5</v>
      </c>
      <c r="AP57" s="7">
        <v>1405</v>
      </c>
      <c r="AQ57" s="7">
        <f t="shared" si="7"/>
        <v>2810</v>
      </c>
      <c r="AR57" s="114">
        <v>115.34</v>
      </c>
      <c r="AS57" s="86">
        <v>20</v>
      </c>
      <c r="AT57" s="7">
        <v>19</v>
      </c>
      <c r="AU57" s="114">
        <v>64.569999999999993</v>
      </c>
      <c r="AV57" s="7">
        <v>24.86</v>
      </c>
      <c r="AW57" s="114">
        <f t="shared" si="8"/>
        <v>61.499148211243615</v>
      </c>
      <c r="AX57" s="7">
        <v>5.79</v>
      </c>
      <c r="AY57" s="7">
        <v>3.33</v>
      </c>
      <c r="AZ57" s="7">
        <v>30.67</v>
      </c>
      <c r="BA57" s="7">
        <v>9.52</v>
      </c>
      <c r="BB57" s="114">
        <f t="shared" si="9"/>
        <v>49.31</v>
      </c>
      <c r="BC57" s="114">
        <f t="shared" si="10"/>
        <v>2.5952631578947369</v>
      </c>
      <c r="BD57" s="114">
        <f t="shared" si="11"/>
        <v>6.0705263157894738</v>
      </c>
      <c r="BE57" s="138">
        <f t="shared" si="26"/>
        <v>0.38500851788756391</v>
      </c>
      <c r="BF57" s="136">
        <f t="shared" si="27"/>
        <v>540.93696763202729</v>
      </c>
      <c r="BG57" s="136">
        <f t="shared" si="28"/>
        <v>1081.8739352640546</v>
      </c>
      <c r="BH57" s="148">
        <f t="shared" si="12"/>
        <v>0.11742040154126951</v>
      </c>
      <c r="BI57" s="148">
        <f t="shared" si="13"/>
        <v>6.7531940782802669E-2</v>
      </c>
      <c r="BJ57" s="148">
        <f t="shared" si="14"/>
        <v>0.6219833705130805</v>
      </c>
      <c r="BK57" s="148">
        <f t="shared" si="15"/>
        <v>0.19306428716284726</v>
      </c>
      <c r="BL57" s="146">
        <f t="shared" si="16"/>
        <v>127.03407189573871</v>
      </c>
      <c r="BM57" s="146">
        <f t="shared" si="17"/>
        <v>73.061046530709817</v>
      </c>
      <c r="BN57" s="146">
        <f t="shared" si="18"/>
        <v>672.9075967257869</v>
      </c>
      <c r="BO57" s="146">
        <f t="shared" si="19"/>
        <v>208.87122011181907</v>
      </c>
      <c r="BP57" s="146">
        <f t="shared" si="20"/>
        <v>1.25</v>
      </c>
      <c r="BQ57" s="146">
        <f t="shared" si="21"/>
        <v>11.025</v>
      </c>
      <c r="BR57" s="146">
        <f t="shared" si="22"/>
        <v>31.099999999999998</v>
      </c>
      <c r="BS57" s="146">
        <f t="shared" si="23"/>
        <v>43.724999999999994</v>
      </c>
      <c r="BT57" s="146">
        <f t="shared" si="24"/>
        <v>139.80000000000001</v>
      </c>
      <c r="BV57" s="119"/>
      <c r="BW57" s="150"/>
      <c r="BX57" s="153"/>
      <c r="BY57"/>
      <c r="BZ57">
        <v>1999</v>
      </c>
      <c r="CA57" t="s">
        <v>43</v>
      </c>
      <c r="CB57" s="30">
        <v>88</v>
      </c>
      <c r="CC57" s="30">
        <v>89</v>
      </c>
      <c r="CD57" s="30">
        <v>80</v>
      </c>
      <c r="CE57" s="30">
        <v>85</v>
      </c>
      <c r="CF57" s="30">
        <v>85.5</v>
      </c>
      <c r="CG57" s="30"/>
      <c r="CH57" s="30"/>
      <c r="CI57"/>
    </row>
    <row r="58" spans="1:91" s="7" customFormat="1">
      <c r="A58" s="86" t="s">
        <v>39</v>
      </c>
      <c r="B58" s="86" t="s">
        <v>40</v>
      </c>
      <c r="C58" s="86" t="s">
        <v>43</v>
      </c>
      <c r="D58" s="86">
        <v>1999</v>
      </c>
      <c r="E58" s="86">
        <v>4</v>
      </c>
      <c r="F58" s="86">
        <v>1</v>
      </c>
      <c r="G58" s="86">
        <v>30</v>
      </c>
      <c r="H58" s="86">
        <v>57</v>
      </c>
      <c r="I58" s="86">
        <v>130</v>
      </c>
      <c r="J58" s="99">
        <v>45939</v>
      </c>
      <c r="K58" s="3">
        <v>0.71</v>
      </c>
      <c r="L58" s="143">
        <v>7.6999999999999999E-2</v>
      </c>
      <c r="M58" s="143">
        <v>0.10100000000000001</v>
      </c>
      <c r="N58" s="143">
        <v>0.191</v>
      </c>
      <c r="O58" s="143">
        <v>0.60499999999999998</v>
      </c>
      <c r="P58" s="145">
        <f t="shared" si="3"/>
        <v>0.92300000000000004</v>
      </c>
      <c r="Q58" s="145">
        <f t="shared" si="4"/>
        <v>0.89900000000000002</v>
      </c>
      <c r="R58" s="145">
        <f t="shared" si="5"/>
        <v>0.80899999999999994</v>
      </c>
      <c r="S58" s="145">
        <f t="shared" si="6"/>
        <v>0.39500000000000002</v>
      </c>
      <c r="T58" s="3">
        <v>0</v>
      </c>
      <c r="U58" s="3">
        <v>0</v>
      </c>
      <c r="V58" s="3">
        <v>0</v>
      </c>
      <c r="W58" s="3">
        <v>0</v>
      </c>
      <c r="X58" s="3">
        <v>0</v>
      </c>
      <c r="Y58" s="3">
        <v>0</v>
      </c>
      <c r="Z58" s="3">
        <v>0</v>
      </c>
      <c r="AA58" s="3">
        <v>0</v>
      </c>
      <c r="AB58" s="3">
        <v>0.5</v>
      </c>
      <c r="AC58" s="3">
        <v>29.8</v>
      </c>
      <c r="AD58" s="3">
        <v>8.6</v>
      </c>
      <c r="AE58" s="3">
        <v>0</v>
      </c>
      <c r="AF58" s="3">
        <v>52.9</v>
      </c>
      <c r="AG58" s="3">
        <v>50.4</v>
      </c>
      <c r="AH58" s="3">
        <v>48.5</v>
      </c>
      <c r="AI58" s="3">
        <v>48.8</v>
      </c>
      <c r="AJ58" s="3">
        <v>53.9</v>
      </c>
      <c r="AK58" s="3">
        <v>51.5</v>
      </c>
      <c r="AL58" s="3">
        <v>53.6</v>
      </c>
      <c r="AM58" s="3">
        <v>49.7</v>
      </c>
      <c r="AN58" s="3">
        <v>88</v>
      </c>
      <c r="AO58" s="3">
        <v>0.5</v>
      </c>
      <c r="AP58" s="7">
        <v>1240</v>
      </c>
      <c r="AQ58" s="7">
        <f t="shared" si="7"/>
        <v>2480</v>
      </c>
      <c r="AR58" s="114">
        <v>116.9</v>
      </c>
      <c r="AS58" s="86">
        <v>20</v>
      </c>
      <c r="AT58" s="7">
        <v>19</v>
      </c>
      <c r="AU58" s="114">
        <v>70.7</v>
      </c>
      <c r="AV58" s="7">
        <v>27.22</v>
      </c>
      <c r="AW58" s="114">
        <f t="shared" si="8"/>
        <v>61.499292786421499</v>
      </c>
      <c r="AX58" s="7">
        <v>5.83</v>
      </c>
      <c r="AY58" s="7">
        <v>3.06</v>
      </c>
      <c r="AZ58" s="7">
        <v>26.94</v>
      </c>
      <c r="BA58" s="7">
        <v>8.81</v>
      </c>
      <c r="BB58" s="114">
        <f t="shared" si="9"/>
        <v>44.64</v>
      </c>
      <c r="BC58" s="114">
        <f t="shared" si="10"/>
        <v>2.3494736842105262</v>
      </c>
      <c r="BD58" s="114">
        <f t="shared" si="11"/>
        <v>6.1526315789473687</v>
      </c>
      <c r="BE58" s="138">
        <f t="shared" si="26"/>
        <v>0.385007072135785</v>
      </c>
      <c r="BF58" s="136">
        <f t="shared" si="27"/>
        <v>477.40876944837339</v>
      </c>
      <c r="BG58" s="136">
        <f t="shared" si="28"/>
        <v>954.81753889674678</v>
      </c>
      <c r="BH58" s="148">
        <f t="shared" si="12"/>
        <v>0.13060035842293907</v>
      </c>
      <c r="BI58" s="148">
        <f t="shared" si="13"/>
        <v>6.8548387096774188E-2</v>
      </c>
      <c r="BJ58" s="148">
        <f t="shared" si="14"/>
        <v>0.603494623655914</v>
      </c>
      <c r="BK58" s="148">
        <f t="shared" si="15"/>
        <v>0.19735663082437277</v>
      </c>
      <c r="BL58" s="146">
        <f t="shared" si="16"/>
        <v>124.69951280842371</v>
      </c>
      <c r="BM58" s="146">
        <f t="shared" si="17"/>
        <v>65.451202263083445</v>
      </c>
      <c r="BN58" s="146">
        <f t="shared" si="18"/>
        <v>576.22725129655828</v>
      </c>
      <c r="BO58" s="146">
        <f t="shared" si="19"/>
        <v>188.43957252868145</v>
      </c>
      <c r="BP58" s="146">
        <f t="shared" si="20"/>
        <v>0</v>
      </c>
      <c r="BQ58" s="146">
        <f t="shared" si="21"/>
        <v>0</v>
      </c>
      <c r="BR58" s="146">
        <f t="shared" si="22"/>
        <v>9.7249999999999996</v>
      </c>
      <c r="BS58" s="146">
        <f t="shared" si="23"/>
        <v>50.150000000000006</v>
      </c>
      <c r="BT58" s="146">
        <f t="shared" si="24"/>
        <v>52.174999999999997</v>
      </c>
      <c r="BV58" s="119"/>
      <c r="BW58" s="150"/>
      <c r="BX58" s="153"/>
      <c r="BY58"/>
      <c r="BZ58">
        <v>2001</v>
      </c>
      <c r="CA58" t="s">
        <v>44</v>
      </c>
      <c r="CB58" s="30">
        <v>76</v>
      </c>
      <c r="CC58" s="30">
        <v>76</v>
      </c>
      <c r="CD58" s="30">
        <v>67</v>
      </c>
      <c r="CE58" s="30">
        <v>83</v>
      </c>
      <c r="CF58" s="30">
        <v>75.5</v>
      </c>
      <c r="CG58" s="30"/>
      <c r="CH58" s="30"/>
      <c r="CI58"/>
    </row>
    <row r="59" spans="1:91" s="7" customFormat="1">
      <c r="A59" s="86" t="s">
        <v>39</v>
      </c>
      <c r="B59" s="86" t="s">
        <v>40</v>
      </c>
      <c r="C59" s="86" t="s">
        <v>48</v>
      </c>
      <c r="D59" s="86">
        <v>2020</v>
      </c>
      <c r="E59" s="86">
        <v>4</v>
      </c>
      <c r="F59" s="86">
        <v>2</v>
      </c>
      <c r="G59" s="86">
        <v>30</v>
      </c>
      <c r="H59" s="86">
        <v>58</v>
      </c>
      <c r="I59" s="86">
        <v>230</v>
      </c>
      <c r="J59" s="99">
        <v>45944</v>
      </c>
      <c r="K59" s="3">
        <v>0.63</v>
      </c>
      <c r="L59" s="147">
        <v>0.2455</v>
      </c>
      <c r="M59" s="147">
        <v>0.26</v>
      </c>
      <c r="N59" s="147">
        <v>0.4325</v>
      </c>
      <c r="O59" s="147">
        <v>0.5675</v>
      </c>
      <c r="P59" s="145">
        <f t="shared" si="3"/>
        <v>0.75449999999999995</v>
      </c>
      <c r="Q59" s="145">
        <f t="shared" si="4"/>
        <v>0.74</v>
      </c>
      <c r="R59" s="145">
        <f t="shared" si="5"/>
        <v>0.5675</v>
      </c>
      <c r="S59" s="145">
        <f t="shared" si="6"/>
        <v>0.4325</v>
      </c>
      <c r="T59" s="3">
        <v>0</v>
      </c>
      <c r="U59" s="3">
        <v>0</v>
      </c>
      <c r="V59" s="3">
        <v>0</v>
      </c>
      <c r="W59" s="3">
        <v>0</v>
      </c>
      <c r="X59" s="3">
        <v>6.2</v>
      </c>
      <c r="Y59" s="3">
        <v>0</v>
      </c>
      <c r="Z59" s="3">
        <v>14.7</v>
      </c>
      <c r="AA59" s="3">
        <v>12.7</v>
      </c>
      <c r="AB59" s="3">
        <v>53.3</v>
      </c>
      <c r="AC59" s="3">
        <v>11.8</v>
      </c>
      <c r="AD59" s="3">
        <v>44.1</v>
      </c>
      <c r="AE59" s="3">
        <v>47</v>
      </c>
      <c r="AF59" s="3">
        <v>54</v>
      </c>
      <c r="AG59" s="3">
        <v>37.799999999999997</v>
      </c>
      <c r="AH59" s="3">
        <v>45</v>
      </c>
      <c r="AI59" s="3">
        <v>49.6</v>
      </c>
      <c r="AJ59" s="3">
        <v>49</v>
      </c>
      <c r="AK59" s="3">
        <v>46.1</v>
      </c>
      <c r="AL59" s="3">
        <v>48.7</v>
      </c>
      <c r="AM59" s="3">
        <v>47.5</v>
      </c>
      <c r="AN59" s="3">
        <v>82</v>
      </c>
      <c r="AO59" s="3">
        <v>0.5</v>
      </c>
      <c r="AP59" s="3">
        <v>1100</v>
      </c>
      <c r="AQ59" s="7">
        <f t="shared" si="7"/>
        <v>2200</v>
      </c>
      <c r="AR59" s="3">
        <v>144.9</v>
      </c>
      <c r="AS59" s="86">
        <v>20</v>
      </c>
      <c r="AT59" s="7">
        <v>20</v>
      </c>
      <c r="AU59" s="3">
        <v>73.400000000000006</v>
      </c>
      <c r="AV59" s="7">
        <v>27.78</v>
      </c>
      <c r="AW59" s="114">
        <f t="shared" si="8"/>
        <v>62.152588555858308</v>
      </c>
      <c r="AX59" s="7">
        <v>8.9</v>
      </c>
      <c r="AY59" s="7">
        <v>2.8</v>
      </c>
      <c r="AZ59" s="7">
        <v>35.58</v>
      </c>
      <c r="BA59" s="7">
        <v>12.11</v>
      </c>
      <c r="BB59" s="114">
        <f t="shared" si="9"/>
        <v>59.39</v>
      </c>
      <c r="BC59" s="114">
        <f t="shared" si="10"/>
        <v>2.9695</v>
      </c>
      <c r="BD59" s="114">
        <f t="shared" si="11"/>
        <v>7.2450000000000001</v>
      </c>
      <c r="BE59" s="138">
        <f t="shared" si="26"/>
        <v>0.37847411444141688</v>
      </c>
      <c r="BF59" s="136">
        <f t="shared" si="27"/>
        <v>416.32152588555857</v>
      </c>
      <c r="BG59" s="136">
        <f t="shared" si="28"/>
        <v>832.64305177111714</v>
      </c>
      <c r="BH59" s="148">
        <f t="shared" si="12"/>
        <v>0.14985687826233374</v>
      </c>
      <c r="BI59" s="148">
        <f t="shared" si="13"/>
        <v>4.7145984172419594E-2</v>
      </c>
      <c r="BJ59" s="148">
        <f t="shared" si="14"/>
        <v>0.59909075601953188</v>
      </c>
      <c r="BK59" s="148">
        <f t="shared" si="15"/>
        <v>0.20390638154571475</v>
      </c>
      <c r="BL59" s="146">
        <f t="shared" si="16"/>
        <v>124.77728844524235</v>
      </c>
      <c r="BM59" s="146">
        <f t="shared" si="17"/>
        <v>39.255776140076236</v>
      </c>
      <c r="BN59" s="146">
        <f t="shared" si="18"/>
        <v>498.82875537996881</v>
      </c>
      <c r="BO59" s="146">
        <f t="shared" si="19"/>
        <v>169.78123180582972</v>
      </c>
      <c r="BP59" s="146">
        <f t="shared" si="20"/>
        <v>0</v>
      </c>
      <c r="BQ59" s="146">
        <f t="shared" si="21"/>
        <v>8.3999999999999986</v>
      </c>
      <c r="BR59" s="146">
        <f t="shared" si="22"/>
        <v>39.049999999999997</v>
      </c>
      <c r="BS59" s="146">
        <f t="shared" si="23"/>
        <v>46.6</v>
      </c>
      <c r="BT59" s="146">
        <f t="shared" si="24"/>
        <v>47.825000000000003</v>
      </c>
      <c r="BV59" s="119"/>
      <c r="BW59" s="150"/>
      <c r="BX59" s="153"/>
      <c r="BY59"/>
      <c r="BZ59">
        <v>2004</v>
      </c>
      <c r="CA59" t="s">
        <v>45</v>
      </c>
      <c r="CB59" s="30">
        <v>94</v>
      </c>
      <c r="CC59" s="30">
        <v>98</v>
      </c>
      <c r="CD59" s="30">
        <v>86</v>
      </c>
      <c r="CE59" s="30">
        <v>83</v>
      </c>
      <c r="CF59" s="30">
        <v>90.25</v>
      </c>
      <c r="CG59" s="30"/>
      <c r="CH59" s="30"/>
      <c r="CI59"/>
    </row>
    <row r="60" spans="1:91" s="7" customFormat="1">
      <c r="A60" s="86" t="s">
        <v>39</v>
      </c>
      <c r="B60" s="86" t="s">
        <v>40</v>
      </c>
      <c r="C60" s="86" t="s">
        <v>44</v>
      </c>
      <c r="D60" s="86">
        <v>2001</v>
      </c>
      <c r="E60" s="86">
        <v>4</v>
      </c>
      <c r="F60" s="86">
        <v>3</v>
      </c>
      <c r="G60" s="86">
        <v>30</v>
      </c>
      <c r="H60" s="86">
        <v>59</v>
      </c>
      <c r="I60" s="86">
        <v>330</v>
      </c>
      <c r="J60" s="99">
        <v>45939</v>
      </c>
      <c r="K60" s="3">
        <v>0.61</v>
      </c>
      <c r="L60" s="143">
        <v>9.8000000000000004E-2</v>
      </c>
      <c r="M60" s="143">
        <v>0.159</v>
      </c>
      <c r="N60" s="143">
        <v>0.19500000000000001</v>
      </c>
      <c r="O60" s="143">
        <v>0.39800000000000002</v>
      </c>
      <c r="P60" s="145">
        <f t="shared" si="3"/>
        <v>0.90200000000000002</v>
      </c>
      <c r="Q60" s="145">
        <f t="shared" si="4"/>
        <v>0.84099999999999997</v>
      </c>
      <c r="R60" s="145">
        <f t="shared" si="5"/>
        <v>0.80499999999999994</v>
      </c>
      <c r="S60" s="145">
        <f t="shared" si="6"/>
        <v>0.60199999999999998</v>
      </c>
      <c r="T60" s="3">
        <v>0</v>
      </c>
      <c r="U60" s="3">
        <v>0</v>
      </c>
      <c r="V60" s="3">
        <v>0</v>
      </c>
      <c r="W60" s="3">
        <v>0</v>
      </c>
      <c r="X60" s="3">
        <v>31.7</v>
      </c>
      <c r="Y60" s="3">
        <v>1.9</v>
      </c>
      <c r="Z60" s="3">
        <v>0</v>
      </c>
      <c r="AA60" s="3">
        <v>0</v>
      </c>
      <c r="AB60" s="3">
        <v>46.5</v>
      </c>
      <c r="AC60" s="3">
        <v>35.6</v>
      </c>
      <c r="AD60" s="3">
        <v>30</v>
      </c>
      <c r="AE60" s="3">
        <v>39.299999999999997</v>
      </c>
      <c r="AF60" s="3">
        <v>47.4</v>
      </c>
      <c r="AG60" s="3">
        <v>42.9</v>
      </c>
      <c r="AH60" s="3">
        <v>40.200000000000003</v>
      </c>
      <c r="AI60" s="3">
        <v>41.7</v>
      </c>
      <c r="AJ60" s="3">
        <v>47.8</v>
      </c>
      <c r="AK60" s="3">
        <v>41.6</v>
      </c>
      <c r="AL60" s="3">
        <v>45.1</v>
      </c>
      <c r="AM60" s="3">
        <v>47.6</v>
      </c>
      <c r="AN60" s="3">
        <v>67</v>
      </c>
      <c r="AO60" s="3">
        <v>0.5</v>
      </c>
      <c r="AP60" s="7">
        <v>1451</v>
      </c>
      <c r="AQ60" s="7">
        <f t="shared" si="7"/>
        <v>2902</v>
      </c>
      <c r="AR60" s="114">
        <v>141.4</v>
      </c>
      <c r="AS60" s="86">
        <v>20</v>
      </c>
      <c r="AT60" s="7">
        <v>20</v>
      </c>
      <c r="AU60" s="114">
        <v>81.400000000000006</v>
      </c>
      <c r="AV60" s="7">
        <v>24.74</v>
      </c>
      <c r="AW60" s="114">
        <f t="shared" si="8"/>
        <v>69.606879606879616</v>
      </c>
      <c r="AX60" s="7">
        <v>7.76</v>
      </c>
      <c r="AY60" s="7">
        <v>1.1299999999999999</v>
      </c>
      <c r="AZ60" s="7">
        <v>22.87</v>
      </c>
      <c r="BA60" s="7">
        <v>8.24</v>
      </c>
      <c r="BB60" s="114">
        <f t="shared" si="9"/>
        <v>40</v>
      </c>
      <c r="BC60" s="114">
        <f t="shared" si="10"/>
        <v>2</v>
      </c>
      <c r="BD60" s="114">
        <f t="shared" si="11"/>
        <v>7.07</v>
      </c>
      <c r="BE60" s="138">
        <f t="shared" si="26"/>
        <v>0.30393120393120387</v>
      </c>
      <c r="BF60" s="136">
        <f t="shared" si="27"/>
        <v>441.0041769041768</v>
      </c>
      <c r="BG60" s="136">
        <f t="shared" si="28"/>
        <v>882.0083538083536</v>
      </c>
      <c r="BH60" s="148">
        <f t="shared" si="12"/>
        <v>0.19400000000000001</v>
      </c>
      <c r="BI60" s="148">
        <f t="shared" si="13"/>
        <v>2.8249999999999997E-2</v>
      </c>
      <c r="BJ60" s="148">
        <f t="shared" si="14"/>
        <v>0.57174999999999998</v>
      </c>
      <c r="BK60" s="148">
        <f t="shared" si="15"/>
        <v>0.20600000000000002</v>
      </c>
      <c r="BL60" s="146">
        <f t="shared" si="16"/>
        <v>171.10962063882062</v>
      </c>
      <c r="BM60" s="146">
        <f t="shared" si="17"/>
        <v>24.916735995085986</v>
      </c>
      <c r="BN60" s="146">
        <f t="shared" si="18"/>
        <v>504.28827628992616</v>
      </c>
      <c r="BO60" s="146">
        <f t="shared" si="19"/>
        <v>181.69372088452084</v>
      </c>
      <c r="BP60" s="146">
        <f t="shared" si="20"/>
        <v>0</v>
      </c>
      <c r="BQ60" s="146">
        <f t="shared" si="21"/>
        <v>8.4</v>
      </c>
      <c r="BR60" s="146">
        <f t="shared" si="22"/>
        <v>37.849999999999994</v>
      </c>
      <c r="BS60" s="146">
        <f t="shared" si="23"/>
        <v>43.05</v>
      </c>
      <c r="BT60" s="146">
        <f t="shared" si="24"/>
        <v>45.524999999999999</v>
      </c>
      <c r="BV60" s="119"/>
      <c r="BW60" s="150"/>
      <c r="BX60" s="153"/>
      <c r="BY60"/>
      <c r="BZ60">
        <v>2008</v>
      </c>
      <c r="CA60" t="s">
        <v>46</v>
      </c>
      <c r="CB60" s="30">
        <v>83</v>
      </c>
      <c r="CC60" s="30">
        <v>82</v>
      </c>
      <c r="CD60" s="30">
        <v>74</v>
      </c>
      <c r="CE60" s="30">
        <v>81</v>
      </c>
      <c r="CF60" s="30">
        <v>80</v>
      </c>
      <c r="CG60" s="30"/>
      <c r="CH60" s="30"/>
      <c r="CI60"/>
    </row>
    <row r="61" spans="1:91" s="7" customFormat="1">
      <c r="A61" s="86" t="s">
        <v>39</v>
      </c>
      <c r="B61" s="86" t="s">
        <v>40</v>
      </c>
      <c r="C61" s="86" t="s">
        <v>45</v>
      </c>
      <c r="D61" s="86">
        <v>2004</v>
      </c>
      <c r="E61" s="86">
        <v>4</v>
      </c>
      <c r="F61" s="86">
        <v>4</v>
      </c>
      <c r="G61" s="86">
        <v>30</v>
      </c>
      <c r="H61" s="86">
        <v>60</v>
      </c>
      <c r="I61" s="86">
        <v>430</v>
      </c>
      <c r="J61" s="99">
        <v>45939</v>
      </c>
      <c r="K61" s="3">
        <v>0.59</v>
      </c>
      <c r="L61" s="143">
        <v>8.6999999999999994E-2</v>
      </c>
      <c r="M61" s="143">
        <v>0.13100000000000001</v>
      </c>
      <c r="N61" s="143">
        <v>0.26900000000000002</v>
      </c>
      <c r="O61" s="143">
        <v>0.54900000000000004</v>
      </c>
      <c r="P61" s="145">
        <f t="shared" si="3"/>
        <v>0.91300000000000003</v>
      </c>
      <c r="Q61" s="145">
        <f t="shared" si="4"/>
        <v>0.86899999999999999</v>
      </c>
      <c r="R61" s="145">
        <f t="shared" si="5"/>
        <v>0.73099999999999998</v>
      </c>
      <c r="S61" s="145">
        <f t="shared" si="6"/>
        <v>0.45099999999999996</v>
      </c>
      <c r="T61" s="3">
        <v>0</v>
      </c>
      <c r="U61" s="3">
        <v>0</v>
      </c>
      <c r="V61" s="3">
        <v>0</v>
      </c>
      <c r="W61" s="3">
        <v>0</v>
      </c>
      <c r="X61" s="3">
        <v>16.600000000000001</v>
      </c>
      <c r="Y61" s="3">
        <v>1.8</v>
      </c>
      <c r="Z61" s="3">
        <v>0</v>
      </c>
      <c r="AA61" s="3">
        <v>0</v>
      </c>
      <c r="AB61" s="3">
        <v>41.6</v>
      </c>
      <c r="AC61" s="3">
        <v>47.6</v>
      </c>
      <c r="AD61" s="3">
        <v>49.6</v>
      </c>
      <c r="AE61" s="3">
        <v>17.3</v>
      </c>
      <c r="AF61" s="3">
        <v>49.7</v>
      </c>
      <c r="AG61" s="3">
        <v>48.5</v>
      </c>
      <c r="AH61" s="3">
        <v>46.5</v>
      </c>
      <c r="AI61" s="3">
        <v>50.5</v>
      </c>
      <c r="AJ61" s="3">
        <v>39.6</v>
      </c>
      <c r="AK61" s="3">
        <v>46.7</v>
      </c>
      <c r="AL61" s="3">
        <v>44.1</v>
      </c>
      <c r="AM61" s="3">
        <v>48.8</v>
      </c>
      <c r="AN61" s="3">
        <v>83</v>
      </c>
      <c r="AO61" s="3">
        <v>0.5</v>
      </c>
      <c r="AP61" s="7">
        <v>1377</v>
      </c>
      <c r="AQ61" s="7">
        <f t="shared" si="7"/>
        <v>2754</v>
      </c>
      <c r="AR61" s="114">
        <v>126.3</v>
      </c>
      <c r="AS61" s="86">
        <v>20</v>
      </c>
      <c r="AT61" s="7">
        <v>20</v>
      </c>
      <c r="AU61" s="114">
        <v>93.4</v>
      </c>
      <c r="AV61" s="7">
        <v>25.42</v>
      </c>
      <c r="AW61" s="114">
        <f t="shared" si="8"/>
        <v>72.783725910064234</v>
      </c>
      <c r="AX61" s="7">
        <v>7.25</v>
      </c>
      <c r="AY61" s="7">
        <v>0.74</v>
      </c>
      <c r="AZ61" s="7">
        <v>19.77</v>
      </c>
      <c r="BA61" s="7">
        <v>5.94</v>
      </c>
      <c r="BB61" s="114">
        <f t="shared" si="9"/>
        <v>33.699999999999996</v>
      </c>
      <c r="BC61" s="114">
        <f t="shared" si="10"/>
        <v>1.6849999999999998</v>
      </c>
      <c r="BD61" s="114">
        <f t="shared" si="11"/>
        <v>6.3149999999999995</v>
      </c>
      <c r="BE61" s="138">
        <f t="shared" si="26"/>
        <v>0.2721627408993576</v>
      </c>
      <c r="BF61" s="136">
        <f t="shared" si="27"/>
        <v>374.7680942184154</v>
      </c>
      <c r="BG61" s="136">
        <f t="shared" si="28"/>
        <v>749.5361884368308</v>
      </c>
      <c r="BH61" s="148">
        <f t="shared" si="12"/>
        <v>0.21513353115727005</v>
      </c>
      <c r="BI61" s="148">
        <f t="shared" si="13"/>
        <v>2.195845697329377E-2</v>
      </c>
      <c r="BJ61" s="148">
        <f t="shared" si="14"/>
        <v>0.58664688427299705</v>
      </c>
      <c r="BK61" s="148">
        <f t="shared" si="15"/>
        <v>0.17626112759643919</v>
      </c>
      <c r="BL61" s="146">
        <f t="shared" si="16"/>
        <v>161.25036694857639</v>
      </c>
      <c r="BM61" s="146">
        <f t="shared" si="17"/>
        <v>16.458658143716761</v>
      </c>
      <c r="BN61" s="146">
        <f t="shared" si="18"/>
        <v>439.71306959632477</v>
      </c>
      <c r="BO61" s="146">
        <f t="shared" si="19"/>
        <v>132.11409374821292</v>
      </c>
      <c r="BP61" s="146">
        <f t="shared" si="20"/>
        <v>0</v>
      </c>
      <c r="BQ61" s="146">
        <f t="shared" si="21"/>
        <v>4.6000000000000005</v>
      </c>
      <c r="BR61" s="146">
        <f t="shared" si="22"/>
        <v>39.025000000000006</v>
      </c>
      <c r="BS61" s="146">
        <f t="shared" si="23"/>
        <v>48.8</v>
      </c>
      <c r="BT61" s="146">
        <f t="shared" si="24"/>
        <v>44.8</v>
      </c>
      <c r="BV61" s="119"/>
      <c r="BW61" s="150"/>
      <c r="BX61" s="153"/>
      <c r="BY61"/>
      <c r="BZ61">
        <v>2016</v>
      </c>
      <c r="CA61" t="s">
        <v>47</v>
      </c>
      <c r="CB61" s="30">
        <v>83</v>
      </c>
      <c r="CC61" s="30">
        <v>84</v>
      </c>
      <c r="CD61" s="30">
        <v>80</v>
      </c>
      <c r="CE61" s="30">
        <v>84</v>
      </c>
      <c r="CF61" s="30">
        <v>82.75</v>
      </c>
      <c r="CG61" s="30"/>
      <c r="CH61" s="30"/>
      <c r="CI61"/>
    </row>
    <row r="62" spans="1:91" s="7" customFormat="1">
      <c r="A62" s="86" t="s">
        <v>39</v>
      </c>
      <c r="B62" s="86" t="s">
        <v>40</v>
      </c>
      <c r="C62" s="86" t="s">
        <v>42</v>
      </c>
      <c r="D62" s="86">
        <v>1989</v>
      </c>
      <c r="E62" s="86">
        <v>4</v>
      </c>
      <c r="F62" s="86">
        <v>4</v>
      </c>
      <c r="G62" s="86">
        <v>32</v>
      </c>
      <c r="H62" s="86">
        <v>61</v>
      </c>
      <c r="I62" s="86">
        <v>432</v>
      </c>
      <c r="J62" s="99">
        <v>45939</v>
      </c>
      <c r="K62" s="3">
        <v>0.69</v>
      </c>
      <c r="L62" s="143">
        <v>5.5E-2</v>
      </c>
      <c r="M62" s="143">
        <v>0.08</v>
      </c>
      <c r="N62" s="143">
        <v>0.20699999999999999</v>
      </c>
      <c r="O62" s="143">
        <v>0.495</v>
      </c>
      <c r="P62" s="145">
        <f t="shared" si="3"/>
        <v>0.94499999999999995</v>
      </c>
      <c r="Q62" s="145">
        <f t="shared" si="4"/>
        <v>0.92</v>
      </c>
      <c r="R62" s="145">
        <f t="shared" si="5"/>
        <v>0.79300000000000004</v>
      </c>
      <c r="S62" s="145">
        <f t="shared" si="6"/>
        <v>0.505</v>
      </c>
      <c r="T62" s="3">
        <v>0</v>
      </c>
      <c r="U62" s="3">
        <v>0</v>
      </c>
      <c r="V62" s="3">
        <v>0</v>
      </c>
      <c r="W62" s="3">
        <v>0</v>
      </c>
      <c r="X62" s="3">
        <v>9.5</v>
      </c>
      <c r="Y62" s="3">
        <v>0</v>
      </c>
      <c r="Z62" s="3">
        <v>0</v>
      </c>
      <c r="AA62" s="3">
        <v>2.7</v>
      </c>
      <c r="AB62" s="3">
        <v>35.9</v>
      </c>
      <c r="AC62" s="3">
        <v>32.9</v>
      </c>
      <c r="AD62" s="3">
        <v>38.5</v>
      </c>
      <c r="AE62" s="3">
        <v>39</v>
      </c>
      <c r="AF62" s="3">
        <v>43.6</v>
      </c>
      <c r="AG62" s="3">
        <v>39.799999999999997</v>
      </c>
      <c r="AH62" s="3">
        <v>44.1</v>
      </c>
      <c r="AI62" s="3">
        <v>47.2</v>
      </c>
      <c r="AJ62" s="3">
        <v>43.6</v>
      </c>
      <c r="AK62" s="3">
        <v>45.5</v>
      </c>
      <c r="AL62" s="3">
        <v>44.3</v>
      </c>
      <c r="AM62" s="3">
        <v>46.4</v>
      </c>
      <c r="AN62" s="3">
        <v>76</v>
      </c>
      <c r="AO62" s="3">
        <v>0.5</v>
      </c>
      <c r="AP62" s="7">
        <v>1335</v>
      </c>
      <c r="AQ62" s="7">
        <f t="shared" si="7"/>
        <v>2670</v>
      </c>
      <c r="AR62" s="114">
        <v>133.30000000000001</v>
      </c>
      <c r="AS62" s="86">
        <v>20</v>
      </c>
      <c r="AT62" s="7">
        <v>20</v>
      </c>
      <c r="AU62" s="114">
        <v>82.9</v>
      </c>
      <c r="AV62" s="7">
        <v>24.02</v>
      </c>
      <c r="AW62" s="114">
        <f t="shared" si="8"/>
        <v>71.025331724969845</v>
      </c>
      <c r="AX62" s="7">
        <v>7.1</v>
      </c>
      <c r="AY62" s="7">
        <v>0.82</v>
      </c>
      <c r="AZ62" s="7">
        <v>20.96</v>
      </c>
      <c r="BA62" s="7">
        <v>7.47</v>
      </c>
      <c r="BB62" s="114">
        <f t="shared" si="9"/>
        <v>36.35</v>
      </c>
      <c r="BC62" s="114">
        <f t="shared" si="10"/>
        <v>1.8175000000000001</v>
      </c>
      <c r="BD62" s="114">
        <f t="shared" si="11"/>
        <v>6.6650000000000009</v>
      </c>
      <c r="BE62" s="138">
        <f t="shared" si="26"/>
        <v>0.28974668275030152</v>
      </c>
      <c r="BF62" s="136">
        <f t="shared" si="27"/>
        <v>386.81182147165254</v>
      </c>
      <c r="BG62" s="136">
        <f t="shared" si="28"/>
        <v>773.62364294330507</v>
      </c>
      <c r="BH62" s="148">
        <f t="shared" si="12"/>
        <v>0.19532324621733149</v>
      </c>
      <c r="BI62" s="148">
        <f t="shared" si="13"/>
        <v>2.2558459422283354E-2</v>
      </c>
      <c r="BJ62" s="148">
        <f t="shared" si="14"/>
        <v>0.57661623108665749</v>
      </c>
      <c r="BK62" s="148">
        <f t="shared" si="15"/>
        <v>0.20550206327372764</v>
      </c>
      <c r="BL62" s="146">
        <f t="shared" si="16"/>
        <v>151.10668129016412</v>
      </c>
      <c r="BM62" s="146">
        <f t="shared" si="17"/>
        <v>17.451757557455572</v>
      </c>
      <c r="BN62" s="146">
        <f t="shared" si="18"/>
        <v>446.0839492734986</v>
      </c>
      <c r="BO62" s="146">
        <f t="shared" si="19"/>
        <v>158.98125482218674</v>
      </c>
      <c r="BP62" s="146">
        <f t="shared" si="20"/>
        <v>0</v>
      </c>
      <c r="BQ62" s="146">
        <f t="shared" si="21"/>
        <v>3.05</v>
      </c>
      <c r="BR62" s="146">
        <f t="shared" si="22"/>
        <v>36.575000000000003</v>
      </c>
      <c r="BS62" s="146">
        <f t="shared" si="23"/>
        <v>43.674999999999997</v>
      </c>
      <c r="BT62" s="146">
        <f t="shared" si="24"/>
        <v>44.949999999999996</v>
      </c>
      <c r="BV62" s="119"/>
      <c r="BW62" s="150"/>
      <c r="BX62" s="153"/>
      <c r="BY62"/>
      <c r="BZ62">
        <v>2020</v>
      </c>
      <c r="CA62" t="s">
        <v>48</v>
      </c>
      <c r="CB62" s="30">
        <v>84</v>
      </c>
      <c r="CC62" s="30">
        <v>82</v>
      </c>
      <c r="CD62" s="30">
        <v>83</v>
      </c>
      <c r="CE62" s="30">
        <v>87</v>
      </c>
      <c r="CF62" s="30">
        <v>84</v>
      </c>
      <c r="CG62" s="30"/>
      <c r="CH62" s="30"/>
      <c r="CI62"/>
    </row>
    <row r="63" spans="1:91" s="7" customFormat="1">
      <c r="A63" s="86" t="s">
        <v>39</v>
      </c>
      <c r="B63" s="86" t="s">
        <v>40</v>
      </c>
      <c r="C63" s="86" t="s">
        <v>47</v>
      </c>
      <c r="D63" s="86">
        <v>2016</v>
      </c>
      <c r="E63" s="86">
        <v>4</v>
      </c>
      <c r="F63" s="86">
        <v>3</v>
      </c>
      <c r="G63" s="86">
        <v>32</v>
      </c>
      <c r="H63" s="86">
        <v>62</v>
      </c>
      <c r="I63" s="86">
        <v>332</v>
      </c>
      <c r="J63" s="99">
        <v>45937</v>
      </c>
      <c r="K63" s="3">
        <v>0.69</v>
      </c>
      <c r="L63" s="143">
        <v>0.13</v>
      </c>
      <c r="M63" s="143">
        <v>0.17699999999999999</v>
      </c>
      <c r="N63" s="143">
        <v>0.311</v>
      </c>
      <c r="O63" s="143">
        <v>0.499</v>
      </c>
      <c r="P63" s="145">
        <f t="shared" si="3"/>
        <v>0.87</v>
      </c>
      <c r="Q63" s="145">
        <f t="shared" si="4"/>
        <v>0.82299999999999995</v>
      </c>
      <c r="R63" s="145">
        <f t="shared" si="5"/>
        <v>0.68900000000000006</v>
      </c>
      <c r="S63" s="145">
        <f t="shared" si="6"/>
        <v>0.501</v>
      </c>
      <c r="T63" s="3">
        <v>5.6</v>
      </c>
      <c r="U63" s="3">
        <v>0</v>
      </c>
      <c r="V63" s="3">
        <v>0.7</v>
      </c>
      <c r="W63" s="3">
        <v>0</v>
      </c>
      <c r="X63" s="3">
        <v>31.9</v>
      </c>
      <c r="Y63" s="3">
        <v>15.9</v>
      </c>
      <c r="Z63" s="3">
        <v>41.1</v>
      </c>
      <c r="AA63" s="3">
        <v>5.4</v>
      </c>
      <c r="AB63" s="3">
        <v>36.200000000000003</v>
      </c>
      <c r="AC63" s="3">
        <v>40.5</v>
      </c>
      <c r="AD63" s="3">
        <v>45.3</v>
      </c>
      <c r="AE63" s="3">
        <v>33.200000000000003</v>
      </c>
      <c r="AF63" s="3">
        <v>47.1</v>
      </c>
      <c r="AG63" s="3">
        <v>47.1</v>
      </c>
      <c r="AH63" s="3">
        <v>49.5</v>
      </c>
      <c r="AI63" s="3">
        <v>41.8</v>
      </c>
      <c r="AJ63" s="3">
        <v>46.2</v>
      </c>
      <c r="AK63" s="3">
        <v>45.5</v>
      </c>
      <c r="AL63" s="3">
        <v>47.1</v>
      </c>
      <c r="AM63" s="3">
        <v>47</v>
      </c>
      <c r="AN63" s="3">
        <v>80</v>
      </c>
      <c r="AO63" s="3">
        <v>0.5</v>
      </c>
      <c r="AP63" s="7">
        <v>1521</v>
      </c>
      <c r="AQ63" s="7">
        <f t="shared" si="7"/>
        <v>3042</v>
      </c>
      <c r="AR63" s="114">
        <v>175.84</v>
      </c>
      <c r="AS63" s="86">
        <v>20</v>
      </c>
      <c r="AT63" s="7">
        <v>20</v>
      </c>
      <c r="AU63" s="114">
        <v>101.22</v>
      </c>
      <c r="AV63" s="7">
        <v>27.54</v>
      </c>
      <c r="AW63" s="114">
        <f t="shared" si="8"/>
        <v>72.791938352104339</v>
      </c>
      <c r="AX63" s="7">
        <v>8.57</v>
      </c>
      <c r="AY63" s="7">
        <v>0.87</v>
      </c>
      <c r="AZ63" s="7">
        <v>28.73</v>
      </c>
      <c r="BA63" s="7">
        <v>8.26</v>
      </c>
      <c r="BB63" s="114">
        <f t="shared" si="9"/>
        <v>46.43</v>
      </c>
      <c r="BC63" s="114">
        <f t="shared" si="10"/>
        <v>2.3214999999999999</v>
      </c>
      <c r="BD63" s="114">
        <f t="shared" si="11"/>
        <v>8.7919999999999998</v>
      </c>
      <c r="BE63" s="138">
        <f t="shared" si="26"/>
        <v>0.2720806164789567</v>
      </c>
      <c r="BF63" s="136">
        <f t="shared" si="27"/>
        <v>413.83461766449312</v>
      </c>
      <c r="BG63" s="136">
        <f t="shared" si="28"/>
        <v>827.66923532898625</v>
      </c>
      <c r="BH63" s="148">
        <f t="shared" si="12"/>
        <v>0.18457893603273745</v>
      </c>
      <c r="BI63" s="148">
        <f t="shared" si="13"/>
        <v>1.8737884988154211E-2</v>
      </c>
      <c r="BJ63" s="148">
        <f t="shared" si="14"/>
        <v>0.6187809605858281</v>
      </c>
      <c r="BK63" s="148">
        <f t="shared" si="15"/>
        <v>0.17790221839328021</v>
      </c>
      <c r="BL63" s="146">
        <f t="shared" si="16"/>
        <v>152.77030684405366</v>
      </c>
      <c r="BM63" s="146">
        <f t="shared" si="17"/>
        <v>15.508770939828086</v>
      </c>
      <c r="BN63" s="146">
        <f t="shared" si="18"/>
        <v>512.14596448420787</v>
      </c>
      <c r="BO63" s="146">
        <f t="shared" si="19"/>
        <v>147.24419306089655</v>
      </c>
      <c r="BP63" s="146">
        <f t="shared" si="20"/>
        <v>1.575</v>
      </c>
      <c r="BQ63" s="146">
        <f t="shared" si="21"/>
        <v>23.575000000000003</v>
      </c>
      <c r="BR63" s="146">
        <f t="shared" si="22"/>
        <v>38.799999999999997</v>
      </c>
      <c r="BS63" s="146">
        <f t="shared" si="23"/>
        <v>46.375</v>
      </c>
      <c r="BT63" s="146">
        <f t="shared" si="24"/>
        <v>46.45</v>
      </c>
      <c r="BV63" s="119"/>
      <c r="BW63" s="150"/>
      <c r="BX63" s="153"/>
      <c r="BY63" t="s">
        <v>606</v>
      </c>
      <c r="BZ63"/>
      <c r="CA63"/>
      <c r="CB63" s="30">
        <v>83.25</v>
      </c>
      <c r="CC63" s="30">
        <v>85.125</v>
      </c>
      <c r="CD63" s="30">
        <v>77.375</v>
      </c>
      <c r="CE63" s="30">
        <v>83</v>
      </c>
      <c r="CF63" s="30">
        <v>82.1875</v>
      </c>
      <c r="CG63" s="180"/>
      <c r="CH63" s="30"/>
      <c r="CI63"/>
    </row>
    <row r="64" spans="1:91" s="7" customFormat="1">
      <c r="A64" s="86" t="s">
        <v>39</v>
      </c>
      <c r="B64" s="86" t="s">
        <v>40</v>
      </c>
      <c r="C64" s="86" t="s">
        <v>41</v>
      </c>
      <c r="D64" s="86">
        <v>1984</v>
      </c>
      <c r="E64" s="86">
        <v>4</v>
      </c>
      <c r="F64" s="86">
        <v>2</v>
      </c>
      <c r="G64" s="86">
        <v>32</v>
      </c>
      <c r="H64" s="86">
        <v>63</v>
      </c>
      <c r="I64" s="86">
        <v>232</v>
      </c>
      <c r="J64" s="99">
        <v>45939</v>
      </c>
      <c r="K64" s="3">
        <v>0.75</v>
      </c>
      <c r="L64" s="143">
        <v>4.7E-2</v>
      </c>
      <c r="M64" s="143">
        <v>0.108</v>
      </c>
      <c r="N64" s="143">
        <v>0.161</v>
      </c>
      <c r="O64" s="143">
        <v>0.40899999999999997</v>
      </c>
      <c r="P64" s="145">
        <f t="shared" si="3"/>
        <v>0.95299999999999996</v>
      </c>
      <c r="Q64" s="145">
        <f t="shared" si="4"/>
        <v>0.89200000000000002</v>
      </c>
      <c r="R64" s="145">
        <f t="shared" si="5"/>
        <v>0.83899999999999997</v>
      </c>
      <c r="S64" s="145">
        <f t="shared" si="6"/>
        <v>0.59099999999999997</v>
      </c>
      <c r="T64" s="3">
        <v>0</v>
      </c>
      <c r="U64" s="3">
        <v>0</v>
      </c>
      <c r="V64" s="3">
        <v>0</v>
      </c>
      <c r="W64" s="3">
        <v>0</v>
      </c>
      <c r="X64" s="3">
        <v>6.5</v>
      </c>
      <c r="Y64" s="3">
        <v>0</v>
      </c>
      <c r="Z64" s="3">
        <v>16.600000000000001</v>
      </c>
      <c r="AA64" s="3">
        <v>2.1</v>
      </c>
      <c r="AB64" s="3">
        <v>43.8</v>
      </c>
      <c r="AC64" s="3">
        <v>8.6999999999999993</v>
      </c>
      <c r="AD64" s="3">
        <v>34.1</v>
      </c>
      <c r="AE64" s="3">
        <v>38.5</v>
      </c>
      <c r="AF64" s="3">
        <v>51.1</v>
      </c>
      <c r="AG64" s="3">
        <v>45.9</v>
      </c>
      <c r="AH64" s="3">
        <v>47.5</v>
      </c>
      <c r="AI64" s="3">
        <v>46.7</v>
      </c>
      <c r="AJ64" s="3">
        <v>46.1</v>
      </c>
      <c r="AK64" s="3">
        <v>48.8</v>
      </c>
      <c r="AL64" s="3">
        <v>45.2</v>
      </c>
      <c r="AM64" s="3">
        <v>46</v>
      </c>
      <c r="AN64" s="3">
        <v>85</v>
      </c>
      <c r="AO64" s="3">
        <v>0.5</v>
      </c>
      <c r="AP64" s="7">
        <v>1319</v>
      </c>
      <c r="AQ64" s="7">
        <f t="shared" si="7"/>
        <v>2638</v>
      </c>
      <c r="AR64" s="114">
        <v>142.5</v>
      </c>
      <c r="AS64" s="86">
        <v>20</v>
      </c>
      <c r="AT64" s="7">
        <v>20</v>
      </c>
      <c r="AU64" s="114">
        <v>61.4</v>
      </c>
      <c r="AV64" s="7">
        <v>21.62</v>
      </c>
      <c r="AW64" s="114">
        <f t="shared" si="8"/>
        <v>64.788273615635177</v>
      </c>
      <c r="AX64" s="7">
        <v>8.02</v>
      </c>
      <c r="AY64" s="7">
        <v>2</v>
      </c>
      <c r="AZ64" s="7">
        <v>29.51</v>
      </c>
      <c r="BA64" s="7">
        <v>9.82</v>
      </c>
      <c r="BB64" s="114">
        <f t="shared" si="9"/>
        <v>49.35</v>
      </c>
      <c r="BC64" s="114">
        <f t="shared" si="10"/>
        <v>2.4675000000000002</v>
      </c>
      <c r="BD64" s="114">
        <f t="shared" si="11"/>
        <v>7.125</v>
      </c>
      <c r="BE64" s="138">
        <f t="shared" si="26"/>
        <v>0.35211726384364822</v>
      </c>
      <c r="BF64" s="136">
        <f t="shared" si="27"/>
        <v>464.44267100977203</v>
      </c>
      <c r="BG64" s="136">
        <f t="shared" si="28"/>
        <v>928.88534201954405</v>
      </c>
      <c r="BH64" s="148">
        <f t="shared" si="12"/>
        <v>0.16251266464032421</v>
      </c>
      <c r="BI64" s="148">
        <f t="shared" si="13"/>
        <v>4.0526849037487336E-2</v>
      </c>
      <c r="BJ64" s="148">
        <f t="shared" si="14"/>
        <v>0.59797365754812559</v>
      </c>
      <c r="BK64" s="148">
        <f t="shared" si="15"/>
        <v>0.19898682877406282</v>
      </c>
      <c r="BL64" s="146">
        <f t="shared" si="16"/>
        <v>150.95563207693502</v>
      </c>
      <c r="BM64" s="146">
        <f t="shared" si="17"/>
        <v>37.644796029160851</v>
      </c>
      <c r="BN64" s="146">
        <f t="shared" si="18"/>
        <v>555.44896541026833</v>
      </c>
      <c r="BO64" s="146">
        <f t="shared" si="19"/>
        <v>184.83594850317979</v>
      </c>
      <c r="BP64" s="146">
        <f t="shared" si="20"/>
        <v>0</v>
      </c>
      <c r="BQ64" s="146">
        <f t="shared" si="21"/>
        <v>6.3000000000000007</v>
      </c>
      <c r="BR64" s="146">
        <f t="shared" si="22"/>
        <v>31.274999999999999</v>
      </c>
      <c r="BS64" s="146">
        <f t="shared" si="23"/>
        <v>47.8</v>
      </c>
      <c r="BT64" s="146">
        <f t="shared" si="24"/>
        <v>46.525000000000006</v>
      </c>
      <c r="BV64" s="119"/>
      <c r="BW64" s="150"/>
      <c r="BX64" s="153"/>
      <c r="BY64" t="s">
        <v>29</v>
      </c>
      <c r="BZ64">
        <v>1983</v>
      </c>
      <c r="CA64" t="s">
        <v>31</v>
      </c>
      <c r="CB64" s="30">
        <v>113</v>
      </c>
      <c r="CC64" s="30">
        <v>114</v>
      </c>
      <c r="CD64" s="30">
        <v>108</v>
      </c>
      <c r="CE64" s="30">
        <v>112</v>
      </c>
      <c r="CF64" s="30">
        <v>111.75</v>
      </c>
      <c r="CG64" s="30"/>
      <c r="CH64" s="30"/>
      <c r="CI64"/>
    </row>
    <row r="65" spans="1:87" s="7" customFormat="1">
      <c r="A65" s="86" t="s">
        <v>39</v>
      </c>
      <c r="B65" s="86" t="s">
        <v>40</v>
      </c>
      <c r="C65" s="86" t="s">
        <v>46</v>
      </c>
      <c r="D65" s="86">
        <v>2008</v>
      </c>
      <c r="E65" s="86">
        <v>4</v>
      </c>
      <c r="F65" s="86">
        <v>1</v>
      </c>
      <c r="G65" s="86">
        <v>32</v>
      </c>
      <c r="H65" s="86">
        <v>64</v>
      </c>
      <c r="I65" s="86">
        <v>132</v>
      </c>
      <c r="J65" s="99">
        <v>45937</v>
      </c>
      <c r="K65" s="3">
        <v>0.63</v>
      </c>
      <c r="L65" s="143">
        <v>9.6000000000000002E-2</v>
      </c>
      <c r="M65" s="143">
        <v>0.14099999999999999</v>
      </c>
      <c r="N65" s="143">
        <v>0.22500000000000001</v>
      </c>
      <c r="O65" s="143">
        <v>0.46400000000000002</v>
      </c>
      <c r="P65" s="145">
        <f t="shared" si="3"/>
        <v>0.90400000000000003</v>
      </c>
      <c r="Q65" s="145">
        <f t="shared" si="4"/>
        <v>0.85899999999999999</v>
      </c>
      <c r="R65" s="145">
        <f t="shared" si="5"/>
        <v>0.77500000000000002</v>
      </c>
      <c r="S65" s="145">
        <f t="shared" si="6"/>
        <v>0.53600000000000003</v>
      </c>
      <c r="T65" s="3">
        <v>0</v>
      </c>
      <c r="U65" s="3">
        <v>0</v>
      </c>
      <c r="V65" s="3">
        <v>0</v>
      </c>
      <c r="W65" s="3">
        <v>0</v>
      </c>
      <c r="X65" s="3">
        <v>10.199999999999999</v>
      </c>
      <c r="Y65" s="3">
        <v>9.4</v>
      </c>
      <c r="Z65" s="3">
        <v>0</v>
      </c>
      <c r="AA65" s="3">
        <v>0</v>
      </c>
      <c r="AB65" s="3">
        <v>34</v>
      </c>
      <c r="AC65" s="3">
        <v>42.3</v>
      </c>
      <c r="AD65" s="3">
        <v>46</v>
      </c>
      <c r="AE65" s="3">
        <v>28.8</v>
      </c>
      <c r="AF65" s="3">
        <v>52.9</v>
      </c>
      <c r="AG65" s="3">
        <v>44.1</v>
      </c>
      <c r="AH65" s="3">
        <v>43.4</v>
      </c>
      <c r="AI65" s="3">
        <v>46.7</v>
      </c>
      <c r="AJ65" s="3">
        <v>50.2</v>
      </c>
      <c r="AK65" s="3">
        <v>51</v>
      </c>
      <c r="AL65" s="3">
        <v>51.4</v>
      </c>
      <c r="AM65" s="3">
        <v>48.8</v>
      </c>
      <c r="AN65" s="3">
        <v>83</v>
      </c>
      <c r="AO65" s="3">
        <v>0.5</v>
      </c>
      <c r="AP65" s="7">
        <v>1461</v>
      </c>
      <c r="AQ65" s="7">
        <f t="shared" si="7"/>
        <v>2922</v>
      </c>
      <c r="AR65" s="114">
        <v>116.1</v>
      </c>
      <c r="AS65" s="86">
        <v>20</v>
      </c>
      <c r="AT65" s="7">
        <v>20</v>
      </c>
      <c r="AU65" s="114">
        <v>96.79</v>
      </c>
      <c r="AV65" s="7">
        <v>31.89</v>
      </c>
      <c r="AW65" s="114">
        <f t="shared" si="8"/>
        <v>67.052381444364087</v>
      </c>
      <c r="AX65" s="7">
        <v>6.55</v>
      </c>
      <c r="AY65" s="7">
        <v>2.2599999999999998</v>
      </c>
      <c r="AZ65" s="7">
        <v>22.57</v>
      </c>
      <c r="BA65" s="7">
        <v>8.7899999999999991</v>
      </c>
      <c r="BB65" s="114">
        <f t="shared" si="9"/>
        <v>40.17</v>
      </c>
      <c r="BC65" s="114">
        <f t="shared" si="10"/>
        <v>2.0085000000000002</v>
      </c>
      <c r="BD65" s="114">
        <f t="shared" si="11"/>
        <v>5.8049999999999997</v>
      </c>
      <c r="BE65" s="138">
        <f t="shared" si="26"/>
        <v>0.3294761855563591</v>
      </c>
      <c r="BF65" s="136">
        <f t="shared" si="27"/>
        <v>481.36470709784066</v>
      </c>
      <c r="BG65" s="136">
        <f t="shared" si="28"/>
        <v>962.72941419568133</v>
      </c>
      <c r="BH65" s="148">
        <f t="shared" si="12"/>
        <v>0.16305700771720189</v>
      </c>
      <c r="BI65" s="148">
        <f t="shared" si="13"/>
        <v>5.6260891212347515E-2</v>
      </c>
      <c r="BJ65" s="148">
        <f t="shared" si="14"/>
        <v>0.56186208613393074</v>
      </c>
      <c r="BK65" s="148">
        <f t="shared" si="15"/>
        <v>0.21882001493651976</v>
      </c>
      <c r="BL65" s="146">
        <f t="shared" si="16"/>
        <v>156.97977752008245</v>
      </c>
      <c r="BM65" s="146">
        <f t="shared" si="17"/>
        <v>54.164014838990276</v>
      </c>
      <c r="BN65" s="146">
        <f t="shared" si="18"/>
        <v>540.9211570424826</v>
      </c>
      <c r="BO65" s="146">
        <f t="shared" si="19"/>
        <v>210.66446479412591</v>
      </c>
      <c r="BP65" s="146">
        <f t="shared" si="20"/>
        <v>0</v>
      </c>
      <c r="BQ65" s="146">
        <f t="shared" si="21"/>
        <v>4.9000000000000004</v>
      </c>
      <c r="BR65" s="146">
        <f t="shared" si="22"/>
        <v>37.774999999999999</v>
      </c>
      <c r="BS65" s="146">
        <f t="shared" si="23"/>
        <v>46.775000000000006</v>
      </c>
      <c r="BT65" s="146">
        <f t="shared" si="24"/>
        <v>50.349999999999994</v>
      </c>
      <c r="BV65" s="119"/>
      <c r="BW65" s="150"/>
      <c r="BX65" s="153"/>
      <c r="BY65"/>
      <c r="BZ65">
        <v>1985</v>
      </c>
      <c r="CA65" t="s">
        <v>32</v>
      </c>
      <c r="CB65" s="30">
        <v>110</v>
      </c>
      <c r="CC65" s="30">
        <v>91</v>
      </c>
      <c r="CD65" s="30">
        <v>94</v>
      </c>
      <c r="CE65" s="30">
        <v>103</v>
      </c>
      <c r="CF65" s="30">
        <v>99.5</v>
      </c>
      <c r="CG65" s="30"/>
      <c r="CH65" s="30"/>
      <c r="CI65"/>
    </row>
    <row r="66" spans="1:87">
      <c r="A66" s="95"/>
      <c r="B66" s="95"/>
      <c r="C66" s="95"/>
      <c r="D66" s="95"/>
      <c r="E66" s="95"/>
      <c r="F66" s="95"/>
      <c r="G66" s="95"/>
      <c r="H66" s="95"/>
      <c r="I66" s="95"/>
      <c r="J66"/>
      <c r="K66"/>
      <c r="L66"/>
      <c r="M66"/>
      <c r="N66"/>
      <c r="O66"/>
      <c r="P66"/>
      <c r="Q66"/>
      <c r="R66"/>
      <c r="S66"/>
      <c r="T66"/>
      <c r="U66"/>
      <c r="V66"/>
      <c r="W66"/>
      <c r="X66" s="67"/>
      <c r="Y66"/>
      <c r="Z66"/>
      <c r="AA66" s="67"/>
      <c r="AB66" s="67"/>
      <c r="AC66" s="67"/>
      <c r="AD66" s="67"/>
      <c r="AE66" s="67"/>
      <c r="AF66" s="67"/>
      <c r="AG66" s="67"/>
      <c r="AH66" s="67"/>
      <c r="AI66" s="67"/>
      <c r="AJ66"/>
      <c r="AK66"/>
      <c r="AL66" s="67"/>
      <c r="AM66" s="67"/>
      <c r="AN66" s="67"/>
      <c r="AO66" s="67"/>
      <c r="AP66"/>
      <c r="AQ66"/>
      <c r="AR66"/>
      <c r="AS66"/>
      <c r="AT66"/>
      <c r="AU66"/>
      <c r="AV66"/>
      <c r="AW66"/>
      <c r="AX66"/>
      <c r="AY66"/>
      <c r="AZ66"/>
      <c r="BA66"/>
      <c r="BB66"/>
      <c r="BC66"/>
      <c r="BD66"/>
      <c r="BF66"/>
      <c r="BG66"/>
      <c r="BH66"/>
      <c r="BI66"/>
      <c r="BJ66"/>
      <c r="BK66"/>
      <c r="BL66"/>
      <c r="BM66"/>
      <c r="BN66"/>
      <c r="BO66"/>
      <c r="BP66"/>
      <c r="BQ66"/>
      <c r="BR66"/>
      <c r="BS66"/>
      <c r="BT66"/>
      <c r="BU66"/>
      <c r="BV66" s="151"/>
      <c r="BW66"/>
      <c r="BX66"/>
      <c r="BZ66">
        <v>1998</v>
      </c>
      <c r="CA66" t="s">
        <v>33</v>
      </c>
      <c r="CB66" s="30">
        <v>87</v>
      </c>
      <c r="CC66" s="30">
        <v>99</v>
      </c>
      <c r="CD66" s="30">
        <v>114</v>
      </c>
      <c r="CE66" s="30">
        <v>94</v>
      </c>
      <c r="CF66" s="30">
        <v>98.5</v>
      </c>
      <c r="CG66" s="30"/>
      <c r="CH66" s="30"/>
    </row>
    <row r="67" spans="1:87">
      <c r="A67" s="95"/>
      <c r="B67" s="95"/>
      <c r="C67" s="95"/>
      <c r="D67" s="95"/>
      <c r="E67" s="95"/>
      <c r="F67" s="95"/>
      <c r="G67" s="95"/>
      <c r="H67" s="95"/>
      <c r="I67" s="95"/>
      <c r="J67"/>
      <c r="K67"/>
      <c r="L67"/>
      <c r="M67"/>
      <c r="N67"/>
      <c r="O67"/>
      <c r="P67"/>
      <c r="Q67"/>
      <c r="R67"/>
      <c r="S67"/>
      <c r="T67"/>
      <c r="U67"/>
      <c r="V67"/>
      <c r="W67"/>
      <c r="X67"/>
      <c r="Y67"/>
      <c r="Z67"/>
      <c r="AA67"/>
      <c r="AB67"/>
      <c r="AC67"/>
      <c r="AD67"/>
      <c r="AE67"/>
      <c r="AF67"/>
      <c r="AG67"/>
      <c r="AH67"/>
      <c r="AI67"/>
      <c r="AJ67"/>
      <c r="AK67"/>
      <c r="AL67" s="67"/>
      <c r="AM67" s="67"/>
      <c r="AN67" s="67"/>
      <c r="AO67" s="67"/>
      <c r="AP67"/>
      <c r="AQ67"/>
      <c r="AR67"/>
      <c r="AS67"/>
      <c r="AT67"/>
      <c r="AU67"/>
      <c r="AV67"/>
      <c r="AW67"/>
      <c r="AX67"/>
      <c r="AY67"/>
      <c r="AZ67"/>
      <c r="BA67"/>
      <c r="BB67"/>
      <c r="BC67"/>
      <c r="BD67"/>
      <c r="BF67"/>
      <c r="BG67"/>
      <c r="BH67"/>
      <c r="BI67"/>
      <c r="BJ67"/>
      <c r="BK67"/>
      <c r="BL67"/>
      <c r="BM67"/>
      <c r="BN67"/>
      <c r="BO67"/>
      <c r="BP67"/>
      <c r="BQ67"/>
      <c r="BR67"/>
      <c r="BS67"/>
      <c r="BT67"/>
      <c r="BU67"/>
      <c r="BV67" s="151"/>
      <c r="BW67"/>
      <c r="BX67"/>
      <c r="BZ67">
        <v>1999</v>
      </c>
      <c r="CA67" t="s">
        <v>34</v>
      </c>
      <c r="CB67" s="30">
        <v>98</v>
      </c>
      <c r="CC67" s="30">
        <v>95</v>
      </c>
      <c r="CD67" s="30">
        <v>93</v>
      </c>
      <c r="CE67" s="30">
        <v>97</v>
      </c>
      <c r="CF67" s="30">
        <v>95.75</v>
      </c>
      <c r="CG67" s="30"/>
      <c r="CH67" s="30"/>
    </row>
    <row r="68" spans="1:87">
      <c r="A68" s="95"/>
      <c r="B68" s="95"/>
      <c r="C68" s="95"/>
      <c r="D68" s="95"/>
      <c r="E68" s="95"/>
      <c r="F68" s="95"/>
      <c r="G68" s="95"/>
      <c r="H68" s="95"/>
      <c r="I68" s="95"/>
      <c r="J68"/>
      <c r="K68"/>
      <c r="L68"/>
      <c r="M68"/>
      <c r="N68"/>
      <c r="O68"/>
      <c r="P68"/>
      <c r="Q68"/>
      <c r="R68"/>
      <c r="S68"/>
      <c r="T68"/>
      <c r="U68"/>
      <c r="V68"/>
      <c r="W68"/>
      <c r="X68"/>
      <c r="Y68"/>
      <c r="Z68"/>
      <c r="AA68"/>
      <c r="AB68"/>
      <c r="AC68"/>
      <c r="AD68"/>
      <c r="AE68"/>
      <c r="AF68"/>
      <c r="AG68"/>
      <c r="AH68"/>
      <c r="AI68"/>
      <c r="AJ68"/>
      <c r="AK68"/>
      <c r="AL68" s="67"/>
      <c r="AM68" s="67"/>
      <c r="AN68" s="67"/>
      <c r="AO68" s="67"/>
      <c r="AP68"/>
      <c r="AQ68"/>
      <c r="AR68"/>
      <c r="AS68"/>
      <c r="AT68"/>
      <c r="AU68"/>
      <c r="AV68"/>
      <c r="AW68"/>
      <c r="AX68"/>
      <c r="AY68"/>
      <c r="AZ68"/>
      <c r="BA68"/>
      <c r="BB68"/>
      <c r="BC68"/>
      <c r="BD68"/>
      <c r="BF68"/>
      <c r="BG68"/>
      <c r="BH68"/>
      <c r="BI68"/>
      <c r="BJ68"/>
      <c r="BK68"/>
      <c r="BL68"/>
      <c r="BM68"/>
      <c r="BN68"/>
      <c r="BO68"/>
      <c r="BP68"/>
      <c r="BQ68"/>
      <c r="BR68"/>
      <c r="BS68"/>
      <c r="BT68"/>
      <c r="BU68"/>
      <c r="BV68" s="151"/>
      <c r="BW68"/>
      <c r="BX68"/>
      <c r="BZ68">
        <v>2002</v>
      </c>
      <c r="CA68" t="s">
        <v>35</v>
      </c>
      <c r="CB68" s="30">
        <v>86</v>
      </c>
      <c r="CC68" s="30">
        <v>89</v>
      </c>
      <c r="CD68" s="30">
        <v>74</v>
      </c>
      <c r="CE68" s="30">
        <v>89</v>
      </c>
      <c r="CF68" s="30">
        <v>84.5</v>
      </c>
      <c r="CG68" s="30"/>
      <c r="CH68" s="30"/>
    </row>
    <row r="69" spans="1:87">
      <c r="A69" s="95"/>
      <c r="B69" s="95"/>
      <c r="C69" s="95"/>
      <c r="D69" s="95"/>
      <c r="E69" s="95"/>
      <c r="F69" s="95"/>
      <c r="G69" s="95"/>
      <c r="H69" s="95"/>
      <c r="I69" s="95"/>
      <c r="J69"/>
      <c r="K69"/>
      <c r="L69"/>
      <c r="M69"/>
      <c r="N69"/>
      <c r="O69"/>
      <c r="P69"/>
      <c r="Q69"/>
      <c r="R69"/>
      <c r="S69"/>
      <c r="T69"/>
      <c r="U69"/>
      <c r="V69"/>
      <c r="W69"/>
      <c r="X69"/>
      <c r="Y69"/>
      <c r="Z69"/>
      <c r="AA69"/>
      <c r="AB69"/>
      <c r="AC69"/>
      <c r="AD69"/>
      <c r="AE69"/>
      <c r="AF69"/>
      <c r="AG69"/>
      <c r="AH69"/>
      <c r="AI69"/>
      <c r="AJ69"/>
      <c r="AK69"/>
      <c r="AL69" s="67"/>
      <c r="AM69" s="67"/>
      <c r="AN69" s="67"/>
      <c r="AO69" s="67"/>
      <c r="AP69"/>
      <c r="AQ69"/>
      <c r="AR69"/>
      <c r="AS69"/>
      <c r="AT69"/>
      <c r="AU69"/>
      <c r="AV69"/>
      <c r="AW69"/>
      <c r="AX69"/>
      <c r="AY69"/>
      <c r="AZ69"/>
      <c r="BA69"/>
      <c r="BB69"/>
      <c r="BC69"/>
      <c r="BD69"/>
      <c r="BF69"/>
      <c r="BG69"/>
      <c r="BH69"/>
      <c r="BI69"/>
      <c r="BJ69"/>
      <c r="BK69"/>
      <c r="BL69"/>
      <c r="BM69"/>
      <c r="BN69"/>
      <c r="BO69"/>
      <c r="BP69"/>
      <c r="BQ69"/>
      <c r="BR69"/>
      <c r="BS69"/>
      <c r="BT69"/>
      <c r="BU69"/>
      <c r="BV69" s="151"/>
      <c r="BW69"/>
      <c r="BX69"/>
      <c r="BZ69">
        <v>2016</v>
      </c>
      <c r="CA69" t="s">
        <v>36</v>
      </c>
      <c r="CB69" s="30">
        <v>88</v>
      </c>
      <c r="CC69" s="30">
        <v>88</v>
      </c>
      <c r="CD69" s="30">
        <v>84</v>
      </c>
      <c r="CE69" s="30">
        <v>93</v>
      </c>
      <c r="CF69" s="30">
        <v>88.25</v>
      </c>
      <c r="CG69" s="30"/>
      <c r="CH69" s="30"/>
    </row>
    <row r="70" spans="1:87">
      <c r="A70" s="95"/>
      <c r="B70" s="95"/>
      <c r="C70" s="95"/>
      <c r="D70" s="95"/>
      <c r="E70" s="95"/>
      <c r="F70" s="95"/>
      <c r="G70" s="95"/>
      <c r="H70" s="95"/>
      <c r="I70" s="95"/>
      <c r="AL70" s="67"/>
      <c r="AM70" s="67"/>
      <c r="AN70" s="67"/>
      <c r="AO70" s="67"/>
      <c r="BZ70">
        <v>2018</v>
      </c>
      <c r="CA70" t="s">
        <v>37</v>
      </c>
      <c r="CB70" s="30">
        <v>76</v>
      </c>
      <c r="CC70" s="30">
        <v>85</v>
      </c>
      <c r="CD70" s="30">
        <v>81</v>
      </c>
      <c r="CE70" s="30">
        <v>90</v>
      </c>
      <c r="CF70" s="30">
        <v>83</v>
      </c>
      <c r="CG70" s="30"/>
      <c r="CH70" s="30"/>
    </row>
    <row r="71" spans="1:87">
      <c r="A71" s="95"/>
      <c r="B71" s="95"/>
      <c r="C71" s="95"/>
      <c r="D71" s="95"/>
      <c r="E71" s="95"/>
      <c r="F71" s="95"/>
      <c r="G71" s="95"/>
      <c r="H71" s="95"/>
      <c r="I71" s="95"/>
      <c r="AM71" s="67"/>
      <c r="AN71" s="67"/>
      <c r="AO71" s="67"/>
      <c r="BZ71">
        <v>2023</v>
      </c>
      <c r="CA71" t="s">
        <v>38</v>
      </c>
      <c r="CB71" s="30">
        <v>84</v>
      </c>
      <c r="CC71" s="30">
        <v>87</v>
      </c>
      <c r="CD71" s="30">
        <v>81</v>
      </c>
      <c r="CE71" s="30">
        <v>83</v>
      </c>
      <c r="CF71" s="30">
        <v>83.75</v>
      </c>
      <c r="CG71" s="30"/>
      <c r="CH71" s="30"/>
    </row>
    <row r="72" spans="1:87">
      <c r="A72" s="95"/>
      <c r="B72" s="95"/>
      <c r="C72" s="95"/>
      <c r="D72" s="95"/>
      <c r="E72" s="95"/>
      <c r="F72" s="95"/>
      <c r="G72" s="95"/>
      <c r="H72" s="95"/>
      <c r="I72" s="95"/>
      <c r="AM72" s="67"/>
      <c r="AN72" s="67"/>
      <c r="AO72" s="67"/>
      <c r="BY72" t="s">
        <v>607</v>
      </c>
      <c r="CB72" s="30">
        <v>92.75</v>
      </c>
      <c r="CC72" s="30">
        <v>93.5</v>
      </c>
      <c r="CD72" s="30">
        <v>91.125</v>
      </c>
      <c r="CE72" s="30">
        <v>95.125</v>
      </c>
      <c r="CF72" s="30">
        <v>93.125</v>
      </c>
      <c r="CG72" s="180"/>
    </row>
    <row r="73" spans="1:87">
      <c r="A73" s="95"/>
      <c r="B73" s="95"/>
      <c r="C73" s="95"/>
      <c r="D73" s="95"/>
      <c r="E73" s="95"/>
      <c r="F73" s="95"/>
      <c r="G73" s="95"/>
      <c r="H73" s="95"/>
      <c r="I73" s="95"/>
      <c r="AM73" s="67"/>
      <c r="AN73" s="67"/>
    </row>
    <row r="74" spans="1:87">
      <c r="AM74" s="67"/>
    </row>
    <row r="75" spans="1:87">
      <c r="AM75" s="67"/>
    </row>
    <row r="76" spans="1:87">
      <c r="AM76" s="67"/>
    </row>
    <row r="77" spans="1:87">
      <c r="AM77" s="67"/>
    </row>
    <row r="78" spans="1:87">
      <c r="AM78" s="67"/>
      <c r="BH78" s="29" t="s">
        <v>788</v>
      </c>
      <c r="BI78"/>
      <c r="BJ78"/>
      <c r="BK78" s="29" t="s">
        <v>55</v>
      </c>
      <c r="BL78"/>
      <c r="BM78"/>
      <c r="BN78"/>
      <c r="BO78"/>
      <c r="BP78"/>
    </row>
    <row r="79" spans="1:87">
      <c r="AM79" s="67"/>
      <c r="BH79" s="29" t="s">
        <v>49</v>
      </c>
      <c r="BI79" s="29" t="s">
        <v>53</v>
      </c>
      <c r="BJ79" s="29" t="s">
        <v>52</v>
      </c>
      <c r="BK79">
        <v>1</v>
      </c>
      <c r="BL79">
        <v>2</v>
      </c>
      <c r="BM79">
        <v>3</v>
      </c>
      <c r="BN79">
        <v>4</v>
      </c>
      <c r="BO79" t="s">
        <v>618</v>
      </c>
      <c r="BP79"/>
    </row>
    <row r="80" spans="1:87">
      <c r="AM80" s="67"/>
      <c r="BH80" t="s">
        <v>39</v>
      </c>
      <c r="BI80">
        <v>1984</v>
      </c>
      <c r="BJ80" t="s">
        <v>41</v>
      </c>
      <c r="BK80" s="17">
        <v>643.39622641509425</v>
      </c>
      <c r="BL80" s="17">
        <v>570.32967032967031</v>
      </c>
      <c r="BM80" s="17">
        <v>828.65497076023394</v>
      </c>
      <c r="BN80" s="17">
        <v>795</v>
      </c>
      <c r="BO80" s="17">
        <v>709.34521687624965</v>
      </c>
      <c r="BP80" s="17"/>
      <c r="BQ80" s="46"/>
    </row>
    <row r="81" spans="1:69">
      <c r="AM81" s="67"/>
      <c r="BH81"/>
      <c r="BI81">
        <v>1989</v>
      </c>
      <c r="BJ81" t="s">
        <v>42</v>
      </c>
      <c r="BK81" s="17">
        <v>740</v>
      </c>
      <c r="BL81" s="17">
        <v>861.26760563380276</v>
      </c>
      <c r="BM81" s="17">
        <v>606.01851851851848</v>
      </c>
      <c r="BN81" s="17">
        <v>546.82080924855495</v>
      </c>
      <c r="BO81" s="17">
        <v>688.52673335021905</v>
      </c>
      <c r="BP81" s="17"/>
      <c r="BQ81" s="46"/>
    </row>
    <row r="82" spans="1:69">
      <c r="A82" s="95"/>
      <c r="B82" s="95"/>
      <c r="C82" s="95"/>
      <c r="D82" s="95"/>
      <c r="E82" s="95"/>
      <c r="F82" s="95"/>
      <c r="G82" s="95"/>
      <c r="H82" s="95"/>
      <c r="I82" s="95"/>
      <c r="AM82" s="67"/>
      <c r="BH82"/>
      <c r="BI82">
        <v>1999</v>
      </c>
      <c r="BJ82" t="s">
        <v>43</v>
      </c>
      <c r="BK82" s="17">
        <v>745.41284403669738</v>
      </c>
      <c r="BL82" s="17">
        <v>790.4761904761906</v>
      </c>
      <c r="BM82" s="17">
        <v>662.49999999999989</v>
      </c>
      <c r="BN82" s="17">
        <v>570.67307692307691</v>
      </c>
      <c r="BO82" s="17">
        <v>692.26552785899116</v>
      </c>
      <c r="BP82" s="17"/>
      <c r="BQ82" s="46"/>
    </row>
    <row r="83" spans="1:69">
      <c r="A83" s="95"/>
      <c r="B83" s="95"/>
      <c r="C83" s="95"/>
      <c r="D83" s="95"/>
      <c r="E83" s="95"/>
      <c r="F83" s="95"/>
      <c r="G83" s="95"/>
      <c r="H83" s="95"/>
      <c r="I83" s="95"/>
      <c r="AM83" s="67"/>
      <c r="BH83"/>
      <c r="BI83">
        <v>2001</v>
      </c>
      <c r="BJ83" t="s">
        <v>44</v>
      </c>
      <c r="BK83" s="17">
        <v>752.06611570247935</v>
      </c>
      <c r="BL83" s="17">
        <v>618.59504132231416</v>
      </c>
      <c r="BM83" s="17">
        <v>672.01834862385329</v>
      </c>
      <c r="BN83" s="17">
        <v>671.74887892376671</v>
      </c>
      <c r="BO83" s="17">
        <v>678.60709614310338</v>
      </c>
      <c r="BP83" s="17"/>
      <c r="BQ83" s="46"/>
    </row>
    <row r="84" spans="1:69">
      <c r="A84" s="95"/>
      <c r="B84" s="95"/>
      <c r="C84" s="95"/>
      <c r="D84" s="95"/>
      <c r="E84" s="95"/>
      <c r="F84" s="95"/>
      <c r="G84" s="95"/>
      <c r="H84" s="95"/>
      <c r="I84" s="95"/>
      <c r="AM84" s="67"/>
      <c r="BH84"/>
      <c r="BI84">
        <v>2004</v>
      </c>
      <c r="BJ84" t="s">
        <v>45</v>
      </c>
      <c r="BK84" s="17">
        <v>520.18779342722996</v>
      </c>
      <c r="BL84" s="17">
        <v>560.28880866425982</v>
      </c>
      <c r="BM84" s="17">
        <v>623.10924369747897</v>
      </c>
      <c r="BN84" s="17">
        <v>592.67015706806285</v>
      </c>
      <c r="BO84" s="17">
        <v>574.06400071425799</v>
      </c>
      <c r="BP84" s="17"/>
      <c r="BQ84" s="46"/>
    </row>
    <row r="85" spans="1:69">
      <c r="A85" s="95"/>
      <c r="B85" s="95"/>
      <c r="C85" s="95"/>
      <c r="D85" s="95"/>
      <c r="E85" s="95"/>
      <c r="F85" s="95"/>
      <c r="G85" s="95"/>
      <c r="H85" s="95"/>
      <c r="I85" s="95"/>
      <c r="AM85" s="67"/>
      <c r="BH85"/>
      <c r="BI85">
        <v>2008</v>
      </c>
      <c r="BJ85" t="s">
        <v>46</v>
      </c>
      <c r="BK85" s="17">
        <v>551.7931294828237</v>
      </c>
      <c r="BL85" s="17">
        <v>703.3440514469454</v>
      </c>
      <c r="BM85" s="17">
        <v>809.32784636488327</v>
      </c>
      <c r="BN85" s="17">
        <v>754.1870071348103</v>
      </c>
      <c r="BO85" s="17">
        <v>704.66300860736567</v>
      </c>
      <c r="BP85" s="17"/>
      <c r="BQ85" s="46"/>
    </row>
    <row r="86" spans="1:69">
      <c r="A86" s="95"/>
      <c r="B86" s="95"/>
      <c r="C86" s="95"/>
      <c r="D86" s="95"/>
      <c r="E86" s="95"/>
      <c r="F86" s="95"/>
      <c r="G86" s="95"/>
      <c r="H86" s="95"/>
      <c r="I86" s="95"/>
      <c r="BH86"/>
      <c r="BI86">
        <v>2016</v>
      </c>
      <c r="BJ86" t="s">
        <v>47</v>
      </c>
      <c r="BK86" s="17">
        <v>441.55251141552515</v>
      </c>
      <c r="BL86" s="17">
        <v>833.89967637540451</v>
      </c>
      <c r="BM86" s="17">
        <v>688.75106928999139</v>
      </c>
      <c r="BN86" s="17">
        <v>516.5980795610426</v>
      </c>
      <c r="BO86" s="17">
        <v>620.20033416049091</v>
      </c>
      <c r="BP86" s="17"/>
      <c r="BQ86" s="46"/>
    </row>
    <row r="87" spans="1:69">
      <c r="A87" s="95"/>
      <c r="B87" s="95"/>
      <c r="C87" s="95"/>
      <c r="D87" s="95"/>
      <c r="E87" s="95"/>
      <c r="F87" s="95"/>
      <c r="G87" s="95"/>
      <c r="H87" s="95"/>
      <c r="I87" s="95"/>
      <c r="BH87"/>
      <c r="BI87">
        <v>2023</v>
      </c>
      <c r="BJ87" t="s">
        <v>48</v>
      </c>
      <c r="BK87" s="17">
        <v>758.03921568627459</v>
      </c>
      <c r="BL87" s="17">
        <v>688.04347826086951</v>
      </c>
      <c r="BM87" s="17">
        <v>609.44881889763781</v>
      </c>
      <c r="BN87" s="17">
        <v>490.90909090909088</v>
      </c>
      <c r="BO87" s="17">
        <v>636.61015093846822</v>
      </c>
      <c r="BP87" s="17"/>
      <c r="BQ87" s="46"/>
    </row>
    <row r="88" spans="1:69">
      <c r="A88" s="95"/>
      <c r="B88" s="95"/>
      <c r="C88" s="95"/>
      <c r="D88" s="95"/>
      <c r="E88" s="95"/>
      <c r="F88" s="95"/>
      <c r="G88" s="95"/>
      <c r="H88" s="95"/>
      <c r="I88" s="95"/>
      <c r="BH88" t="s">
        <v>29</v>
      </c>
      <c r="BI88">
        <v>1983</v>
      </c>
      <c r="BJ88" t="s">
        <v>31</v>
      </c>
      <c r="BK88" s="17">
        <v>517.48878923766813</v>
      </c>
      <c r="BL88" s="17">
        <v>785.84474885844736</v>
      </c>
      <c r="BM88" s="17">
        <v>614.41441441441441</v>
      </c>
      <c r="BN88" s="17">
        <v>602.06185567010311</v>
      </c>
      <c r="BO88" s="17">
        <v>629.95245204515822</v>
      </c>
      <c r="BP88" s="17"/>
      <c r="BQ88" s="46"/>
    </row>
    <row r="89" spans="1:69">
      <c r="A89" s="95"/>
      <c r="B89" s="95"/>
      <c r="C89" s="95"/>
      <c r="D89" s="95"/>
      <c r="E89" s="95"/>
      <c r="F89" s="95"/>
      <c r="G89" s="95"/>
      <c r="H89" s="95"/>
      <c r="I89" s="95"/>
      <c r="BH89"/>
      <c r="BI89">
        <v>1985</v>
      </c>
      <c r="BJ89" t="s">
        <v>32</v>
      </c>
      <c r="BK89" s="17">
        <v>691.70305676855901</v>
      </c>
      <c r="BL89" s="17">
        <v>871.73913043478251</v>
      </c>
      <c r="BM89" s="17">
        <v>696.83257918552044</v>
      </c>
      <c r="BN89" s="17">
        <v>753.00546448087425</v>
      </c>
      <c r="BO89" s="17">
        <v>753.32005771743411</v>
      </c>
      <c r="BP89" s="17"/>
      <c r="BQ89" s="46"/>
    </row>
    <row r="90" spans="1:69">
      <c r="A90" s="86"/>
      <c r="B90" s="86"/>
      <c r="C90" s="87"/>
      <c r="D90" s="86"/>
      <c r="E90" s="86"/>
      <c r="F90" s="87"/>
      <c r="G90" s="87"/>
      <c r="H90" s="87"/>
      <c r="I90" s="87"/>
      <c r="BH90"/>
      <c r="BI90">
        <v>1998</v>
      </c>
      <c r="BJ90" t="s">
        <v>33</v>
      </c>
      <c r="BK90" s="17">
        <v>708.22826808228274</v>
      </c>
      <c r="BL90" s="17">
        <v>821.51898734177212</v>
      </c>
      <c r="BM90" s="17">
        <v>722.77814351547079</v>
      </c>
      <c r="BN90" s="17">
        <v>933.00925925925935</v>
      </c>
      <c r="BO90" s="17">
        <v>796.38366454969628</v>
      </c>
      <c r="BP90" s="17"/>
      <c r="BQ90" s="46"/>
    </row>
    <row r="91" spans="1:69">
      <c r="BH91"/>
      <c r="BI91">
        <v>1999</v>
      </c>
      <c r="BJ91" t="s">
        <v>34</v>
      </c>
      <c r="BK91" s="17">
        <v>832.71604938271616</v>
      </c>
      <c r="BL91" s="17">
        <v>781.49779735682819</v>
      </c>
      <c r="BM91" s="17">
        <v>609.5959595959597</v>
      </c>
      <c r="BN91" s="17">
        <v>627.71739130434787</v>
      </c>
      <c r="BO91" s="17">
        <v>712.88179940996304</v>
      </c>
      <c r="BP91" s="17"/>
      <c r="BQ91" s="46"/>
    </row>
    <row r="92" spans="1:69">
      <c r="BH92"/>
      <c r="BI92">
        <v>2002</v>
      </c>
      <c r="BJ92" t="s">
        <v>35</v>
      </c>
      <c r="BK92" s="17">
        <v>651.86721991701256</v>
      </c>
      <c r="BL92" s="17">
        <v>716.54135338345873</v>
      </c>
      <c r="BM92" s="17">
        <v>728.98550724637676</v>
      </c>
      <c r="BN92" s="17">
        <v>527.27272727272725</v>
      </c>
      <c r="BO92" s="17">
        <v>656.16670195489382</v>
      </c>
      <c r="BP92" s="17"/>
      <c r="BQ92" s="46"/>
    </row>
    <row r="93" spans="1:69">
      <c r="BH93"/>
      <c r="BI93">
        <v>2016</v>
      </c>
      <c r="BJ93" t="s">
        <v>36</v>
      </c>
      <c r="BK93" s="17">
        <v>517.92452830188688</v>
      </c>
      <c r="BL93" s="17">
        <v>498.43260188087771</v>
      </c>
      <c r="BM93" s="17">
        <v>534.58646616541353</v>
      </c>
      <c r="BN93" s="17">
        <v>580</v>
      </c>
      <c r="BO93" s="17">
        <v>532.73589908704457</v>
      </c>
      <c r="BP93" s="17"/>
      <c r="BQ93" s="46"/>
    </row>
    <row r="94" spans="1:69">
      <c r="BH94"/>
      <c r="BI94">
        <v>2018</v>
      </c>
      <c r="BJ94" t="s">
        <v>37</v>
      </c>
      <c r="BK94" s="17">
        <v>628.07692307692309</v>
      </c>
      <c r="BL94" s="17">
        <v>691.03139013452903</v>
      </c>
      <c r="BM94" s="17">
        <v>747.63948497854062</v>
      </c>
      <c r="BN94" s="17">
        <v>559.2274678111587</v>
      </c>
      <c r="BO94" s="17">
        <v>656.49381650028795</v>
      </c>
      <c r="BP94" s="17"/>
      <c r="BQ94" s="46"/>
    </row>
    <row r="95" spans="1:69">
      <c r="BH95"/>
      <c r="BI95">
        <v>2023</v>
      </c>
      <c r="BJ95" t="s">
        <v>263</v>
      </c>
      <c r="BK95" s="17">
        <v>729.47777298230483</v>
      </c>
      <c r="BL95" s="17">
        <v>653.18481330404768</v>
      </c>
      <c r="BM95" s="17">
        <v>1138.6693548387098</v>
      </c>
      <c r="BN95" s="17">
        <v>902.38663484486869</v>
      </c>
      <c r="BO95" s="17">
        <v>855.92964399248274</v>
      </c>
      <c r="BP95" s="17"/>
      <c r="BQ95" s="46"/>
    </row>
    <row r="98" spans="1:78">
      <c r="A98" s="95"/>
      <c r="B98" s="95"/>
      <c r="C98" s="95"/>
      <c r="D98" s="95"/>
      <c r="E98" s="95"/>
      <c r="F98" s="95"/>
      <c r="G98" s="95"/>
      <c r="H98" s="95"/>
      <c r="I98" s="95"/>
    </row>
    <row r="99" spans="1:78">
      <c r="A99" s="95"/>
      <c r="B99" s="95"/>
      <c r="C99" s="95"/>
      <c r="D99" s="95"/>
      <c r="E99" s="95"/>
      <c r="F99" s="95"/>
      <c r="G99" s="95"/>
      <c r="H99" s="95"/>
      <c r="I99" s="95"/>
    </row>
    <row r="100" spans="1:78">
      <c r="A100" s="95"/>
      <c r="B100" s="95"/>
      <c r="C100" s="95"/>
      <c r="D100" s="95"/>
      <c r="E100" s="95"/>
      <c r="F100" s="95"/>
      <c r="G100" s="95"/>
      <c r="H100" s="95"/>
      <c r="I100" s="95"/>
      <c r="BZ100" s="1"/>
    </row>
    <row r="101" spans="1:78">
      <c r="A101" s="95"/>
      <c r="B101" s="95"/>
      <c r="C101" s="95"/>
      <c r="D101" s="95"/>
      <c r="E101" s="95"/>
      <c r="F101" s="95"/>
      <c r="G101" s="95"/>
      <c r="H101" s="95"/>
      <c r="I101" s="95"/>
      <c r="BZ101" s="1"/>
    </row>
    <row r="102" spans="1:78">
      <c r="A102" s="95"/>
      <c r="B102" s="95"/>
      <c r="C102" s="95"/>
      <c r="D102" s="95"/>
      <c r="E102" s="95"/>
      <c r="F102" s="95"/>
      <c r="G102" s="95"/>
      <c r="H102" s="95"/>
      <c r="I102" s="95"/>
      <c r="BZ102" s="1"/>
    </row>
    <row r="103" spans="1:78">
      <c r="A103" s="95"/>
      <c r="B103" s="95"/>
      <c r="C103" s="95"/>
      <c r="D103" s="95"/>
      <c r="E103" s="95"/>
      <c r="F103" s="95"/>
      <c r="G103" s="95"/>
      <c r="H103" s="95"/>
      <c r="I103" s="95"/>
      <c r="BZ103" s="1"/>
    </row>
    <row r="104" spans="1:78">
      <c r="A104" s="95"/>
      <c r="B104" s="95"/>
      <c r="C104" s="95"/>
      <c r="D104" s="95"/>
      <c r="E104" s="95"/>
      <c r="F104" s="95"/>
      <c r="G104" s="95"/>
      <c r="H104" s="95"/>
      <c r="I104" s="95"/>
      <c r="BZ104" s="1"/>
    </row>
    <row r="105" spans="1:78">
      <c r="A105" s="95"/>
      <c r="B105" s="95"/>
      <c r="C105" s="95"/>
      <c r="D105" s="95"/>
      <c r="E105" s="95"/>
      <c r="F105" s="95"/>
      <c r="G105" s="95"/>
      <c r="H105" s="95"/>
      <c r="I105" s="95"/>
      <c r="BZ105" s="1"/>
    </row>
    <row r="106" spans="1:78">
      <c r="BZ106" s="1"/>
    </row>
    <row r="107" spans="1:78">
      <c r="BZ107" s="77"/>
    </row>
    <row r="108" spans="1:78">
      <c r="BZ108" s="1"/>
    </row>
    <row r="109" spans="1:78">
      <c r="BZ109" s="1"/>
    </row>
    <row r="110" spans="1:78">
      <c r="BZ110" s="1"/>
    </row>
    <row r="111" spans="1:78">
      <c r="BZ111" s="1"/>
    </row>
    <row r="112" spans="1:78">
      <c r="BZ112" s="1"/>
    </row>
    <row r="113" spans="1:84">
      <c r="BZ113" s="1"/>
    </row>
    <row r="114" spans="1:84">
      <c r="A114" s="95"/>
      <c r="B114" s="95"/>
      <c r="C114" s="95"/>
      <c r="D114" s="95"/>
      <c r="E114" s="95"/>
      <c r="F114" s="95"/>
      <c r="G114" s="95"/>
      <c r="H114" s="95"/>
      <c r="I114" s="95"/>
      <c r="BZ114" s="1"/>
      <c r="CA114" s="1"/>
      <c r="CC114" s="80"/>
      <c r="CD114" s="80"/>
      <c r="CE114" s="80"/>
      <c r="CF114" s="80"/>
    </row>
    <row r="115" spans="1:84">
      <c r="A115" s="95"/>
      <c r="B115" s="95"/>
      <c r="C115" s="95"/>
      <c r="D115" s="95"/>
      <c r="E115" s="95"/>
      <c r="F115" s="95"/>
      <c r="G115" s="95"/>
      <c r="H115" s="95"/>
      <c r="I115" s="95"/>
      <c r="BZ115" s="77"/>
      <c r="CA115" s="1"/>
      <c r="CC115" s="80"/>
      <c r="CD115" s="80"/>
      <c r="CE115" s="80"/>
      <c r="CF115" s="80"/>
    </row>
    <row r="116" spans="1:84">
      <c r="A116" s="95"/>
      <c r="B116" s="95"/>
      <c r="C116" s="95"/>
      <c r="D116" s="95"/>
      <c r="E116" s="95"/>
      <c r="F116" s="95"/>
      <c r="G116" s="95"/>
      <c r="H116" s="95"/>
      <c r="I116" s="95"/>
    </row>
    <row r="117" spans="1:84">
      <c r="A117" s="95"/>
      <c r="B117" s="95"/>
      <c r="C117" s="95"/>
      <c r="D117" s="95"/>
      <c r="E117" s="95"/>
      <c r="F117" s="95"/>
      <c r="G117" s="95"/>
      <c r="H117" s="95"/>
      <c r="I117" s="95"/>
    </row>
    <row r="118" spans="1:84">
      <c r="A118" s="95"/>
      <c r="B118" s="95"/>
      <c r="C118" s="95"/>
      <c r="D118" s="95"/>
      <c r="E118" s="95"/>
      <c r="F118" s="95"/>
      <c r="G118" s="95"/>
      <c r="H118" s="95"/>
      <c r="I118" s="95"/>
    </row>
    <row r="119" spans="1:84">
      <c r="A119" s="95"/>
      <c r="B119" s="95"/>
      <c r="C119" s="95"/>
      <c r="D119" s="95"/>
      <c r="E119" s="95"/>
      <c r="F119" s="95"/>
      <c r="G119" s="95"/>
      <c r="H119" s="95"/>
      <c r="I119" s="95"/>
    </row>
    <row r="120" spans="1:84">
      <c r="A120" s="95"/>
      <c r="B120" s="95"/>
      <c r="C120" s="95"/>
      <c r="D120" s="95"/>
      <c r="E120" s="95"/>
      <c r="F120" s="95"/>
      <c r="G120" s="95"/>
      <c r="H120" s="95"/>
      <c r="I120" s="95"/>
    </row>
    <row r="121" spans="1:84">
      <c r="A121" s="95"/>
      <c r="B121" s="95"/>
      <c r="C121" s="95"/>
      <c r="D121" s="95"/>
      <c r="E121" s="95"/>
      <c r="F121" s="95"/>
      <c r="G121" s="95"/>
      <c r="H121" s="95"/>
      <c r="I121" s="95"/>
    </row>
    <row r="151" spans="1:88">
      <c r="CJ151" t="s">
        <v>480</v>
      </c>
    </row>
    <row r="154" spans="1:88">
      <c r="A154" s="86"/>
      <c r="B154" s="86"/>
      <c r="C154" s="87"/>
      <c r="D154" s="86"/>
      <c r="E154" s="86"/>
      <c r="F154" s="87"/>
      <c r="G154" s="87"/>
      <c r="H154" s="87"/>
      <c r="I154" s="87"/>
    </row>
    <row r="218" spans="1:9">
      <c r="A218" s="86"/>
      <c r="B218" s="86"/>
      <c r="C218" s="87"/>
      <c r="D218" s="86"/>
      <c r="E218" s="86"/>
      <c r="F218" s="87"/>
      <c r="G218" s="87"/>
      <c r="H218" s="87"/>
      <c r="I218" s="87"/>
    </row>
    <row r="282" spans="1:9">
      <c r="A282" s="86"/>
      <c r="B282" s="86"/>
      <c r="C282" s="87"/>
      <c r="D282" s="86"/>
      <c r="E282" s="86"/>
      <c r="F282" s="87"/>
      <c r="G282" s="87"/>
      <c r="H282" s="87"/>
      <c r="I282" s="87"/>
    </row>
    <row r="346" spans="1:9">
      <c r="A346" s="86"/>
      <c r="B346" s="86"/>
      <c r="C346" s="87"/>
      <c r="D346" s="86"/>
      <c r="E346" s="86"/>
      <c r="F346" s="87"/>
      <c r="G346" s="87"/>
      <c r="H346" s="87"/>
      <c r="I346" s="87"/>
    </row>
    <row r="410" spans="1:9">
      <c r="A410" s="86"/>
      <c r="B410" s="86"/>
      <c r="C410" s="87"/>
      <c r="D410" s="86"/>
      <c r="E410" s="86"/>
      <c r="F410" s="87"/>
      <c r="G410" s="87"/>
      <c r="H410" s="87"/>
      <c r="I410" s="87"/>
    </row>
    <row r="474" spans="1:9">
      <c r="A474" s="86"/>
      <c r="B474" s="86"/>
      <c r="C474" s="87"/>
      <c r="D474" s="86"/>
      <c r="E474" s="86"/>
      <c r="F474" s="87"/>
      <c r="G474" s="87"/>
      <c r="H474" s="87"/>
      <c r="I474" s="87"/>
    </row>
    <row r="538" spans="1:9">
      <c r="A538" s="86"/>
      <c r="B538" s="86"/>
      <c r="C538" s="87"/>
      <c r="D538" s="86"/>
      <c r="E538" s="86"/>
      <c r="F538" s="87"/>
      <c r="G538" s="87"/>
      <c r="H538" s="87"/>
      <c r="I538" s="87"/>
    </row>
  </sheetData>
  <sortState xmlns:xlrd2="http://schemas.microsoft.com/office/spreadsheetml/2017/richdata2" ref="J11:Q30">
    <sortCondition ref="K12"/>
  </sortState>
  <pageMargins left="0.7" right="0.7" top="0.75" bottom="0.75" header="0.3" footer="0.3"/>
  <pageSetup paperSize="9" orientation="portrait" r:id="rId4"/>
  <ignoredErrors>
    <ignoredError sqref="BP2:BP65 BQ2:BQ65 BR2:BR65 BS2:BS65 BT2:BT65" formulaRange="1"/>
  </ignoredErrors>
  <drawing r:id="rId5"/>
  <legacyDrawing r:id="rId6"/>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887-ADBB-41FF-A916-70AEAC1C8B55}">
  <dimension ref="A1:AX538"/>
  <sheetViews>
    <sheetView workbookViewId="0">
      <pane xSplit="4" ySplit="1" topLeftCell="AI2" activePane="bottomRight" state="frozen"/>
      <selection pane="bottomRight" activeCell="AP2" sqref="AP2:AP65"/>
      <selection pane="bottomLeft" activeCell="A2" sqref="A2"/>
      <selection pane="topRight" activeCell="E1" sqref="E1"/>
    </sheetView>
  </sheetViews>
  <sheetFormatPr defaultRowHeight="14.45"/>
  <cols>
    <col min="1" max="9" width="9.42578125" style="7"/>
    <col min="10" max="11" width="12.42578125" style="66" customWidth="1"/>
    <col min="12" max="13" width="12" style="66" customWidth="1"/>
    <col min="14" max="14" width="11.5703125" style="66" customWidth="1"/>
    <col min="15" max="19" width="12.42578125" style="66" customWidth="1"/>
    <col min="20" max="20" width="9.5703125" style="66" customWidth="1"/>
    <col min="21" max="29" width="8.5703125" style="66"/>
    <col min="30" max="39" width="8.5703125" style="69"/>
    <col min="40" max="40" width="10.42578125" style="66" customWidth="1"/>
    <col min="42" max="42" width="8.42578125" customWidth="1"/>
    <col min="43" max="43" width="29.85546875" bestFit="1" customWidth="1"/>
    <col min="44" max="44" width="16.140625" bestFit="1" customWidth="1"/>
    <col min="45" max="45" width="14.28515625" bestFit="1" customWidth="1"/>
    <col min="46" max="49" width="9.140625" bestFit="1" customWidth="1"/>
    <col min="50" max="50" width="10.7109375" bestFit="1" customWidth="1"/>
    <col min="51" max="51" width="11.140625" bestFit="1" customWidth="1"/>
  </cols>
  <sheetData>
    <row r="1" spans="1:50" s="1" customFormat="1" ht="58.5" customHeight="1">
      <c r="A1" s="96" t="s">
        <v>49</v>
      </c>
      <c r="B1" s="96" t="s">
        <v>50</v>
      </c>
      <c r="C1" s="96" t="s">
        <v>52</v>
      </c>
      <c r="D1" s="96" t="s">
        <v>53</v>
      </c>
      <c r="E1" s="96" t="s">
        <v>54</v>
      </c>
      <c r="F1" s="96" t="s">
        <v>55</v>
      </c>
      <c r="G1" s="96" t="s">
        <v>56</v>
      </c>
      <c r="H1" s="5" t="s">
        <v>57</v>
      </c>
      <c r="I1" s="96" t="s">
        <v>59</v>
      </c>
      <c r="J1" s="65" t="s">
        <v>789</v>
      </c>
      <c r="K1" s="65" t="s">
        <v>790</v>
      </c>
      <c r="L1" s="65" t="s">
        <v>791</v>
      </c>
      <c r="M1" s="65" t="s">
        <v>792</v>
      </c>
      <c r="N1" s="65" t="s">
        <v>793</v>
      </c>
      <c r="O1" s="65" t="s">
        <v>794</v>
      </c>
      <c r="P1" s="65" t="s">
        <v>795</v>
      </c>
      <c r="Q1" s="65" t="s">
        <v>796</v>
      </c>
      <c r="R1" s="65" t="s">
        <v>797</v>
      </c>
      <c r="S1" s="65" t="s">
        <v>798</v>
      </c>
      <c r="T1" s="65" t="s">
        <v>799</v>
      </c>
      <c r="U1" s="65" t="s">
        <v>800</v>
      </c>
      <c r="V1" s="65" t="s">
        <v>801</v>
      </c>
      <c r="W1" s="65" t="s">
        <v>802</v>
      </c>
      <c r="X1" s="65" t="s">
        <v>803</v>
      </c>
      <c r="Y1" s="65" t="s">
        <v>804</v>
      </c>
      <c r="Z1" s="65" t="s">
        <v>805</v>
      </c>
      <c r="AA1" s="65" t="s">
        <v>806</v>
      </c>
      <c r="AB1" s="65" t="s">
        <v>807</v>
      </c>
      <c r="AC1" s="65" t="s">
        <v>808</v>
      </c>
      <c r="AD1" s="91" t="s">
        <v>809</v>
      </c>
      <c r="AE1" s="91" t="s">
        <v>810</v>
      </c>
      <c r="AF1" s="91" t="s">
        <v>811</v>
      </c>
      <c r="AG1" s="91" t="s">
        <v>812</v>
      </c>
      <c r="AH1" s="91" t="s">
        <v>813</v>
      </c>
      <c r="AI1" s="91" t="s">
        <v>814</v>
      </c>
      <c r="AJ1" s="91" t="s">
        <v>815</v>
      </c>
      <c r="AK1" s="91" t="s">
        <v>816</v>
      </c>
      <c r="AL1" s="91" t="s">
        <v>817</v>
      </c>
      <c r="AM1" s="91" t="s">
        <v>818</v>
      </c>
      <c r="AN1" s="66" t="s">
        <v>819</v>
      </c>
      <c r="AO1" s="1" t="s">
        <v>820</v>
      </c>
    </row>
    <row r="2" spans="1:50" ht="19.5" customHeight="1">
      <c r="A2" s="86" t="s">
        <v>29</v>
      </c>
      <c r="B2" s="86" t="s">
        <v>30</v>
      </c>
      <c r="C2" s="86" t="s">
        <v>37</v>
      </c>
      <c r="D2" s="86">
        <v>2018</v>
      </c>
      <c r="E2" s="86">
        <v>1</v>
      </c>
      <c r="F2" s="86">
        <v>1</v>
      </c>
      <c r="G2" s="86">
        <v>2</v>
      </c>
      <c r="H2" s="86">
        <v>1</v>
      </c>
      <c r="I2" s="86">
        <v>102</v>
      </c>
      <c r="J2" s="66">
        <v>17</v>
      </c>
      <c r="K2" s="66">
        <v>20</v>
      </c>
      <c r="L2" s="66">
        <v>20</v>
      </c>
      <c r="M2" s="66">
        <v>19</v>
      </c>
      <c r="N2" s="66">
        <v>19</v>
      </c>
      <c r="O2" s="66">
        <v>19</v>
      </c>
      <c r="P2" s="66">
        <v>18</v>
      </c>
      <c r="Q2" s="66">
        <v>20</v>
      </c>
      <c r="R2" s="66">
        <v>17</v>
      </c>
      <c r="S2" s="66">
        <v>17</v>
      </c>
      <c r="T2" s="66">
        <v>0</v>
      </c>
      <c r="U2" s="66">
        <v>4</v>
      </c>
      <c r="V2" s="66">
        <v>3</v>
      </c>
      <c r="W2" s="66">
        <v>0</v>
      </c>
      <c r="X2" s="66">
        <v>3</v>
      </c>
      <c r="Y2" s="66">
        <v>1</v>
      </c>
      <c r="Z2" s="66">
        <v>0</v>
      </c>
      <c r="AA2" s="66">
        <v>1</v>
      </c>
      <c r="AB2" s="66">
        <v>4</v>
      </c>
      <c r="AC2" s="66">
        <v>1</v>
      </c>
      <c r="AD2" s="70">
        <f t="shared" ref="AD2:AD33" si="0">T2*100/J2</f>
        <v>0</v>
      </c>
      <c r="AE2" s="70">
        <f t="shared" ref="AE2:AE33" si="1">U2*100/K2</f>
        <v>20</v>
      </c>
      <c r="AF2" s="70">
        <f t="shared" ref="AF2:AF33" si="2">V2*100/L2</f>
        <v>15</v>
      </c>
      <c r="AG2" s="70">
        <f t="shared" ref="AG2:AG33" si="3">W2*100/M2</f>
        <v>0</v>
      </c>
      <c r="AH2" s="70">
        <f t="shared" ref="AH2:AH33" si="4">X2*100/N2</f>
        <v>15.789473684210526</v>
      </c>
      <c r="AI2" s="70">
        <f t="shared" ref="AI2:AI33" si="5">Y2*100/O2</f>
        <v>5.2631578947368425</v>
      </c>
      <c r="AJ2" s="70">
        <f t="shared" ref="AJ2:AJ33" si="6">Z2*100/P2</f>
        <v>0</v>
      </c>
      <c r="AK2" s="70">
        <f t="shared" ref="AK2:AK33" si="7">AA2*100/Q2</f>
        <v>5</v>
      </c>
      <c r="AL2" s="70">
        <f t="shared" ref="AL2:AL33" si="8">AB2*100/R2</f>
        <v>23.529411764705884</v>
      </c>
      <c r="AM2" s="70">
        <f t="shared" ref="AM2:AM33" si="9">AC2*100/S2</f>
        <v>5.882352941176471</v>
      </c>
      <c r="AN2" s="71">
        <f>AVERAGE(AD2:AM2)</f>
        <v>9.0464396284829718</v>
      </c>
      <c r="AO2" s="70">
        <f>AVERAGE(J2:S2)</f>
        <v>18.600000000000001</v>
      </c>
      <c r="AP2" s="119"/>
    </row>
    <row r="3" spans="1:50">
      <c r="A3" s="86" t="s">
        <v>29</v>
      </c>
      <c r="B3" s="86" t="s">
        <v>30</v>
      </c>
      <c r="C3" s="86" t="s">
        <v>32</v>
      </c>
      <c r="D3" s="86">
        <v>1985</v>
      </c>
      <c r="E3" s="86">
        <v>1</v>
      </c>
      <c r="F3" s="86">
        <v>2</v>
      </c>
      <c r="G3" s="86">
        <v>2</v>
      </c>
      <c r="H3" s="86">
        <v>2</v>
      </c>
      <c r="I3" s="86">
        <v>202</v>
      </c>
      <c r="J3" s="66">
        <v>21</v>
      </c>
      <c r="K3" s="66">
        <v>19</v>
      </c>
      <c r="L3" s="66">
        <v>23</v>
      </c>
      <c r="M3" s="66">
        <v>22</v>
      </c>
      <c r="N3" s="66">
        <v>23</v>
      </c>
      <c r="O3" s="66">
        <v>22</v>
      </c>
      <c r="P3" s="66">
        <v>22</v>
      </c>
      <c r="Q3" s="66">
        <v>21</v>
      </c>
      <c r="R3" s="66">
        <v>21</v>
      </c>
      <c r="S3" s="66">
        <v>22</v>
      </c>
      <c r="T3" s="66">
        <v>0</v>
      </c>
      <c r="U3" s="66">
        <v>1</v>
      </c>
      <c r="V3" s="66">
        <v>4</v>
      </c>
      <c r="W3" s="66">
        <v>0</v>
      </c>
      <c r="X3" s="66">
        <v>0</v>
      </c>
      <c r="Y3" s="66">
        <v>1</v>
      </c>
      <c r="Z3" s="66">
        <v>0</v>
      </c>
      <c r="AA3" s="66">
        <v>0</v>
      </c>
      <c r="AB3" s="66">
        <v>1</v>
      </c>
      <c r="AC3" s="66">
        <v>2</v>
      </c>
      <c r="AD3" s="70">
        <f t="shared" si="0"/>
        <v>0</v>
      </c>
      <c r="AE3" s="70">
        <f t="shared" si="1"/>
        <v>5.2631578947368425</v>
      </c>
      <c r="AF3" s="70">
        <f t="shared" si="2"/>
        <v>17.391304347826086</v>
      </c>
      <c r="AG3" s="70">
        <f t="shared" si="3"/>
        <v>0</v>
      </c>
      <c r="AH3" s="70">
        <f t="shared" si="4"/>
        <v>0</v>
      </c>
      <c r="AI3" s="70">
        <f t="shared" si="5"/>
        <v>4.5454545454545459</v>
      </c>
      <c r="AJ3" s="70">
        <f t="shared" si="6"/>
        <v>0</v>
      </c>
      <c r="AK3" s="70">
        <f t="shared" si="7"/>
        <v>0</v>
      </c>
      <c r="AL3" s="70">
        <f t="shared" si="8"/>
        <v>4.7619047619047619</v>
      </c>
      <c r="AM3" s="70">
        <f t="shared" si="9"/>
        <v>9.0909090909090917</v>
      </c>
      <c r="AN3" s="71">
        <f t="shared" ref="AN3:AN65" si="10">AVERAGE(AD3:AM3)</f>
        <v>4.105273064083133</v>
      </c>
      <c r="AO3" s="70">
        <f t="shared" ref="AO3:AO65" si="11">AVERAGE(J3:S3)</f>
        <v>21.6</v>
      </c>
      <c r="AP3" s="119"/>
    </row>
    <row r="4" spans="1:50">
      <c r="A4" s="86" t="s">
        <v>29</v>
      </c>
      <c r="B4" s="86" t="s">
        <v>30</v>
      </c>
      <c r="C4" s="86" t="s">
        <v>31</v>
      </c>
      <c r="D4" s="86">
        <v>1983</v>
      </c>
      <c r="E4" s="86">
        <v>1</v>
      </c>
      <c r="F4" s="86">
        <v>3</v>
      </c>
      <c r="G4" s="86">
        <v>2</v>
      </c>
      <c r="H4" s="86">
        <v>3</v>
      </c>
      <c r="I4" s="86">
        <v>302</v>
      </c>
      <c r="J4" s="66">
        <v>22</v>
      </c>
      <c r="K4" s="66">
        <v>20</v>
      </c>
      <c r="L4" s="66">
        <v>22</v>
      </c>
      <c r="M4" s="66">
        <v>20</v>
      </c>
      <c r="N4" s="66">
        <v>20</v>
      </c>
      <c r="O4" s="66">
        <v>20</v>
      </c>
      <c r="P4" s="66">
        <v>23</v>
      </c>
      <c r="Q4" s="66">
        <v>21</v>
      </c>
      <c r="R4" s="66">
        <v>21</v>
      </c>
      <c r="S4" s="66">
        <v>21</v>
      </c>
      <c r="T4" s="66">
        <v>0</v>
      </c>
      <c r="U4" s="66">
        <v>0</v>
      </c>
      <c r="V4" s="66">
        <v>1</v>
      </c>
      <c r="W4" s="66">
        <v>0</v>
      </c>
      <c r="X4" s="66">
        <v>0</v>
      </c>
      <c r="Y4" s="66">
        <v>0</v>
      </c>
      <c r="Z4" s="66">
        <v>0</v>
      </c>
      <c r="AA4" s="66">
        <v>1</v>
      </c>
      <c r="AB4" s="66">
        <v>0</v>
      </c>
      <c r="AC4" s="66">
        <v>0</v>
      </c>
      <c r="AD4" s="70">
        <f t="shared" si="0"/>
        <v>0</v>
      </c>
      <c r="AE4" s="70">
        <f t="shared" si="1"/>
        <v>0</v>
      </c>
      <c r="AF4" s="70">
        <f t="shared" si="2"/>
        <v>4.5454545454545459</v>
      </c>
      <c r="AG4" s="70">
        <f t="shared" si="3"/>
        <v>0</v>
      </c>
      <c r="AH4" s="70">
        <f t="shared" si="4"/>
        <v>0</v>
      </c>
      <c r="AI4" s="70">
        <f t="shared" si="5"/>
        <v>0</v>
      </c>
      <c r="AJ4" s="70">
        <f t="shared" si="6"/>
        <v>0</v>
      </c>
      <c r="AK4" s="70">
        <f t="shared" si="7"/>
        <v>4.7619047619047619</v>
      </c>
      <c r="AL4" s="70">
        <f t="shared" si="8"/>
        <v>0</v>
      </c>
      <c r="AM4" s="70">
        <f t="shared" si="9"/>
        <v>0</v>
      </c>
      <c r="AN4" s="71">
        <f t="shared" si="10"/>
        <v>0.93073593073593075</v>
      </c>
      <c r="AO4" s="70">
        <f t="shared" si="11"/>
        <v>21</v>
      </c>
      <c r="AP4" s="119"/>
      <c r="AQ4" s="29" t="s">
        <v>821</v>
      </c>
      <c r="AT4" s="29" t="s">
        <v>55</v>
      </c>
    </row>
    <row r="5" spans="1:50">
      <c r="A5" s="86" t="s">
        <v>29</v>
      </c>
      <c r="B5" s="86" t="s">
        <v>30</v>
      </c>
      <c r="C5" s="86" t="s">
        <v>34</v>
      </c>
      <c r="D5" s="86">
        <v>1999</v>
      </c>
      <c r="E5" s="86">
        <v>1</v>
      </c>
      <c r="F5" s="86">
        <v>4</v>
      </c>
      <c r="G5" s="86">
        <v>2</v>
      </c>
      <c r="H5" s="86">
        <v>4</v>
      </c>
      <c r="I5" s="86">
        <v>402</v>
      </c>
      <c r="J5" s="66">
        <v>16</v>
      </c>
      <c r="K5" s="66">
        <v>17</v>
      </c>
      <c r="L5" s="66">
        <v>18</v>
      </c>
      <c r="M5" s="66">
        <v>19</v>
      </c>
      <c r="N5" s="66">
        <v>16</v>
      </c>
      <c r="O5" s="66">
        <v>18</v>
      </c>
      <c r="P5" s="66">
        <v>20</v>
      </c>
      <c r="Q5" s="66">
        <v>13</v>
      </c>
      <c r="R5" s="66">
        <v>18</v>
      </c>
      <c r="S5" s="66">
        <v>17</v>
      </c>
      <c r="T5" s="66">
        <v>0</v>
      </c>
      <c r="U5" s="66">
        <v>2</v>
      </c>
      <c r="V5" s="66">
        <v>0</v>
      </c>
      <c r="W5" s="66">
        <v>1</v>
      </c>
      <c r="X5" s="66">
        <v>1</v>
      </c>
      <c r="Y5" s="66">
        <v>0</v>
      </c>
      <c r="Z5" s="66">
        <v>0</v>
      </c>
      <c r="AA5" s="66">
        <v>0</v>
      </c>
      <c r="AB5" s="66">
        <v>0</v>
      </c>
      <c r="AC5" s="66">
        <v>1</v>
      </c>
      <c r="AD5" s="70">
        <f t="shared" si="0"/>
        <v>0</v>
      </c>
      <c r="AE5" s="70">
        <f t="shared" si="1"/>
        <v>11.764705882352942</v>
      </c>
      <c r="AF5" s="70">
        <f t="shared" si="2"/>
        <v>0</v>
      </c>
      <c r="AG5" s="70">
        <f t="shared" si="3"/>
        <v>5.2631578947368425</v>
      </c>
      <c r="AH5" s="70">
        <f t="shared" si="4"/>
        <v>6.25</v>
      </c>
      <c r="AI5" s="70">
        <f t="shared" si="5"/>
        <v>0</v>
      </c>
      <c r="AJ5" s="70">
        <f t="shared" si="6"/>
        <v>0</v>
      </c>
      <c r="AK5" s="70">
        <f t="shared" si="7"/>
        <v>0</v>
      </c>
      <c r="AL5" s="70">
        <f t="shared" si="8"/>
        <v>0</v>
      </c>
      <c r="AM5" s="70">
        <f t="shared" si="9"/>
        <v>5.882352941176471</v>
      </c>
      <c r="AN5" s="71">
        <f t="shared" si="10"/>
        <v>2.9160216718266256</v>
      </c>
      <c r="AO5" s="70">
        <f t="shared" si="11"/>
        <v>17.2</v>
      </c>
      <c r="AP5" s="119"/>
      <c r="AQ5" s="29" t="s">
        <v>49</v>
      </c>
      <c r="AR5" s="29" t="s">
        <v>53</v>
      </c>
      <c r="AS5" s="29" t="s">
        <v>52</v>
      </c>
      <c r="AT5">
        <v>1</v>
      </c>
      <c r="AU5">
        <v>2</v>
      </c>
      <c r="AV5">
        <v>3</v>
      </c>
      <c r="AW5">
        <v>4</v>
      </c>
      <c r="AX5" t="s">
        <v>618</v>
      </c>
    </row>
    <row r="6" spans="1:50">
      <c r="A6" s="86" t="s">
        <v>29</v>
      </c>
      <c r="B6" s="86" t="s">
        <v>30</v>
      </c>
      <c r="C6" s="86" t="s">
        <v>35</v>
      </c>
      <c r="D6" s="86">
        <v>2002</v>
      </c>
      <c r="E6" s="86">
        <v>1</v>
      </c>
      <c r="F6" s="86">
        <v>4</v>
      </c>
      <c r="G6" s="86">
        <v>4</v>
      </c>
      <c r="H6" s="86">
        <v>5</v>
      </c>
      <c r="I6" s="86">
        <v>404</v>
      </c>
      <c r="J6" s="66">
        <v>19</v>
      </c>
      <c r="K6" s="66">
        <v>19</v>
      </c>
      <c r="L6" s="66">
        <v>20</v>
      </c>
      <c r="M6" s="66">
        <v>19</v>
      </c>
      <c r="N6" s="66">
        <v>18</v>
      </c>
      <c r="O6" s="66">
        <v>19</v>
      </c>
      <c r="P6" s="66">
        <v>20</v>
      </c>
      <c r="Q6" s="66">
        <v>22</v>
      </c>
      <c r="R6" s="66">
        <v>18</v>
      </c>
      <c r="S6" s="66">
        <v>18</v>
      </c>
      <c r="T6" s="66">
        <v>0</v>
      </c>
      <c r="U6" s="66">
        <v>0</v>
      </c>
      <c r="V6" s="66">
        <v>0</v>
      </c>
      <c r="W6" s="66">
        <v>0</v>
      </c>
      <c r="X6" s="66">
        <v>0</v>
      </c>
      <c r="Y6" s="66">
        <v>0</v>
      </c>
      <c r="Z6" s="66">
        <v>0</v>
      </c>
      <c r="AA6" s="66">
        <v>0</v>
      </c>
      <c r="AB6" s="66">
        <v>0</v>
      </c>
      <c r="AC6" s="66">
        <v>0</v>
      </c>
      <c r="AD6" s="70">
        <f t="shared" si="0"/>
        <v>0</v>
      </c>
      <c r="AE6" s="70">
        <f t="shared" si="1"/>
        <v>0</v>
      </c>
      <c r="AF6" s="70">
        <f t="shared" si="2"/>
        <v>0</v>
      </c>
      <c r="AG6" s="70">
        <f t="shared" si="3"/>
        <v>0</v>
      </c>
      <c r="AH6" s="70">
        <f t="shared" si="4"/>
        <v>0</v>
      </c>
      <c r="AI6" s="70">
        <f t="shared" si="5"/>
        <v>0</v>
      </c>
      <c r="AJ6" s="70">
        <f t="shared" si="6"/>
        <v>0</v>
      </c>
      <c r="AK6" s="70">
        <f t="shared" si="7"/>
        <v>0</v>
      </c>
      <c r="AL6" s="70">
        <f t="shared" si="8"/>
        <v>0</v>
      </c>
      <c r="AM6" s="70">
        <f t="shared" si="9"/>
        <v>0</v>
      </c>
      <c r="AN6" s="71">
        <f t="shared" si="10"/>
        <v>0</v>
      </c>
      <c r="AO6" s="70">
        <f t="shared" si="11"/>
        <v>19.2</v>
      </c>
      <c r="AP6" s="119"/>
      <c r="AQ6" s="17" t="s">
        <v>39</v>
      </c>
      <c r="AR6" s="17">
        <v>1984</v>
      </c>
      <c r="AS6" s="17" t="s">
        <v>41</v>
      </c>
      <c r="AT6" s="17">
        <v>2.6433731387291761</v>
      </c>
      <c r="AU6" s="17">
        <v>2.2583419332645343</v>
      </c>
      <c r="AV6" s="17">
        <v>1.0555555555555556</v>
      </c>
      <c r="AW6" s="17">
        <v>2.3202614379084969</v>
      </c>
      <c r="AX6" s="17">
        <v>2.0693830163644407</v>
      </c>
    </row>
    <row r="7" spans="1:50">
      <c r="A7" s="86" t="s">
        <v>29</v>
      </c>
      <c r="B7" s="86" t="s">
        <v>30</v>
      </c>
      <c r="C7" s="86" t="s">
        <v>38</v>
      </c>
      <c r="D7" s="86">
        <v>2023</v>
      </c>
      <c r="E7" s="86">
        <v>1</v>
      </c>
      <c r="F7" s="86">
        <v>3</v>
      </c>
      <c r="G7" s="86">
        <v>4</v>
      </c>
      <c r="H7" s="86">
        <v>6</v>
      </c>
      <c r="I7" s="86">
        <v>304</v>
      </c>
      <c r="J7" s="66">
        <v>16</v>
      </c>
      <c r="K7" s="66">
        <v>16</v>
      </c>
      <c r="L7" s="66">
        <v>18</v>
      </c>
      <c r="M7" s="66">
        <v>14</v>
      </c>
      <c r="N7" s="66">
        <v>17</v>
      </c>
      <c r="O7" s="66">
        <v>17</v>
      </c>
      <c r="P7" s="66">
        <v>17</v>
      </c>
      <c r="Q7" s="66">
        <v>16</v>
      </c>
      <c r="R7" s="66">
        <v>17</v>
      </c>
      <c r="S7" s="66">
        <v>17</v>
      </c>
      <c r="T7" s="66">
        <v>2</v>
      </c>
      <c r="U7" s="66">
        <v>1</v>
      </c>
      <c r="V7" s="66">
        <v>1</v>
      </c>
      <c r="W7" s="66">
        <v>0</v>
      </c>
      <c r="X7" s="66">
        <v>2</v>
      </c>
      <c r="Y7" s="66">
        <v>2</v>
      </c>
      <c r="Z7" s="66">
        <v>0</v>
      </c>
      <c r="AA7" s="66">
        <v>0</v>
      </c>
      <c r="AB7" s="66">
        <v>0</v>
      </c>
      <c r="AC7" s="66">
        <v>0</v>
      </c>
      <c r="AD7" s="70">
        <f t="shared" si="0"/>
        <v>12.5</v>
      </c>
      <c r="AE7" s="70">
        <f t="shared" si="1"/>
        <v>6.25</v>
      </c>
      <c r="AF7" s="70">
        <f t="shared" si="2"/>
        <v>5.5555555555555554</v>
      </c>
      <c r="AG7" s="70">
        <f t="shared" si="3"/>
        <v>0</v>
      </c>
      <c r="AH7" s="70">
        <f t="shared" si="4"/>
        <v>11.764705882352942</v>
      </c>
      <c r="AI7" s="70">
        <f t="shared" si="5"/>
        <v>11.764705882352942</v>
      </c>
      <c r="AJ7" s="70">
        <f t="shared" si="6"/>
        <v>0</v>
      </c>
      <c r="AK7" s="70">
        <f t="shared" si="7"/>
        <v>0</v>
      </c>
      <c r="AL7" s="70">
        <f t="shared" si="8"/>
        <v>0</v>
      </c>
      <c r="AM7" s="70">
        <f t="shared" si="9"/>
        <v>0</v>
      </c>
      <c r="AN7" s="71">
        <f t="shared" si="10"/>
        <v>4.7834967320261441</v>
      </c>
      <c r="AO7" s="70">
        <f t="shared" si="11"/>
        <v>16.5</v>
      </c>
      <c r="AP7" s="119"/>
      <c r="AQ7" s="17"/>
      <c r="AR7" s="17">
        <v>1989</v>
      </c>
      <c r="AS7" s="17" t="s">
        <v>42</v>
      </c>
      <c r="AT7" s="17">
        <v>3.1337818528221009</v>
      </c>
      <c r="AU7" s="17">
        <v>1.2916666666666667</v>
      </c>
      <c r="AV7" s="17">
        <v>2.3342670401493932</v>
      </c>
      <c r="AW7" s="17">
        <v>0.55555555555555558</v>
      </c>
      <c r="AX7" s="17">
        <v>1.8288177787984292</v>
      </c>
    </row>
    <row r="8" spans="1:50">
      <c r="A8" s="86" t="s">
        <v>29</v>
      </c>
      <c r="B8" s="86" t="s">
        <v>30</v>
      </c>
      <c r="C8" s="86" t="s">
        <v>33</v>
      </c>
      <c r="D8" s="86">
        <v>1998</v>
      </c>
      <c r="E8" s="86">
        <v>1</v>
      </c>
      <c r="F8" s="86">
        <v>2</v>
      </c>
      <c r="G8" s="86">
        <v>4</v>
      </c>
      <c r="H8" s="86">
        <v>7</v>
      </c>
      <c r="I8" s="86">
        <v>204</v>
      </c>
      <c r="J8" s="66">
        <v>20</v>
      </c>
      <c r="K8" s="66">
        <v>19</v>
      </c>
      <c r="L8" s="66">
        <v>19</v>
      </c>
      <c r="M8" s="66">
        <v>21</v>
      </c>
      <c r="N8" s="66">
        <v>20</v>
      </c>
      <c r="O8" s="66">
        <v>20</v>
      </c>
      <c r="P8" s="66">
        <v>21</v>
      </c>
      <c r="Q8" s="66">
        <v>21</v>
      </c>
      <c r="R8" s="66">
        <v>21</v>
      </c>
      <c r="S8" s="66">
        <v>20</v>
      </c>
      <c r="T8" s="66">
        <v>1</v>
      </c>
      <c r="U8" s="66">
        <v>1</v>
      </c>
      <c r="V8" s="66">
        <v>0</v>
      </c>
      <c r="W8" s="66">
        <v>1</v>
      </c>
      <c r="X8" s="66">
        <v>0</v>
      </c>
      <c r="Y8" s="66">
        <v>1</v>
      </c>
      <c r="Z8" s="66">
        <v>0</v>
      </c>
      <c r="AA8" s="66">
        <v>0</v>
      </c>
      <c r="AB8" s="66">
        <v>0</v>
      </c>
      <c r="AC8" s="66">
        <v>1</v>
      </c>
      <c r="AD8" s="70">
        <f t="shared" si="0"/>
        <v>5</v>
      </c>
      <c r="AE8" s="70">
        <f t="shared" si="1"/>
        <v>5.2631578947368425</v>
      </c>
      <c r="AF8" s="70">
        <f t="shared" si="2"/>
        <v>0</v>
      </c>
      <c r="AG8" s="70">
        <f t="shared" si="3"/>
        <v>4.7619047619047619</v>
      </c>
      <c r="AH8" s="70">
        <f t="shared" si="4"/>
        <v>0</v>
      </c>
      <c r="AI8" s="70">
        <f t="shared" si="5"/>
        <v>5</v>
      </c>
      <c r="AJ8" s="70">
        <f t="shared" si="6"/>
        <v>0</v>
      </c>
      <c r="AK8" s="70">
        <f t="shared" si="7"/>
        <v>0</v>
      </c>
      <c r="AL8" s="70">
        <f t="shared" si="8"/>
        <v>0</v>
      </c>
      <c r="AM8" s="70">
        <f t="shared" si="9"/>
        <v>5</v>
      </c>
      <c r="AN8" s="71">
        <f t="shared" si="10"/>
        <v>2.5025062656641603</v>
      </c>
      <c r="AO8" s="70">
        <f t="shared" si="11"/>
        <v>20.2</v>
      </c>
      <c r="AP8" s="119"/>
      <c r="AQ8" s="17"/>
      <c r="AR8" s="17">
        <v>1999</v>
      </c>
      <c r="AS8" s="17" t="s">
        <v>43</v>
      </c>
      <c r="AT8" s="17">
        <v>3.1348039215686279</v>
      </c>
      <c r="AU8" s="17">
        <v>5.2465353274176803</v>
      </c>
      <c r="AV8" s="17">
        <v>5.4324229691876749</v>
      </c>
      <c r="AW8" s="17">
        <v>6.018790849673203</v>
      </c>
      <c r="AX8" s="17">
        <v>4.9581382669617966</v>
      </c>
    </row>
    <row r="9" spans="1:50">
      <c r="A9" s="86" t="s">
        <v>29</v>
      </c>
      <c r="B9" s="86" t="s">
        <v>30</v>
      </c>
      <c r="C9" s="86" t="s">
        <v>36</v>
      </c>
      <c r="D9" s="86">
        <v>2016</v>
      </c>
      <c r="E9" s="86">
        <v>1</v>
      </c>
      <c r="F9" s="86">
        <v>1</v>
      </c>
      <c r="G9" s="86">
        <v>4</v>
      </c>
      <c r="H9" s="86">
        <v>8</v>
      </c>
      <c r="I9" s="86">
        <v>104</v>
      </c>
      <c r="J9" s="66">
        <v>21</v>
      </c>
      <c r="K9" s="66">
        <v>21</v>
      </c>
      <c r="L9" s="66">
        <v>24</v>
      </c>
      <c r="M9" s="66">
        <v>20</v>
      </c>
      <c r="N9" s="66">
        <v>22</v>
      </c>
      <c r="O9" s="66">
        <v>22</v>
      </c>
      <c r="P9" s="66">
        <v>25</v>
      </c>
      <c r="Q9" s="66">
        <v>21</v>
      </c>
      <c r="R9" s="66">
        <v>22</v>
      </c>
      <c r="S9" s="66">
        <v>22</v>
      </c>
      <c r="T9" s="66">
        <v>3</v>
      </c>
      <c r="U9" s="66">
        <v>3</v>
      </c>
      <c r="V9" s="66">
        <v>1</v>
      </c>
      <c r="W9" s="66">
        <v>2</v>
      </c>
      <c r="X9" s="66">
        <v>2</v>
      </c>
      <c r="Y9" s="66">
        <v>4</v>
      </c>
      <c r="Z9" s="66">
        <v>1</v>
      </c>
      <c r="AA9" s="66">
        <v>1</v>
      </c>
      <c r="AB9" s="66">
        <v>2</v>
      </c>
      <c r="AC9" s="66">
        <v>2</v>
      </c>
      <c r="AD9" s="70">
        <f t="shared" si="0"/>
        <v>14.285714285714286</v>
      </c>
      <c r="AE9" s="70">
        <f t="shared" si="1"/>
        <v>14.285714285714286</v>
      </c>
      <c r="AF9" s="70">
        <f t="shared" si="2"/>
        <v>4.166666666666667</v>
      </c>
      <c r="AG9" s="70">
        <f t="shared" si="3"/>
        <v>10</v>
      </c>
      <c r="AH9" s="70">
        <f t="shared" si="4"/>
        <v>9.0909090909090917</v>
      </c>
      <c r="AI9" s="70">
        <f t="shared" si="5"/>
        <v>18.181818181818183</v>
      </c>
      <c r="AJ9" s="70">
        <f t="shared" si="6"/>
        <v>4</v>
      </c>
      <c r="AK9" s="70">
        <f t="shared" si="7"/>
        <v>4.7619047619047619</v>
      </c>
      <c r="AL9" s="70">
        <f t="shared" si="8"/>
        <v>9.0909090909090917</v>
      </c>
      <c r="AM9" s="70">
        <f t="shared" si="9"/>
        <v>9.0909090909090917</v>
      </c>
      <c r="AN9" s="71">
        <f t="shared" si="10"/>
        <v>9.6954545454545471</v>
      </c>
      <c r="AO9" s="70">
        <f t="shared" si="11"/>
        <v>22</v>
      </c>
      <c r="AP9" s="119"/>
      <c r="AQ9" s="17"/>
      <c r="AR9" s="17">
        <v>2001</v>
      </c>
      <c r="AS9" s="17" t="s">
        <v>44</v>
      </c>
      <c r="AT9" s="17">
        <v>6.1766855865153083</v>
      </c>
      <c r="AU9" s="17">
        <v>3.5008169934640527</v>
      </c>
      <c r="AV9" s="17">
        <v>3.1824229691876753</v>
      </c>
      <c r="AW9" s="17">
        <v>4.6769865841073273</v>
      </c>
      <c r="AX9" s="17">
        <v>4.3842280333185908</v>
      </c>
    </row>
    <row r="10" spans="1:50">
      <c r="A10" s="86" t="s">
        <v>39</v>
      </c>
      <c r="B10" s="86" t="s">
        <v>40</v>
      </c>
      <c r="C10" s="86" t="s">
        <v>41</v>
      </c>
      <c r="D10" s="86">
        <v>1984</v>
      </c>
      <c r="E10" s="86">
        <v>1</v>
      </c>
      <c r="F10" s="86">
        <v>1</v>
      </c>
      <c r="G10" s="86">
        <v>6</v>
      </c>
      <c r="H10" s="86">
        <v>9</v>
      </c>
      <c r="I10" s="86">
        <v>106</v>
      </c>
      <c r="J10" s="66">
        <v>21</v>
      </c>
      <c r="K10" s="66">
        <v>19</v>
      </c>
      <c r="L10" s="66">
        <v>18</v>
      </c>
      <c r="M10" s="66">
        <v>17</v>
      </c>
      <c r="N10" s="66">
        <v>19</v>
      </c>
      <c r="O10" s="66">
        <v>17</v>
      </c>
      <c r="P10" s="66">
        <v>19</v>
      </c>
      <c r="Q10" s="66">
        <v>21</v>
      </c>
      <c r="R10" s="66">
        <v>19</v>
      </c>
      <c r="S10" s="66">
        <v>21</v>
      </c>
      <c r="T10" s="66">
        <v>0</v>
      </c>
      <c r="U10" s="66">
        <v>0</v>
      </c>
      <c r="V10" s="66">
        <v>0</v>
      </c>
      <c r="W10" s="66">
        <v>1</v>
      </c>
      <c r="X10" s="66">
        <v>1</v>
      </c>
      <c r="Y10" s="66">
        <v>0</v>
      </c>
      <c r="Z10" s="66">
        <v>1</v>
      </c>
      <c r="AA10" s="66">
        <v>1</v>
      </c>
      <c r="AB10" s="66">
        <v>1</v>
      </c>
      <c r="AC10" s="66">
        <v>0</v>
      </c>
      <c r="AD10" s="70">
        <f t="shared" si="0"/>
        <v>0</v>
      </c>
      <c r="AE10" s="70">
        <f t="shared" si="1"/>
        <v>0</v>
      </c>
      <c r="AF10" s="70">
        <f t="shared" si="2"/>
        <v>0</v>
      </c>
      <c r="AG10" s="70">
        <f t="shared" si="3"/>
        <v>5.882352941176471</v>
      </c>
      <c r="AH10" s="70">
        <f t="shared" si="4"/>
        <v>5.2631578947368425</v>
      </c>
      <c r="AI10" s="70">
        <f t="shared" si="5"/>
        <v>0</v>
      </c>
      <c r="AJ10" s="70">
        <f t="shared" si="6"/>
        <v>5.2631578947368425</v>
      </c>
      <c r="AK10" s="70">
        <f t="shared" si="7"/>
        <v>4.7619047619047619</v>
      </c>
      <c r="AL10" s="70">
        <f t="shared" si="8"/>
        <v>5.2631578947368425</v>
      </c>
      <c r="AM10" s="70">
        <f t="shared" si="9"/>
        <v>0</v>
      </c>
      <c r="AN10" s="71">
        <f t="shared" si="10"/>
        <v>2.6433731387291761</v>
      </c>
      <c r="AO10" s="70">
        <f t="shared" si="11"/>
        <v>19.100000000000001</v>
      </c>
      <c r="AP10" s="119"/>
      <c r="AQ10" s="17"/>
      <c r="AR10" s="17">
        <v>2004</v>
      </c>
      <c r="AS10" s="17" t="s">
        <v>45</v>
      </c>
      <c r="AT10" s="17">
        <v>3.4791021671826625</v>
      </c>
      <c r="AU10" s="17">
        <v>3.6119281045751634</v>
      </c>
      <c r="AV10" s="17">
        <v>5.3969298245614041</v>
      </c>
      <c r="AW10" s="17">
        <v>3.8109735122119028</v>
      </c>
      <c r="AX10" s="17">
        <v>4.0747334021327832</v>
      </c>
    </row>
    <row r="11" spans="1:50">
      <c r="A11" s="86" t="s">
        <v>39</v>
      </c>
      <c r="B11" s="86" t="s">
        <v>40</v>
      </c>
      <c r="C11" s="86" t="s">
        <v>42</v>
      </c>
      <c r="D11" s="86">
        <v>1989</v>
      </c>
      <c r="E11" s="86">
        <v>1</v>
      </c>
      <c r="F11" s="86">
        <v>2</v>
      </c>
      <c r="G11" s="86">
        <v>6</v>
      </c>
      <c r="H11" s="86">
        <v>10</v>
      </c>
      <c r="I11" s="86">
        <v>206</v>
      </c>
      <c r="J11" s="66">
        <v>17</v>
      </c>
      <c r="K11" s="66">
        <v>17</v>
      </c>
      <c r="L11" s="66">
        <v>15</v>
      </c>
      <c r="M11" s="66">
        <v>17</v>
      </c>
      <c r="N11" s="66">
        <v>17</v>
      </c>
      <c r="O11" s="66">
        <v>16</v>
      </c>
      <c r="P11" s="66">
        <v>15</v>
      </c>
      <c r="Q11" s="66">
        <v>14</v>
      </c>
      <c r="R11" s="66">
        <v>18</v>
      </c>
      <c r="S11" s="66">
        <v>17</v>
      </c>
      <c r="T11" s="66">
        <v>0</v>
      </c>
      <c r="U11" s="66">
        <v>0</v>
      </c>
      <c r="V11" s="66">
        <v>0</v>
      </c>
      <c r="W11" s="66">
        <v>0</v>
      </c>
      <c r="X11" s="66">
        <v>0</v>
      </c>
      <c r="Y11" s="66">
        <v>1</v>
      </c>
      <c r="Z11" s="66">
        <v>1</v>
      </c>
      <c r="AA11" s="66">
        <v>0</v>
      </c>
      <c r="AB11" s="66">
        <v>0</v>
      </c>
      <c r="AC11" s="66">
        <v>0</v>
      </c>
      <c r="AD11" s="70">
        <f t="shared" si="0"/>
        <v>0</v>
      </c>
      <c r="AE11" s="70">
        <f t="shared" si="1"/>
        <v>0</v>
      </c>
      <c r="AF11" s="70">
        <f t="shared" si="2"/>
        <v>0</v>
      </c>
      <c r="AG11" s="70">
        <f t="shared" si="3"/>
        <v>0</v>
      </c>
      <c r="AH11" s="70">
        <f t="shared" si="4"/>
        <v>0</v>
      </c>
      <c r="AI11" s="70">
        <f t="shared" si="5"/>
        <v>6.25</v>
      </c>
      <c r="AJ11" s="70">
        <f t="shared" si="6"/>
        <v>6.666666666666667</v>
      </c>
      <c r="AK11" s="70">
        <f t="shared" si="7"/>
        <v>0</v>
      </c>
      <c r="AL11" s="70">
        <f t="shared" si="8"/>
        <v>0</v>
      </c>
      <c r="AM11" s="70">
        <f t="shared" si="9"/>
        <v>0</v>
      </c>
      <c r="AN11" s="71">
        <f t="shared" si="10"/>
        <v>1.2916666666666667</v>
      </c>
      <c r="AO11" s="70">
        <f t="shared" si="11"/>
        <v>16.3</v>
      </c>
      <c r="AP11" s="119"/>
      <c r="AQ11" s="17"/>
      <c r="AR11" s="17">
        <v>2008</v>
      </c>
      <c r="AS11" s="17" t="s">
        <v>46</v>
      </c>
      <c r="AT11" s="17">
        <v>6.6813725490196081</v>
      </c>
      <c r="AU11" s="17">
        <v>7.4152122387416508</v>
      </c>
      <c r="AV11" s="17">
        <v>6.862978524743232</v>
      </c>
      <c r="AW11" s="17">
        <v>7.4591503267973867</v>
      </c>
      <c r="AX11" s="155">
        <v>7.1046784098254694</v>
      </c>
    </row>
    <row r="12" spans="1:50">
      <c r="A12" s="86" t="s">
        <v>39</v>
      </c>
      <c r="B12" s="86" t="s">
        <v>40</v>
      </c>
      <c r="C12" s="86" t="s">
        <v>45</v>
      </c>
      <c r="D12" s="86">
        <v>2004</v>
      </c>
      <c r="E12" s="86">
        <v>1</v>
      </c>
      <c r="F12" s="86">
        <v>3</v>
      </c>
      <c r="G12" s="86">
        <v>6</v>
      </c>
      <c r="H12" s="86">
        <v>11</v>
      </c>
      <c r="I12" s="86">
        <v>306</v>
      </c>
      <c r="J12" s="66">
        <v>17</v>
      </c>
      <c r="K12" s="66">
        <v>19</v>
      </c>
      <c r="L12" s="66">
        <v>16</v>
      </c>
      <c r="M12" s="66">
        <v>19</v>
      </c>
      <c r="N12" s="66">
        <v>19</v>
      </c>
      <c r="O12" s="66">
        <v>15</v>
      </c>
      <c r="P12" s="66">
        <v>18</v>
      </c>
      <c r="Q12" s="66">
        <v>17</v>
      </c>
      <c r="R12" s="66">
        <v>20</v>
      </c>
      <c r="S12" s="66">
        <v>19</v>
      </c>
      <c r="T12" s="66">
        <v>0</v>
      </c>
      <c r="U12" s="66">
        <v>3</v>
      </c>
      <c r="V12" s="66">
        <v>1</v>
      </c>
      <c r="W12" s="66">
        <v>1</v>
      </c>
      <c r="X12" s="66">
        <v>0</v>
      </c>
      <c r="Y12" s="66">
        <v>0</v>
      </c>
      <c r="Z12" s="66">
        <v>3</v>
      </c>
      <c r="AA12" s="66">
        <v>0</v>
      </c>
      <c r="AB12" s="66">
        <v>2</v>
      </c>
      <c r="AC12" s="66">
        <v>0</v>
      </c>
      <c r="AD12" s="70">
        <f t="shared" si="0"/>
        <v>0</v>
      </c>
      <c r="AE12" s="70">
        <f t="shared" si="1"/>
        <v>15.789473684210526</v>
      </c>
      <c r="AF12" s="70">
        <f t="shared" si="2"/>
        <v>6.25</v>
      </c>
      <c r="AG12" s="70">
        <f t="shared" si="3"/>
        <v>5.2631578947368425</v>
      </c>
      <c r="AH12" s="70">
        <f t="shared" si="4"/>
        <v>0</v>
      </c>
      <c r="AI12" s="70">
        <f t="shared" si="5"/>
        <v>0</v>
      </c>
      <c r="AJ12" s="70">
        <f t="shared" si="6"/>
        <v>16.666666666666668</v>
      </c>
      <c r="AK12" s="70">
        <f t="shared" si="7"/>
        <v>0</v>
      </c>
      <c r="AL12" s="70">
        <f t="shared" si="8"/>
        <v>10</v>
      </c>
      <c r="AM12" s="70">
        <f t="shared" si="9"/>
        <v>0</v>
      </c>
      <c r="AN12" s="71">
        <f t="shared" si="10"/>
        <v>5.3969298245614041</v>
      </c>
      <c r="AO12" s="70">
        <f t="shared" si="11"/>
        <v>17.899999999999999</v>
      </c>
      <c r="AP12" s="119"/>
      <c r="AQ12" s="17"/>
      <c r="AR12" s="17">
        <v>2016</v>
      </c>
      <c r="AS12" s="17" t="s">
        <v>47</v>
      </c>
      <c r="AT12" s="17">
        <v>4.7448584697036704</v>
      </c>
      <c r="AU12" s="17">
        <v>3.3574660633484164</v>
      </c>
      <c r="AV12" s="17">
        <v>1.3392857142857142</v>
      </c>
      <c r="AW12" s="17">
        <v>1.9824660633484164</v>
      </c>
      <c r="AX12" s="17">
        <v>2.8560190776715544</v>
      </c>
    </row>
    <row r="13" spans="1:50">
      <c r="A13" s="86" t="s">
        <v>39</v>
      </c>
      <c r="B13" s="86" t="s">
        <v>40</v>
      </c>
      <c r="C13" s="86" t="s">
        <v>43</v>
      </c>
      <c r="D13" s="86">
        <v>1999</v>
      </c>
      <c r="E13" s="86">
        <v>1</v>
      </c>
      <c r="F13" s="86">
        <v>4</v>
      </c>
      <c r="G13" s="86">
        <v>6</v>
      </c>
      <c r="H13" s="86">
        <v>12</v>
      </c>
      <c r="I13" s="86">
        <v>406</v>
      </c>
      <c r="J13" s="66">
        <v>15</v>
      </c>
      <c r="K13" s="66">
        <v>14</v>
      </c>
      <c r="L13" s="66">
        <v>18</v>
      </c>
      <c r="M13" s="66">
        <v>17</v>
      </c>
      <c r="N13" s="66">
        <v>14</v>
      </c>
      <c r="O13" s="66">
        <v>18</v>
      </c>
      <c r="P13" s="66">
        <v>12</v>
      </c>
      <c r="Q13" s="66">
        <v>16</v>
      </c>
      <c r="R13" s="66">
        <v>16</v>
      </c>
      <c r="S13" s="66">
        <v>16</v>
      </c>
      <c r="T13" s="66">
        <v>2</v>
      </c>
      <c r="U13" s="66">
        <v>0</v>
      </c>
      <c r="V13" s="66">
        <v>1</v>
      </c>
      <c r="W13" s="66">
        <v>1</v>
      </c>
      <c r="X13" s="66">
        <v>0</v>
      </c>
      <c r="Y13" s="66">
        <v>3</v>
      </c>
      <c r="Z13" s="66">
        <v>0</v>
      </c>
      <c r="AA13" s="66">
        <v>1</v>
      </c>
      <c r="AB13" s="66">
        <v>1</v>
      </c>
      <c r="AC13" s="66">
        <v>1</v>
      </c>
      <c r="AD13" s="70">
        <f t="shared" si="0"/>
        <v>13.333333333333334</v>
      </c>
      <c r="AE13" s="70">
        <f t="shared" si="1"/>
        <v>0</v>
      </c>
      <c r="AF13" s="70">
        <f t="shared" si="2"/>
        <v>5.5555555555555554</v>
      </c>
      <c r="AG13" s="70">
        <f t="shared" si="3"/>
        <v>5.882352941176471</v>
      </c>
      <c r="AH13" s="70">
        <f t="shared" si="4"/>
        <v>0</v>
      </c>
      <c r="AI13" s="70">
        <f t="shared" si="5"/>
        <v>16.666666666666668</v>
      </c>
      <c r="AJ13" s="70">
        <f t="shared" si="6"/>
        <v>0</v>
      </c>
      <c r="AK13" s="70">
        <f t="shared" si="7"/>
        <v>6.25</v>
      </c>
      <c r="AL13" s="70">
        <f t="shared" si="8"/>
        <v>6.25</v>
      </c>
      <c r="AM13" s="70">
        <f t="shared" si="9"/>
        <v>6.25</v>
      </c>
      <c r="AN13" s="71">
        <f t="shared" si="10"/>
        <v>6.018790849673203</v>
      </c>
      <c r="AO13" s="70">
        <f t="shared" si="11"/>
        <v>15.6</v>
      </c>
      <c r="AP13" s="119"/>
      <c r="AQ13" s="17"/>
      <c r="AR13" s="17">
        <v>2023</v>
      </c>
      <c r="AS13" s="17" t="s">
        <v>48</v>
      </c>
      <c r="AT13" s="17">
        <v>2.8897058823529411</v>
      </c>
      <c r="AU13" s="17">
        <v>2.3431372549019609</v>
      </c>
      <c r="AV13" s="17">
        <v>3.6111111111111116</v>
      </c>
      <c r="AW13" s="17">
        <v>3.7719298245614041</v>
      </c>
      <c r="AX13" s="17">
        <v>3.1539710182318546</v>
      </c>
    </row>
    <row r="14" spans="1:50">
      <c r="A14" s="86" t="s">
        <v>39</v>
      </c>
      <c r="B14" s="86" t="s">
        <v>40</v>
      </c>
      <c r="C14" s="86" t="s">
        <v>46</v>
      </c>
      <c r="D14" s="86">
        <v>2008</v>
      </c>
      <c r="E14" s="86">
        <v>1</v>
      </c>
      <c r="F14" s="86">
        <v>4</v>
      </c>
      <c r="G14" s="86">
        <v>8</v>
      </c>
      <c r="H14" s="86">
        <v>13</v>
      </c>
      <c r="I14" s="86">
        <v>408</v>
      </c>
      <c r="J14" s="66">
        <v>17</v>
      </c>
      <c r="K14" s="66">
        <v>18</v>
      </c>
      <c r="L14" s="66">
        <v>16</v>
      </c>
      <c r="M14" s="66">
        <v>16</v>
      </c>
      <c r="N14" s="66">
        <v>17</v>
      </c>
      <c r="O14" s="66">
        <v>17</v>
      </c>
      <c r="P14" s="66">
        <v>17</v>
      </c>
      <c r="Q14" s="66">
        <v>18</v>
      </c>
      <c r="R14" s="66">
        <v>20</v>
      </c>
      <c r="S14" s="66">
        <v>15</v>
      </c>
      <c r="T14" s="66">
        <v>0</v>
      </c>
      <c r="U14" s="66">
        <v>3</v>
      </c>
      <c r="V14" s="66">
        <v>1</v>
      </c>
      <c r="W14" s="66">
        <v>1</v>
      </c>
      <c r="X14" s="66">
        <v>3</v>
      </c>
      <c r="Y14" s="66">
        <v>0</v>
      </c>
      <c r="Z14" s="66">
        <v>0</v>
      </c>
      <c r="AA14" s="66">
        <v>2</v>
      </c>
      <c r="AB14" s="66">
        <v>2</v>
      </c>
      <c r="AC14" s="66">
        <v>1</v>
      </c>
      <c r="AD14" s="70">
        <f t="shared" si="0"/>
        <v>0</v>
      </c>
      <c r="AE14" s="70">
        <f t="shared" si="1"/>
        <v>16.666666666666668</v>
      </c>
      <c r="AF14" s="70">
        <f t="shared" si="2"/>
        <v>6.25</v>
      </c>
      <c r="AG14" s="70">
        <f t="shared" si="3"/>
        <v>6.25</v>
      </c>
      <c r="AH14" s="70">
        <f t="shared" si="4"/>
        <v>17.647058823529413</v>
      </c>
      <c r="AI14" s="70">
        <f t="shared" si="5"/>
        <v>0</v>
      </c>
      <c r="AJ14" s="70">
        <f t="shared" si="6"/>
        <v>0</v>
      </c>
      <c r="AK14" s="70">
        <f t="shared" si="7"/>
        <v>11.111111111111111</v>
      </c>
      <c r="AL14" s="70">
        <f t="shared" si="8"/>
        <v>10</v>
      </c>
      <c r="AM14" s="70">
        <f t="shared" si="9"/>
        <v>6.666666666666667</v>
      </c>
      <c r="AN14" s="71">
        <f t="shared" si="10"/>
        <v>7.4591503267973867</v>
      </c>
      <c r="AO14" s="70">
        <f t="shared" si="11"/>
        <v>17.100000000000001</v>
      </c>
      <c r="AP14" s="119"/>
      <c r="AQ14" t="s">
        <v>606</v>
      </c>
      <c r="AT14" s="17">
        <v>4.110460445986762</v>
      </c>
      <c r="AU14" s="17">
        <v>3.6281380727975159</v>
      </c>
      <c r="AV14" s="17">
        <v>3.6518717135977199</v>
      </c>
      <c r="AW14" s="17">
        <v>3.8245142692704612</v>
      </c>
      <c r="AX14" s="17">
        <v>3.8037461254131144</v>
      </c>
    </row>
    <row r="15" spans="1:50">
      <c r="A15" s="86" t="s">
        <v>39</v>
      </c>
      <c r="B15" s="86" t="s">
        <v>40</v>
      </c>
      <c r="C15" s="86" t="s">
        <v>48</v>
      </c>
      <c r="D15" s="86">
        <v>2020</v>
      </c>
      <c r="E15" s="86">
        <v>1</v>
      </c>
      <c r="F15" s="86">
        <v>3</v>
      </c>
      <c r="G15" s="86">
        <v>8</v>
      </c>
      <c r="H15" s="86">
        <v>14</v>
      </c>
      <c r="I15" s="86">
        <v>308</v>
      </c>
      <c r="J15" s="66">
        <v>19</v>
      </c>
      <c r="K15" s="66">
        <v>22</v>
      </c>
      <c r="L15" s="66">
        <v>20</v>
      </c>
      <c r="M15" s="66">
        <v>23</v>
      </c>
      <c r="N15" s="66">
        <v>20</v>
      </c>
      <c r="O15" s="66">
        <v>20</v>
      </c>
      <c r="P15" s="66">
        <v>19</v>
      </c>
      <c r="Q15" s="66">
        <v>18</v>
      </c>
      <c r="R15" s="66">
        <v>21</v>
      </c>
      <c r="S15" s="66">
        <v>23</v>
      </c>
      <c r="T15" s="66">
        <v>0</v>
      </c>
      <c r="U15" s="66">
        <v>0</v>
      </c>
      <c r="V15" s="66">
        <v>3</v>
      </c>
      <c r="W15" s="66">
        <v>0</v>
      </c>
      <c r="X15" s="66">
        <v>1</v>
      </c>
      <c r="Y15" s="66">
        <v>1</v>
      </c>
      <c r="Z15" s="66">
        <v>0</v>
      </c>
      <c r="AA15" s="66">
        <v>2</v>
      </c>
      <c r="AB15" s="66">
        <v>0</v>
      </c>
      <c r="AC15" s="66">
        <v>0</v>
      </c>
      <c r="AD15" s="70">
        <f t="shared" si="0"/>
        <v>0</v>
      </c>
      <c r="AE15" s="70">
        <f t="shared" si="1"/>
        <v>0</v>
      </c>
      <c r="AF15" s="70">
        <f t="shared" si="2"/>
        <v>15</v>
      </c>
      <c r="AG15" s="70">
        <f t="shared" si="3"/>
        <v>0</v>
      </c>
      <c r="AH15" s="70">
        <f t="shared" si="4"/>
        <v>5</v>
      </c>
      <c r="AI15" s="70">
        <f t="shared" si="5"/>
        <v>5</v>
      </c>
      <c r="AJ15" s="70">
        <f t="shared" si="6"/>
        <v>0</v>
      </c>
      <c r="AK15" s="70">
        <f t="shared" si="7"/>
        <v>11.111111111111111</v>
      </c>
      <c r="AL15" s="70">
        <f t="shared" si="8"/>
        <v>0</v>
      </c>
      <c r="AM15" s="70">
        <f t="shared" si="9"/>
        <v>0</v>
      </c>
      <c r="AN15" s="71">
        <f t="shared" si="10"/>
        <v>3.6111111111111116</v>
      </c>
      <c r="AO15" s="70">
        <f t="shared" si="11"/>
        <v>20.5</v>
      </c>
      <c r="AP15" s="119"/>
      <c r="AQ15" s="17" t="s">
        <v>29</v>
      </c>
      <c r="AR15" s="17">
        <v>1983</v>
      </c>
      <c r="AS15" s="17" t="s">
        <v>31</v>
      </c>
      <c r="AT15" s="17">
        <v>4.9534442166021115</v>
      </c>
      <c r="AU15" s="17">
        <v>7.1565276828434721</v>
      </c>
      <c r="AV15" s="17">
        <v>0.93073593073593075</v>
      </c>
      <c r="AW15" s="17">
        <v>3.4858737753474598</v>
      </c>
      <c r="AX15" s="17">
        <v>4.1316454013822437</v>
      </c>
    </row>
    <row r="16" spans="1:50">
      <c r="A16" s="86" t="s">
        <v>39</v>
      </c>
      <c r="B16" s="86" t="s">
        <v>40</v>
      </c>
      <c r="C16" s="86" t="s">
        <v>44</v>
      </c>
      <c r="D16" s="86">
        <v>2001</v>
      </c>
      <c r="E16" s="86">
        <v>1</v>
      </c>
      <c r="F16" s="86">
        <v>2</v>
      </c>
      <c r="G16" s="86">
        <v>8</v>
      </c>
      <c r="H16" s="86">
        <v>15</v>
      </c>
      <c r="I16" s="86">
        <v>208</v>
      </c>
      <c r="J16" s="66">
        <v>18</v>
      </c>
      <c r="K16" s="66">
        <v>19</v>
      </c>
      <c r="L16" s="66">
        <v>17</v>
      </c>
      <c r="M16" s="66">
        <v>18</v>
      </c>
      <c r="N16" s="66">
        <v>16</v>
      </c>
      <c r="O16" s="66">
        <v>17</v>
      </c>
      <c r="P16" s="66">
        <v>15</v>
      </c>
      <c r="Q16" s="66">
        <v>18</v>
      </c>
      <c r="R16" s="66">
        <v>16</v>
      </c>
      <c r="S16" s="66">
        <v>18</v>
      </c>
      <c r="T16" s="66">
        <v>0</v>
      </c>
      <c r="U16" s="66">
        <v>0</v>
      </c>
      <c r="V16" s="66">
        <v>1</v>
      </c>
      <c r="W16" s="66">
        <v>0</v>
      </c>
      <c r="X16" s="66">
        <v>1</v>
      </c>
      <c r="Y16" s="66">
        <v>2</v>
      </c>
      <c r="Z16" s="66">
        <v>0</v>
      </c>
      <c r="AA16" s="66">
        <v>1</v>
      </c>
      <c r="AB16" s="66">
        <v>0</v>
      </c>
      <c r="AC16" s="66">
        <v>1</v>
      </c>
      <c r="AD16" s="70">
        <f t="shared" si="0"/>
        <v>0</v>
      </c>
      <c r="AE16" s="70">
        <f t="shared" si="1"/>
        <v>0</v>
      </c>
      <c r="AF16" s="70">
        <f t="shared" si="2"/>
        <v>5.882352941176471</v>
      </c>
      <c r="AG16" s="70">
        <f t="shared" si="3"/>
        <v>0</v>
      </c>
      <c r="AH16" s="70">
        <f t="shared" si="4"/>
        <v>6.25</v>
      </c>
      <c r="AI16" s="70">
        <f t="shared" si="5"/>
        <v>11.764705882352942</v>
      </c>
      <c r="AJ16" s="70">
        <f t="shared" si="6"/>
        <v>0</v>
      </c>
      <c r="AK16" s="70">
        <f t="shared" si="7"/>
        <v>5.5555555555555554</v>
      </c>
      <c r="AL16" s="70">
        <f t="shared" si="8"/>
        <v>0</v>
      </c>
      <c r="AM16" s="70">
        <f t="shared" si="9"/>
        <v>5.5555555555555554</v>
      </c>
      <c r="AN16" s="71">
        <f t="shared" si="10"/>
        <v>3.5008169934640527</v>
      </c>
      <c r="AO16" s="70">
        <f t="shared" si="11"/>
        <v>17.2</v>
      </c>
      <c r="AP16" s="119"/>
      <c r="AQ16" s="17"/>
      <c r="AR16" s="17">
        <v>1985</v>
      </c>
      <c r="AS16" s="17" t="s">
        <v>32</v>
      </c>
      <c r="AT16" s="17">
        <v>1.7984189723320156</v>
      </c>
      <c r="AU16" s="17">
        <v>4.105273064083133</v>
      </c>
      <c r="AV16" s="17">
        <v>2.4485125858123573</v>
      </c>
      <c r="AW16" s="17">
        <v>0.87121212121212133</v>
      </c>
      <c r="AX16" s="17">
        <v>2.3058541858599066</v>
      </c>
    </row>
    <row r="17" spans="1:50">
      <c r="A17" s="86" t="s">
        <v>39</v>
      </c>
      <c r="B17" s="86" t="s">
        <v>40</v>
      </c>
      <c r="C17" s="86" t="s">
        <v>47</v>
      </c>
      <c r="D17" s="86">
        <v>2016</v>
      </c>
      <c r="E17" s="86">
        <v>1</v>
      </c>
      <c r="F17" s="86">
        <v>1</v>
      </c>
      <c r="G17" s="86">
        <v>8</v>
      </c>
      <c r="H17" s="86">
        <v>16</v>
      </c>
      <c r="I17" s="86">
        <v>108</v>
      </c>
      <c r="J17" s="66">
        <v>14</v>
      </c>
      <c r="K17" s="66">
        <v>16</v>
      </c>
      <c r="L17" s="66">
        <v>17</v>
      </c>
      <c r="M17" s="66">
        <v>19</v>
      </c>
      <c r="N17" s="66">
        <v>15</v>
      </c>
      <c r="O17" s="66">
        <v>17</v>
      </c>
      <c r="P17" s="66">
        <v>15</v>
      </c>
      <c r="Q17" s="66">
        <v>19</v>
      </c>
      <c r="R17" s="66">
        <v>12</v>
      </c>
      <c r="S17" s="66">
        <v>17</v>
      </c>
      <c r="T17" s="66">
        <v>1</v>
      </c>
      <c r="U17" s="66">
        <v>1</v>
      </c>
      <c r="V17" s="66">
        <v>0</v>
      </c>
      <c r="W17" s="66">
        <v>2</v>
      </c>
      <c r="X17" s="66">
        <v>0</v>
      </c>
      <c r="Y17" s="66">
        <v>0</v>
      </c>
      <c r="Z17" s="66">
        <v>0</v>
      </c>
      <c r="AA17" s="66">
        <v>0</v>
      </c>
      <c r="AB17" s="66">
        <v>0</v>
      </c>
      <c r="AC17" s="66">
        <v>4</v>
      </c>
      <c r="AD17" s="70">
        <f t="shared" si="0"/>
        <v>7.1428571428571432</v>
      </c>
      <c r="AE17" s="70">
        <f t="shared" si="1"/>
        <v>6.25</v>
      </c>
      <c r="AF17" s="70">
        <f t="shared" si="2"/>
        <v>0</v>
      </c>
      <c r="AG17" s="70">
        <f t="shared" si="3"/>
        <v>10.526315789473685</v>
      </c>
      <c r="AH17" s="70">
        <f t="shared" si="4"/>
        <v>0</v>
      </c>
      <c r="AI17" s="70">
        <f t="shared" si="5"/>
        <v>0</v>
      </c>
      <c r="AJ17" s="70">
        <f t="shared" si="6"/>
        <v>0</v>
      </c>
      <c r="AK17" s="70">
        <f t="shared" si="7"/>
        <v>0</v>
      </c>
      <c r="AL17" s="70">
        <f t="shared" si="8"/>
        <v>0</v>
      </c>
      <c r="AM17" s="70">
        <f t="shared" si="9"/>
        <v>23.529411764705884</v>
      </c>
      <c r="AN17" s="71">
        <f t="shared" si="10"/>
        <v>4.7448584697036704</v>
      </c>
      <c r="AO17" s="70">
        <f t="shared" si="11"/>
        <v>16.100000000000001</v>
      </c>
      <c r="AP17" s="119"/>
      <c r="AQ17" s="17"/>
      <c r="AR17" s="17">
        <v>1998</v>
      </c>
      <c r="AS17" s="17" t="s">
        <v>33</v>
      </c>
      <c r="AT17" s="17">
        <v>3.1929824561403506</v>
      </c>
      <c r="AU17" s="17">
        <v>2.5025062656641603</v>
      </c>
      <c r="AV17" s="17">
        <v>2</v>
      </c>
      <c r="AW17" s="17">
        <v>4.0818713450292403</v>
      </c>
      <c r="AX17" s="17">
        <v>2.9443400167084377</v>
      </c>
    </row>
    <row r="18" spans="1:50">
      <c r="A18" s="86" t="s">
        <v>29</v>
      </c>
      <c r="B18" s="86" t="s">
        <v>30</v>
      </c>
      <c r="C18" s="86" t="s">
        <v>32</v>
      </c>
      <c r="D18" s="86">
        <v>1985</v>
      </c>
      <c r="E18" s="86">
        <v>2</v>
      </c>
      <c r="F18" s="86">
        <v>1</v>
      </c>
      <c r="G18" s="86">
        <v>10</v>
      </c>
      <c r="H18" s="86">
        <v>17</v>
      </c>
      <c r="I18" s="86">
        <v>110</v>
      </c>
      <c r="J18" s="66">
        <v>22</v>
      </c>
      <c r="K18" s="66">
        <v>24</v>
      </c>
      <c r="L18" s="66">
        <v>23</v>
      </c>
      <c r="M18" s="66">
        <v>19</v>
      </c>
      <c r="N18" s="66">
        <v>21</v>
      </c>
      <c r="O18" s="66">
        <v>22</v>
      </c>
      <c r="P18" s="66">
        <v>22</v>
      </c>
      <c r="Q18" s="66">
        <v>20</v>
      </c>
      <c r="R18" s="66">
        <v>19</v>
      </c>
      <c r="S18" s="66">
        <v>22</v>
      </c>
      <c r="T18" s="66">
        <v>1</v>
      </c>
      <c r="U18" s="66">
        <v>0</v>
      </c>
      <c r="V18" s="66">
        <v>1</v>
      </c>
      <c r="W18" s="66">
        <v>0</v>
      </c>
      <c r="X18" s="66">
        <v>0</v>
      </c>
      <c r="Y18" s="66">
        <v>2</v>
      </c>
      <c r="Z18" s="66">
        <v>0</v>
      </c>
      <c r="AA18" s="66">
        <v>0</v>
      </c>
      <c r="AB18" s="66">
        <v>0</v>
      </c>
      <c r="AC18" s="66">
        <v>0</v>
      </c>
      <c r="AD18" s="70">
        <f t="shared" si="0"/>
        <v>4.5454545454545459</v>
      </c>
      <c r="AE18" s="70">
        <f t="shared" si="1"/>
        <v>0</v>
      </c>
      <c r="AF18" s="70">
        <f t="shared" si="2"/>
        <v>4.3478260869565215</v>
      </c>
      <c r="AG18" s="70">
        <f t="shared" si="3"/>
        <v>0</v>
      </c>
      <c r="AH18" s="70">
        <f t="shared" si="4"/>
        <v>0</v>
      </c>
      <c r="AI18" s="70">
        <f t="shared" si="5"/>
        <v>9.0909090909090917</v>
      </c>
      <c r="AJ18" s="70">
        <f t="shared" si="6"/>
        <v>0</v>
      </c>
      <c r="AK18" s="70">
        <f t="shared" si="7"/>
        <v>0</v>
      </c>
      <c r="AL18" s="70">
        <f t="shared" si="8"/>
        <v>0</v>
      </c>
      <c r="AM18" s="70">
        <f t="shared" si="9"/>
        <v>0</v>
      </c>
      <c r="AN18" s="71">
        <f t="shared" si="10"/>
        <v>1.7984189723320156</v>
      </c>
      <c r="AO18" s="70">
        <f t="shared" si="11"/>
        <v>21.4</v>
      </c>
      <c r="AP18" s="119"/>
      <c r="AQ18" s="17"/>
      <c r="AR18" s="17">
        <v>1999</v>
      </c>
      <c r="AS18" s="17" t="s">
        <v>34</v>
      </c>
      <c r="AT18" s="17">
        <v>5.3043884220354816</v>
      </c>
      <c r="AU18" s="17">
        <v>6.0728335991493889</v>
      </c>
      <c r="AV18" s="17">
        <v>6.2595029239766085</v>
      </c>
      <c r="AW18" s="17">
        <v>2.9160216718266256</v>
      </c>
      <c r="AX18" s="17">
        <v>5.1381866542470265</v>
      </c>
    </row>
    <row r="19" spans="1:50">
      <c r="A19" s="86" t="s">
        <v>29</v>
      </c>
      <c r="B19" s="86" t="s">
        <v>30</v>
      </c>
      <c r="C19" s="86" t="s">
        <v>38</v>
      </c>
      <c r="D19" s="86">
        <v>2023</v>
      </c>
      <c r="E19" s="86">
        <v>2</v>
      </c>
      <c r="F19" s="86">
        <v>2</v>
      </c>
      <c r="G19" s="86">
        <v>10</v>
      </c>
      <c r="H19" s="86">
        <v>18</v>
      </c>
      <c r="I19" s="86">
        <v>210</v>
      </c>
      <c r="J19" s="66">
        <v>19</v>
      </c>
      <c r="K19" s="66">
        <v>19</v>
      </c>
      <c r="L19" s="66">
        <v>16</v>
      </c>
      <c r="M19" s="66">
        <v>18</v>
      </c>
      <c r="N19" s="66">
        <v>19</v>
      </c>
      <c r="O19" s="66">
        <v>17</v>
      </c>
      <c r="P19" s="66">
        <v>19</v>
      </c>
      <c r="Q19" s="66">
        <v>17</v>
      </c>
      <c r="R19" s="66">
        <v>17</v>
      </c>
      <c r="S19" s="66">
        <v>16</v>
      </c>
      <c r="T19" s="66">
        <v>0</v>
      </c>
      <c r="U19" s="66">
        <v>0</v>
      </c>
      <c r="V19" s="66">
        <v>1</v>
      </c>
      <c r="W19" s="66">
        <v>2</v>
      </c>
      <c r="X19" s="66">
        <v>0</v>
      </c>
      <c r="Y19" s="66">
        <v>0</v>
      </c>
      <c r="Z19" s="66">
        <v>0</v>
      </c>
      <c r="AA19" s="66">
        <v>2</v>
      </c>
      <c r="AB19" s="66">
        <v>0</v>
      </c>
      <c r="AC19" s="66">
        <v>0</v>
      </c>
      <c r="AD19" s="70">
        <f t="shared" si="0"/>
        <v>0</v>
      </c>
      <c r="AE19" s="70">
        <f t="shared" si="1"/>
        <v>0</v>
      </c>
      <c r="AF19" s="70">
        <f t="shared" si="2"/>
        <v>6.25</v>
      </c>
      <c r="AG19" s="70">
        <f t="shared" si="3"/>
        <v>11.111111111111111</v>
      </c>
      <c r="AH19" s="70">
        <f t="shared" si="4"/>
        <v>0</v>
      </c>
      <c r="AI19" s="70">
        <f t="shared" si="5"/>
        <v>0</v>
      </c>
      <c r="AJ19" s="70">
        <f t="shared" si="6"/>
        <v>0</v>
      </c>
      <c r="AK19" s="70">
        <f t="shared" si="7"/>
        <v>11.764705882352942</v>
      </c>
      <c r="AL19" s="70">
        <f t="shared" si="8"/>
        <v>0</v>
      </c>
      <c r="AM19" s="70">
        <f t="shared" si="9"/>
        <v>0</v>
      </c>
      <c r="AN19" s="71">
        <f t="shared" si="10"/>
        <v>2.9125816993464051</v>
      </c>
      <c r="AO19" s="70">
        <f t="shared" si="11"/>
        <v>17.7</v>
      </c>
      <c r="AP19" s="119"/>
      <c r="AQ19" s="17"/>
      <c r="AR19" s="17">
        <v>2002</v>
      </c>
      <c r="AS19" s="17" t="s">
        <v>35</v>
      </c>
      <c r="AT19" s="17">
        <v>2.2583419332645343</v>
      </c>
      <c r="AU19" s="17">
        <v>3.8957688338493299</v>
      </c>
      <c r="AV19" s="17">
        <v>6.5553221288515404</v>
      </c>
      <c r="AW19" s="17">
        <v>0</v>
      </c>
      <c r="AX19" s="17">
        <v>3.1773582239913511</v>
      </c>
    </row>
    <row r="20" spans="1:50">
      <c r="A20" s="86" t="s">
        <v>29</v>
      </c>
      <c r="B20" s="86" t="s">
        <v>30</v>
      </c>
      <c r="C20" s="86" t="s">
        <v>36</v>
      </c>
      <c r="D20" s="86">
        <v>2016</v>
      </c>
      <c r="E20" s="86">
        <v>2</v>
      </c>
      <c r="F20" s="86">
        <v>3</v>
      </c>
      <c r="G20" s="86">
        <v>10</v>
      </c>
      <c r="H20" s="86">
        <v>19</v>
      </c>
      <c r="I20" s="86">
        <v>310</v>
      </c>
      <c r="J20" s="66">
        <v>21</v>
      </c>
      <c r="K20" s="66">
        <v>19</v>
      </c>
      <c r="L20" s="66">
        <v>19</v>
      </c>
      <c r="M20" s="66">
        <v>20</v>
      </c>
      <c r="N20" s="66">
        <v>19</v>
      </c>
      <c r="O20" s="66">
        <v>20</v>
      </c>
      <c r="P20" s="66">
        <v>22</v>
      </c>
      <c r="Q20" s="66">
        <v>19</v>
      </c>
      <c r="R20" s="66">
        <v>19</v>
      </c>
      <c r="S20" s="66">
        <v>20</v>
      </c>
      <c r="T20" s="66">
        <v>1</v>
      </c>
      <c r="U20" s="66">
        <v>2</v>
      </c>
      <c r="V20" s="66">
        <v>2</v>
      </c>
      <c r="W20" s="66">
        <v>0</v>
      </c>
      <c r="X20" s="66">
        <v>0</v>
      </c>
      <c r="Y20" s="66">
        <v>0</v>
      </c>
      <c r="Z20" s="66">
        <v>1</v>
      </c>
      <c r="AA20" s="66">
        <v>1</v>
      </c>
      <c r="AB20" s="66">
        <v>3</v>
      </c>
      <c r="AC20" s="66">
        <v>3</v>
      </c>
      <c r="AD20" s="70">
        <f t="shared" si="0"/>
        <v>4.7619047619047619</v>
      </c>
      <c r="AE20" s="70">
        <f t="shared" si="1"/>
        <v>10.526315789473685</v>
      </c>
      <c r="AF20" s="70">
        <f t="shared" si="2"/>
        <v>10.526315789473685</v>
      </c>
      <c r="AG20" s="70">
        <f t="shared" si="3"/>
        <v>0</v>
      </c>
      <c r="AH20" s="70">
        <f t="shared" si="4"/>
        <v>0</v>
      </c>
      <c r="AI20" s="70">
        <f t="shared" si="5"/>
        <v>0</v>
      </c>
      <c r="AJ20" s="70">
        <f t="shared" si="6"/>
        <v>4.5454545454545459</v>
      </c>
      <c r="AK20" s="70">
        <f t="shared" si="7"/>
        <v>5.2631578947368425</v>
      </c>
      <c r="AL20" s="70">
        <f t="shared" si="8"/>
        <v>15.789473684210526</v>
      </c>
      <c r="AM20" s="70">
        <f t="shared" si="9"/>
        <v>15</v>
      </c>
      <c r="AN20" s="71">
        <f t="shared" si="10"/>
        <v>6.6412622465254056</v>
      </c>
      <c r="AO20" s="70">
        <f t="shared" si="11"/>
        <v>19.8</v>
      </c>
      <c r="AP20" s="119"/>
      <c r="AQ20" s="17"/>
      <c r="AR20" s="17">
        <v>2016</v>
      </c>
      <c r="AS20" s="17" t="s">
        <v>36</v>
      </c>
      <c r="AT20" s="17">
        <v>9.6954545454545471</v>
      </c>
      <c r="AU20" s="17">
        <v>5.0269924307008713</v>
      </c>
      <c r="AV20" s="17">
        <v>6.6412622465254056</v>
      </c>
      <c r="AW20" s="17">
        <v>2.2402597402597402</v>
      </c>
      <c r="AX20" s="17">
        <v>5.9009922407351416</v>
      </c>
    </row>
    <row r="21" spans="1:50">
      <c r="A21" s="86" t="s">
        <v>29</v>
      </c>
      <c r="B21" s="86" t="s">
        <v>30</v>
      </c>
      <c r="C21" s="86" t="s">
        <v>33</v>
      </c>
      <c r="D21" s="86">
        <v>1998</v>
      </c>
      <c r="E21" s="86">
        <v>2</v>
      </c>
      <c r="F21" s="86">
        <v>4</v>
      </c>
      <c r="G21" s="86">
        <v>10</v>
      </c>
      <c r="H21" s="86">
        <v>20</v>
      </c>
      <c r="I21" s="86">
        <v>410</v>
      </c>
      <c r="J21" s="66">
        <v>20</v>
      </c>
      <c r="K21" s="66">
        <v>20</v>
      </c>
      <c r="L21" s="66">
        <v>20</v>
      </c>
      <c r="M21" s="66">
        <v>19</v>
      </c>
      <c r="N21" s="66">
        <v>20</v>
      </c>
      <c r="O21" s="66">
        <v>18</v>
      </c>
      <c r="P21" s="66">
        <v>20</v>
      </c>
      <c r="Q21" s="66">
        <v>19</v>
      </c>
      <c r="R21" s="66">
        <v>19</v>
      </c>
      <c r="S21" s="66">
        <v>20</v>
      </c>
      <c r="T21" s="66">
        <v>2</v>
      </c>
      <c r="U21" s="66">
        <v>3</v>
      </c>
      <c r="V21" s="66">
        <v>0</v>
      </c>
      <c r="W21" s="66">
        <v>1</v>
      </c>
      <c r="X21" s="66">
        <v>1</v>
      </c>
      <c r="Y21" s="66">
        <v>1</v>
      </c>
      <c r="Z21" s="66">
        <v>0</v>
      </c>
      <c r="AA21" s="66">
        <v>0</v>
      </c>
      <c r="AB21" s="66">
        <v>0</v>
      </c>
      <c r="AC21" s="66">
        <v>0</v>
      </c>
      <c r="AD21" s="70">
        <f t="shared" si="0"/>
        <v>10</v>
      </c>
      <c r="AE21" s="70">
        <f t="shared" si="1"/>
        <v>15</v>
      </c>
      <c r="AF21" s="70">
        <f t="shared" si="2"/>
        <v>0</v>
      </c>
      <c r="AG21" s="70">
        <f t="shared" si="3"/>
        <v>5.2631578947368425</v>
      </c>
      <c r="AH21" s="70">
        <f t="shared" si="4"/>
        <v>5</v>
      </c>
      <c r="AI21" s="70">
        <f t="shared" si="5"/>
        <v>5.5555555555555554</v>
      </c>
      <c r="AJ21" s="70">
        <f t="shared" si="6"/>
        <v>0</v>
      </c>
      <c r="AK21" s="70">
        <f t="shared" si="7"/>
        <v>0</v>
      </c>
      <c r="AL21" s="70">
        <f t="shared" si="8"/>
        <v>0</v>
      </c>
      <c r="AM21" s="70">
        <f t="shared" si="9"/>
        <v>0</v>
      </c>
      <c r="AN21" s="71">
        <f t="shared" si="10"/>
        <v>4.0818713450292403</v>
      </c>
      <c r="AO21" s="70">
        <f t="shared" si="11"/>
        <v>19.5</v>
      </c>
      <c r="AP21" s="119"/>
      <c r="AQ21" s="17"/>
      <c r="AR21" s="17">
        <v>2018</v>
      </c>
      <c r="AS21" s="17" t="s">
        <v>37</v>
      </c>
      <c r="AT21" s="17">
        <v>9.0464396284829718</v>
      </c>
      <c r="AU21" s="17">
        <v>3.7574082264484745</v>
      </c>
      <c r="AV21" s="17">
        <v>8.564524055236129</v>
      </c>
      <c r="AW21" s="17">
        <v>9.8248132586367891</v>
      </c>
      <c r="AX21" s="17">
        <v>7.7982962922010906</v>
      </c>
    </row>
    <row r="22" spans="1:50">
      <c r="A22" s="86" t="s">
        <v>29</v>
      </c>
      <c r="B22" s="86" t="s">
        <v>30</v>
      </c>
      <c r="C22" s="86" t="s">
        <v>31</v>
      </c>
      <c r="D22" s="86">
        <v>1983</v>
      </c>
      <c r="E22" s="86">
        <v>2</v>
      </c>
      <c r="F22" s="86">
        <v>4</v>
      </c>
      <c r="G22" s="86">
        <v>12</v>
      </c>
      <c r="H22" s="86">
        <v>21</v>
      </c>
      <c r="I22" s="86">
        <v>412</v>
      </c>
      <c r="J22" s="66">
        <v>21</v>
      </c>
      <c r="K22" s="66">
        <v>19</v>
      </c>
      <c r="L22" s="66">
        <v>22</v>
      </c>
      <c r="M22" s="66">
        <v>20</v>
      </c>
      <c r="N22" s="66">
        <v>22</v>
      </c>
      <c r="O22" s="66">
        <v>19</v>
      </c>
      <c r="P22" s="66">
        <v>21</v>
      </c>
      <c r="Q22" s="66">
        <v>20</v>
      </c>
      <c r="R22" s="66">
        <v>21</v>
      </c>
      <c r="S22" s="66">
        <v>20</v>
      </c>
      <c r="T22" s="66">
        <v>1</v>
      </c>
      <c r="U22" s="66">
        <v>1</v>
      </c>
      <c r="V22" s="66">
        <v>0</v>
      </c>
      <c r="W22" s="66">
        <v>0</v>
      </c>
      <c r="X22" s="66">
        <v>1</v>
      </c>
      <c r="Y22" s="66">
        <v>2</v>
      </c>
      <c r="Z22" s="66">
        <v>0</v>
      </c>
      <c r="AA22" s="66">
        <v>0</v>
      </c>
      <c r="AB22" s="66">
        <v>1</v>
      </c>
      <c r="AC22" s="66">
        <v>1</v>
      </c>
      <c r="AD22" s="70">
        <f t="shared" si="0"/>
        <v>4.7619047619047619</v>
      </c>
      <c r="AE22" s="70">
        <f t="shared" si="1"/>
        <v>5.2631578947368425</v>
      </c>
      <c r="AF22" s="70">
        <f t="shared" si="2"/>
        <v>0</v>
      </c>
      <c r="AG22" s="70">
        <f t="shared" si="3"/>
        <v>0</v>
      </c>
      <c r="AH22" s="70">
        <f t="shared" si="4"/>
        <v>4.5454545454545459</v>
      </c>
      <c r="AI22" s="70">
        <f t="shared" si="5"/>
        <v>10.526315789473685</v>
      </c>
      <c r="AJ22" s="70">
        <f t="shared" si="6"/>
        <v>0</v>
      </c>
      <c r="AK22" s="70">
        <f t="shared" si="7"/>
        <v>0</v>
      </c>
      <c r="AL22" s="70">
        <f t="shared" si="8"/>
        <v>4.7619047619047619</v>
      </c>
      <c r="AM22" s="70">
        <f t="shared" si="9"/>
        <v>5</v>
      </c>
      <c r="AN22" s="71">
        <f t="shared" si="10"/>
        <v>3.4858737753474598</v>
      </c>
      <c r="AO22" s="70">
        <f t="shared" si="11"/>
        <v>20.5</v>
      </c>
      <c r="AP22" s="119"/>
      <c r="AQ22" s="17"/>
      <c r="AR22" s="17">
        <v>2023</v>
      </c>
      <c r="AS22" s="17" t="s">
        <v>38</v>
      </c>
      <c r="AT22" s="17">
        <v>1.7068713450292399</v>
      </c>
      <c r="AU22" s="17">
        <v>2.9125816993464051</v>
      </c>
      <c r="AV22" s="17">
        <v>4.7834967320261441</v>
      </c>
      <c r="AW22" s="17">
        <v>3.0326797385620918</v>
      </c>
      <c r="AX22" s="17">
        <v>3.10890737874097</v>
      </c>
    </row>
    <row r="23" spans="1:50">
      <c r="A23" s="86" t="s">
        <v>29</v>
      </c>
      <c r="B23" s="86" t="s">
        <v>30</v>
      </c>
      <c r="C23" s="86" t="s">
        <v>37</v>
      </c>
      <c r="D23" s="86">
        <v>2018</v>
      </c>
      <c r="E23" s="86">
        <v>2</v>
      </c>
      <c r="F23" s="86">
        <v>3</v>
      </c>
      <c r="G23" s="86">
        <v>12</v>
      </c>
      <c r="H23" s="86">
        <v>22</v>
      </c>
      <c r="I23" s="86">
        <v>312</v>
      </c>
      <c r="J23" s="66">
        <v>19</v>
      </c>
      <c r="K23" s="66">
        <v>19</v>
      </c>
      <c r="L23" s="66">
        <v>18</v>
      </c>
      <c r="M23" s="66">
        <v>19</v>
      </c>
      <c r="N23" s="66">
        <v>20</v>
      </c>
      <c r="O23" s="66">
        <v>17</v>
      </c>
      <c r="P23" s="66">
        <v>18</v>
      </c>
      <c r="Q23" s="66">
        <v>18</v>
      </c>
      <c r="R23" s="66">
        <v>21</v>
      </c>
      <c r="S23" s="66">
        <v>17</v>
      </c>
      <c r="T23" s="66">
        <v>3</v>
      </c>
      <c r="U23" s="66">
        <v>2</v>
      </c>
      <c r="V23" s="66">
        <v>2</v>
      </c>
      <c r="W23" s="66">
        <v>1</v>
      </c>
      <c r="X23" s="66">
        <v>1</v>
      </c>
      <c r="Y23" s="66">
        <v>2</v>
      </c>
      <c r="Z23" s="66">
        <v>0</v>
      </c>
      <c r="AA23" s="66">
        <v>3</v>
      </c>
      <c r="AB23" s="66">
        <v>2</v>
      </c>
      <c r="AC23" s="66">
        <v>0</v>
      </c>
      <c r="AD23" s="70">
        <f t="shared" si="0"/>
        <v>15.789473684210526</v>
      </c>
      <c r="AE23" s="70">
        <f t="shared" si="1"/>
        <v>10.526315789473685</v>
      </c>
      <c r="AF23" s="70">
        <f t="shared" si="2"/>
        <v>11.111111111111111</v>
      </c>
      <c r="AG23" s="70">
        <f t="shared" si="3"/>
        <v>5.2631578947368425</v>
      </c>
      <c r="AH23" s="70">
        <f t="shared" si="4"/>
        <v>5</v>
      </c>
      <c r="AI23" s="70">
        <f t="shared" si="5"/>
        <v>11.764705882352942</v>
      </c>
      <c r="AJ23" s="70">
        <f t="shared" si="6"/>
        <v>0</v>
      </c>
      <c r="AK23" s="70">
        <f t="shared" si="7"/>
        <v>16.666666666666668</v>
      </c>
      <c r="AL23" s="70">
        <f t="shared" si="8"/>
        <v>9.5238095238095237</v>
      </c>
      <c r="AM23" s="70">
        <f t="shared" si="9"/>
        <v>0</v>
      </c>
      <c r="AN23" s="71">
        <f t="shared" si="10"/>
        <v>8.564524055236129</v>
      </c>
      <c r="AO23" s="70">
        <f t="shared" si="11"/>
        <v>18.600000000000001</v>
      </c>
      <c r="AP23" s="119"/>
      <c r="AQ23" t="s">
        <v>607</v>
      </c>
      <c r="AT23" s="17">
        <v>4.7445426899176573</v>
      </c>
      <c r="AU23" s="17">
        <v>4.4287364752606546</v>
      </c>
      <c r="AV23" s="17">
        <v>4.7729195753955143</v>
      </c>
      <c r="AW23" s="17">
        <v>3.3065914563592584</v>
      </c>
      <c r="AX23" s="17">
        <v>4.313197549233271</v>
      </c>
    </row>
    <row r="24" spans="1:50">
      <c r="A24" s="86" t="s">
        <v>29</v>
      </c>
      <c r="B24" s="86" t="s">
        <v>30</v>
      </c>
      <c r="C24" s="86" t="s">
        <v>34</v>
      </c>
      <c r="D24" s="86">
        <v>1999</v>
      </c>
      <c r="E24" s="86">
        <v>2</v>
      </c>
      <c r="F24" s="86">
        <v>2</v>
      </c>
      <c r="G24" s="86">
        <v>12</v>
      </c>
      <c r="H24" s="86">
        <v>23</v>
      </c>
      <c r="I24" s="86">
        <v>212</v>
      </c>
      <c r="J24" s="66">
        <v>16</v>
      </c>
      <c r="K24" s="66">
        <v>19</v>
      </c>
      <c r="L24" s="66">
        <v>22</v>
      </c>
      <c r="M24" s="66">
        <v>17</v>
      </c>
      <c r="N24" s="66">
        <v>18</v>
      </c>
      <c r="O24" s="66">
        <v>20</v>
      </c>
      <c r="P24" s="66">
        <v>16</v>
      </c>
      <c r="Q24" s="66">
        <v>22</v>
      </c>
      <c r="R24" s="66">
        <v>18</v>
      </c>
      <c r="S24" s="66">
        <v>19</v>
      </c>
      <c r="T24" s="66">
        <v>4</v>
      </c>
      <c r="U24" s="66">
        <v>1</v>
      </c>
      <c r="V24" s="66">
        <v>2</v>
      </c>
      <c r="W24" s="66">
        <v>0</v>
      </c>
      <c r="X24" s="66">
        <v>2</v>
      </c>
      <c r="Y24" s="66">
        <v>1</v>
      </c>
      <c r="Z24" s="66">
        <v>0</v>
      </c>
      <c r="AA24" s="66">
        <v>0</v>
      </c>
      <c r="AB24" s="66">
        <v>0</v>
      </c>
      <c r="AC24" s="66">
        <v>1</v>
      </c>
      <c r="AD24" s="70">
        <f t="shared" si="0"/>
        <v>25</v>
      </c>
      <c r="AE24" s="70">
        <f t="shared" si="1"/>
        <v>5.2631578947368425</v>
      </c>
      <c r="AF24" s="70">
        <f t="shared" si="2"/>
        <v>9.0909090909090917</v>
      </c>
      <c r="AG24" s="70">
        <f t="shared" si="3"/>
        <v>0</v>
      </c>
      <c r="AH24" s="70">
        <f t="shared" si="4"/>
        <v>11.111111111111111</v>
      </c>
      <c r="AI24" s="70">
        <f t="shared" si="5"/>
        <v>5</v>
      </c>
      <c r="AJ24" s="70">
        <f t="shared" si="6"/>
        <v>0</v>
      </c>
      <c r="AK24" s="70">
        <f t="shared" si="7"/>
        <v>0</v>
      </c>
      <c r="AL24" s="70">
        <f t="shared" si="8"/>
        <v>0</v>
      </c>
      <c r="AM24" s="70">
        <f t="shared" si="9"/>
        <v>5.2631578947368425</v>
      </c>
      <c r="AN24" s="71">
        <f t="shared" si="10"/>
        <v>6.0728335991493889</v>
      </c>
      <c r="AO24" s="70">
        <f t="shared" si="11"/>
        <v>18.7</v>
      </c>
      <c r="AP24" s="119"/>
    </row>
    <row r="25" spans="1:50">
      <c r="A25" s="86" t="s">
        <v>29</v>
      </c>
      <c r="B25" s="86" t="s">
        <v>30</v>
      </c>
      <c r="C25" s="86" t="s">
        <v>35</v>
      </c>
      <c r="D25" s="86">
        <v>2002</v>
      </c>
      <c r="E25" s="86">
        <v>2</v>
      </c>
      <c r="F25" s="86">
        <v>1</v>
      </c>
      <c r="G25" s="86">
        <v>12</v>
      </c>
      <c r="H25" s="86">
        <v>24</v>
      </c>
      <c r="I25" s="86">
        <v>112</v>
      </c>
      <c r="J25" s="66">
        <v>18</v>
      </c>
      <c r="K25" s="66">
        <v>19</v>
      </c>
      <c r="L25" s="66">
        <v>17</v>
      </c>
      <c r="M25" s="66">
        <v>15</v>
      </c>
      <c r="N25" s="66">
        <v>18</v>
      </c>
      <c r="O25" s="66">
        <v>17</v>
      </c>
      <c r="P25" s="66">
        <v>20</v>
      </c>
      <c r="Q25" s="66">
        <v>19</v>
      </c>
      <c r="R25" s="66">
        <v>19</v>
      </c>
      <c r="S25" s="66">
        <v>18</v>
      </c>
      <c r="T25" s="66">
        <v>0</v>
      </c>
      <c r="U25" s="66">
        <v>0</v>
      </c>
      <c r="V25" s="66">
        <v>1</v>
      </c>
      <c r="W25" s="66">
        <v>0</v>
      </c>
      <c r="X25" s="66">
        <v>0</v>
      </c>
      <c r="Y25" s="66">
        <v>1</v>
      </c>
      <c r="Z25" s="66">
        <v>0</v>
      </c>
      <c r="AA25" s="66">
        <v>1</v>
      </c>
      <c r="AB25" s="66">
        <v>0</v>
      </c>
      <c r="AC25" s="66">
        <v>1</v>
      </c>
      <c r="AD25" s="70">
        <f t="shared" si="0"/>
        <v>0</v>
      </c>
      <c r="AE25" s="70">
        <f t="shared" si="1"/>
        <v>0</v>
      </c>
      <c r="AF25" s="70">
        <f t="shared" si="2"/>
        <v>5.882352941176471</v>
      </c>
      <c r="AG25" s="70">
        <f t="shared" si="3"/>
        <v>0</v>
      </c>
      <c r="AH25" s="70">
        <f t="shared" si="4"/>
        <v>0</v>
      </c>
      <c r="AI25" s="70">
        <f t="shared" si="5"/>
        <v>5.882352941176471</v>
      </c>
      <c r="AJ25" s="70">
        <f t="shared" si="6"/>
        <v>0</v>
      </c>
      <c r="AK25" s="70">
        <f t="shared" si="7"/>
        <v>5.2631578947368425</v>
      </c>
      <c r="AL25" s="70">
        <f t="shared" si="8"/>
        <v>0</v>
      </c>
      <c r="AM25" s="70">
        <f t="shared" si="9"/>
        <v>5.5555555555555554</v>
      </c>
      <c r="AN25" s="71">
        <f t="shared" si="10"/>
        <v>2.2583419332645343</v>
      </c>
      <c r="AO25" s="70">
        <f t="shared" si="11"/>
        <v>18</v>
      </c>
      <c r="AP25" s="119"/>
    </row>
    <row r="26" spans="1:50">
      <c r="A26" s="86" t="s">
        <v>39</v>
      </c>
      <c r="B26" s="86" t="s">
        <v>40</v>
      </c>
      <c r="C26" s="86" t="s">
        <v>42</v>
      </c>
      <c r="D26" s="86">
        <v>1989</v>
      </c>
      <c r="E26" s="87">
        <v>2</v>
      </c>
      <c r="F26" s="87">
        <v>1</v>
      </c>
      <c r="G26" s="87">
        <v>14</v>
      </c>
      <c r="H26" s="86">
        <v>25</v>
      </c>
      <c r="I26" s="87">
        <v>114</v>
      </c>
      <c r="J26" s="66">
        <v>19</v>
      </c>
      <c r="K26" s="66">
        <v>19</v>
      </c>
      <c r="L26" s="66">
        <v>16</v>
      </c>
      <c r="M26" s="66">
        <v>14</v>
      </c>
      <c r="N26" s="66">
        <v>17</v>
      </c>
      <c r="O26" s="66">
        <v>13</v>
      </c>
      <c r="P26" s="66">
        <v>18</v>
      </c>
      <c r="Q26" s="66">
        <v>19</v>
      </c>
      <c r="R26" s="66">
        <v>18</v>
      </c>
      <c r="S26" s="66">
        <v>16</v>
      </c>
      <c r="T26" s="66">
        <v>1</v>
      </c>
      <c r="U26" s="66">
        <v>0</v>
      </c>
      <c r="V26" s="66">
        <v>0</v>
      </c>
      <c r="W26" s="66">
        <v>0</v>
      </c>
      <c r="X26" s="66">
        <v>1</v>
      </c>
      <c r="Y26" s="66">
        <v>1</v>
      </c>
      <c r="Z26" s="66">
        <v>0</v>
      </c>
      <c r="AA26" s="66">
        <v>0</v>
      </c>
      <c r="AB26" s="66">
        <v>0</v>
      </c>
      <c r="AC26" s="66">
        <v>2</v>
      </c>
      <c r="AD26" s="70">
        <f t="shared" si="0"/>
        <v>5.2631578947368425</v>
      </c>
      <c r="AE26" s="70">
        <f t="shared" si="1"/>
        <v>0</v>
      </c>
      <c r="AF26" s="70">
        <f t="shared" si="2"/>
        <v>0</v>
      </c>
      <c r="AG26" s="70">
        <f t="shared" si="3"/>
        <v>0</v>
      </c>
      <c r="AH26" s="70">
        <f t="shared" si="4"/>
        <v>5.882352941176471</v>
      </c>
      <c r="AI26" s="70">
        <f t="shared" si="5"/>
        <v>7.6923076923076925</v>
      </c>
      <c r="AJ26" s="70">
        <f t="shared" si="6"/>
        <v>0</v>
      </c>
      <c r="AK26" s="70">
        <f t="shared" si="7"/>
        <v>0</v>
      </c>
      <c r="AL26" s="70">
        <f t="shared" si="8"/>
        <v>0</v>
      </c>
      <c r="AM26" s="70">
        <f t="shared" si="9"/>
        <v>12.5</v>
      </c>
      <c r="AN26" s="71">
        <f t="shared" si="10"/>
        <v>3.1337818528221009</v>
      </c>
      <c r="AO26" s="70">
        <f t="shared" si="11"/>
        <v>16.899999999999999</v>
      </c>
      <c r="AP26" s="119"/>
    </row>
    <row r="27" spans="1:50">
      <c r="A27" s="86" t="s">
        <v>39</v>
      </c>
      <c r="B27" s="86" t="s">
        <v>40</v>
      </c>
      <c r="C27" s="86" t="s">
        <v>45</v>
      </c>
      <c r="D27" s="86">
        <v>2004</v>
      </c>
      <c r="E27" s="86">
        <v>2</v>
      </c>
      <c r="F27" s="86">
        <v>2</v>
      </c>
      <c r="G27" s="86">
        <v>14</v>
      </c>
      <c r="H27" s="86">
        <v>26</v>
      </c>
      <c r="I27" s="86">
        <v>214</v>
      </c>
      <c r="J27" s="66">
        <v>15</v>
      </c>
      <c r="K27" s="66">
        <v>17</v>
      </c>
      <c r="L27" s="66">
        <v>18</v>
      </c>
      <c r="M27" s="66">
        <v>16</v>
      </c>
      <c r="N27" s="66">
        <v>16</v>
      </c>
      <c r="O27" s="66">
        <v>15</v>
      </c>
      <c r="P27" s="66">
        <v>18</v>
      </c>
      <c r="Q27" s="66">
        <v>17</v>
      </c>
      <c r="R27" s="66">
        <v>17</v>
      </c>
      <c r="S27" s="66">
        <v>17</v>
      </c>
      <c r="T27" s="66">
        <v>0</v>
      </c>
      <c r="U27" s="66">
        <v>0</v>
      </c>
      <c r="V27" s="66">
        <v>1</v>
      </c>
      <c r="W27" s="66">
        <v>1</v>
      </c>
      <c r="X27" s="66">
        <v>0</v>
      </c>
      <c r="Y27" s="66">
        <v>1</v>
      </c>
      <c r="Z27" s="66">
        <v>0</v>
      </c>
      <c r="AA27" s="66">
        <v>1</v>
      </c>
      <c r="AB27" s="66">
        <v>0</v>
      </c>
      <c r="AC27" s="66">
        <v>2</v>
      </c>
      <c r="AD27" s="70">
        <f t="shared" si="0"/>
        <v>0</v>
      </c>
      <c r="AE27" s="70">
        <f t="shared" si="1"/>
        <v>0</v>
      </c>
      <c r="AF27" s="70">
        <f t="shared" si="2"/>
        <v>5.5555555555555554</v>
      </c>
      <c r="AG27" s="70">
        <f t="shared" si="3"/>
        <v>6.25</v>
      </c>
      <c r="AH27" s="70">
        <f t="shared" si="4"/>
        <v>0</v>
      </c>
      <c r="AI27" s="70">
        <f t="shared" si="5"/>
        <v>6.666666666666667</v>
      </c>
      <c r="AJ27" s="70">
        <f t="shared" si="6"/>
        <v>0</v>
      </c>
      <c r="AK27" s="70">
        <f t="shared" si="7"/>
        <v>5.882352941176471</v>
      </c>
      <c r="AL27" s="70">
        <f t="shared" si="8"/>
        <v>0</v>
      </c>
      <c r="AM27" s="70">
        <f t="shared" si="9"/>
        <v>11.764705882352942</v>
      </c>
      <c r="AN27" s="71">
        <f t="shared" si="10"/>
        <v>3.6119281045751634</v>
      </c>
      <c r="AO27" s="70">
        <f t="shared" si="11"/>
        <v>16.600000000000001</v>
      </c>
      <c r="AP27" s="119"/>
      <c r="AQ27" s="29" t="s">
        <v>822</v>
      </c>
      <c r="AT27" s="29" t="s">
        <v>55</v>
      </c>
    </row>
    <row r="28" spans="1:50">
      <c r="A28" s="86" t="s">
        <v>39</v>
      </c>
      <c r="B28" s="86" t="s">
        <v>40</v>
      </c>
      <c r="C28" s="86" t="s">
        <v>41</v>
      </c>
      <c r="D28" s="86">
        <v>1984</v>
      </c>
      <c r="E28" s="86">
        <v>2</v>
      </c>
      <c r="F28" s="86">
        <v>3</v>
      </c>
      <c r="G28" s="86">
        <v>14</v>
      </c>
      <c r="H28" s="86">
        <v>27</v>
      </c>
      <c r="I28" s="86">
        <v>314</v>
      </c>
      <c r="J28" s="66">
        <v>18</v>
      </c>
      <c r="K28" s="66">
        <v>17</v>
      </c>
      <c r="L28" s="66">
        <v>20</v>
      </c>
      <c r="M28" s="66">
        <v>18</v>
      </c>
      <c r="N28" s="66">
        <v>18</v>
      </c>
      <c r="O28" s="66">
        <v>19</v>
      </c>
      <c r="P28" s="66">
        <v>20</v>
      </c>
      <c r="Q28" s="66">
        <v>18</v>
      </c>
      <c r="R28" s="66">
        <v>16</v>
      </c>
      <c r="S28" s="66">
        <v>18</v>
      </c>
      <c r="T28" s="66">
        <v>0</v>
      </c>
      <c r="U28" s="66">
        <v>0</v>
      </c>
      <c r="V28" s="66">
        <v>0</v>
      </c>
      <c r="W28" s="66">
        <v>0</v>
      </c>
      <c r="X28" s="66">
        <v>0</v>
      </c>
      <c r="Y28" s="66">
        <v>0</v>
      </c>
      <c r="Z28" s="66">
        <v>1</v>
      </c>
      <c r="AA28" s="66">
        <v>0</v>
      </c>
      <c r="AB28" s="66">
        <v>0</v>
      </c>
      <c r="AC28" s="66">
        <v>1</v>
      </c>
      <c r="AD28" s="70">
        <f t="shared" si="0"/>
        <v>0</v>
      </c>
      <c r="AE28" s="70">
        <f t="shared" si="1"/>
        <v>0</v>
      </c>
      <c r="AF28" s="70">
        <f t="shared" si="2"/>
        <v>0</v>
      </c>
      <c r="AG28" s="70">
        <f t="shared" si="3"/>
        <v>0</v>
      </c>
      <c r="AH28" s="70">
        <f t="shared" si="4"/>
        <v>0</v>
      </c>
      <c r="AI28" s="70">
        <f t="shared" si="5"/>
        <v>0</v>
      </c>
      <c r="AJ28" s="70">
        <f t="shared" si="6"/>
        <v>5</v>
      </c>
      <c r="AK28" s="70">
        <f t="shared" si="7"/>
        <v>0</v>
      </c>
      <c r="AL28" s="70">
        <f t="shared" si="8"/>
        <v>0</v>
      </c>
      <c r="AM28" s="70">
        <f t="shared" si="9"/>
        <v>5.5555555555555554</v>
      </c>
      <c r="AN28" s="71">
        <f t="shared" si="10"/>
        <v>1.0555555555555556</v>
      </c>
      <c r="AO28" s="70">
        <f t="shared" si="11"/>
        <v>18.2</v>
      </c>
      <c r="AP28" s="119"/>
      <c r="AQ28" s="29" t="s">
        <v>49</v>
      </c>
      <c r="AR28" s="29" t="s">
        <v>53</v>
      </c>
      <c r="AS28" s="29" t="s">
        <v>52</v>
      </c>
      <c r="AT28">
        <v>1</v>
      </c>
      <c r="AU28">
        <v>2</v>
      </c>
      <c r="AV28">
        <v>3</v>
      </c>
      <c r="AW28">
        <v>4</v>
      </c>
      <c r="AX28" t="s">
        <v>618</v>
      </c>
    </row>
    <row r="29" spans="1:50">
      <c r="A29" s="86" t="s">
        <v>39</v>
      </c>
      <c r="B29" s="86" t="s">
        <v>40</v>
      </c>
      <c r="C29" s="86" t="s">
        <v>47</v>
      </c>
      <c r="D29" s="86">
        <v>2016</v>
      </c>
      <c r="E29" s="86">
        <v>2</v>
      </c>
      <c r="F29" s="86">
        <v>4</v>
      </c>
      <c r="G29" s="86">
        <v>14</v>
      </c>
      <c r="H29" s="86">
        <v>28</v>
      </c>
      <c r="I29" s="86">
        <v>414</v>
      </c>
      <c r="J29" s="66">
        <v>16</v>
      </c>
      <c r="K29" s="66">
        <v>18</v>
      </c>
      <c r="L29" s="66">
        <v>16</v>
      </c>
      <c r="M29" s="66">
        <v>16</v>
      </c>
      <c r="N29" s="66">
        <v>17</v>
      </c>
      <c r="O29" s="66">
        <v>14</v>
      </c>
      <c r="P29" s="66">
        <v>17</v>
      </c>
      <c r="Q29" s="66">
        <v>16</v>
      </c>
      <c r="R29" s="66">
        <v>14</v>
      </c>
      <c r="S29" s="66">
        <v>13</v>
      </c>
      <c r="T29" s="66">
        <v>0</v>
      </c>
      <c r="U29" s="66">
        <v>0</v>
      </c>
      <c r="V29" s="66">
        <v>0</v>
      </c>
      <c r="W29" s="66">
        <v>0</v>
      </c>
      <c r="X29" s="66">
        <v>1</v>
      </c>
      <c r="Y29" s="66">
        <v>0</v>
      </c>
      <c r="Z29" s="66">
        <v>0</v>
      </c>
      <c r="AA29" s="66">
        <v>1</v>
      </c>
      <c r="AB29" s="66">
        <v>0</v>
      </c>
      <c r="AC29" s="66">
        <v>1</v>
      </c>
      <c r="AD29" s="70">
        <f t="shared" si="0"/>
        <v>0</v>
      </c>
      <c r="AE29" s="70">
        <f t="shared" si="1"/>
        <v>0</v>
      </c>
      <c r="AF29" s="70">
        <f t="shared" si="2"/>
        <v>0</v>
      </c>
      <c r="AG29" s="70">
        <f t="shared" si="3"/>
        <v>0</v>
      </c>
      <c r="AH29" s="70">
        <f t="shared" si="4"/>
        <v>5.882352941176471</v>
      </c>
      <c r="AI29" s="70">
        <f t="shared" si="5"/>
        <v>0</v>
      </c>
      <c r="AJ29" s="70">
        <f t="shared" si="6"/>
        <v>0</v>
      </c>
      <c r="AK29" s="70">
        <f t="shared" si="7"/>
        <v>6.25</v>
      </c>
      <c r="AL29" s="70">
        <f t="shared" si="8"/>
        <v>0</v>
      </c>
      <c r="AM29" s="70">
        <f t="shared" si="9"/>
        <v>7.6923076923076925</v>
      </c>
      <c r="AN29" s="71">
        <f t="shared" si="10"/>
        <v>1.9824660633484164</v>
      </c>
      <c r="AO29" s="70">
        <f t="shared" si="11"/>
        <v>15.7</v>
      </c>
      <c r="AP29" s="119"/>
      <c r="AQ29" s="17" t="s">
        <v>39</v>
      </c>
      <c r="AR29" s="17">
        <v>1984</v>
      </c>
      <c r="AS29" s="17" t="s">
        <v>41</v>
      </c>
      <c r="AT29" s="17">
        <v>19.100000000000001</v>
      </c>
      <c r="AU29" s="17">
        <v>17</v>
      </c>
      <c r="AV29" s="17">
        <v>18.2</v>
      </c>
      <c r="AW29" s="17">
        <v>17</v>
      </c>
      <c r="AX29" s="17">
        <v>17.824999999999999</v>
      </c>
    </row>
    <row r="30" spans="1:50">
      <c r="A30" s="86" t="s">
        <v>39</v>
      </c>
      <c r="B30" s="86" t="s">
        <v>40</v>
      </c>
      <c r="C30" s="86" t="s">
        <v>44</v>
      </c>
      <c r="D30" s="86">
        <v>2001</v>
      </c>
      <c r="E30" s="86">
        <v>2</v>
      </c>
      <c r="F30" s="86">
        <v>4</v>
      </c>
      <c r="G30" s="86">
        <v>16</v>
      </c>
      <c r="H30" s="86">
        <v>29</v>
      </c>
      <c r="I30" s="86">
        <v>416</v>
      </c>
      <c r="J30" s="66">
        <v>16</v>
      </c>
      <c r="K30" s="66">
        <v>16</v>
      </c>
      <c r="L30" s="66">
        <v>15</v>
      </c>
      <c r="M30" s="66">
        <v>14</v>
      </c>
      <c r="N30" s="66">
        <v>19</v>
      </c>
      <c r="O30" s="66">
        <v>18</v>
      </c>
      <c r="P30" s="66">
        <v>17</v>
      </c>
      <c r="Q30" s="66">
        <v>19</v>
      </c>
      <c r="R30" s="66">
        <v>17</v>
      </c>
      <c r="S30" s="66">
        <v>18</v>
      </c>
      <c r="T30" s="66">
        <v>0</v>
      </c>
      <c r="U30" s="66">
        <v>0</v>
      </c>
      <c r="V30" s="66">
        <v>2</v>
      </c>
      <c r="W30" s="66">
        <v>0</v>
      </c>
      <c r="X30" s="66">
        <v>2</v>
      </c>
      <c r="Y30" s="66">
        <v>0</v>
      </c>
      <c r="Z30" s="66">
        <v>2</v>
      </c>
      <c r="AA30" s="66">
        <v>1</v>
      </c>
      <c r="AB30" s="66">
        <v>1</v>
      </c>
      <c r="AC30" s="66">
        <v>0</v>
      </c>
      <c r="AD30" s="70">
        <f t="shared" si="0"/>
        <v>0</v>
      </c>
      <c r="AE30" s="70">
        <f t="shared" si="1"/>
        <v>0</v>
      </c>
      <c r="AF30" s="70">
        <f t="shared" si="2"/>
        <v>13.333333333333334</v>
      </c>
      <c r="AG30" s="70">
        <f t="shared" si="3"/>
        <v>0</v>
      </c>
      <c r="AH30" s="70">
        <f t="shared" si="4"/>
        <v>10.526315789473685</v>
      </c>
      <c r="AI30" s="70">
        <f t="shared" si="5"/>
        <v>0</v>
      </c>
      <c r="AJ30" s="70">
        <f t="shared" si="6"/>
        <v>11.764705882352942</v>
      </c>
      <c r="AK30" s="70">
        <f t="shared" si="7"/>
        <v>5.2631578947368425</v>
      </c>
      <c r="AL30" s="70">
        <f t="shared" si="8"/>
        <v>5.882352941176471</v>
      </c>
      <c r="AM30" s="70">
        <f t="shared" si="9"/>
        <v>0</v>
      </c>
      <c r="AN30" s="71">
        <f t="shared" si="10"/>
        <v>4.6769865841073273</v>
      </c>
      <c r="AO30" s="70">
        <f t="shared" si="11"/>
        <v>16.899999999999999</v>
      </c>
      <c r="AP30" s="119"/>
      <c r="AQ30" s="17"/>
      <c r="AR30" s="17">
        <v>1989</v>
      </c>
      <c r="AS30" s="17" t="s">
        <v>42</v>
      </c>
      <c r="AT30" s="17">
        <v>16.899999999999999</v>
      </c>
      <c r="AU30" s="17">
        <v>16.3</v>
      </c>
      <c r="AV30" s="17">
        <v>17.399999999999999</v>
      </c>
      <c r="AW30" s="17">
        <v>17.600000000000001</v>
      </c>
      <c r="AX30" s="17">
        <v>17.05</v>
      </c>
    </row>
    <row r="31" spans="1:50">
      <c r="A31" s="86" t="s">
        <v>39</v>
      </c>
      <c r="B31" s="86" t="s">
        <v>40</v>
      </c>
      <c r="C31" s="86" t="s">
        <v>43</v>
      </c>
      <c r="D31" s="86">
        <v>1999</v>
      </c>
      <c r="E31" s="86">
        <v>2</v>
      </c>
      <c r="F31" s="86">
        <v>3</v>
      </c>
      <c r="G31" s="86">
        <v>16</v>
      </c>
      <c r="H31" s="86">
        <v>30</v>
      </c>
      <c r="I31" s="86">
        <v>316</v>
      </c>
      <c r="J31" s="66">
        <v>16</v>
      </c>
      <c r="K31" s="66">
        <v>16</v>
      </c>
      <c r="L31" s="66">
        <v>18</v>
      </c>
      <c r="M31" s="66">
        <v>14</v>
      </c>
      <c r="N31" s="66">
        <v>15</v>
      </c>
      <c r="O31" s="66">
        <v>18</v>
      </c>
      <c r="P31" s="66">
        <v>17</v>
      </c>
      <c r="Q31" s="66">
        <v>17</v>
      </c>
      <c r="R31" s="66">
        <v>16</v>
      </c>
      <c r="S31" s="66">
        <v>17</v>
      </c>
      <c r="T31" s="66">
        <v>0</v>
      </c>
      <c r="U31" s="66">
        <v>2</v>
      </c>
      <c r="V31" s="66">
        <v>2</v>
      </c>
      <c r="W31" s="66">
        <v>1</v>
      </c>
      <c r="X31" s="66">
        <v>0</v>
      </c>
      <c r="Y31" s="66">
        <v>1</v>
      </c>
      <c r="Z31" s="66">
        <v>0</v>
      </c>
      <c r="AA31" s="66">
        <v>2</v>
      </c>
      <c r="AB31" s="66">
        <v>1</v>
      </c>
      <c r="AC31" s="66">
        <v>0</v>
      </c>
      <c r="AD31" s="70">
        <f t="shared" si="0"/>
        <v>0</v>
      </c>
      <c r="AE31" s="70">
        <f t="shared" si="1"/>
        <v>12.5</v>
      </c>
      <c r="AF31" s="70">
        <f t="shared" si="2"/>
        <v>11.111111111111111</v>
      </c>
      <c r="AG31" s="70">
        <f t="shared" si="3"/>
        <v>7.1428571428571432</v>
      </c>
      <c r="AH31" s="70">
        <f t="shared" si="4"/>
        <v>0</v>
      </c>
      <c r="AI31" s="70">
        <f t="shared" si="5"/>
        <v>5.5555555555555554</v>
      </c>
      <c r="AJ31" s="70">
        <f t="shared" si="6"/>
        <v>0</v>
      </c>
      <c r="AK31" s="70">
        <f t="shared" si="7"/>
        <v>11.764705882352942</v>
      </c>
      <c r="AL31" s="70">
        <f t="shared" si="8"/>
        <v>6.25</v>
      </c>
      <c r="AM31" s="70">
        <f t="shared" si="9"/>
        <v>0</v>
      </c>
      <c r="AN31" s="71">
        <f t="shared" si="10"/>
        <v>5.4324229691876749</v>
      </c>
      <c r="AO31" s="70">
        <f t="shared" si="11"/>
        <v>16.399999999999999</v>
      </c>
      <c r="AP31" s="119"/>
      <c r="AQ31" s="17"/>
      <c r="AR31" s="17">
        <v>1999</v>
      </c>
      <c r="AS31" s="17" t="s">
        <v>43</v>
      </c>
      <c r="AT31" s="17">
        <v>16.100000000000001</v>
      </c>
      <c r="AU31" s="17">
        <v>16.2</v>
      </c>
      <c r="AV31" s="17">
        <v>16.399999999999999</v>
      </c>
      <c r="AW31" s="17">
        <v>15.6</v>
      </c>
      <c r="AX31" s="17">
        <v>16.074999999999999</v>
      </c>
    </row>
    <row r="32" spans="1:50">
      <c r="A32" s="86" t="s">
        <v>39</v>
      </c>
      <c r="B32" s="86" t="s">
        <v>40</v>
      </c>
      <c r="C32" s="86" t="s">
        <v>46</v>
      </c>
      <c r="D32" s="86">
        <v>2008</v>
      </c>
      <c r="E32" s="86">
        <v>2</v>
      </c>
      <c r="F32" s="86">
        <v>2</v>
      </c>
      <c r="G32" s="86">
        <v>16</v>
      </c>
      <c r="H32" s="86">
        <v>31</v>
      </c>
      <c r="I32" s="86">
        <v>216</v>
      </c>
      <c r="J32" s="66">
        <v>15</v>
      </c>
      <c r="K32" s="66">
        <v>17</v>
      </c>
      <c r="L32" s="66">
        <v>14</v>
      </c>
      <c r="M32" s="66">
        <v>14</v>
      </c>
      <c r="N32" s="66">
        <v>15</v>
      </c>
      <c r="O32" s="66">
        <v>14</v>
      </c>
      <c r="P32" s="66">
        <v>14</v>
      </c>
      <c r="Q32" s="66">
        <v>13</v>
      </c>
      <c r="R32" s="66">
        <v>17</v>
      </c>
      <c r="S32" s="66">
        <v>14</v>
      </c>
      <c r="T32" s="66">
        <v>1</v>
      </c>
      <c r="U32" s="66">
        <v>2</v>
      </c>
      <c r="V32" s="66">
        <v>1</v>
      </c>
      <c r="W32" s="66">
        <v>1</v>
      </c>
      <c r="X32" s="66">
        <v>0</v>
      </c>
      <c r="Y32" s="66">
        <v>1</v>
      </c>
      <c r="Z32" s="66">
        <v>1</v>
      </c>
      <c r="AA32" s="66">
        <v>2</v>
      </c>
      <c r="AB32" s="66">
        <v>2</v>
      </c>
      <c r="AC32" s="66">
        <v>0</v>
      </c>
      <c r="AD32" s="70">
        <f t="shared" si="0"/>
        <v>6.666666666666667</v>
      </c>
      <c r="AE32" s="70">
        <f t="shared" si="1"/>
        <v>11.764705882352942</v>
      </c>
      <c r="AF32" s="70">
        <f t="shared" si="2"/>
        <v>7.1428571428571432</v>
      </c>
      <c r="AG32" s="70">
        <f t="shared" si="3"/>
        <v>7.1428571428571432</v>
      </c>
      <c r="AH32" s="70">
        <f t="shared" si="4"/>
        <v>0</v>
      </c>
      <c r="AI32" s="70">
        <f t="shared" si="5"/>
        <v>7.1428571428571432</v>
      </c>
      <c r="AJ32" s="70">
        <f t="shared" si="6"/>
        <v>7.1428571428571432</v>
      </c>
      <c r="AK32" s="70">
        <f t="shared" si="7"/>
        <v>15.384615384615385</v>
      </c>
      <c r="AL32" s="70">
        <f t="shared" si="8"/>
        <v>11.764705882352942</v>
      </c>
      <c r="AM32" s="70">
        <f t="shared" si="9"/>
        <v>0</v>
      </c>
      <c r="AN32" s="71">
        <f t="shared" si="10"/>
        <v>7.4152122387416508</v>
      </c>
      <c r="AO32" s="70">
        <f t="shared" si="11"/>
        <v>14.7</v>
      </c>
      <c r="AP32" s="119"/>
      <c r="AQ32" s="17"/>
      <c r="AR32" s="17">
        <v>2001</v>
      </c>
      <c r="AS32" s="17" t="s">
        <v>44</v>
      </c>
      <c r="AT32" s="17">
        <v>17.399999999999999</v>
      </c>
      <c r="AU32" s="17">
        <v>17.2</v>
      </c>
      <c r="AV32" s="17">
        <v>15.8</v>
      </c>
      <c r="AW32" s="17">
        <v>16.899999999999999</v>
      </c>
      <c r="AX32" s="17">
        <v>16.824999999999996</v>
      </c>
    </row>
    <row r="33" spans="1:50">
      <c r="A33" s="86" t="s">
        <v>39</v>
      </c>
      <c r="B33" s="86" t="s">
        <v>40</v>
      </c>
      <c r="C33" s="86" t="s">
        <v>48</v>
      </c>
      <c r="D33" s="86">
        <v>2020</v>
      </c>
      <c r="E33" s="86">
        <v>2</v>
      </c>
      <c r="F33" s="86">
        <v>1</v>
      </c>
      <c r="G33" s="86">
        <v>16</v>
      </c>
      <c r="H33" s="86">
        <v>32</v>
      </c>
      <c r="I33" s="86">
        <v>116</v>
      </c>
      <c r="J33" s="66">
        <v>17</v>
      </c>
      <c r="K33" s="66">
        <v>17</v>
      </c>
      <c r="L33" s="66">
        <v>21</v>
      </c>
      <c r="M33" s="66">
        <v>17</v>
      </c>
      <c r="N33" s="66">
        <v>19</v>
      </c>
      <c r="O33" s="66">
        <v>16</v>
      </c>
      <c r="P33" s="66">
        <v>16</v>
      </c>
      <c r="Q33" s="66">
        <v>21</v>
      </c>
      <c r="R33" s="66">
        <v>20</v>
      </c>
      <c r="S33" s="66">
        <v>17</v>
      </c>
      <c r="T33" s="66">
        <v>1</v>
      </c>
      <c r="U33" s="66">
        <v>1</v>
      </c>
      <c r="V33" s="66">
        <v>0</v>
      </c>
      <c r="W33" s="66">
        <v>1</v>
      </c>
      <c r="X33" s="66">
        <v>0</v>
      </c>
      <c r="Y33" s="66">
        <v>1</v>
      </c>
      <c r="Z33" s="66">
        <v>0</v>
      </c>
      <c r="AA33" s="66">
        <v>0</v>
      </c>
      <c r="AB33" s="66">
        <v>1</v>
      </c>
      <c r="AC33" s="66">
        <v>0</v>
      </c>
      <c r="AD33" s="70">
        <f t="shared" si="0"/>
        <v>5.882352941176471</v>
      </c>
      <c r="AE33" s="70">
        <f t="shared" si="1"/>
        <v>5.882352941176471</v>
      </c>
      <c r="AF33" s="70">
        <f t="shared" si="2"/>
        <v>0</v>
      </c>
      <c r="AG33" s="70">
        <f t="shared" si="3"/>
        <v>5.882352941176471</v>
      </c>
      <c r="AH33" s="70">
        <f t="shared" si="4"/>
        <v>0</v>
      </c>
      <c r="AI33" s="70">
        <f t="shared" si="5"/>
        <v>6.25</v>
      </c>
      <c r="AJ33" s="70">
        <f t="shared" si="6"/>
        <v>0</v>
      </c>
      <c r="AK33" s="70">
        <f t="shared" si="7"/>
        <v>0</v>
      </c>
      <c r="AL33" s="70">
        <f t="shared" si="8"/>
        <v>5</v>
      </c>
      <c r="AM33" s="70">
        <f t="shared" si="9"/>
        <v>0</v>
      </c>
      <c r="AN33" s="71">
        <f t="shared" si="10"/>
        <v>2.8897058823529411</v>
      </c>
      <c r="AO33" s="70">
        <f t="shared" si="11"/>
        <v>18.100000000000001</v>
      </c>
      <c r="AP33" s="119"/>
      <c r="AQ33" s="17"/>
      <c r="AR33" s="17">
        <v>2004</v>
      </c>
      <c r="AS33" s="17" t="s">
        <v>45</v>
      </c>
      <c r="AT33" s="17">
        <v>15.5</v>
      </c>
      <c r="AU33" s="17">
        <v>16.600000000000001</v>
      </c>
      <c r="AV33" s="17">
        <v>17.899999999999999</v>
      </c>
      <c r="AW33" s="17">
        <v>18.5</v>
      </c>
      <c r="AX33" s="17">
        <v>17.125</v>
      </c>
    </row>
    <row r="34" spans="1:50">
      <c r="A34" s="86" t="s">
        <v>29</v>
      </c>
      <c r="B34" s="86" t="s">
        <v>30</v>
      </c>
      <c r="C34" s="86" t="s">
        <v>33</v>
      </c>
      <c r="D34" s="86">
        <v>1998</v>
      </c>
      <c r="E34" s="86">
        <v>3</v>
      </c>
      <c r="F34" s="86">
        <v>1</v>
      </c>
      <c r="G34" s="86">
        <v>18</v>
      </c>
      <c r="H34" s="86">
        <v>33</v>
      </c>
      <c r="I34" s="86">
        <v>118</v>
      </c>
      <c r="J34" s="66">
        <v>19</v>
      </c>
      <c r="K34" s="66">
        <v>19</v>
      </c>
      <c r="L34" s="66">
        <v>20</v>
      </c>
      <c r="M34" s="66">
        <v>18</v>
      </c>
      <c r="N34" s="66">
        <v>18</v>
      </c>
      <c r="O34" s="66">
        <v>21</v>
      </c>
      <c r="P34" s="66">
        <v>19</v>
      </c>
      <c r="Q34" s="66">
        <v>18</v>
      </c>
      <c r="R34" s="66">
        <v>19</v>
      </c>
      <c r="S34" s="66">
        <v>18</v>
      </c>
      <c r="T34" s="66">
        <v>0</v>
      </c>
      <c r="U34" s="66">
        <v>0</v>
      </c>
      <c r="V34" s="66">
        <v>2</v>
      </c>
      <c r="W34" s="66">
        <v>1</v>
      </c>
      <c r="X34" s="66">
        <v>2</v>
      </c>
      <c r="Y34" s="66">
        <v>0</v>
      </c>
      <c r="Z34" s="66">
        <v>1</v>
      </c>
      <c r="AA34" s="66">
        <v>0</v>
      </c>
      <c r="AB34" s="66">
        <v>0</v>
      </c>
      <c r="AC34" s="66">
        <v>0</v>
      </c>
      <c r="AD34" s="70">
        <f t="shared" ref="AD34:AD65" si="12">T34*100/J34</f>
        <v>0</v>
      </c>
      <c r="AE34" s="70">
        <f t="shared" ref="AE34:AE65" si="13">U34*100/K34</f>
        <v>0</v>
      </c>
      <c r="AF34" s="70">
        <f t="shared" ref="AF34:AF65" si="14">V34*100/L34</f>
        <v>10</v>
      </c>
      <c r="AG34" s="70">
        <f t="shared" ref="AG34:AG65" si="15">W34*100/M34</f>
        <v>5.5555555555555554</v>
      </c>
      <c r="AH34" s="70">
        <f t="shared" ref="AH34:AH65" si="16">X34*100/N34</f>
        <v>11.111111111111111</v>
      </c>
      <c r="AI34" s="70">
        <f t="shared" ref="AI34:AI65" si="17">Y34*100/O34</f>
        <v>0</v>
      </c>
      <c r="AJ34" s="70">
        <f t="shared" ref="AJ34:AJ65" si="18">Z34*100/P34</f>
        <v>5.2631578947368425</v>
      </c>
      <c r="AK34" s="70">
        <f t="shared" ref="AK34:AK65" si="19">AA34*100/Q34</f>
        <v>0</v>
      </c>
      <c r="AL34" s="70">
        <f t="shared" ref="AL34:AL65" si="20">AB34*100/R34</f>
        <v>0</v>
      </c>
      <c r="AM34" s="70">
        <f t="shared" ref="AM34:AM65" si="21">AC34*100/S34</f>
        <v>0</v>
      </c>
      <c r="AN34" s="71">
        <f t="shared" si="10"/>
        <v>3.1929824561403506</v>
      </c>
      <c r="AO34" s="70">
        <f t="shared" si="11"/>
        <v>18.899999999999999</v>
      </c>
      <c r="AP34" s="119"/>
      <c r="AQ34" s="17"/>
      <c r="AR34" s="17">
        <v>2008</v>
      </c>
      <c r="AS34" s="17" t="s">
        <v>46</v>
      </c>
      <c r="AT34" s="17">
        <v>16.7</v>
      </c>
      <c r="AU34" s="17">
        <v>14.7</v>
      </c>
      <c r="AV34" s="17">
        <v>15.7</v>
      </c>
      <c r="AW34" s="17">
        <v>17.100000000000001</v>
      </c>
      <c r="AX34" s="105">
        <v>16.049999999999997</v>
      </c>
    </row>
    <row r="35" spans="1:50">
      <c r="A35" s="86" t="s">
        <v>29</v>
      </c>
      <c r="B35" s="86" t="s">
        <v>30</v>
      </c>
      <c r="C35" s="86" t="s">
        <v>31</v>
      </c>
      <c r="D35" s="86">
        <v>1983</v>
      </c>
      <c r="E35" s="86">
        <v>3</v>
      </c>
      <c r="F35" s="86">
        <v>2</v>
      </c>
      <c r="G35" s="86">
        <v>18</v>
      </c>
      <c r="H35" s="86">
        <v>34</v>
      </c>
      <c r="I35" s="86">
        <v>218</v>
      </c>
      <c r="J35" s="66">
        <v>21</v>
      </c>
      <c r="K35" s="66">
        <v>18</v>
      </c>
      <c r="L35" s="66">
        <v>21</v>
      </c>
      <c r="M35" s="66">
        <v>22</v>
      </c>
      <c r="N35" s="66">
        <v>20</v>
      </c>
      <c r="O35" s="66">
        <v>21</v>
      </c>
      <c r="P35" s="66">
        <v>22</v>
      </c>
      <c r="Q35" s="66">
        <v>19</v>
      </c>
      <c r="R35" s="66">
        <v>21</v>
      </c>
      <c r="S35" s="66">
        <v>22</v>
      </c>
      <c r="T35" s="66">
        <v>2</v>
      </c>
      <c r="U35" s="66">
        <v>0</v>
      </c>
      <c r="V35" s="66">
        <v>2</v>
      </c>
      <c r="W35" s="66">
        <v>3</v>
      </c>
      <c r="X35" s="66">
        <v>0</v>
      </c>
      <c r="Y35" s="66">
        <v>1</v>
      </c>
      <c r="Z35" s="66">
        <v>0</v>
      </c>
      <c r="AA35" s="66">
        <v>2</v>
      </c>
      <c r="AB35" s="66">
        <v>4</v>
      </c>
      <c r="AC35" s="66">
        <v>1</v>
      </c>
      <c r="AD35" s="70">
        <f t="shared" si="12"/>
        <v>9.5238095238095237</v>
      </c>
      <c r="AE35" s="70">
        <f t="shared" si="13"/>
        <v>0</v>
      </c>
      <c r="AF35" s="70">
        <f t="shared" si="14"/>
        <v>9.5238095238095237</v>
      </c>
      <c r="AG35" s="70">
        <f t="shared" si="15"/>
        <v>13.636363636363637</v>
      </c>
      <c r="AH35" s="70">
        <f t="shared" si="16"/>
        <v>0</v>
      </c>
      <c r="AI35" s="70">
        <f t="shared" si="17"/>
        <v>4.7619047619047619</v>
      </c>
      <c r="AJ35" s="70">
        <f t="shared" si="18"/>
        <v>0</v>
      </c>
      <c r="AK35" s="70">
        <f t="shared" si="19"/>
        <v>10.526315789473685</v>
      </c>
      <c r="AL35" s="70">
        <f t="shared" si="20"/>
        <v>19.047619047619047</v>
      </c>
      <c r="AM35" s="70">
        <f t="shared" si="21"/>
        <v>4.5454545454545459</v>
      </c>
      <c r="AN35" s="71">
        <f t="shared" si="10"/>
        <v>7.1565276828434721</v>
      </c>
      <c r="AO35" s="70">
        <f t="shared" si="11"/>
        <v>20.7</v>
      </c>
      <c r="AP35" s="119"/>
      <c r="AQ35" s="17"/>
      <c r="AR35" s="17">
        <v>2016</v>
      </c>
      <c r="AS35" s="17" t="s">
        <v>47</v>
      </c>
      <c r="AT35" s="17">
        <v>16.100000000000001</v>
      </c>
      <c r="AU35" s="17">
        <v>15.9</v>
      </c>
      <c r="AV35" s="17">
        <v>15.7</v>
      </c>
      <c r="AW35" s="17">
        <v>15.7</v>
      </c>
      <c r="AX35" s="17">
        <v>15.850000000000001</v>
      </c>
    </row>
    <row r="36" spans="1:50">
      <c r="A36" s="86" t="s">
        <v>29</v>
      </c>
      <c r="B36" s="86" t="s">
        <v>30</v>
      </c>
      <c r="C36" s="86" t="s">
        <v>34</v>
      </c>
      <c r="D36" s="86">
        <v>1999</v>
      </c>
      <c r="E36" s="86">
        <v>3</v>
      </c>
      <c r="F36" s="86">
        <v>3</v>
      </c>
      <c r="G36" s="86">
        <v>18</v>
      </c>
      <c r="H36" s="86">
        <v>35</v>
      </c>
      <c r="I36" s="86">
        <v>318</v>
      </c>
      <c r="J36" s="66">
        <v>19</v>
      </c>
      <c r="K36" s="66">
        <v>19</v>
      </c>
      <c r="L36" s="66">
        <v>16</v>
      </c>
      <c r="M36" s="66">
        <v>16</v>
      </c>
      <c r="N36" s="66">
        <v>18</v>
      </c>
      <c r="O36" s="66">
        <v>20</v>
      </c>
      <c r="P36" s="66">
        <v>18</v>
      </c>
      <c r="Q36" s="66">
        <v>20</v>
      </c>
      <c r="R36" s="66">
        <v>20</v>
      </c>
      <c r="S36" s="66">
        <v>19</v>
      </c>
      <c r="T36" s="66">
        <v>3</v>
      </c>
      <c r="U36" s="66">
        <v>0</v>
      </c>
      <c r="V36" s="66">
        <v>0</v>
      </c>
      <c r="W36" s="66">
        <v>1</v>
      </c>
      <c r="X36" s="66">
        <v>0</v>
      </c>
      <c r="Y36" s="66">
        <v>1</v>
      </c>
      <c r="Z36" s="66">
        <v>1</v>
      </c>
      <c r="AA36" s="66">
        <v>4</v>
      </c>
      <c r="AB36" s="66">
        <v>2</v>
      </c>
      <c r="AC36" s="66">
        <v>0</v>
      </c>
      <c r="AD36" s="70">
        <f t="shared" si="12"/>
        <v>15.789473684210526</v>
      </c>
      <c r="AE36" s="70">
        <f t="shared" si="13"/>
        <v>0</v>
      </c>
      <c r="AF36" s="70">
        <f t="shared" si="14"/>
        <v>0</v>
      </c>
      <c r="AG36" s="70">
        <f t="shared" si="15"/>
        <v>6.25</v>
      </c>
      <c r="AH36" s="70">
        <f t="shared" si="16"/>
        <v>0</v>
      </c>
      <c r="AI36" s="70">
        <f t="shared" si="17"/>
        <v>5</v>
      </c>
      <c r="AJ36" s="70">
        <f t="shared" si="18"/>
        <v>5.5555555555555554</v>
      </c>
      <c r="AK36" s="70">
        <f t="shared" si="19"/>
        <v>20</v>
      </c>
      <c r="AL36" s="70">
        <f t="shared" si="20"/>
        <v>10</v>
      </c>
      <c r="AM36" s="70">
        <f t="shared" si="21"/>
        <v>0</v>
      </c>
      <c r="AN36" s="71">
        <f t="shared" si="10"/>
        <v>6.2595029239766085</v>
      </c>
      <c r="AO36" s="70">
        <f t="shared" si="11"/>
        <v>18.5</v>
      </c>
      <c r="AP36" s="119"/>
      <c r="AQ36" s="17"/>
      <c r="AR36" s="17">
        <v>2023</v>
      </c>
      <c r="AS36" s="17" t="s">
        <v>48</v>
      </c>
      <c r="AT36" s="17">
        <v>18.100000000000001</v>
      </c>
      <c r="AU36" s="17">
        <v>18</v>
      </c>
      <c r="AV36" s="17">
        <v>20.5</v>
      </c>
      <c r="AW36" s="17">
        <v>18.3</v>
      </c>
      <c r="AX36" s="17">
        <v>18.725000000000001</v>
      </c>
    </row>
    <row r="37" spans="1:50">
      <c r="A37" s="86" t="s">
        <v>29</v>
      </c>
      <c r="B37" s="86" t="s">
        <v>30</v>
      </c>
      <c r="C37" s="86" t="s">
        <v>37</v>
      </c>
      <c r="D37" s="86">
        <v>2018</v>
      </c>
      <c r="E37" s="86">
        <v>3</v>
      </c>
      <c r="F37" s="86">
        <v>4</v>
      </c>
      <c r="G37" s="86">
        <v>18</v>
      </c>
      <c r="H37" s="86">
        <v>36</v>
      </c>
      <c r="I37" s="86">
        <v>418</v>
      </c>
      <c r="J37" s="66">
        <v>17</v>
      </c>
      <c r="K37" s="66">
        <v>18</v>
      </c>
      <c r="L37" s="66">
        <v>15</v>
      </c>
      <c r="M37" s="66">
        <v>17</v>
      </c>
      <c r="N37" s="66">
        <v>17</v>
      </c>
      <c r="O37" s="66">
        <v>17</v>
      </c>
      <c r="P37" s="66">
        <v>17</v>
      </c>
      <c r="Q37" s="66">
        <v>16</v>
      </c>
      <c r="R37" s="66">
        <v>21</v>
      </c>
      <c r="S37" s="66">
        <v>17</v>
      </c>
      <c r="T37" s="66">
        <v>0</v>
      </c>
      <c r="U37" s="66">
        <v>1</v>
      </c>
      <c r="V37" s="66">
        <v>2</v>
      </c>
      <c r="W37" s="66">
        <v>2</v>
      </c>
      <c r="X37" s="66">
        <v>1</v>
      </c>
      <c r="Y37" s="66">
        <v>2</v>
      </c>
      <c r="Z37" s="66">
        <v>3</v>
      </c>
      <c r="AA37" s="66">
        <v>1</v>
      </c>
      <c r="AB37" s="66">
        <v>3</v>
      </c>
      <c r="AC37" s="66">
        <v>2</v>
      </c>
      <c r="AD37" s="70">
        <f t="shared" si="12"/>
        <v>0</v>
      </c>
      <c r="AE37" s="70">
        <f t="shared" si="13"/>
        <v>5.5555555555555554</v>
      </c>
      <c r="AF37" s="70">
        <f t="shared" si="14"/>
        <v>13.333333333333334</v>
      </c>
      <c r="AG37" s="70">
        <f t="shared" si="15"/>
        <v>11.764705882352942</v>
      </c>
      <c r="AH37" s="70">
        <f t="shared" si="16"/>
        <v>5.882352941176471</v>
      </c>
      <c r="AI37" s="70">
        <f t="shared" si="17"/>
        <v>11.764705882352942</v>
      </c>
      <c r="AJ37" s="70">
        <f t="shared" si="18"/>
        <v>17.647058823529413</v>
      </c>
      <c r="AK37" s="70">
        <f t="shared" si="19"/>
        <v>6.25</v>
      </c>
      <c r="AL37" s="70">
        <f t="shared" si="20"/>
        <v>14.285714285714286</v>
      </c>
      <c r="AM37" s="70">
        <f t="shared" si="21"/>
        <v>11.764705882352942</v>
      </c>
      <c r="AN37" s="71">
        <f t="shared" si="10"/>
        <v>9.8248132586367891</v>
      </c>
      <c r="AO37" s="70">
        <f t="shared" si="11"/>
        <v>17.2</v>
      </c>
      <c r="AP37" s="119"/>
      <c r="AQ37" t="s">
        <v>606</v>
      </c>
      <c r="AT37" s="17">
        <v>16.987500000000001</v>
      </c>
      <c r="AU37" s="17">
        <v>16.487500000000004</v>
      </c>
      <c r="AV37" s="17">
        <v>17.2</v>
      </c>
      <c r="AW37" s="17">
        <v>17.087499999999999</v>
      </c>
      <c r="AX37" s="17">
        <v>16.940625000000001</v>
      </c>
    </row>
    <row r="38" spans="1:50">
      <c r="A38" s="86" t="s">
        <v>29</v>
      </c>
      <c r="B38" s="86" t="s">
        <v>30</v>
      </c>
      <c r="C38" s="86" t="s">
        <v>32</v>
      </c>
      <c r="D38" s="86">
        <v>1985</v>
      </c>
      <c r="E38" s="86">
        <v>3</v>
      </c>
      <c r="F38" s="86">
        <v>4</v>
      </c>
      <c r="G38" s="86">
        <v>20</v>
      </c>
      <c r="H38" s="86">
        <v>37</v>
      </c>
      <c r="I38" s="86">
        <v>420</v>
      </c>
      <c r="J38" s="66">
        <v>23</v>
      </c>
      <c r="K38" s="66">
        <v>20</v>
      </c>
      <c r="L38" s="66">
        <v>21</v>
      </c>
      <c r="M38" s="66">
        <v>21</v>
      </c>
      <c r="N38" s="66">
        <v>24</v>
      </c>
      <c r="O38" s="66">
        <v>19</v>
      </c>
      <c r="P38" s="66">
        <v>18</v>
      </c>
      <c r="Q38" s="66">
        <v>22</v>
      </c>
      <c r="R38" s="66">
        <v>23</v>
      </c>
      <c r="S38" s="66">
        <v>24</v>
      </c>
      <c r="T38" s="66">
        <v>0</v>
      </c>
      <c r="U38" s="66">
        <v>0</v>
      </c>
      <c r="V38" s="66">
        <v>0</v>
      </c>
      <c r="W38" s="66">
        <v>0</v>
      </c>
      <c r="X38" s="66">
        <v>0</v>
      </c>
      <c r="Y38" s="66">
        <v>0</v>
      </c>
      <c r="Z38" s="66">
        <v>0</v>
      </c>
      <c r="AA38" s="66">
        <v>1</v>
      </c>
      <c r="AB38" s="66">
        <v>0</v>
      </c>
      <c r="AC38" s="69">
        <v>1</v>
      </c>
      <c r="AD38" s="70">
        <f t="shared" si="12"/>
        <v>0</v>
      </c>
      <c r="AE38" s="70">
        <f t="shared" si="13"/>
        <v>0</v>
      </c>
      <c r="AF38" s="70">
        <f t="shared" si="14"/>
        <v>0</v>
      </c>
      <c r="AG38" s="70">
        <f t="shared" si="15"/>
        <v>0</v>
      </c>
      <c r="AH38" s="70">
        <f t="shared" si="16"/>
        <v>0</v>
      </c>
      <c r="AI38" s="70">
        <f t="shared" si="17"/>
        <v>0</v>
      </c>
      <c r="AJ38" s="70">
        <f t="shared" si="18"/>
        <v>0</v>
      </c>
      <c r="AK38" s="70">
        <f t="shared" si="19"/>
        <v>4.5454545454545459</v>
      </c>
      <c r="AL38" s="70">
        <f t="shared" si="20"/>
        <v>0</v>
      </c>
      <c r="AM38" s="70">
        <f t="shared" si="21"/>
        <v>4.166666666666667</v>
      </c>
      <c r="AN38" s="71">
        <f t="shared" si="10"/>
        <v>0.87121212121212133</v>
      </c>
      <c r="AO38" s="70">
        <f t="shared" si="11"/>
        <v>21.5</v>
      </c>
      <c r="AP38" s="119"/>
      <c r="AQ38" s="17" t="s">
        <v>29</v>
      </c>
      <c r="AR38" s="17">
        <v>1983</v>
      </c>
      <c r="AS38" s="17" t="s">
        <v>31</v>
      </c>
      <c r="AT38" s="17">
        <v>20</v>
      </c>
      <c r="AU38" s="17">
        <v>20.7</v>
      </c>
      <c r="AV38" s="17">
        <v>21</v>
      </c>
      <c r="AW38" s="17">
        <v>20.5</v>
      </c>
      <c r="AX38" s="17">
        <v>20.55</v>
      </c>
    </row>
    <row r="39" spans="1:50">
      <c r="A39" s="86" t="s">
        <v>29</v>
      </c>
      <c r="B39" s="86" t="s">
        <v>30</v>
      </c>
      <c r="C39" s="86" t="s">
        <v>35</v>
      </c>
      <c r="D39" s="86">
        <v>2002</v>
      </c>
      <c r="E39" s="86">
        <v>3</v>
      </c>
      <c r="F39" s="86">
        <v>3</v>
      </c>
      <c r="G39" s="86">
        <v>20</v>
      </c>
      <c r="H39" s="86">
        <v>38</v>
      </c>
      <c r="I39" s="86">
        <v>320</v>
      </c>
      <c r="J39" s="66">
        <v>15</v>
      </c>
      <c r="K39" s="66">
        <v>16</v>
      </c>
      <c r="L39" s="66">
        <v>17</v>
      </c>
      <c r="M39" s="66">
        <v>21</v>
      </c>
      <c r="N39" s="66">
        <v>17</v>
      </c>
      <c r="O39" s="66">
        <v>20</v>
      </c>
      <c r="P39" s="66">
        <v>21</v>
      </c>
      <c r="Q39" s="66">
        <v>20</v>
      </c>
      <c r="R39" s="66">
        <v>17</v>
      </c>
      <c r="S39" s="66">
        <v>20</v>
      </c>
      <c r="T39" s="66">
        <v>0</v>
      </c>
      <c r="U39" s="66">
        <v>2</v>
      </c>
      <c r="V39" s="66">
        <v>1</v>
      </c>
      <c r="W39" s="66">
        <v>0</v>
      </c>
      <c r="X39" s="66">
        <v>2</v>
      </c>
      <c r="Y39" s="66">
        <v>0</v>
      </c>
      <c r="Z39" s="66">
        <v>2</v>
      </c>
      <c r="AA39" s="66">
        <v>2</v>
      </c>
      <c r="AB39" s="66">
        <v>1</v>
      </c>
      <c r="AC39" s="66">
        <v>2</v>
      </c>
      <c r="AD39" s="70">
        <f t="shared" si="12"/>
        <v>0</v>
      </c>
      <c r="AE39" s="70">
        <f t="shared" si="13"/>
        <v>12.5</v>
      </c>
      <c r="AF39" s="70">
        <f t="shared" si="14"/>
        <v>5.882352941176471</v>
      </c>
      <c r="AG39" s="70">
        <f t="shared" si="15"/>
        <v>0</v>
      </c>
      <c r="AH39" s="70">
        <f t="shared" si="16"/>
        <v>11.764705882352942</v>
      </c>
      <c r="AI39" s="70">
        <f t="shared" si="17"/>
        <v>0</v>
      </c>
      <c r="AJ39" s="70">
        <f t="shared" si="18"/>
        <v>9.5238095238095237</v>
      </c>
      <c r="AK39" s="70">
        <f t="shared" si="19"/>
        <v>10</v>
      </c>
      <c r="AL39" s="70">
        <f t="shared" si="20"/>
        <v>5.882352941176471</v>
      </c>
      <c r="AM39" s="70">
        <f t="shared" si="21"/>
        <v>10</v>
      </c>
      <c r="AN39" s="71">
        <f t="shared" si="10"/>
        <v>6.5553221288515404</v>
      </c>
      <c r="AO39" s="70">
        <f t="shared" si="11"/>
        <v>18.399999999999999</v>
      </c>
      <c r="AP39" s="119"/>
      <c r="AQ39" s="17"/>
      <c r="AR39" s="17">
        <v>1985</v>
      </c>
      <c r="AS39" s="17" t="s">
        <v>32</v>
      </c>
      <c r="AT39" s="17">
        <v>21.4</v>
      </c>
      <c r="AU39" s="17">
        <v>21.6</v>
      </c>
      <c r="AV39" s="17">
        <v>20.7</v>
      </c>
      <c r="AW39" s="17">
        <v>21.5</v>
      </c>
      <c r="AX39" s="17">
        <v>21.3</v>
      </c>
    </row>
    <row r="40" spans="1:50">
      <c r="A40" s="86" t="s">
        <v>29</v>
      </c>
      <c r="B40" s="86" t="s">
        <v>30</v>
      </c>
      <c r="C40" s="86" t="s">
        <v>36</v>
      </c>
      <c r="D40" s="86">
        <v>2016</v>
      </c>
      <c r="E40" s="86">
        <v>3</v>
      </c>
      <c r="F40" s="86">
        <v>2</v>
      </c>
      <c r="G40" s="86">
        <v>20</v>
      </c>
      <c r="H40" s="86">
        <v>39</v>
      </c>
      <c r="I40" s="86">
        <v>220</v>
      </c>
      <c r="J40" s="66">
        <v>23</v>
      </c>
      <c r="K40" s="66">
        <v>24</v>
      </c>
      <c r="L40" s="66">
        <v>24</v>
      </c>
      <c r="M40" s="66">
        <v>22</v>
      </c>
      <c r="N40" s="66">
        <v>23</v>
      </c>
      <c r="O40" s="66">
        <v>18</v>
      </c>
      <c r="P40" s="66">
        <v>22</v>
      </c>
      <c r="Q40" s="66">
        <v>17</v>
      </c>
      <c r="R40" s="66">
        <v>25</v>
      </c>
      <c r="S40" s="66">
        <v>19</v>
      </c>
      <c r="T40" s="66">
        <v>2</v>
      </c>
      <c r="U40" s="66">
        <v>1</v>
      </c>
      <c r="V40" s="66">
        <v>2</v>
      </c>
      <c r="W40" s="66">
        <v>1</v>
      </c>
      <c r="X40" s="66">
        <v>0</v>
      </c>
      <c r="Y40" s="66">
        <v>1</v>
      </c>
      <c r="Z40" s="66">
        <v>2</v>
      </c>
      <c r="AA40" s="66">
        <v>1</v>
      </c>
      <c r="AB40" s="66">
        <v>1</v>
      </c>
      <c r="AC40" s="66">
        <v>0</v>
      </c>
      <c r="AD40" s="70">
        <f t="shared" si="12"/>
        <v>8.695652173913043</v>
      </c>
      <c r="AE40" s="70">
        <f t="shared" si="13"/>
        <v>4.166666666666667</v>
      </c>
      <c r="AF40" s="70">
        <f t="shared" si="14"/>
        <v>8.3333333333333339</v>
      </c>
      <c r="AG40" s="70">
        <f t="shared" si="15"/>
        <v>4.5454545454545459</v>
      </c>
      <c r="AH40" s="70">
        <f t="shared" si="16"/>
        <v>0</v>
      </c>
      <c r="AI40" s="70">
        <f t="shared" si="17"/>
        <v>5.5555555555555554</v>
      </c>
      <c r="AJ40" s="70">
        <f t="shared" si="18"/>
        <v>9.0909090909090917</v>
      </c>
      <c r="AK40" s="70">
        <f t="shared" si="19"/>
        <v>5.882352941176471</v>
      </c>
      <c r="AL40" s="70">
        <f t="shared" si="20"/>
        <v>4</v>
      </c>
      <c r="AM40" s="70">
        <f t="shared" si="21"/>
        <v>0</v>
      </c>
      <c r="AN40" s="71">
        <f t="shared" si="10"/>
        <v>5.0269924307008713</v>
      </c>
      <c r="AO40" s="70">
        <f t="shared" si="11"/>
        <v>21.7</v>
      </c>
      <c r="AP40" s="119"/>
      <c r="AQ40" s="17"/>
      <c r="AR40" s="17">
        <v>1998</v>
      </c>
      <c r="AS40" s="17" t="s">
        <v>33</v>
      </c>
      <c r="AT40" s="17">
        <v>18.899999999999999</v>
      </c>
      <c r="AU40" s="17">
        <v>20.2</v>
      </c>
      <c r="AV40" s="17">
        <v>19.5</v>
      </c>
      <c r="AW40" s="17">
        <v>19.5</v>
      </c>
      <c r="AX40" s="17">
        <v>19.524999999999999</v>
      </c>
    </row>
    <row r="41" spans="1:50">
      <c r="A41" s="86" t="s">
        <v>29</v>
      </c>
      <c r="B41" s="86" t="s">
        <v>30</v>
      </c>
      <c r="C41" s="86" t="s">
        <v>38</v>
      </c>
      <c r="D41" s="86">
        <v>2023</v>
      </c>
      <c r="E41" s="86">
        <v>3</v>
      </c>
      <c r="F41" s="86">
        <v>1</v>
      </c>
      <c r="G41" s="86">
        <v>20</v>
      </c>
      <c r="H41" s="86">
        <v>40</v>
      </c>
      <c r="I41" s="86">
        <v>120</v>
      </c>
      <c r="J41" s="66">
        <v>19</v>
      </c>
      <c r="K41" s="66">
        <v>16</v>
      </c>
      <c r="L41" s="66">
        <v>17</v>
      </c>
      <c r="M41" s="66">
        <v>17</v>
      </c>
      <c r="N41" s="66">
        <v>17</v>
      </c>
      <c r="O41" s="66">
        <v>15</v>
      </c>
      <c r="P41" s="66">
        <v>15</v>
      </c>
      <c r="Q41" s="66">
        <v>18</v>
      </c>
      <c r="R41" s="66">
        <v>17</v>
      </c>
      <c r="S41" s="66">
        <v>15</v>
      </c>
      <c r="T41" s="66">
        <v>1</v>
      </c>
      <c r="U41" s="66">
        <v>1</v>
      </c>
      <c r="V41" s="66">
        <v>0</v>
      </c>
      <c r="W41" s="66">
        <v>0</v>
      </c>
      <c r="X41" s="66">
        <v>0</v>
      </c>
      <c r="Y41" s="66">
        <v>0</v>
      </c>
      <c r="Z41" s="66">
        <v>0</v>
      </c>
      <c r="AA41" s="66">
        <v>1</v>
      </c>
      <c r="AB41" s="66">
        <v>0</v>
      </c>
      <c r="AC41" s="66">
        <v>0</v>
      </c>
      <c r="AD41" s="70">
        <f t="shared" si="12"/>
        <v>5.2631578947368425</v>
      </c>
      <c r="AE41" s="70">
        <f t="shared" si="13"/>
        <v>6.25</v>
      </c>
      <c r="AF41" s="70">
        <f t="shared" si="14"/>
        <v>0</v>
      </c>
      <c r="AG41" s="70">
        <f t="shared" si="15"/>
        <v>0</v>
      </c>
      <c r="AH41" s="70">
        <f t="shared" si="16"/>
        <v>0</v>
      </c>
      <c r="AI41" s="70">
        <f t="shared" si="17"/>
        <v>0</v>
      </c>
      <c r="AJ41" s="70">
        <f t="shared" si="18"/>
        <v>0</v>
      </c>
      <c r="AK41" s="70">
        <f t="shared" si="19"/>
        <v>5.5555555555555554</v>
      </c>
      <c r="AL41" s="70">
        <f t="shared" si="20"/>
        <v>0</v>
      </c>
      <c r="AM41" s="70">
        <f t="shared" si="21"/>
        <v>0</v>
      </c>
      <c r="AN41" s="71">
        <f t="shared" si="10"/>
        <v>1.7068713450292399</v>
      </c>
      <c r="AO41" s="70">
        <f t="shared" si="11"/>
        <v>16.600000000000001</v>
      </c>
      <c r="AP41" s="119"/>
      <c r="AQ41" s="17"/>
      <c r="AR41" s="17">
        <v>1999</v>
      </c>
      <c r="AS41" s="17" t="s">
        <v>34</v>
      </c>
      <c r="AT41" s="17">
        <v>19.2</v>
      </c>
      <c r="AU41" s="17">
        <v>18.7</v>
      </c>
      <c r="AV41" s="17">
        <v>18.5</v>
      </c>
      <c r="AW41" s="17">
        <v>17.2</v>
      </c>
      <c r="AX41" s="17">
        <v>18.399999999999999</v>
      </c>
    </row>
    <row r="42" spans="1:50">
      <c r="A42" s="86" t="s">
        <v>39</v>
      </c>
      <c r="B42" s="86" t="s">
        <v>40</v>
      </c>
      <c r="C42" s="86" t="s">
        <v>44</v>
      </c>
      <c r="D42" s="86">
        <v>2001</v>
      </c>
      <c r="E42" s="86">
        <v>3</v>
      </c>
      <c r="F42" s="86">
        <v>1</v>
      </c>
      <c r="G42" s="86">
        <v>22</v>
      </c>
      <c r="H42" s="86">
        <v>41</v>
      </c>
      <c r="I42" s="86">
        <v>122</v>
      </c>
      <c r="J42" s="66">
        <v>19</v>
      </c>
      <c r="K42" s="66">
        <v>16</v>
      </c>
      <c r="L42" s="66">
        <v>18</v>
      </c>
      <c r="M42" s="66">
        <v>16</v>
      </c>
      <c r="N42" s="66">
        <v>17</v>
      </c>
      <c r="O42" s="66">
        <v>19</v>
      </c>
      <c r="P42" s="66">
        <v>19</v>
      </c>
      <c r="Q42" s="66">
        <v>17</v>
      </c>
      <c r="R42" s="66">
        <v>17</v>
      </c>
      <c r="S42" s="66">
        <v>16</v>
      </c>
      <c r="T42" s="66">
        <v>3</v>
      </c>
      <c r="U42" s="66">
        <v>0</v>
      </c>
      <c r="V42" s="66">
        <v>1</v>
      </c>
      <c r="W42" s="66">
        <v>1</v>
      </c>
      <c r="X42" s="66">
        <v>0</v>
      </c>
      <c r="Y42" s="66">
        <v>1</v>
      </c>
      <c r="Z42" s="66">
        <v>2</v>
      </c>
      <c r="AA42" s="66">
        <v>1</v>
      </c>
      <c r="AB42" s="66">
        <v>0</v>
      </c>
      <c r="AC42" s="66">
        <v>2</v>
      </c>
      <c r="AD42" s="70">
        <f t="shared" si="12"/>
        <v>15.789473684210526</v>
      </c>
      <c r="AE42" s="70">
        <f t="shared" si="13"/>
        <v>0</v>
      </c>
      <c r="AF42" s="70">
        <f t="shared" si="14"/>
        <v>5.5555555555555554</v>
      </c>
      <c r="AG42" s="70">
        <f t="shared" si="15"/>
        <v>6.25</v>
      </c>
      <c r="AH42" s="70">
        <f t="shared" si="16"/>
        <v>0</v>
      </c>
      <c r="AI42" s="70">
        <f t="shared" si="17"/>
        <v>5.2631578947368425</v>
      </c>
      <c r="AJ42" s="70">
        <f t="shared" si="18"/>
        <v>10.526315789473685</v>
      </c>
      <c r="AK42" s="70">
        <f t="shared" si="19"/>
        <v>5.882352941176471</v>
      </c>
      <c r="AL42" s="70">
        <f t="shared" si="20"/>
        <v>0</v>
      </c>
      <c r="AM42" s="70">
        <f t="shared" si="21"/>
        <v>12.5</v>
      </c>
      <c r="AN42" s="71">
        <f t="shared" si="10"/>
        <v>6.1766855865153083</v>
      </c>
      <c r="AO42" s="70">
        <f t="shared" si="11"/>
        <v>17.399999999999999</v>
      </c>
      <c r="AP42" s="119"/>
      <c r="AQ42" s="17"/>
      <c r="AR42" s="17">
        <v>2002</v>
      </c>
      <c r="AS42" s="17" t="s">
        <v>35</v>
      </c>
      <c r="AT42" s="17">
        <v>18</v>
      </c>
      <c r="AU42" s="17">
        <v>18.3</v>
      </c>
      <c r="AV42" s="17">
        <v>18.399999999999999</v>
      </c>
      <c r="AW42" s="17">
        <v>19.2</v>
      </c>
      <c r="AX42" s="17">
        <v>18.474999999999998</v>
      </c>
    </row>
    <row r="43" spans="1:50">
      <c r="A43" s="86" t="s">
        <v>39</v>
      </c>
      <c r="B43" s="86" t="s">
        <v>40</v>
      </c>
      <c r="C43" s="86" t="s">
        <v>47</v>
      </c>
      <c r="D43" s="86">
        <v>2016</v>
      </c>
      <c r="E43" s="86">
        <v>3</v>
      </c>
      <c r="F43" s="86">
        <v>2</v>
      </c>
      <c r="G43" s="86">
        <v>22</v>
      </c>
      <c r="H43" s="86">
        <v>42</v>
      </c>
      <c r="I43" s="86">
        <v>222</v>
      </c>
      <c r="J43" s="66">
        <v>17</v>
      </c>
      <c r="K43" s="66">
        <v>16</v>
      </c>
      <c r="L43" s="66">
        <v>17</v>
      </c>
      <c r="M43" s="66">
        <v>17</v>
      </c>
      <c r="N43" s="66">
        <v>16</v>
      </c>
      <c r="O43" s="66">
        <v>17</v>
      </c>
      <c r="P43" s="66">
        <v>16</v>
      </c>
      <c r="Q43" s="66">
        <v>15</v>
      </c>
      <c r="R43" s="66">
        <v>13</v>
      </c>
      <c r="S43" s="66">
        <v>15</v>
      </c>
      <c r="T43" s="66">
        <v>0</v>
      </c>
      <c r="U43" s="66">
        <v>0</v>
      </c>
      <c r="V43" s="66">
        <v>0</v>
      </c>
      <c r="W43" s="66">
        <v>1</v>
      </c>
      <c r="X43" s="66">
        <v>0</v>
      </c>
      <c r="Y43" s="66">
        <v>0</v>
      </c>
      <c r="Z43" s="66">
        <v>0</v>
      </c>
      <c r="AA43" s="66">
        <v>0</v>
      </c>
      <c r="AB43" s="66">
        <v>1</v>
      </c>
      <c r="AC43" s="66">
        <v>3</v>
      </c>
      <c r="AD43" s="70">
        <f t="shared" si="12"/>
        <v>0</v>
      </c>
      <c r="AE43" s="70">
        <f t="shared" si="13"/>
        <v>0</v>
      </c>
      <c r="AF43" s="70">
        <f t="shared" si="14"/>
        <v>0</v>
      </c>
      <c r="AG43" s="70">
        <f t="shared" si="15"/>
        <v>5.882352941176471</v>
      </c>
      <c r="AH43" s="70">
        <f t="shared" si="16"/>
        <v>0</v>
      </c>
      <c r="AI43" s="70">
        <f t="shared" si="17"/>
        <v>0</v>
      </c>
      <c r="AJ43" s="70">
        <f t="shared" si="18"/>
        <v>0</v>
      </c>
      <c r="AK43" s="70">
        <f t="shared" si="19"/>
        <v>0</v>
      </c>
      <c r="AL43" s="70">
        <f t="shared" si="20"/>
        <v>7.6923076923076925</v>
      </c>
      <c r="AM43" s="70">
        <f t="shared" si="21"/>
        <v>20</v>
      </c>
      <c r="AN43" s="71">
        <f t="shared" si="10"/>
        <v>3.3574660633484164</v>
      </c>
      <c r="AO43" s="70">
        <f t="shared" si="11"/>
        <v>15.9</v>
      </c>
      <c r="AP43" s="119"/>
      <c r="AQ43" s="17"/>
      <c r="AR43" s="17">
        <v>2016</v>
      </c>
      <c r="AS43" s="17" t="s">
        <v>36</v>
      </c>
      <c r="AT43" s="17">
        <v>22</v>
      </c>
      <c r="AU43" s="17">
        <v>21.7</v>
      </c>
      <c r="AV43" s="17">
        <v>19.8</v>
      </c>
      <c r="AW43" s="17">
        <v>22.8</v>
      </c>
      <c r="AX43" s="17">
        <v>21.574999999999999</v>
      </c>
    </row>
    <row r="44" spans="1:50">
      <c r="A44" s="86" t="s">
        <v>39</v>
      </c>
      <c r="B44" s="86" t="s">
        <v>40</v>
      </c>
      <c r="C44" s="86" t="s">
        <v>42</v>
      </c>
      <c r="D44" s="86">
        <v>1989</v>
      </c>
      <c r="E44" s="86">
        <v>3</v>
      </c>
      <c r="F44" s="86">
        <v>3</v>
      </c>
      <c r="G44" s="86">
        <v>22</v>
      </c>
      <c r="H44" s="86">
        <v>43</v>
      </c>
      <c r="I44" s="86">
        <v>322</v>
      </c>
      <c r="J44" s="66">
        <v>17</v>
      </c>
      <c r="K44" s="66">
        <v>14</v>
      </c>
      <c r="L44" s="66">
        <v>18</v>
      </c>
      <c r="M44" s="66">
        <v>21</v>
      </c>
      <c r="N44" s="66">
        <v>19</v>
      </c>
      <c r="O44" s="66">
        <v>17</v>
      </c>
      <c r="P44" s="66">
        <v>17</v>
      </c>
      <c r="Q44" s="66">
        <v>18</v>
      </c>
      <c r="R44" s="66">
        <v>17</v>
      </c>
      <c r="S44" s="66">
        <v>16</v>
      </c>
      <c r="T44" s="66">
        <v>0</v>
      </c>
      <c r="U44" s="66">
        <v>1</v>
      </c>
      <c r="V44" s="66">
        <v>1</v>
      </c>
      <c r="W44" s="66">
        <v>1</v>
      </c>
      <c r="X44" s="66">
        <v>0</v>
      </c>
      <c r="Y44" s="66">
        <v>0</v>
      </c>
      <c r="Z44" s="66">
        <v>0</v>
      </c>
      <c r="AA44" s="66">
        <v>0</v>
      </c>
      <c r="AB44" s="66">
        <v>1</v>
      </c>
      <c r="AC44" s="66">
        <v>0</v>
      </c>
      <c r="AD44" s="70">
        <f t="shared" si="12"/>
        <v>0</v>
      </c>
      <c r="AE44" s="70">
        <f t="shared" si="13"/>
        <v>7.1428571428571432</v>
      </c>
      <c r="AF44" s="70">
        <f t="shared" si="14"/>
        <v>5.5555555555555554</v>
      </c>
      <c r="AG44" s="70">
        <f t="shared" si="15"/>
        <v>4.7619047619047619</v>
      </c>
      <c r="AH44" s="70">
        <f t="shared" si="16"/>
        <v>0</v>
      </c>
      <c r="AI44" s="70">
        <f t="shared" si="17"/>
        <v>0</v>
      </c>
      <c r="AJ44" s="70">
        <f t="shared" si="18"/>
        <v>0</v>
      </c>
      <c r="AK44" s="70">
        <f t="shared" si="19"/>
        <v>0</v>
      </c>
      <c r="AL44" s="70">
        <f t="shared" si="20"/>
        <v>5.882352941176471</v>
      </c>
      <c r="AM44" s="70">
        <f t="shared" si="21"/>
        <v>0</v>
      </c>
      <c r="AN44" s="71">
        <f t="shared" si="10"/>
        <v>2.3342670401493932</v>
      </c>
      <c r="AO44" s="70">
        <f t="shared" si="11"/>
        <v>17.399999999999999</v>
      </c>
      <c r="AP44" s="119"/>
      <c r="AQ44" s="17"/>
      <c r="AR44" s="17">
        <v>2018</v>
      </c>
      <c r="AS44" s="17" t="s">
        <v>37</v>
      </c>
      <c r="AT44" s="17">
        <v>18.600000000000001</v>
      </c>
      <c r="AU44" s="17">
        <v>18.899999999999999</v>
      </c>
      <c r="AV44" s="17">
        <v>18.600000000000001</v>
      </c>
      <c r="AW44" s="17">
        <v>17.2</v>
      </c>
      <c r="AX44" s="17">
        <v>18.324999999999999</v>
      </c>
    </row>
    <row r="45" spans="1:50">
      <c r="A45" s="86" t="s">
        <v>39</v>
      </c>
      <c r="B45" s="86" t="s">
        <v>40</v>
      </c>
      <c r="C45" s="86" t="s">
        <v>48</v>
      </c>
      <c r="D45" s="86">
        <v>2020</v>
      </c>
      <c r="E45" s="86">
        <v>3</v>
      </c>
      <c r="F45" s="86">
        <v>4</v>
      </c>
      <c r="G45" s="86">
        <v>22</v>
      </c>
      <c r="H45" s="86">
        <v>44</v>
      </c>
      <c r="I45" s="86">
        <v>422</v>
      </c>
      <c r="J45" s="66">
        <v>18</v>
      </c>
      <c r="K45" s="66">
        <v>17</v>
      </c>
      <c r="L45" s="66">
        <v>18</v>
      </c>
      <c r="M45" s="66">
        <v>19</v>
      </c>
      <c r="N45" s="66">
        <v>19</v>
      </c>
      <c r="O45" s="66">
        <v>19</v>
      </c>
      <c r="P45" s="66">
        <v>19</v>
      </c>
      <c r="Q45" s="66">
        <v>18</v>
      </c>
      <c r="R45" s="66">
        <v>18</v>
      </c>
      <c r="S45" s="66">
        <v>18</v>
      </c>
      <c r="T45" s="66">
        <v>0</v>
      </c>
      <c r="U45" s="66">
        <v>0</v>
      </c>
      <c r="V45" s="66">
        <v>2</v>
      </c>
      <c r="W45" s="66">
        <v>2</v>
      </c>
      <c r="X45" s="66">
        <v>2</v>
      </c>
      <c r="Y45" s="66">
        <v>0</v>
      </c>
      <c r="Z45" s="66">
        <v>0</v>
      </c>
      <c r="AA45" s="66">
        <v>0</v>
      </c>
      <c r="AB45" s="66">
        <v>1</v>
      </c>
      <c r="AC45" s="66">
        <v>0</v>
      </c>
      <c r="AD45" s="70">
        <f t="shared" si="12"/>
        <v>0</v>
      </c>
      <c r="AE45" s="70">
        <f t="shared" si="13"/>
        <v>0</v>
      </c>
      <c r="AF45" s="70">
        <f t="shared" si="14"/>
        <v>11.111111111111111</v>
      </c>
      <c r="AG45" s="70">
        <f t="shared" si="15"/>
        <v>10.526315789473685</v>
      </c>
      <c r="AH45" s="70">
        <f t="shared" si="16"/>
        <v>10.526315789473685</v>
      </c>
      <c r="AI45" s="70">
        <f t="shared" si="17"/>
        <v>0</v>
      </c>
      <c r="AJ45" s="70">
        <f t="shared" si="18"/>
        <v>0</v>
      </c>
      <c r="AK45" s="70">
        <f t="shared" si="19"/>
        <v>0</v>
      </c>
      <c r="AL45" s="70">
        <f t="shared" si="20"/>
        <v>5.5555555555555554</v>
      </c>
      <c r="AM45" s="70">
        <f t="shared" si="21"/>
        <v>0</v>
      </c>
      <c r="AN45" s="71">
        <f t="shared" si="10"/>
        <v>3.7719298245614041</v>
      </c>
      <c r="AO45" s="70">
        <f t="shared" si="11"/>
        <v>18.3</v>
      </c>
      <c r="AP45" s="119"/>
      <c r="AQ45" s="17"/>
      <c r="AR45" s="17">
        <v>2023</v>
      </c>
      <c r="AS45" s="17" t="s">
        <v>38</v>
      </c>
      <c r="AT45" s="17">
        <v>16.600000000000001</v>
      </c>
      <c r="AU45" s="17">
        <v>17.7</v>
      </c>
      <c r="AV45" s="17">
        <v>16.5</v>
      </c>
      <c r="AW45" s="17">
        <v>16.2</v>
      </c>
      <c r="AX45" s="17">
        <v>16.75</v>
      </c>
    </row>
    <row r="46" spans="1:50">
      <c r="A46" s="86" t="s">
        <v>39</v>
      </c>
      <c r="B46" s="86" t="s">
        <v>40</v>
      </c>
      <c r="C46" s="86" t="s">
        <v>41</v>
      </c>
      <c r="D46" s="86">
        <v>1984</v>
      </c>
      <c r="E46" s="86">
        <v>3</v>
      </c>
      <c r="F46" s="86">
        <v>4</v>
      </c>
      <c r="G46" s="86">
        <v>24</v>
      </c>
      <c r="H46" s="86">
        <v>45</v>
      </c>
      <c r="I46" s="86">
        <v>424</v>
      </c>
      <c r="J46" s="66">
        <v>18</v>
      </c>
      <c r="K46" s="66">
        <v>17</v>
      </c>
      <c r="L46" s="66">
        <v>19</v>
      </c>
      <c r="M46" s="66">
        <v>17</v>
      </c>
      <c r="N46" s="66">
        <v>16</v>
      </c>
      <c r="O46" s="66">
        <v>17</v>
      </c>
      <c r="P46" s="66">
        <v>18</v>
      </c>
      <c r="Q46" s="66">
        <v>17</v>
      </c>
      <c r="R46" s="66">
        <v>14</v>
      </c>
      <c r="S46" s="66">
        <v>17</v>
      </c>
      <c r="T46" s="66">
        <v>1</v>
      </c>
      <c r="U46" s="66">
        <v>1</v>
      </c>
      <c r="V46" s="66">
        <v>0</v>
      </c>
      <c r="W46" s="66">
        <v>1</v>
      </c>
      <c r="X46" s="66">
        <v>0</v>
      </c>
      <c r="Y46" s="66">
        <v>0</v>
      </c>
      <c r="Z46" s="66">
        <v>0</v>
      </c>
      <c r="AA46" s="66">
        <v>1</v>
      </c>
      <c r="AB46" s="66">
        <v>0</v>
      </c>
      <c r="AC46" s="66">
        <v>0</v>
      </c>
      <c r="AD46" s="70">
        <f t="shared" si="12"/>
        <v>5.5555555555555554</v>
      </c>
      <c r="AE46" s="70">
        <f t="shared" si="13"/>
        <v>5.882352941176471</v>
      </c>
      <c r="AF46" s="70">
        <f t="shared" si="14"/>
        <v>0</v>
      </c>
      <c r="AG46" s="70">
        <f t="shared" si="15"/>
        <v>5.882352941176471</v>
      </c>
      <c r="AH46" s="70">
        <f t="shared" si="16"/>
        <v>0</v>
      </c>
      <c r="AI46" s="70">
        <f t="shared" si="17"/>
        <v>0</v>
      </c>
      <c r="AJ46" s="70">
        <f t="shared" si="18"/>
        <v>0</v>
      </c>
      <c r="AK46" s="70">
        <f t="shared" si="19"/>
        <v>5.882352941176471</v>
      </c>
      <c r="AL46" s="70">
        <f t="shared" si="20"/>
        <v>0</v>
      </c>
      <c r="AM46" s="70">
        <f t="shared" si="21"/>
        <v>0</v>
      </c>
      <c r="AN46" s="71">
        <f t="shared" si="10"/>
        <v>2.3202614379084969</v>
      </c>
      <c r="AO46" s="70">
        <f t="shared" si="11"/>
        <v>17</v>
      </c>
      <c r="AP46" s="119"/>
      <c r="AQ46" t="s">
        <v>607</v>
      </c>
      <c r="AT46" s="17">
        <v>19.337499999999999</v>
      </c>
      <c r="AU46" s="17">
        <v>19.724999999999998</v>
      </c>
      <c r="AV46" s="17">
        <v>19.125</v>
      </c>
      <c r="AW46" s="17">
        <v>19.262499999999999</v>
      </c>
      <c r="AX46" s="17">
        <v>19.362500000000001</v>
      </c>
    </row>
    <row r="47" spans="1:50">
      <c r="A47" s="86" t="s">
        <v>39</v>
      </c>
      <c r="B47" s="86" t="s">
        <v>40</v>
      </c>
      <c r="C47" s="86" t="s">
        <v>46</v>
      </c>
      <c r="D47" s="86">
        <v>2008</v>
      </c>
      <c r="E47" s="86">
        <v>3</v>
      </c>
      <c r="F47" s="86">
        <v>3</v>
      </c>
      <c r="G47" s="86">
        <v>24</v>
      </c>
      <c r="H47" s="86">
        <v>46</v>
      </c>
      <c r="I47" s="86">
        <v>324</v>
      </c>
      <c r="J47" s="66">
        <v>16</v>
      </c>
      <c r="K47" s="66">
        <v>15</v>
      </c>
      <c r="L47" s="66">
        <v>16</v>
      </c>
      <c r="M47" s="66">
        <v>15</v>
      </c>
      <c r="N47" s="66">
        <v>16</v>
      </c>
      <c r="O47" s="66">
        <v>14</v>
      </c>
      <c r="P47" s="66">
        <v>14</v>
      </c>
      <c r="Q47" s="66">
        <v>17</v>
      </c>
      <c r="R47" s="66">
        <v>18</v>
      </c>
      <c r="S47" s="66">
        <v>16</v>
      </c>
      <c r="T47" s="66">
        <v>1</v>
      </c>
      <c r="U47" s="66">
        <v>0</v>
      </c>
      <c r="V47" s="66">
        <v>2</v>
      </c>
      <c r="W47" s="66">
        <v>1</v>
      </c>
      <c r="X47" s="66">
        <v>2</v>
      </c>
      <c r="Y47" s="66">
        <v>0</v>
      </c>
      <c r="Z47" s="66">
        <v>1</v>
      </c>
      <c r="AA47" s="66">
        <v>2</v>
      </c>
      <c r="AB47" s="66">
        <v>1</v>
      </c>
      <c r="AC47" s="66">
        <v>1</v>
      </c>
      <c r="AD47" s="70">
        <f t="shared" si="12"/>
        <v>6.25</v>
      </c>
      <c r="AE47" s="70">
        <f t="shared" si="13"/>
        <v>0</v>
      </c>
      <c r="AF47" s="70">
        <f t="shared" si="14"/>
        <v>12.5</v>
      </c>
      <c r="AG47" s="70">
        <f t="shared" si="15"/>
        <v>6.666666666666667</v>
      </c>
      <c r="AH47" s="70">
        <f t="shared" si="16"/>
        <v>12.5</v>
      </c>
      <c r="AI47" s="70">
        <f t="shared" si="17"/>
        <v>0</v>
      </c>
      <c r="AJ47" s="70">
        <f t="shared" si="18"/>
        <v>7.1428571428571432</v>
      </c>
      <c r="AK47" s="70">
        <f t="shared" si="19"/>
        <v>11.764705882352942</v>
      </c>
      <c r="AL47" s="70">
        <f t="shared" si="20"/>
        <v>5.5555555555555554</v>
      </c>
      <c r="AM47" s="70">
        <f t="shared" si="21"/>
        <v>6.25</v>
      </c>
      <c r="AN47" s="71">
        <f t="shared" si="10"/>
        <v>6.862978524743232</v>
      </c>
      <c r="AO47" s="70">
        <f t="shared" si="11"/>
        <v>15.7</v>
      </c>
      <c r="AP47" s="119"/>
    </row>
    <row r="48" spans="1:50">
      <c r="A48" s="86" t="s">
        <v>39</v>
      </c>
      <c r="B48" s="86" t="s">
        <v>40</v>
      </c>
      <c r="C48" s="86" t="s">
        <v>43</v>
      </c>
      <c r="D48" s="86">
        <v>1999</v>
      </c>
      <c r="E48" s="86">
        <v>3</v>
      </c>
      <c r="F48" s="86">
        <v>2</v>
      </c>
      <c r="G48" s="86">
        <v>24</v>
      </c>
      <c r="H48" s="86">
        <v>47</v>
      </c>
      <c r="I48" s="86">
        <v>224</v>
      </c>
      <c r="J48" s="66">
        <v>13</v>
      </c>
      <c r="K48" s="66">
        <v>14</v>
      </c>
      <c r="L48" s="66">
        <v>15</v>
      </c>
      <c r="M48" s="66">
        <v>16</v>
      </c>
      <c r="N48" s="66">
        <v>22</v>
      </c>
      <c r="O48" s="66">
        <v>17</v>
      </c>
      <c r="P48" s="66">
        <v>16</v>
      </c>
      <c r="Q48" s="66">
        <v>20</v>
      </c>
      <c r="R48" s="66">
        <v>15</v>
      </c>
      <c r="S48" s="66">
        <v>14</v>
      </c>
      <c r="T48" s="66">
        <v>1</v>
      </c>
      <c r="U48" s="66">
        <v>1</v>
      </c>
      <c r="V48" s="66">
        <v>0</v>
      </c>
      <c r="W48" s="66">
        <v>1</v>
      </c>
      <c r="X48" s="66">
        <v>1</v>
      </c>
      <c r="Y48" s="66">
        <v>1</v>
      </c>
      <c r="Z48" s="66">
        <v>0</v>
      </c>
      <c r="AA48" s="66">
        <v>0</v>
      </c>
      <c r="AB48" s="66">
        <v>1</v>
      </c>
      <c r="AC48" s="66">
        <v>2</v>
      </c>
      <c r="AD48" s="70">
        <f t="shared" si="12"/>
        <v>7.6923076923076925</v>
      </c>
      <c r="AE48" s="70">
        <f t="shared" si="13"/>
        <v>7.1428571428571432</v>
      </c>
      <c r="AF48" s="70">
        <f t="shared" si="14"/>
        <v>0</v>
      </c>
      <c r="AG48" s="70">
        <f t="shared" si="15"/>
        <v>6.25</v>
      </c>
      <c r="AH48" s="70">
        <f t="shared" si="16"/>
        <v>4.5454545454545459</v>
      </c>
      <c r="AI48" s="70">
        <f t="shared" si="17"/>
        <v>5.882352941176471</v>
      </c>
      <c r="AJ48" s="70">
        <f t="shared" si="18"/>
        <v>0</v>
      </c>
      <c r="AK48" s="70">
        <f t="shared" si="19"/>
        <v>0</v>
      </c>
      <c r="AL48" s="70">
        <f t="shared" si="20"/>
        <v>6.666666666666667</v>
      </c>
      <c r="AM48" s="70">
        <f t="shared" si="21"/>
        <v>14.285714285714286</v>
      </c>
      <c r="AN48" s="71">
        <f t="shared" si="10"/>
        <v>5.2465353274176803</v>
      </c>
      <c r="AO48" s="70">
        <f t="shared" si="11"/>
        <v>16.2</v>
      </c>
      <c r="AP48" s="119"/>
    </row>
    <row r="49" spans="1:42">
      <c r="A49" s="86" t="s">
        <v>39</v>
      </c>
      <c r="B49" s="86" t="s">
        <v>40</v>
      </c>
      <c r="C49" s="86" t="s">
        <v>45</v>
      </c>
      <c r="D49" s="86">
        <v>2004</v>
      </c>
      <c r="E49" s="86">
        <v>3</v>
      </c>
      <c r="F49" s="86">
        <v>1</v>
      </c>
      <c r="G49" s="86">
        <v>24</v>
      </c>
      <c r="H49" s="86">
        <v>48</v>
      </c>
      <c r="I49" s="86">
        <v>124</v>
      </c>
      <c r="J49" s="66">
        <v>16</v>
      </c>
      <c r="K49" s="66">
        <v>15</v>
      </c>
      <c r="L49" s="66">
        <v>14</v>
      </c>
      <c r="M49" s="66">
        <v>16</v>
      </c>
      <c r="N49" s="66">
        <v>19</v>
      </c>
      <c r="O49" s="66">
        <v>15</v>
      </c>
      <c r="P49" s="66">
        <v>15</v>
      </c>
      <c r="Q49" s="66">
        <v>15</v>
      </c>
      <c r="R49" s="66">
        <v>13</v>
      </c>
      <c r="S49" s="66">
        <v>17</v>
      </c>
      <c r="T49" s="66">
        <v>1</v>
      </c>
      <c r="U49" s="66">
        <v>0</v>
      </c>
      <c r="V49" s="66">
        <v>0</v>
      </c>
      <c r="W49" s="66">
        <v>1</v>
      </c>
      <c r="X49" s="66">
        <v>2</v>
      </c>
      <c r="Y49" s="66">
        <v>0</v>
      </c>
      <c r="Z49" s="66">
        <v>0</v>
      </c>
      <c r="AA49" s="66">
        <v>0</v>
      </c>
      <c r="AB49" s="66">
        <v>0</v>
      </c>
      <c r="AC49" s="66">
        <v>2</v>
      </c>
      <c r="AD49" s="70">
        <f t="shared" si="12"/>
        <v>6.25</v>
      </c>
      <c r="AE49" s="70">
        <f t="shared" si="13"/>
        <v>0</v>
      </c>
      <c r="AF49" s="70">
        <f t="shared" si="14"/>
        <v>0</v>
      </c>
      <c r="AG49" s="70">
        <f t="shared" si="15"/>
        <v>6.25</v>
      </c>
      <c r="AH49" s="70">
        <f t="shared" si="16"/>
        <v>10.526315789473685</v>
      </c>
      <c r="AI49" s="70">
        <f t="shared" si="17"/>
        <v>0</v>
      </c>
      <c r="AJ49" s="70">
        <f t="shared" si="18"/>
        <v>0</v>
      </c>
      <c r="AK49" s="70">
        <f t="shared" si="19"/>
        <v>0</v>
      </c>
      <c r="AL49" s="70">
        <f t="shared" si="20"/>
        <v>0</v>
      </c>
      <c r="AM49" s="70">
        <f t="shared" si="21"/>
        <v>11.764705882352942</v>
      </c>
      <c r="AN49" s="71">
        <f t="shared" si="10"/>
        <v>3.4791021671826625</v>
      </c>
      <c r="AO49" s="70">
        <f t="shared" si="11"/>
        <v>15.5</v>
      </c>
      <c r="AP49" s="119"/>
    </row>
    <row r="50" spans="1:42">
      <c r="A50" s="86" t="s">
        <v>29</v>
      </c>
      <c r="B50" s="86" t="s">
        <v>30</v>
      </c>
      <c r="C50" s="86" t="s">
        <v>34</v>
      </c>
      <c r="D50" s="86">
        <v>1999</v>
      </c>
      <c r="E50" s="86">
        <v>4</v>
      </c>
      <c r="F50" s="86">
        <v>1</v>
      </c>
      <c r="G50" s="86">
        <v>26</v>
      </c>
      <c r="H50" s="86">
        <v>49</v>
      </c>
      <c r="I50" s="86">
        <v>126</v>
      </c>
      <c r="J50" s="66">
        <v>20</v>
      </c>
      <c r="K50" s="66">
        <v>18</v>
      </c>
      <c r="L50" s="66">
        <v>18</v>
      </c>
      <c r="M50" s="66">
        <v>20</v>
      </c>
      <c r="N50" s="66">
        <v>21</v>
      </c>
      <c r="O50" s="66">
        <v>21</v>
      </c>
      <c r="P50" s="66">
        <v>19</v>
      </c>
      <c r="Q50" s="66">
        <v>18</v>
      </c>
      <c r="R50" s="66">
        <v>17</v>
      </c>
      <c r="S50" s="66">
        <v>20</v>
      </c>
      <c r="T50" s="66">
        <v>1</v>
      </c>
      <c r="U50" s="66">
        <v>1</v>
      </c>
      <c r="V50" s="66">
        <v>0</v>
      </c>
      <c r="W50" s="66">
        <v>1</v>
      </c>
      <c r="X50" s="66">
        <v>3</v>
      </c>
      <c r="Y50" s="66">
        <v>0</v>
      </c>
      <c r="Z50" s="66">
        <v>0</v>
      </c>
      <c r="AA50" s="66">
        <v>1</v>
      </c>
      <c r="AB50" s="66">
        <v>3</v>
      </c>
      <c r="AC50" s="66">
        <v>0</v>
      </c>
      <c r="AD50" s="70">
        <f t="shared" si="12"/>
        <v>5</v>
      </c>
      <c r="AE50" s="70">
        <f t="shared" si="13"/>
        <v>5.5555555555555554</v>
      </c>
      <c r="AF50" s="70">
        <f t="shared" si="14"/>
        <v>0</v>
      </c>
      <c r="AG50" s="70">
        <f t="shared" si="15"/>
        <v>5</v>
      </c>
      <c r="AH50" s="70">
        <f t="shared" si="16"/>
        <v>14.285714285714286</v>
      </c>
      <c r="AI50" s="70">
        <f t="shared" si="17"/>
        <v>0</v>
      </c>
      <c r="AJ50" s="70">
        <f t="shared" si="18"/>
        <v>0</v>
      </c>
      <c r="AK50" s="70">
        <f t="shared" si="19"/>
        <v>5.5555555555555554</v>
      </c>
      <c r="AL50" s="70">
        <f t="shared" si="20"/>
        <v>17.647058823529413</v>
      </c>
      <c r="AM50" s="70">
        <f t="shared" si="21"/>
        <v>0</v>
      </c>
      <c r="AN50" s="71">
        <f t="shared" si="10"/>
        <v>5.3043884220354816</v>
      </c>
      <c r="AO50" s="70">
        <f t="shared" si="11"/>
        <v>19.2</v>
      </c>
      <c r="AP50" s="119"/>
    </row>
    <row r="51" spans="1:42">
      <c r="A51" s="86" t="s">
        <v>29</v>
      </c>
      <c r="B51" s="86" t="s">
        <v>30</v>
      </c>
      <c r="C51" s="86" t="s">
        <v>35</v>
      </c>
      <c r="D51" s="86">
        <v>2002</v>
      </c>
      <c r="E51" s="86">
        <v>4</v>
      </c>
      <c r="F51" s="86">
        <v>2</v>
      </c>
      <c r="G51" s="86">
        <v>26</v>
      </c>
      <c r="H51" s="86">
        <v>50</v>
      </c>
      <c r="I51" s="86">
        <v>226</v>
      </c>
      <c r="J51" s="66">
        <v>21</v>
      </c>
      <c r="K51" s="66">
        <v>17</v>
      </c>
      <c r="L51" s="66">
        <v>18</v>
      </c>
      <c r="M51" s="66">
        <v>19</v>
      </c>
      <c r="N51" s="66">
        <v>18</v>
      </c>
      <c r="O51" s="66">
        <v>20</v>
      </c>
      <c r="P51" s="66">
        <v>16</v>
      </c>
      <c r="Q51" s="66">
        <v>17</v>
      </c>
      <c r="R51" s="66">
        <v>19</v>
      </c>
      <c r="S51" s="66">
        <v>18</v>
      </c>
      <c r="T51" s="66">
        <v>0</v>
      </c>
      <c r="U51" s="66">
        <v>0</v>
      </c>
      <c r="V51" s="66">
        <v>1</v>
      </c>
      <c r="W51" s="66">
        <v>2</v>
      </c>
      <c r="X51" s="66">
        <v>1</v>
      </c>
      <c r="Y51" s="66">
        <v>0</v>
      </c>
      <c r="Z51" s="66">
        <v>0</v>
      </c>
      <c r="AA51" s="66">
        <v>2</v>
      </c>
      <c r="AB51" s="66">
        <v>0</v>
      </c>
      <c r="AC51" s="66">
        <v>1</v>
      </c>
      <c r="AD51" s="70">
        <f t="shared" si="12"/>
        <v>0</v>
      </c>
      <c r="AE51" s="70">
        <f t="shared" si="13"/>
        <v>0</v>
      </c>
      <c r="AF51" s="70">
        <f t="shared" si="14"/>
        <v>5.5555555555555554</v>
      </c>
      <c r="AG51" s="70">
        <f t="shared" si="15"/>
        <v>10.526315789473685</v>
      </c>
      <c r="AH51" s="70">
        <f t="shared" si="16"/>
        <v>5.5555555555555554</v>
      </c>
      <c r="AI51" s="70">
        <f t="shared" si="17"/>
        <v>0</v>
      </c>
      <c r="AJ51" s="70">
        <f t="shared" si="18"/>
        <v>0</v>
      </c>
      <c r="AK51" s="70">
        <f t="shared" si="19"/>
        <v>11.764705882352942</v>
      </c>
      <c r="AL51" s="70">
        <f t="shared" si="20"/>
        <v>0</v>
      </c>
      <c r="AM51" s="70">
        <f t="shared" si="21"/>
        <v>5.5555555555555554</v>
      </c>
      <c r="AN51" s="71">
        <f t="shared" si="10"/>
        <v>3.8957688338493299</v>
      </c>
      <c r="AO51" s="70">
        <f t="shared" si="11"/>
        <v>18.3</v>
      </c>
      <c r="AP51" s="119"/>
    </row>
    <row r="52" spans="1:42">
      <c r="A52" s="86" t="s">
        <v>29</v>
      </c>
      <c r="B52" s="86" t="s">
        <v>30</v>
      </c>
      <c r="C52" s="86" t="s">
        <v>32</v>
      </c>
      <c r="D52" s="86">
        <v>1985</v>
      </c>
      <c r="E52" s="86">
        <v>4</v>
      </c>
      <c r="F52" s="86">
        <v>3</v>
      </c>
      <c r="G52" s="86">
        <v>26</v>
      </c>
      <c r="H52" s="86">
        <v>51</v>
      </c>
      <c r="I52" s="86">
        <v>326</v>
      </c>
      <c r="J52" s="66">
        <v>23</v>
      </c>
      <c r="K52" s="66">
        <v>23</v>
      </c>
      <c r="L52" s="66">
        <v>20</v>
      </c>
      <c r="M52" s="66">
        <v>20</v>
      </c>
      <c r="N52" s="66">
        <v>17</v>
      </c>
      <c r="O52" s="66">
        <v>22</v>
      </c>
      <c r="P52" s="66">
        <v>21</v>
      </c>
      <c r="Q52" s="66">
        <v>19</v>
      </c>
      <c r="R52" s="66">
        <v>19</v>
      </c>
      <c r="S52" s="66">
        <v>23</v>
      </c>
      <c r="T52" s="66">
        <v>0</v>
      </c>
      <c r="U52" s="66">
        <v>1</v>
      </c>
      <c r="V52" s="66">
        <v>0</v>
      </c>
      <c r="W52" s="66">
        <v>0</v>
      </c>
      <c r="X52" s="66">
        <v>0</v>
      </c>
      <c r="Y52" s="66">
        <v>0</v>
      </c>
      <c r="Z52" s="66">
        <v>0</v>
      </c>
      <c r="AA52" s="66">
        <v>2</v>
      </c>
      <c r="AB52" s="66">
        <v>1</v>
      </c>
      <c r="AC52" s="66">
        <v>1</v>
      </c>
      <c r="AD52" s="70">
        <f t="shared" si="12"/>
        <v>0</v>
      </c>
      <c r="AE52" s="70">
        <f t="shared" si="13"/>
        <v>4.3478260869565215</v>
      </c>
      <c r="AF52" s="70">
        <f t="shared" si="14"/>
        <v>0</v>
      </c>
      <c r="AG52" s="70">
        <f t="shared" si="15"/>
        <v>0</v>
      </c>
      <c r="AH52" s="70">
        <f t="shared" si="16"/>
        <v>0</v>
      </c>
      <c r="AI52" s="70">
        <f t="shared" si="17"/>
        <v>0</v>
      </c>
      <c r="AJ52" s="70">
        <f t="shared" si="18"/>
        <v>0</v>
      </c>
      <c r="AK52" s="70">
        <f t="shared" si="19"/>
        <v>10.526315789473685</v>
      </c>
      <c r="AL52" s="70">
        <f t="shared" si="20"/>
        <v>5.2631578947368425</v>
      </c>
      <c r="AM52" s="70">
        <f t="shared" si="21"/>
        <v>4.3478260869565215</v>
      </c>
      <c r="AN52" s="71">
        <f t="shared" si="10"/>
        <v>2.4485125858123573</v>
      </c>
      <c r="AO52" s="70">
        <f t="shared" si="11"/>
        <v>20.7</v>
      </c>
      <c r="AP52" s="119"/>
    </row>
    <row r="53" spans="1:42">
      <c r="A53" s="86" t="s">
        <v>29</v>
      </c>
      <c r="B53" s="86" t="s">
        <v>30</v>
      </c>
      <c r="C53" s="86" t="s">
        <v>38</v>
      </c>
      <c r="D53" s="86">
        <v>2023</v>
      </c>
      <c r="E53" s="86">
        <v>4</v>
      </c>
      <c r="F53" s="86">
        <v>4</v>
      </c>
      <c r="G53" s="86">
        <v>26</v>
      </c>
      <c r="H53" s="86">
        <v>52</v>
      </c>
      <c r="I53" s="86">
        <v>426</v>
      </c>
      <c r="J53" s="66">
        <v>17</v>
      </c>
      <c r="K53" s="66">
        <v>15</v>
      </c>
      <c r="L53" s="66">
        <v>16</v>
      </c>
      <c r="M53" s="66">
        <v>18</v>
      </c>
      <c r="N53" s="66">
        <v>15</v>
      </c>
      <c r="O53" s="66">
        <v>17</v>
      </c>
      <c r="P53" s="66">
        <v>16</v>
      </c>
      <c r="Q53" s="66">
        <v>15</v>
      </c>
      <c r="R53" s="66">
        <v>17</v>
      </c>
      <c r="S53" s="66">
        <v>16</v>
      </c>
      <c r="T53" s="66">
        <v>0</v>
      </c>
      <c r="U53" s="66">
        <v>1</v>
      </c>
      <c r="V53" s="66">
        <v>0</v>
      </c>
      <c r="W53" s="66">
        <v>2</v>
      </c>
      <c r="X53" s="66">
        <v>1</v>
      </c>
      <c r="Y53" s="66">
        <v>1</v>
      </c>
      <c r="Z53" s="66">
        <v>0</v>
      </c>
      <c r="AA53" s="66">
        <v>0</v>
      </c>
      <c r="AB53" s="66">
        <v>0</v>
      </c>
      <c r="AC53" s="66">
        <v>0</v>
      </c>
      <c r="AD53" s="70">
        <f t="shared" si="12"/>
        <v>0</v>
      </c>
      <c r="AE53" s="70">
        <f t="shared" si="13"/>
        <v>6.666666666666667</v>
      </c>
      <c r="AF53" s="70">
        <f t="shared" si="14"/>
        <v>0</v>
      </c>
      <c r="AG53" s="70">
        <f t="shared" si="15"/>
        <v>11.111111111111111</v>
      </c>
      <c r="AH53" s="70">
        <f t="shared" si="16"/>
        <v>6.666666666666667</v>
      </c>
      <c r="AI53" s="70">
        <f t="shared" si="17"/>
        <v>5.882352941176471</v>
      </c>
      <c r="AJ53" s="70">
        <f t="shared" si="18"/>
        <v>0</v>
      </c>
      <c r="AK53" s="70">
        <f t="shared" si="19"/>
        <v>0</v>
      </c>
      <c r="AL53" s="70">
        <f t="shared" si="20"/>
        <v>0</v>
      </c>
      <c r="AM53" s="70">
        <f t="shared" si="21"/>
        <v>0</v>
      </c>
      <c r="AN53" s="71">
        <f t="shared" si="10"/>
        <v>3.0326797385620918</v>
      </c>
      <c r="AO53" s="70">
        <f t="shared" si="11"/>
        <v>16.2</v>
      </c>
      <c r="AP53" s="119"/>
    </row>
    <row r="54" spans="1:42">
      <c r="A54" s="86" t="s">
        <v>29</v>
      </c>
      <c r="B54" s="86" t="s">
        <v>30</v>
      </c>
      <c r="C54" s="86" t="s">
        <v>36</v>
      </c>
      <c r="D54" s="86">
        <v>2016</v>
      </c>
      <c r="E54" s="86">
        <v>4</v>
      </c>
      <c r="F54" s="86">
        <v>4</v>
      </c>
      <c r="G54" s="86">
        <v>28</v>
      </c>
      <c r="H54" s="86">
        <v>53</v>
      </c>
      <c r="I54" s="86">
        <v>428</v>
      </c>
      <c r="J54" s="66">
        <v>26</v>
      </c>
      <c r="K54" s="66">
        <v>24</v>
      </c>
      <c r="L54" s="66">
        <v>25</v>
      </c>
      <c r="M54" s="66">
        <v>23</v>
      </c>
      <c r="N54" s="66">
        <v>21</v>
      </c>
      <c r="O54" s="66">
        <v>21</v>
      </c>
      <c r="P54" s="66">
        <v>21</v>
      </c>
      <c r="Q54" s="66">
        <v>21</v>
      </c>
      <c r="R54" s="66">
        <v>22</v>
      </c>
      <c r="S54" s="66">
        <v>24</v>
      </c>
      <c r="T54" s="66">
        <v>0</v>
      </c>
      <c r="U54" s="66">
        <v>0</v>
      </c>
      <c r="V54" s="66">
        <v>0</v>
      </c>
      <c r="W54" s="66">
        <v>0</v>
      </c>
      <c r="X54" s="66">
        <v>1</v>
      </c>
      <c r="Y54" s="66">
        <v>1</v>
      </c>
      <c r="Z54" s="66">
        <v>0</v>
      </c>
      <c r="AA54" s="66">
        <v>0</v>
      </c>
      <c r="AB54" s="66">
        <v>1</v>
      </c>
      <c r="AC54" s="66">
        <v>2</v>
      </c>
      <c r="AD54" s="70">
        <f t="shared" si="12"/>
        <v>0</v>
      </c>
      <c r="AE54" s="70">
        <f t="shared" si="13"/>
        <v>0</v>
      </c>
      <c r="AF54" s="70">
        <f t="shared" si="14"/>
        <v>0</v>
      </c>
      <c r="AG54" s="70">
        <f t="shared" si="15"/>
        <v>0</v>
      </c>
      <c r="AH54" s="70">
        <f t="shared" si="16"/>
        <v>4.7619047619047619</v>
      </c>
      <c r="AI54" s="70">
        <f t="shared" si="17"/>
        <v>4.7619047619047619</v>
      </c>
      <c r="AJ54" s="70">
        <f t="shared" si="18"/>
        <v>0</v>
      </c>
      <c r="AK54" s="70">
        <f t="shared" si="19"/>
        <v>0</v>
      </c>
      <c r="AL54" s="70">
        <f t="shared" si="20"/>
        <v>4.5454545454545459</v>
      </c>
      <c r="AM54" s="70">
        <f t="shared" si="21"/>
        <v>8.3333333333333339</v>
      </c>
      <c r="AN54" s="71">
        <f t="shared" si="10"/>
        <v>2.2402597402597402</v>
      </c>
      <c r="AO54" s="70">
        <f t="shared" si="11"/>
        <v>22.8</v>
      </c>
      <c r="AP54" s="119"/>
    </row>
    <row r="55" spans="1:42">
      <c r="A55" s="86" t="s">
        <v>29</v>
      </c>
      <c r="B55" s="86" t="s">
        <v>30</v>
      </c>
      <c r="C55" s="86" t="s">
        <v>33</v>
      </c>
      <c r="D55" s="86">
        <v>1998</v>
      </c>
      <c r="E55" s="86">
        <v>4</v>
      </c>
      <c r="F55" s="86">
        <v>3</v>
      </c>
      <c r="G55" s="86">
        <v>28</v>
      </c>
      <c r="H55" s="86">
        <v>54</v>
      </c>
      <c r="I55" s="86">
        <v>328</v>
      </c>
      <c r="J55" s="66">
        <v>20</v>
      </c>
      <c r="K55" s="66">
        <v>21</v>
      </c>
      <c r="L55" s="66">
        <v>20</v>
      </c>
      <c r="M55" s="66">
        <v>18</v>
      </c>
      <c r="N55" s="66">
        <v>20</v>
      </c>
      <c r="O55" s="66">
        <v>22</v>
      </c>
      <c r="P55" s="66">
        <v>19</v>
      </c>
      <c r="Q55" s="66">
        <v>19</v>
      </c>
      <c r="R55" s="66">
        <v>18</v>
      </c>
      <c r="S55" s="66">
        <v>18</v>
      </c>
      <c r="T55" s="66">
        <v>0</v>
      </c>
      <c r="U55" s="66">
        <v>0</v>
      </c>
      <c r="V55" s="66">
        <v>3</v>
      </c>
      <c r="W55" s="66">
        <v>0</v>
      </c>
      <c r="X55" s="66">
        <v>1</v>
      </c>
      <c r="Y55" s="66">
        <v>0</v>
      </c>
      <c r="Z55" s="66">
        <v>0</v>
      </c>
      <c r="AA55" s="66">
        <v>0</v>
      </c>
      <c r="AB55" s="66">
        <v>0</v>
      </c>
      <c r="AC55" s="66">
        <v>0</v>
      </c>
      <c r="AD55" s="70">
        <f t="shared" si="12"/>
        <v>0</v>
      </c>
      <c r="AE55" s="70">
        <f t="shared" si="13"/>
        <v>0</v>
      </c>
      <c r="AF55" s="70">
        <f t="shared" si="14"/>
        <v>15</v>
      </c>
      <c r="AG55" s="70">
        <f t="shared" si="15"/>
        <v>0</v>
      </c>
      <c r="AH55" s="70">
        <f t="shared" si="16"/>
        <v>5</v>
      </c>
      <c r="AI55" s="70">
        <f t="shared" si="17"/>
        <v>0</v>
      </c>
      <c r="AJ55" s="70">
        <f t="shared" si="18"/>
        <v>0</v>
      </c>
      <c r="AK55" s="70">
        <f t="shared" si="19"/>
        <v>0</v>
      </c>
      <c r="AL55" s="70">
        <f t="shared" si="20"/>
        <v>0</v>
      </c>
      <c r="AM55" s="70">
        <f t="shared" si="21"/>
        <v>0</v>
      </c>
      <c r="AN55" s="71">
        <f t="shared" si="10"/>
        <v>2</v>
      </c>
      <c r="AO55" s="70">
        <f t="shared" si="11"/>
        <v>19.5</v>
      </c>
      <c r="AP55" s="119"/>
    </row>
    <row r="56" spans="1:42">
      <c r="A56" s="86" t="s">
        <v>29</v>
      </c>
      <c r="B56" s="86" t="s">
        <v>30</v>
      </c>
      <c r="C56" s="86" t="s">
        <v>37</v>
      </c>
      <c r="D56" s="86">
        <v>2018</v>
      </c>
      <c r="E56" s="86">
        <v>4</v>
      </c>
      <c r="F56" s="86">
        <v>2</v>
      </c>
      <c r="G56" s="86">
        <v>28</v>
      </c>
      <c r="H56" s="86">
        <v>55</v>
      </c>
      <c r="I56" s="86">
        <v>228</v>
      </c>
      <c r="J56" s="66">
        <v>21</v>
      </c>
      <c r="K56" s="66">
        <v>15</v>
      </c>
      <c r="L56" s="66">
        <v>21</v>
      </c>
      <c r="M56" s="66">
        <v>19</v>
      </c>
      <c r="N56" s="66">
        <v>19</v>
      </c>
      <c r="O56" s="66">
        <v>20</v>
      </c>
      <c r="P56" s="66">
        <v>19</v>
      </c>
      <c r="Q56" s="66">
        <v>17</v>
      </c>
      <c r="R56" s="66">
        <v>20</v>
      </c>
      <c r="S56" s="66">
        <v>18</v>
      </c>
      <c r="T56" s="66">
        <v>0</v>
      </c>
      <c r="U56" s="66">
        <v>1</v>
      </c>
      <c r="V56" s="66">
        <v>1</v>
      </c>
      <c r="W56" s="66">
        <v>0</v>
      </c>
      <c r="X56" s="66">
        <v>1</v>
      </c>
      <c r="Y56" s="66">
        <v>1</v>
      </c>
      <c r="Z56" s="66">
        <v>0</v>
      </c>
      <c r="AA56" s="66">
        <v>1</v>
      </c>
      <c r="AB56" s="66">
        <v>2</v>
      </c>
      <c r="AC56" s="66">
        <v>0</v>
      </c>
      <c r="AD56" s="70">
        <f t="shared" si="12"/>
        <v>0</v>
      </c>
      <c r="AE56" s="70">
        <f t="shared" si="13"/>
        <v>6.666666666666667</v>
      </c>
      <c r="AF56" s="70">
        <f t="shared" si="14"/>
        <v>4.7619047619047619</v>
      </c>
      <c r="AG56" s="70">
        <f t="shared" si="15"/>
        <v>0</v>
      </c>
      <c r="AH56" s="70">
        <f t="shared" si="16"/>
        <v>5.2631578947368425</v>
      </c>
      <c r="AI56" s="70">
        <f t="shared" si="17"/>
        <v>5</v>
      </c>
      <c r="AJ56" s="70">
        <f t="shared" si="18"/>
        <v>0</v>
      </c>
      <c r="AK56" s="70">
        <f t="shared" si="19"/>
        <v>5.882352941176471</v>
      </c>
      <c r="AL56" s="70">
        <f t="shared" si="20"/>
        <v>10</v>
      </c>
      <c r="AM56" s="70">
        <f t="shared" si="21"/>
        <v>0</v>
      </c>
      <c r="AN56" s="71">
        <f t="shared" si="10"/>
        <v>3.7574082264484745</v>
      </c>
      <c r="AO56" s="70">
        <f t="shared" si="11"/>
        <v>18.899999999999999</v>
      </c>
      <c r="AP56" s="119"/>
    </row>
    <row r="57" spans="1:42">
      <c r="A57" s="86" t="s">
        <v>29</v>
      </c>
      <c r="B57" s="86" t="s">
        <v>30</v>
      </c>
      <c r="C57" s="86" t="s">
        <v>31</v>
      </c>
      <c r="D57" s="86">
        <v>1983</v>
      </c>
      <c r="E57" s="86">
        <v>4</v>
      </c>
      <c r="F57" s="86">
        <v>1</v>
      </c>
      <c r="G57" s="86">
        <v>28</v>
      </c>
      <c r="H57" s="86">
        <v>56</v>
      </c>
      <c r="I57" s="86">
        <v>128</v>
      </c>
      <c r="J57" s="66">
        <v>18</v>
      </c>
      <c r="K57" s="66">
        <v>21</v>
      </c>
      <c r="L57" s="66">
        <v>19</v>
      </c>
      <c r="M57" s="66">
        <v>24</v>
      </c>
      <c r="N57" s="66">
        <v>21</v>
      </c>
      <c r="O57" s="66">
        <v>18</v>
      </c>
      <c r="P57" s="66">
        <v>22</v>
      </c>
      <c r="Q57" s="66">
        <v>20</v>
      </c>
      <c r="R57" s="66">
        <v>18</v>
      </c>
      <c r="S57" s="66">
        <v>19</v>
      </c>
      <c r="T57" s="66">
        <v>1</v>
      </c>
      <c r="U57" s="66">
        <v>1</v>
      </c>
      <c r="V57" s="66">
        <v>1</v>
      </c>
      <c r="W57" s="66">
        <v>0</v>
      </c>
      <c r="X57" s="66">
        <v>1</v>
      </c>
      <c r="Y57" s="66">
        <v>0</v>
      </c>
      <c r="Z57" s="66">
        <v>3</v>
      </c>
      <c r="AA57" s="66">
        <v>2</v>
      </c>
      <c r="AB57" s="66">
        <v>1</v>
      </c>
      <c r="AC57" s="66">
        <v>0</v>
      </c>
      <c r="AD57" s="70">
        <f t="shared" si="12"/>
        <v>5.5555555555555554</v>
      </c>
      <c r="AE57" s="70">
        <f t="shared" si="13"/>
        <v>4.7619047619047619</v>
      </c>
      <c r="AF57" s="70">
        <f t="shared" si="14"/>
        <v>5.2631578947368425</v>
      </c>
      <c r="AG57" s="70">
        <f t="shared" si="15"/>
        <v>0</v>
      </c>
      <c r="AH57" s="70">
        <f t="shared" si="16"/>
        <v>4.7619047619047619</v>
      </c>
      <c r="AI57" s="70">
        <f t="shared" si="17"/>
        <v>0</v>
      </c>
      <c r="AJ57" s="70">
        <f t="shared" si="18"/>
        <v>13.636363636363637</v>
      </c>
      <c r="AK57" s="70">
        <f t="shared" si="19"/>
        <v>10</v>
      </c>
      <c r="AL57" s="70">
        <f t="shared" si="20"/>
        <v>5.5555555555555554</v>
      </c>
      <c r="AM57" s="70">
        <f t="shared" si="21"/>
        <v>0</v>
      </c>
      <c r="AN57" s="71">
        <f t="shared" si="10"/>
        <v>4.9534442166021115</v>
      </c>
      <c r="AO57" s="70">
        <f t="shared" si="11"/>
        <v>20</v>
      </c>
      <c r="AP57" s="119"/>
    </row>
    <row r="58" spans="1:42">
      <c r="A58" s="86" t="s">
        <v>39</v>
      </c>
      <c r="B58" s="86" t="s">
        <v>40</v>
      </c>
      <c r="C58" s="86" t="s">
        <v>43</v>
      </c>
      <c r="D58" s="86">
        <v>1999</v>
      </c>
      <c r="E58" s="86">
        <v>4</v>
      </c>
      <c r="F58" s="86">
        <v>1</v>
      </c>
      <c r="G58" s="86">
        <v>30</v>
      </c>
      <c r="H58" s="86">
        <v>57</v>
      </c>
      <c r="I58" s="86">
        <v>130</v>
      </c>
      <c r="J58" s="66">
        <v>16</v>
      </c>
      <c r="K58" s="66">
        <v>15</v>
      </c>
      <c r="L58" s="66">
        <v>18</v>
      </c>
      <c r="M58" s="66">
        <v>18</v>
      </c>
      <c r="N58" s="66">
        <v>15</v>
      </c>
      <c r="O58" s="66">
        <v>15</v>
      </c>
      <c r="P58" s="66">
        <v>15</v>
      </c>
      <c r="Q58" s="66">
        <v>15</v>
      </c>
      <c r="R58" s="66">
        <v>17</v>
      </c>
      <c r="S58" s="66">
        <v>17</v>
      </c>
      <c r="T58" s="66">
        <v>1</v>
      </c>
      <c r="U58" s="66">
        <v>0</v>
      </c>
      <c r="V58" s="66">
        <v>0</v>
      </c>
      <c r="W58" s="66">
        <v>0</v>
      </c>
      <c r="X58" s="66">
        <v>1</v>
      </c>
      <c r="Y58" s="66">
        <v>0</v>
      </c>
      <c r="Z58" s="66">
        <v>1</v>
      </c>
      <c r="AA58" s="66">
        <v>0</v>
      </c>
      <c r="AB58" s="66">
        <v>0</v>
      </c>
      <c r="AC58" s="66">
        <v>2</v>
      </c>
      <c r="AD58" s="70">
        <f t="shared" si="12"/>
        <v>6.25</v>
      </c>
      <c r="AE58" s="70">
        <f t="shared" si="13"/>
        <v>0</v>
      </c>
      <c r="AF58" s="70">
        <f t="shared" si="14"/>
        <v>0</v>
      </c>
      <c r="AG58" s="70">
        <f t="shared" si="15"/>
        <v>0</v>
      </c>
      <c r="AH58" s="70">
        <f t="shared" si="16"/>
        <v>6.666666666666667</v>
      </c>
      <c r="AI58" s="70">
        <f t="shared" si="17"/>
        <v>0</v>
      </c>
      <c r="AJ58" s="70">
        <f t="shared" si="18"/>
        <v>6.666666666666667</v>
      </c>
      <c r="AK58" s="70">
        <f t="shared" si="19"/>
        <v>0</v>
      </c>
      <c r="AL58" s="70">
        <f t="shared" si="20"/>
        <v>0</v>
      </c>
      <c r="AM58" s="70">
        <f t="shared" si="21"/>
        <v>11.764705882352942</v>
      </c>
      <c r="AN58" s="71">
        <f t="shared" si="10"/>
        <v>3.1348039215686279</v>
      </c>
      <c r="AO58" s="70">
        <f t="shared" si="11"/>
        <v>16.100000000000001</v>
      </c>
      <c r="AP58" s="119"/>
    </row>
    <row r="59" spans="1:42">
      <c r="A59" s="86" t="s">
        <v>39</v>
      </c>
      <c r="B59" s="86" t="s">
        <v>40</v>
      </c>
      <c r="C59" s="86" t="s">
        <v>48</v>
      </c>
      <c r="D59" s="86">
        <v>2020</v>
      </c>
      <c r="E59" s="86">
        <v>4</v>
      </c>
      <c r="F59" s="86">
        <v>2</v>
      </c>
      <c r="G59" s="86">
        <v>30</v>
      </c>
      <c r="H59" s="86">
        <v>58</v>
      </c>
      <c r="I59" s="86">
        <v>230</v>
      </c>
      <c r="J59" s="66">
        <v>17</v>
      </c>
      <c r="K59" s="66">
        <v>20</v>
      </c>
      <c r="L59" s="66">
        <v>15</v>
      </c>
      <c r="M59" s="66">
        <v>19</v>
      </c>
      <c r="N59" s="66">
        <v>17</v>
      </c>
      <c r="O59" s="66">
        <v>19</v>
      </c>
      <c r="P59" s="66">
        <v>16</v>
      </c>
      <c r="Q59" s="66">
        <v>20</v>
      </c>
      <c r="R59" s="66">
        <v>18</v>
      </c>
      <c r="S59" s="66">
        <v>19</v>
      </c>
      <c r="T59" s="66">
        <v>1</v>
      </c>
      <c r="U59" s="66">
        <v>0</v>
      </c>
      <c r="V59" s="66">
        <v>1</v>
      </c>
      <c r="W59" s="66">
        <v>0</v>
      </c>
      <c r="X59" s="66">
        <v>1</v>
      </c>
      <c r="Y59" s="66">
        <v>0</v>
      </c>
      <c r="Z59" s="66">
        <v>0</v>
      </c>
      <c r="AA59" s="66">
        <v>1</v>
      </c>
      <c r="AB59" s="66">
        <v>0</v>
      </c>
      <c r="AC59" s="66">
        <v>0</v>
      </c>
      <c r="AD59" s="70">
        <f t="shared" si="12"/>
        <v>5.882352941176471</v>
      </c>
      <c r="AE59" s="70">
        <f t="shared" si="13"/>
        <v>0</v>
      </c>
      <c r="AF59" s="70">
        <f t="shared" si="14"/>
        <v>6.666666666666667</v>
      </c>
      <c r="AG59" s="70">
        <f t="shared" si="15"/>
        <v>0</v>
      </c>
      <c r="AH59" s="70">
        <f t="shared" si="16"/>
        <v>5.882352941176471</v>
      </c>
      <c r="AI59" s="70">
        <f t="shared" si="17"/>
        <v>0</v>
      </c>
      <c r="AJ59" s="70">
        <f t="shared" si="18"/>
        <v>0</v>
      </c>
      <c r="AK59" s="70">
        <f t="shared" si="19"/>
        <v>5</v>
      </c>
      <c r="AL59" s="70">
        <f t="shared" si="20"/>
        <v>0</v>
      </c>
      <c r="AM59" s="70">
        <f t="shared" si="21"/>
        <v>0</v>
      </c>
      <c r="AN59" s="71">
        <f t="shared" si="10"/>
        <v>2.3431372549019609</v>
      </c>
      <c r="AO59" s="70">
        <f t="shared" si="11"/>
        <v>18</v>
      </c>
      <c r="AP59" s="119"/>
    </row>
    <row r="60" spans="1:42">
      <c r="A60" s="86" t="s">
        <v>39</v>
      </c>
      <c r="B60" s="86" t="s">
        <v>40</v>
      </c>
      <c r="C60" s="86" t="s">
        <v>44</v>
      </c>
      <c r="D60" s="86">
        <v>2001</v>
      </c>
      <c r="E60" s="86">
        <v>4</v>
      </c>
      <c r="F60" s="86">
        <v>3</v>
      </c>
      <c r="G60" s="86">
        <v>30</v>
      </c>
      <c r="H60" s="86">
        <v>59</v>
      </c>
      <c r="I60" s="86">
        <v>330</v>
      </c>
      <c r="J60" s="66">
        <v>16</v>
      </c>
      <c r="K60" s="66">
        <v>15</v>
      </c>
      <c r="L60" s="66">
        <v>17</v>
      </c>
      <c r="M60" s="66">
        <v>14</v>
      </c>
      <c r="N60" s="66">
        <v>15</v>
      </c>
      <c r="O60" s="66">
        <v>14</v>
      </c>
      <c r="P60" s="66">
        <v>17</v>
      </c>
      <c r="Q60" s="66">
        <v>18</v>
      </c>
      <c r="R60" s="66">
        <v>17</v>
      </c>
      <c r="S60" s="66">
        <v>15</v>
      </c>
      <c r="T60" s="66">
        <v>1</v>
      </c>
      <c r="U60" s="66">
        <v>0</v>
      </c>
      <c r="V60" s="66">
        <v>0</v>
      </c>
      <c r="W60" s="66">
        <v>0</v>
      </c>
      <c r="X60" s="66">
        <v>0</v>
      </c>
      <c r="Y60" s="66">
        <v>1</v>
      </c>
      <c r="Z60" s="66">
        <v>2</v>
      </c>
      <c r="AA60" s="66">
        <v>0</v>
      </c>
      <c r="AB60" s="66">
        <v>0</v>
      </c>
      <c r="AC60" s="66">
        <v>1</v>
      </c>
      <c r="AD60" s="70">
        <f t="shared" si="12"/>
        <v>6.25</v>
      </c>
      <c r="AE60" s="70">
        <f t="shared" si="13"/>
        <v>0</v>
      </c>
      <c r="AF60" s="70">
        <f t="shared" si="14"/>
        <v>0</v>
      </c>
      <c r="AG60" s="70">
        <f t="shared" si="15"/>
        <v>0</v>
      </c>
      <c r="AH60" s="70">
        <f t="shared" si="16"/>
        <v>0</v>
      </c>
      <c r="AI60" s="70">
        <f t="shared" si="17"/>
        <v>7.1428571428571432</v>
      </c>
      <c r="AJ60" s="70">
        <f t="shared" si="18"/>
        <v>11.764705882352942</v>
      </c>
      <c r="AK60" s="70">
        <f t="shared" si="19"/>
        <v>0</v>
      </c>
      <c r="AL60" s="70">
        <f t="shared" si="20"/>
        <v>0</v>
      </c>
      <c r="AM60" s="70">
        <f t="shared" si="21"/>
        <v>6.666666666666667</v>
      </c>
      <c r="AN60" s="71">
        <f t="shared" si="10"/>
        <v>3.1824229691876753</v>
      </c>
      <c r="AO60" s="70">
        <f t="shared" si="11"/>
        <v>15.8</v>
      </c>
      <c r="AP60" s="119"/>
    </row>
    <row r="61" spans="1:42">
      <c r="A61" s="86" t="s">
        <v>39</v>
      </c>
      <c r="B61" s="86" t="s">
        <v>40</v>
      </c>
      <c r="C61" s="86" t="s">
        <v>45</v>
      </c>
      <c r="D61" s="86">
        <v>2004</v>
      </c>
      <c r="E61" s="86">
        <v>4</v>
      </c>
      <c r="F61" s="86">
        <v>4</v>
      </c>
      <c r="G61" s="86">
        <v>30</v>
      </c>
      <c r="H61" s="86">
        <v>60</v>
      </c>
      <c r="I61" s="86">
        <v>430</v>
      </c>
      <c r="J61" s="66">
        <v>19</v>
      </c>
      <c r="K61" s="66">
        <v>18</v>
      </c>
      <c r="L61" s="66">
        <v>19</v>
      </c>
      <c r="M61" s="66">
        <v>17</v>
      </c>
      <c r="N61" s="66">
        <v>19</v>
      </c>
      <c r="O61" s="66">
        <v>20</v>
      </c>
      <c r="P61" s="66">
        <v>18</v>
      </c>
      <c r="Q61" s="66">
        <v>20</v>
      </c>
      <c r="R61" s="66">
        <v>17</v>
      </c>
      <c r="S61" s="66">
        <v>18</v>
      </c>
      <c r="T61" s="66">
        <v>2</v>
      </c>
      <c r="U61" s="66">
        <v>1</v>
      </c>
      <c r="V61" s="66">
        <v>0</v>
      </c>
      <c r="W61" s="66">
        <v>0</v>
      </c>
      <c r="X61" s="66">
        <v>1</v>
      </c>
      <c r="Y61" s="66">
        <v>1</v>
      </c>
      <c r="Z61" s="66">
        <v>0</v>
      </c>
      <c r="AA61" s="66">
        <v>0</v>
      </c>
      <c r="AB61" s="66">
        <v>2</v>
      </c>
      <c r="AC61" s="66">
        <v>0</v>
      </c>
      <c r="AD61" s="70">
        <f t="shared" si="12"/>
        <v>10.526315789473685</v>
      </c>
      <c r="AE61" s="70">
        <f t="shared" si="13"/>
        <v>5.5555555555555554</v>
      </c>
      <c r="AF61" s="70">
        <f t="shared" si="14"/>
        <v>0</v>
      </c>
      <c r="AG61" s="70">
        <f t="shared" si="15"/>
        <v>0</v>
      </c>
      <c r="AH61" s="70">
        <f t="shared" si="16"/>
        <v>5.2631578947368425</v>
      </c>
      <c r="AI61" s="70">
        <f t="shared" si="17"/>
        <v>5</v>
      </c>
      <c r="AJ61" s="70">
        <f t="shared" si="18"/>
        <v>0</v>
      </c>
      <c r="AK61" s="70">
        <f t="shared" si="19"/>
        <v>0</v>
      </c>
      <c r="AL61" s="70">
        <f t="shared" si="20"/>
        <v>11.764705882352942</v>
      </c>
      <c r="AM61" s="70">
        <f t="shared" si="21"/>
        <v>0</v>
      </c>
      <c r="AN61" s="71">
        <f t="shared" si="10"/>
        <v>3.8109735122119028</v>
      </c>
      <c r="AO61" s="70">
        <f t="shared" si="11"/>
        <v>18.5</v>
      </c>
      <c r="AP61" s="119"/>
    </row>
    <row r="62" spans="1:42">
      <c r="A62" s="86" t="s">
        <v>39</v>
      </c>
      <c r="B62" s="86" t="s">
        <v>40</v>
      </c>
      <c r="C62" s="86" t="s">
        <v>42</v>
      </c>
      <c r="D62" s="86">
        <v>1989</v>
      </c>
      <c r="E62" s="86">
        <v>4</v>
      </c>
      <c r="F62" s="86">
        <v>4</v>
      </c>
      <c r="G62" s="86">
        <v>32</v>
      </c>
      <c r="H62" s="86">
        <v>61</v>
      </c>
      <c r="I62" s="86">
        <v>432</v>
      </c>
      <c r="J62" s="66">
        <v>20</v>
      </c>
      <c r="K62" s="66">
        <v>17</v>
      </c>
      <c r="L62" s="66">
        <v>18</v>
      </c>
      <c r="M62" s="66">
        <v>19</v>
      </c>
      <c r="N62" s="66">
        <v>15</v>
      </c>
      <c r="O62" s="66">
        <v>16</v>
      </c>
      <c r="P62" s="66">
        <v>17</v>
      </c>
      <c r="Q62" s="66">
        <v>18</v>
      </c>
      <c r="R62" s="66">
        <v>19</v>
      </c>
      <c r="S62" s="66">
        <v>17</v>
      </c>
      <c r="T62" s="66">
        <v>0</v>
      </c>
      <c r="U62" s="66">
        <v>0</v>
      </c>
      <c r="V62" s="66">
        <v>1</v>
      </c>
      <c r="W62" s="66">
        <v>0</v>
      </c>
      <c r="X62" s="66">
        <v>0</v>
      </c>
      <c r="Y62" s="66">
        <v>0</v>
      </c>
      <c r="Z62" s="66">
        <v>0</v>
      </c>
      <c r="AA62" s="66">
        <v>0</v>
      </c>
      <c r="AB62" s="66">
        <v>0</v>
      </c>
      <c r="AC62" s="66">
        <v>0</v>
      </c>
      <c r="AD62" s="70">
        <f t="shared" si="12"/>
        <v>0</v>
      </c>
      <c r="AE62" s="70">
        <f t="shared" si="13"/>
        <v>0</v>
      </c>
      <c r="AF62" s="70">
        <f t="shared" si="14"/>
        <v>5.5555555555555554</v>
      </c>
      <c r="AG62" s="70">
        <f t="shared" si="15"/>
        <v>0</v>
      </c>
      <c r="AH62" s="70">
        <f t="shared" si="16"/>
        <v>0</v>
      </c>
      <c r="AI62" s="70">
        <f t="shared" si="17"/>
        <v>0</v>
      </c>
      <c r="AJ62" s="70">
        <f t="shared" si="18"/>
        <v>0</v>
      </c>
      <c r="AK62" s="70">
        <f t="shared" si="19"/>
        <v>0</v>
      </c>
      <c r="AL62" s="70">
        <f t="shared" si="20"/>
        <v>0</v>
      </c>
      <c r="AM62" s="70">
        <f t="shared" si="21"/>
        <v>0</v>
      </c>
      <c r="AN62" s="71">
        <f t="shared" si="10"/>
        <v>0.55555555555555558</v>
      </c>
      <c r="AO62" s="70">
        <f t="shared" si="11"/>
        <v>17.600000000000001</v>
      </c>
      <c r="AP62" s="119"/>
    </row>
    <row r="63" spans="1:42">
      <c r="A63" s="86" t="s">
        <v>39</v>
      </c>
      <c r="B63" s="86" t="s">
        <v>40</v>
      </c>
      <c r="C63" s="86" t="s">
        <v>47</v>
      </c>
      <c r="D63" s="86">
        <v>2016</v>
      </c>
      <c r="E63" s="86">
        <v>4</v>
      </c>
      <c r="F63" s="86">
        <v>3</v>
      </c>
      <c r="G63" s="86">
        <v>32</v>
      </c>
      <c r="H63" s="86">
        <v>62</v>
      </c>
      <c r="I63" s="86">
        <v>332</v>
      </c>
      <c r="J63" s="66">
        <v>14</v>
      </c>
      <c r="K63" s="66">
        <v>18</v>
      </c>
      <c r="L63" s="66">
        <v>16</v>
      </c>
      <c r="M63" s="66">
        <v>15</v>
      </c>
      <c r="N63" s="66">
        <v>14</v>
      </c>
      <c r="O63" s="66">
        <v>16</v>
      </c>
      <c r="P63" s="66">
        <v>16</v>
      </c>
      <c r="Q63" s="66">
        <v>15</v>
      </c>
      <c r="R63" s="66">
        <v>17</v>
      </c>
      <c r="S63" s="66">
        <v>16</v>
      </c>
      <c r="T63" s="66">
        <v>0</v>
      </c>
      <c r="U63" s="66">
        <v>0</v>
      </c>
      <c r="V63" s="66">
        <v>0</v>
      </c>
      <c r="W63" s="66">
        <v>0</v>
      </c>
      <c r="X63" s="66">
        <v>1</v>
      </c>
      <c r="Y63" s="66">
        <v>1</v>
      </c>
      <c r="Z63" s="66">
        <v>0</v>
      </c>
      <c r="AA63" s="66">
        <v>0</v>
      </c>
      <c r="AB63" s="66">
        <v>0</v>
      </c>
      <c r="AC63" s="66">
        <v>0</v>
      </c>
      <c r="AD63" s="70">
        <f t="shared" si="12"/>
        <v>0</v>
      </c>
      <c r="AE63" s="70">
        <f t="shared" si="13"/>
        <v>0</v>
      </c>
      <c r="AF63" s="70">
        <f t="shared" si="14"/>
        <v>0</v>
      </c>
      <c r="AG63" s="70">
        <f t="shared" si="15"/>
        <v>0</v>
      </c>
      <c r="AH63" s="70">
        <f t="shared" si="16"/>
        <v>7.1428571428571432</v>
      </c>
      <c r="AI63" s="70">
        <f t="shared" si="17"/>
        <v>6.25</v>
      </c>
      <c r="AJ63" s="70">
        <f t="shared" si="18"/>
        <v>0</v>
      </c>
      <c r="AK63" s="70">
        <f t="shared" si="19"/>
        <v>0</v>
      </c>
      <c r="AL63" s="70">
        <f t="shared" si="20"/>
        <v>0</v>
      </c>
      <c r="AM63" s="70">
        <f t="shared" si="21"/>
        <v>0</v>
      </c>
      <c r="AN63" s="71">
        <f t="shared" si="10"/>
        <v>1.3392857142857142</v>
      </c>
      <c r="AO63" s="70">
        <f t="shared" si="11"/>
        <v>15.7</v>
      </c>
      <c r="AP63" s="119"/>
    </row>
    <row r="64" spans="1:42">
      <c r="A64" s="86" t="s">
        <v>39</v>
      </c>
      <c r="B64" s="86" t="s">
        <v>40</v>
      </c>
      <c r="C64" s="86" t="s">
        <v>41</v>
      </c>
      <c r="D64" s="86">
        <v>1984</v>
      </c>
      <c r="E64" s="86">
        <v>4</v>
      </c>
      <c r="F64" s="86">
        <v>2</v>
      </c>
      <c r="G64" s="86">
        <v>32</v>
      </c>
      <c r="H64" s="86">
        <v>63</v>
      </c>
      <c r="I64" s="86">
        <v>232</v>
      </c>
      <c r="J64" s="66">
        <v>18</v>
      </c>
      <c r="K64" s="66">
        <v>15</v>
      </c>
      <c r="L64" s="66">
        <v>17</v>
      </c>
      <c r="M64" s="66">
        <v>18</v>
      </c>
      <c r="N64" s="66">
        <v>16</v>
      </c>
      <c r="O64" s="66">
        <v>19</v>
      </c>
      <c r="P64" s="66">
        <v>17</v>
      </c>
      <c r="Q64" s="66">
        <v>16</v>
      </c>
      <c r="R64" s="66">
        <v>16</v>
      </c>
      <c r="S64" s="66">
        <v>18</v>
      </c>
      <c r="T64" s="66">
        <v>1</v>
      </c>
      <c r="U64" s="66">
        <v>0</v>
      </c>
      <c r="V64" s="66">
        <v>1</v>
      </c>
      <c r="W64" s="66">
        <v>0</v>
      </c>
      <c r="X64" s="66">
        <v>0</v>
      </c>
      <c r="Y64" s="66">
        <v>1</v>
      </c>
      <c r="Z64" s="66">
        <v>1</v>
      </c>
      <c r="AA64" s="66">
        <v>0</v>
      </c>
      <c r="AB64" s="66">
        <v>0</v>
      </c>
      <c r="AC64" s="66">
        <v>0</v>
      </c>
      <c r="AD64" s="70">
        <f t="shared" si="12"/>
        <v>5.5555555555555554</v>
      </c>
      <c r="AE64" s="70">
        <f t="shared" si="13"/>
        <v>0</v>
      </c>
      <c r="AF64" s="70">
        <f t="shared" si="14"/>
        <v>5.882352941176471</v>
      </c>
      <c r="AG64" s="70">
        <f t="shared" si="15"/>
        <v>0</v>
      </c>
      <c r="AH64" s="70">
        <f t="shared" si="16"/>
        <v>0</v>
      </c>
      <c r="AI64" s="70">
        <f t="shared" si="17"/>
        <v>5.2631578947368425</v>
      </c>
      <c r="AJ64" s="70">
        <f t="shared" si="18"/>
        <v>5.882352941176471</v>
      </c>
      <c r="AK64" s="70">
        <f t="shared" si="19"/>
        <v>0</v>
      </c>
      <c r="AL64" s="70">
        <f t="shared" si="20"/>
        <v>0</v>
      </c>
      <c r="AM64" s="70">
        <f t="shared" si="21"/>
        <v>0</v>
      </c>
      <c r="AN64" s="71">
        <f t="shared" si="10"/>
        <v>2.2583419332645343</v>
      </c>
      <c r="AO64" s="70">
        <f t="shared" si="11"/>
        <v>17</v>
      </c>
      <c r="AP64" s="119"/>
    </row>
    <row r="65" spans="1:42">
      <c r="A65" s="86" t="s">
        <v>39</v>
      </c>
      <c r="B65" s="86" t="s">
        <v>40</v>
      </c>
      <c r="C65" s="86" t="s">
        <v>46</v>
      </c>
      <c r="D65" s="86">
        <v>2008</v>
      </c>
      <c r="E65" s="86">
        <v>4</v>
      </c>
      <c r="F65" s="86">
        <v>1</v>
      </c>
      <c r="G65" s="86">
        <v>32</v>
      </c>
      <c r="H65" s="86">
        <v>64</v>
      </c>
      <c r="I65" s="86">
        <v>132</v>
      </c>
      <c r="J65" s="66">
        <v>17</v>
      </c>
      <c r="K65" s="66">
        <v>15</v>
      </c>
      <c r="L65" s="66">
        <v>18</v>
      </c>
      <c r="M65" s="66">
        <v>15</v>
      </c>
      <c r="N65" s="66">
        <v>18</v>
      </c>
      <c r="O65" s="66">
        <v>16</v>
      </c>
      <c r="P65" s="66">
        <v>17</v>
      </c>
      <c r="Q65" s="66">
        <v>17</v>
      </c>
      <c r="R65" s="66">
        <v>18</v>
      </c>
      <c r="S65" s="66">
        <v>16</v>
      </c>
      <c r="T65" s="66">
        <v>1</v>
      </c>
      <c r="U65" s="66">
        <v>2</v>
      </c>
      <c r="V65" s="66">
        <v>1</v>
      </c>
      <c r="W65" s="66">
        <v>1</v>
      </c>
      <c r="X65" s="66">
        <v>1</v>
      </c>
      <c r="Y65" s="66">
        <v>2</v>
      </c>
      <c r="Z65" s="66">
        <v>1</v>
      </c>
      <c r="AA65" s="66">
        <v>1</v>
      </c>
      <c r="AB65" s="66">
        <v>1</v>
      </c>
      <c r="AC65" s="66">
        <v>0</v>
      </c>
      <c r="AD65" s="70">
        <f t="shared" si="12"/>
        <v>5.882352941176471</v>
      </c>
      <c r="AE65" s="70">
        <f t="shared" si="13"/>
        <v>13.333333333333334</v>
      </c>
      <c r="AF65" s="70">
        <f t="shared" si="14"/>
        <v>5.5555555555555554</v>
      </c>
      <c r="AG65" s="70">
        <f t="shared" si="15"/>
        <v>6.666666666666667</v>
      </c>
      <c r="AH65" s="70">
        <f t="shared" si="16"/>
        <v>5.5555555555555554</v>
      </c>
      <c r="AI65" s="70">
        <f t="shared" si="17"/>
        <v>12.5</v>
      </c>
      <c r="AJ65" s="70">
        <f t="shared" si="18"/>
        <v>5.882352941176471</v>
      </c>
      <c r="AK65" s="70">
        <f t="shared" si="19"/>
        <v>5.882352941176471</v>
      </c>
      <c r="AL65" s="70">
        <f t="shared" si="20"/>
        <v>5.5555555555555554</v>
      </c>
      <c r="AM65" s="70">
        <f t="shared" si="21"/>
        <v>0</v>
      </c>
      <c r="AN65" s="71">
        <f t="shared" si="10"/>
        <v>6.6813725490196081</v>
      </c>
      <c r="AO65" s="70">
        <f t="shared" si="11"/>
        <v>16.7</v>
      </c>
      <c r="AP65" s="119"/>
    </row>
    <row r="66" spans="1:42">
      <c r="A66" s="95"/>
      <c r="B66" s="95"/>
      <c r="C66" s="95"/>
      <c r="D66" s="95"/>
      <c r="E66" s="95"/>
      <c r="F66" s="95"/>
      <c r="G66" s="95"/>
      <c r="H66" s="95"/>
      <c r="I66" s="95"/>
    </row>
    <row r="67" spans="1:42">
      <c r="A67" s="95"/>
      <c r="B67" s="95"/>
      <c r="C67" s="95"/>
      <c r="D67" s="95"/>
      <c r="E67" s="95"/>
      <c r="F67" s="95"/>
      <c r="G67" s="95"/>
      <c r="H67" s="95"/>
      <c r="I67" s="95"/>
    </row>
    <row r="68" spans="1:42">
      <c r="A68" s="95"/>
      <c r="B68" s="95"/>
      <c r="C68" s="95"/>
      <c r="D68" s="95"/>
      <c r="E68" s="95"/>
      <c r="F68" s="95"/>
      <c r="G68" s="95"/>
      <c r="H68" s="95"/>
      <c r="I68" s="95"/>
    </row>
    <row r="69" spans="1:42">
      <c r="A69" s="95"/>
      <c r="B69" s="95"/>
      <c r="C69" s="95"/>
      <c r="D69" s="95"/>
      <c r="E69" s="95"/>
      <c r="F69" s="95"/>
      <c r="G69" s="95"/>
      <c r="H69" s="95"/>
      <c r="I69" s="95"/>
    </row>
    <row r="70" spans="1:42">
      <c r="A70" s="95"/>
      <c r="B70" s="95"/>
      <c r="C70" s="95"/>
      <c r="D70" s="95"/>
      <c r="E70" s="95"/>
      <c r="F70" s="95"/>
      <c r="G70" s="95"/>
      <c r="H70" s="95"/>
      <c r="I70" s="95"/>
    </row>
    <row r="71" spans="1:42">
      <c r="A71" s="95"/>
      <c r="B71" s="95"/>
      <c r="C71" s="95"/>
      <c r="D71" s="95"/>
      <c r="E71" s="95"/>
      <c r="F71" s="95"/>
      <c r="G71" s="95"/>
      <c r="H71" s="95"/>
      <c r="I71" s="95"/>
    </row>
    <row r="72" spans="1:42">
      <c r="A72" s="95"/>
      <c r="B72" s="95"/>
      <c r="C72" s="95"/>
      <c r="D72" s="95"/>
      <c r="E72" s="95"/>
      <c r="F72" s="95"/>
      <c r="G72" s="95"/>
      <c r="H72" s="95"/>
      <c r="I72" s="95"/>
    </row>
    <row r="73" spans="1:42">
      <c r="A73" s="95"/>
      <c r="B73" s="95"/>
      <c r="C73" s="95"/>
      <c r="D73" s="95"/>
      <c r="E73" s="95"/>
      <c r="F73" s="95"/>
      <c r="G73" s="95"/>
      <c r="H73" s="95"/>
      <c r="I73" s="95"/>
    </row>
    <row r="82" spans="1:9">
      <c r="A82" s="95"/>
      <c r="B82" s="95"/>
      <c r="C82" s="95"/>
      <c r="D82" s="95"/>
      <c r="E82" s="95"/>
      <c r="F82" s="95"/>
      <c r="G82" s="95"/>
      <c r="H82" s="95"/>
      <c r="I82" s="95"/>
    </row>
    <row r="83" spans="1:9">
      <c r="A83" s="95"/>
      <c r="B83" s="95"/>
      <c r="C83" s="95"/>
      <c r="D83" s="95"/>
      <c r="E83" s="95"/>
      <c r="F83" s="95"/>
      <c r="G83" s="95"/>
      <c r="H83" s="95"/>
      <c r="I83" s="95"/>
    </row>
    <row r="84" spans="1:9">
      <c r="A84" s="95"/>
      <c r="B84" s="95"/>
      <c r="C84" s="95"/>
      <c r="D84" s="95"/>
      <c r="E84" s="95"/>
      <c r="F84" s="95"/>
      <c r="G84" s="95"/>
      <c r="H84" s="95"/>
      <c r="I84" s="95"/>
    </row>
    <row r="85" spans="1:9">
      <c r="A85" s="95"/>
      <c r="B85" s="95"/>
      <c r="C85" s="95"/>
      <c r="D85" s="95"/>
      <c r="E85" s="95"/>
      <c r="F85" s="95"/>
      <c r="G85" s="95"/>
      <c r="H85" s="95"/>
      <c r="I85" s="95"/>
    </row>
    <row r="86" spans="1:9">
      <c r="A86" s="95"/>
      <c r="B86" s="95"/>
      <c r="C86" s="95"/>
      <c r="D86" s="95"/>
      <c r="E86" s="95"/>
      <c r="F86" s="95"/>
      <c r="G86" s="95"/>
      <c r="H86" s="95"/>
      <c r="I86" s="95"/>
    </row>
    <row r="87" spans="1:9">
      <c r="A87" s="95"/>
      <c r="B87" s="95"/>
      <c r="C87" s="95"/>
      <c r="D87" s="95"/>
      <c r="E87" s="95"/>
      <c r="F87" s="95"/>
      <c r="G87" s="95"/>
      <c r="H87" s="95"/>
      <c r="I87" s="95"/>
    </row>
    <row r="88" spans="1:9">
      <c r="A88" s="95"/>
      <c r="B88" s="95"/>
      <c r="C88" s="95"/>
      <c r="D88" s="95"/>
      <c r="E88" s="95"/>
      <c r="F88" s="95"/>
      <c r="G88" s="95"/>
      <c r="H88" s="95"/>
      <c r="I88" s="95"/>
    </row>
    <row r="89" spans="1:9">
      <c r="A89" s="95"/>
      <c r="B89" s="95"/>
      <c r="C89" s="95"/>
      <c r="D89" s="95"/>
      <c r="E89" s="95"/>
      <c r="F89" s="95"/>
      <c r="G89" s="95"/>
      <c r="H89" s="95"/>
      <c r="I89" s="95"/>
    </row>
    <row r="90" spans="1:9">
      <c r="A90" s="86"/>
      <c r="B90" s="86"/>
      <c r="C90" s="87"/>
      <c r="D90" s="86"/>
      <c r="E90" s="86"/>
      <c r="F90" s="87"/>
      <c r="G90" s="87"/>
      <c r="H90" s="87"/>
      <c r="I90" s="87"/>
    </row>
    <row r="98" spans="1:9">
      <c r="A98" s="95"/>
      <c r="B98" s="95"/>
      <c r="C98" s="95"/>
      <c r="D98" s="95"/>
      <c r="E98" s="95"/>
      <c r="F98" s="95"/>
      <c r="G98" s="95"/>
      <c r="H98" s="95"/>
      <c r="I98" s="95"/>
    </row>
    <row r="99" spans="1:9">
      <c r="A99" s="95"/>
      <c r="B99" s="95"/>
      <c r="C99" s="95"/>
      <c r="D99" s="95"/>
      <c r="E99" s="95"/>
      <c r="F99" s="95"/>
      <c r="G99" s="95"/>
      <c r="H99" s="95"/>
      <c r="I99" s="95"/>
    </row>
    <row r="100" spans="1:9">
      <c r="A100" s="95"/>
      <c r="B100" s="95"/>
      <c r="C100" s="95"/>
      <c r="D100" s="95"/>
      <c r="E100" s="95"/>
      <c r="F100" s="95"/>
      <c r="G100" s="95"/>
      <c r="H100" s="95"/>
      <c r="I100" s="95"/>
    </row>
    <row r="101" spans="1:9">
      <c r="A101" s="95"/>
      <c r="B101" s="95"/>
      <c r="C101" s="95"/>
      <c r="D101" s="95"/>
      <c r="E101" s="95"/>
      <c r="F101" s="95"/>
      <c r="G101" s="95"/>
      <c r="H101" s="95"/>
      <c r="I101" s="95"/>
    </row>
    <row r="102" spans="1:9">
      <c r="A102" s="95"/>
      <c r="B102" s="95"/>
      <c r="C102" s="95"/>
      <c r="D102" s="95"/>
      <c r="E102" s="95"/>
      <c r="F102" s="95"/>
      <c r="G102" s="95"/>
      <c r="H102" s="95"/>
      <c r="I102" s="95"/>
    </row>
    <row r="103" spans="1:9">
      <c r="A103" s="95"/>
      <c r="B103" s="95"/>
      <c r="C103" s="95"/>
      <c r="D103" s="95"/>
      <c r="E103" s="95"/>
      <c r="F103" s="95"/>
      <c r="G103" s="95"/>
      <c r="H103" s="95"/>
      <c r="I103" s="95"/>
    </row>
    <row r="104" spans="1:9">
      <c r="A104" s="95"/>
      <c r="B104" s="95"/>
      <c r="C104" s="95"/>
      <c r="D104" s="95"/>
      <c r="E104" s="95"/>
      <c r="F104" s="95"/>
      <c r="G104" s="95"/>
      <c r="H104" s="95"/>
      <c r="I104" s="95"/>
    </row>
    <row r="105" spans="1:9">
      <c r="A105" s="95"/>
      <c r="B105" s="95"/>
      <c r="C105" s="95"/>
      <c r="D105" s="95"/>
      <c r="E105" s="95"/>
      <c r="F105" s="95"/>
      <c r="G105" s="95"/>
      <c r="H105" s="95"/>
      <c r="I105" s="95"/>
    </row>
    <row r="114" spans="1:9">
      <c r="A114" s="95"/>
      <c r="B114" s="95"/>
      <c r="C114" s="95"/>
      <c r="D114" s="95"/>
      <c r="E114" s="95"/>
      <c r="F114" s="95"/>
      <c r="G114" s="95"/>
      <c r="H114" s="95"/>
      <c r="I114" s="95"/>
    </row>
    <row r="115" spans="1:9">
      <c r="A115" s="95"/>
      <c r="B115" s="95"/>
      <c r="C115" s="95"/>
      <c r="D115" s="95"/>
      <c r="E115" s="95"/>
      <c r="F115" s="95"/>
      <c r="G115" s="95"/>
      <c r="H115" s="95"/>
      <c r="I115" s="95"/>
    </row>
    <row r="116" spans="1:9">
      <c r="A116" s="95"/>
      <c r="B116" s="95"/>
      <c r="C116" s="95"/>
      <c r="D116" s="95"/>
      <c r="E116" s="95"/>
      <c r="F116" s="95"/>
      <c r="G116" s="95"/>
      <c r="H116" s="95"/>
      <c r="I116" s="95"/>
    </row>
    <row r="117" spans="1:9">
      <c r="A117" s="95"/>
      <c r="B117" s="95"/>
      <c r="C117" s="95"/>
      <c r="D117" s="95"/>
      <c r="E117" s="95"/>
      <c r="F117" s="95"/>
      <c r="G117" s="95"/>
      <c r="H117" s="95"/>
      <c r="I117" s="95"/>
    </row>
    <row r="118" spans="1:9">
      <c r="A118" s="95"/>
      <c r="B118" s="95"/>
      <c r="C118" s="95"/>
      <c r="D118" s="95"/>
      <c r="E118" s="95"/>
      <c r="F118" s="95"/>
      <c r="G118" s="95"/>
      <c r="H118" s="95"/>
      <c r="I118" s="95"/>
    </row>
    <row r="119" spans="1:9">
      <c r="A119" s="95"/>
      <c r="B119" s="95"/>
      <c r="C119" s="95"/>
      <c r="D119" s="95"/>
      <c r="E119" s="95"/>
      <c r="F119" s="95"/>
      <c r="G119" s="95"/>
      <c r="H119" s="95"/>
      <c r="I119" s="95"/>
    </row>
    <row r="120" spans="1:9">
      <c r="A120" s="95"/>
      <c r="B120" s="95"/>
      <c r="C120" s="95"/>
      <c r="D120" s="95"/>
      <c r="E120" s="95"/>
      <c r="F120" s="95"/>
      <c r="G120" s="95"/>
      <c r="H120" s="95"/>
      <c r="I120" s="95"/>
    </row>
    <row r="121" spans="1:9">
      <c r="A121" s="95"/>
      <c r="B121" s="95"/>
      <c r="C121" s="95"/>
      <c r="D121" s="95"/>
      <c r="E121" s="95"/>
      <c r="F121" s="95"/>
      <c r="G121" s="95"/>
      <c r="H121" s="95"/>
      <c r="I121" s="95"/>
    </row>
    <row r="154" spans="1:9">
      <c r="A154" s="86"/>
      <c r="B154" s="86"/>
      <c r="C154" s="87"/>
      <c r="D154" s="86"/>
      <c r="E154" s="86"/>
      <c r="F154" s="87"/>
      <c r="G154" s="87"/>
      <c r="H154" s="87"/>
      <c r="I154" s="87"/>
    </row>
    <row r="218" spans="1:9">
      <c r="A218" s="86"/>
      <c r="B218" s="86"/>
      <c r="C218" s="87"/>
      <c r="D218" s="86"/>
      <c r="E218" s="86"/>
      <c r="F218" s="87"/>
      <c r="G218" s="87"/>
      <c r="H218" s="87"/>
      <c r="I218" s="87"/>
    </row>
    <row r="282" spans="1:9">
      <c r="A282" s="86"/>
      <c r="B282" s="86"/>
      <c r="C282" s="87"/>
      <c r="D282" s="86"/>
      <c r="E282" s="86"/>
      <c r="F282" s="87"/>
      <c r="G282" s="87"/>
      <c r="H282" s="87"/>
      <c r="I282" s="87"/>
    </row>
    <row r="346" spans="1:9">
      <c r="A346" s="86"/>
      <c r="B346" s="86"/>
      <c r="C346" s="87"/>
      <c r="D346" s="86"/>
      <c r="E346" s="86"/>
      <c r="F346" s="87"/>
      <c r="G346" s="87"/>
      <c r="H346" s="87"/>
      <c r="I346" s="87"/>
    </row>
    <row r="410" spans="1:9">
      <c r="A410" s="86"/>
      <c r="B410" s="86"/>
      <c r="C410" s="87"/>
      <c r="D410" s="86"/>
      <c r="E410" s="86"/>
      <c r="F410" s="87"/>
      <c r="G410" s="87"/>
      <c r="H410" s="87"/>
      <c r="I410" s="87"/>
    </row>
    <row r="474" spans="1:9">
      <c r="A474" s="86"/>
      <c r="B474" s="86"/>
      <c r="C474" s="87"/>
      <c r="D474" s="86"/>
      <c r="E474" s="86"/>
      <c r="F474" s="87"/>
      <c r="G474" s="87"/>
      <c r="H474" s="87"/>
      <c r="I474" s="87"/>
    </row>
    <row r="538" spans="1:9">
      <c r="A538" s="86"/>
      <c r="B538" s="86"/>
      <c r="C538" s="87"/>
      <c r="D538" s="86"/>
      <c r="E538" s="86"/>
      <c r="F538" s="87"/>
      <c r="G538" s="87"/>
      <c r="H538" s="87"/>
      <c r="I538" s="87"/>
    </row>
  </sheetData>
  <phoneticPr fontId="11" type="noConversion"/>
  <pageMargins left="0.7" right="0.7" top="0.75" bottom="0.75" header="0.3" footer="0.3"/>
  <pageSetup paperSize="9" orientation="portrait" r:id="rId3"/>
  <legacyDrawing r:id="rId4"/>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3B75-707E-48D2-A571-BFDFDE3171C1}">
  <dimension ref="A1:AK538"/>
  <sheetViews>
    <sheetView workbookViewId="0">
      <pane xSplit="4" ySplit="1" topLeftCell="T2" activePane="bottomRight" state="frozen"/>
      <selection pane="bottomRight" activeCell="Z1" sqref="Z1:AG21"/>
      <selection pane="bottomLeft" activeCell="A2" sqref="A2"/>
      <selection pane="topRight" activeCell="E1" sqref="E1"/>
    </sheetView>
  </sheetViews>
  <sheetFormatPr defaultRowHeight="15" customHeight="1"/>
  <cols>
    <col min="1" max="9" width="9.42578125" style="7"/>
    <col min="10" max="10" width="10.5703125" style="56" bestFit="1" customWidth="1"/>
    <col min="11" max="11" width="16.140625" style="56" customWidth="1"/>
    <col min="12" max="14" width="13.42578125" style="56" customWidth="1"/>
    <col min="15" max="15" width="9.5703125" style="53" customWidth="1"/>
    <col min="16" max="17" width="19" style="53" customWidth="1"/>
    <col min="18" max="18" width="10.140625" style="56" customWidth="1"/>
    <col min="19" max="19" width="8.5703125" style="6"/>
    <col min="23" max="23" width="9.140625" style="47"/>
    <col min="26" max="26" width="8.140625" bestFit="1" customWidth="1"/>
    <col min="27" max="27" width="8.28515625" bestFit="1" customWidth="1"/>
    <col min="28" max="28" width="14.28515625" bestFit="1" customWidth="1"/>
    <col min="29" max="32" width="9.140625" bestFit="1" customWidth="1"/>
    <col min="33" max="33" width="10.7109375" bestFit="1" customWidth="1"/>
    <col min="34" max="34" width="21.85546875" bestFit="1" customWidth="1"/>
    <col min="35" max="35" width="26.42578125" bestFit="1" customWidth="1"/>
    <col min="36" max="37" width="16.5703125" bestFit="1" customWidth="1"/>
    <col min="38" max="38" width="38.5703125" bestFit="1" customWidth="1"/>
  </cols>
  <sheetData>
    <row r="1" spans="1:34" ht="72.599999999999994">
      <c r="A1" s="96" t="s">
        <v>49</v>
      </c>
      <c r="B1" s="96" t="s">
        <v>50</v>
      </c>
      <c r="C1" s="96" t="s">
        <v>52</v>
      </c>
      <c r="D1" s="96" t="s">
        <v>53</v>
      </c>
      <c r="E1" s="96" t="s">
        <v>54</v>
      </c>
      <c r="F1" s="96" t="s">
        <v>55</v>
      </c>
      <c r="G1" s="96" t="s">
        <v>56</v>
      </c>
      <c r="H1" s="5" t="s">
        <v>57</v>
      </c>
      <c r="I1" s="96" t="s">
        <v>59</v>
      </c>
      <c r="J1" s="55" t="s">
        <v>823</v>
      </c>
      <c r="K1" s="55" t="s">
        <v>824</v>
      </c>
      <c r="L1" s="55" t="s">
        <v>256</v>
      </c>
      <c r="M1" s="55" t="s">
        <v>825</v>
      </c>
      <c r="N1" s="55" t="s">
        <v>826</v>
      </c>
      <c r="O1" s="81" t="s">
        <v>827</v>
      </c>
      <c r="P1" s="81" t="s">
        <v>828</v>
      </c>
      <c r="Q1" s="81" t="s">
        <v>829</v>
      </c>
      <c r="R1" s="55" t="s">
        <v>830</v>
      </c>
      <c r="S1" s="5" t="s">
        <v>831</v>
      </c>
      <c r="T1" s="5" t="s">
        <v>830</v>
      </c>
      <c r="U1" s="5" t="s">
        <v>832</v>
      </c>
      <c r="V1" s="5" t="s">
        <v>833</v>
      </c>
      <c r="W1" s="16" t="s">
        <v>834</v>
      </c>
      <c r="Z1" s="29" t="s">
        <v>835</v>
      </c>
      <c r="AC1" s="29" t="s">
        <v>55</v>
      </c>
    </row>
    <row r="2" spans="1:34" ht="14.45">
      <c r="A2" s="86" t="s">
        <v>29</v>
      </c>
      <c r="B2" s="86" t="s">
        <v>30</v>
      </c>
      <c r="C2" s="86" t="s">
        <v>37</v>
      </c>
      <c r="D2" s="86">
        <v>2018</v>
      </c>
      <c r="E2" s="86">
        <v>1</v>
      </c>
      <c r="F2" s="86">
        <v>1</v>
      </c>
      <c r="G2" s="86">
        <v>1</v>
      </c>
      <c r="H2" s="86">
        <v>1</v>
      </c>
      <c r="I2" s="86"/>
      <c r="J2" s="58">
        <v>45988</v>
      </c>
      <c r="K2" s="100">
        <v>6.5</v>
      </c>
      <c r="L2" s="56">
        <v>1</v>
      </c>
      <c r="M2">
        <f>0.5*2</f>
        <v>1</v>
      </c>
      <c r="N2">
        <f t="shared" ref="N2:N45" si="0">K2*L2</f>
        <v>6.5</v>
      </c>
      <c r="O2" s="47">
        <v>3.5649999999999999</v>
      </c>
      <c r="P2" s="53">
        <f>(O2/1000)/((N2-0.25)/10000)</f>
        <v>5.7039999999999997</v>
      </c>
      <c r="R2">
        <v>10.6</v>
      </c>
      <c r="W2" s="47">
        <f>P2*((100-R2)/(100-12.5))</f>
        <v>5.827858285714286</v>
      </c>
      <c r="X2" s="119"/>
      <c r="Z2" s="29" t="s">
        <v>49</v>
      </c>
      <c r="AA2" s="29" t="s">
        <v>53</v>
      </c>
      <c r="AB2" s="29" t="s">
        <v>52</v>
      </c>
      <c r="AC2">
        <v>1</v>
      </c>
      <c r="AD2">
        <v>2</v>
      </c>
      <c r="AE2">
        <v>3</v>
      </c>
      <c r="AF2">
        <v>4</v>
      </c>
      <c r="AG2" t="s">
        <v>618</v>
      </c>
    </row>
    <row r="3" spans="1:34" ht="14.45">
      <c r="A3" s="86" t="s">
        <v>29</v>
      </c>
      <c r="B3" s="86" t="s">
        <v>30</v>
      </c>
      <c r="C3" s="86" t="s">
        <v>32</v>
      </c>
      <c r="D3" s="86">
        <v>1985</v>
      </c>
      <c r="E3" s="86">
        <v>1</v>
      </c>
      <c r="F3" s="86">
        <v>2</v>
      </c>
      <c r="G3" s="86">
        <v>1</v>
      </c>
      <c r="H3" s="86">
        <v>2</v>
      </c>
      <c r="I3" s="86"/>
      <c r="J3" s="58">
        <v>45988</v>
      </c>
      <c r="K3" s="100">
        <v>7.2</v>
      </c>
      <c r="L3" s="56">
        <v>1</v>
      </c>
      <c r="M3">
        <f t="shared" ref="M3:M65" si="1">0.5*2</f>
        <v>1</v>
      </c>
      <c r="N3">
        <f t="shared" si="0"/>
        <v>7.2</v>
      </c>
      <c r="O3" s="47">
        <v>2.355</v>
      </c>
      <c r="P3" s="53">
        <f t="shared" ref="P3:P65" si="2">(O3/1000)/((N3-0.25)/10000)</f>
        <v>3.3884892086330933</v>
      </c>
      <c r="R3">
        <v>10.3</v>
      </c>
      <c r="W3" s="47">
        <f t="shared" ref="W3:W65" si="3">P3*((100-R3)/(100-12.5))</f>
        <v>3.4736855087358682</v>
      </c>
      <c r="X3" s="119"/>
      <c r="Z3" t="s">
        <v>39</v>
      </c>
      <c r="AA3">
        <v>1984</v>
      </c>
      <c r="AB3" t="s">
        <v>41</v>
      </c>
      <c r="AC3" s="17">
        <v>5.1294218222722172</v>
      </c>
      <c r="AD3" s="17">
        <v>4.761109489051095</v>
      </c>
      <c r="AE3" s="17">
        <v>5.080832</v>
      </c>
      <c r="AF3" s="17">
        <v>4.7976602924634424</v>
      </c>
      <c r="AG3" s="17">
        <v>4.9422559009466891</v>
      </c>
      <c r="AH3" s="61"/>
    </row>
    <row r="4" spans="1:34" ht="14.45">
      <c r="A4" s="86" t="s">
        <v>29</v>
      </c>
      <c r="B4" s="86" t="s">
        <v>30</v>
      </c>
      <c r="C4" s="86" t="s">
        <v>31</v>
      </c>
      <c r="D4" s="86">
        <v>1983</v>
      </c>
      <c r="E4" s="86">
        <v>1</v>
      </c>
      <c r="F4" s="86">
        <v>3</v>
      </c>
      <c r="G4" s="86">
        <v>1</v>
      </c>
      <c r="H4" s="86">
        <v>3</v>
      </c>
      <c r="I4" s="86"/>
      <c r="J4" s="58">
        <v>45988</v>
      </c>
      <c r="K4" s="100">
        <v>6.6</v>
      </c>
      <c r="L4" s="56">
        <v>1</v>
      </c>
      <c r="M4">
        <f t="shared" si="1"/>
        <v>1</v>
      </c>
      <c r="N4">
        <f t="shared" si="0"/>
        <v>6.6</v>
      </c>
      <c r="O4" s="47">
        <v>3.0550000000000002</v>
      </c>
      <c r="P4" s="53">
        <f t="shared" si="2"/>
        <v>4.8110236220472444</v>
      </c>
      <c r="R4">
        <v>10.1</v>
      </c>
      <c r="W4" s="47">
        <f t="shared" si="3"/>
        <v>4.9429831271091125</v>
      </c>
      <c r="X4" s="119"/>
      <c r="AA4">
        <v>1989</v>
      </c>
      <c r="AB4" t="s">
        <v>42</v>
      </c>
      <c r="AC4" s="17">
        <v>4.7352080989876271</v>
      </c>
      <c r="AD4" s="17">
        <v>5.2267778936392082</v>
      </c>
      <c r="AE4" s="17">
        <v>3.9494948571428568</v>
      </c>
      <c r="AF4" s="17">
        <v>5.6846548488008342</v>
      </c>
      <c r="AG4" s="17">
        <v>4.899033924642632</v>
      </c>
      <c r="AH4" s="61"/>
    </row>
    <row r="5" spans="1:34" ht="14.45">
      <c r="A5" s="86" t="s">
        <v>29</v>
      </c>
      <c r="B5" s="86" t="s">
        <v>30</v>
      </c>
      <c r="C5" s="86" t="s">
        <v>34</v>
      </c>
      <c r="D5" s="86">
        <v>1999</v>
      </c>
      <c r="E5" s="86">
        <v>1</v>
      </c>
      <c r="F5" s="86">
        <v>4</v>
      </c>
      <c r="G5" s="86">
        <v>1</v>
      </c>
      <c r="H5" s="86">
        <v>4</v>
      </c>
      <c r="I5" s="86"/>
      <c r="J5" s="58">
        <v>45988</v>
      </c>
      <c r="K5" s="100">
        <v>7.1</v>
      </c>
      <c r="L5" s="56">
        <v>1</v>
      </c>
      <c r="M5">
        <f t="shared" si="1"/>
        <v>1</v>
      </c>
      <c r="N5">
        <f t="shared" si="0"/>
        <v>7.1</v>
      </c>
      <c r="O5" s="47">
        <v>3.7850000000000001</v>
      </c>
      <c r="P5" s="53">
        <f t="shared" si="2"/>
        <v>5.5255474452554747</v>
      </c>
      <c r="R5">
        <v>11.1</v>
      </c>
      <c r="W5" s="47">
        <f t="shared" si="3"/>
        <v>5.6139562043795621</v>
      </c>
      <c r="X5" s="119"/>
      <c r="AA5">
        <v>1999</v>
      </c>
      <c r="AB5" t="s">
        <v>43</v>
      </c>
      <c r="AC5" s="17">
        <v>4.7009523809523808</v>
      </c>
      <c r="AD5" s="17">
        <v>4.5859937434827955</v>
      </c>
      <c r="AE5" s="17">
        <v>5.1417322834645676</v>
      </c>
      <c r="AF5" s="17">
        <v>5.4077040082219945</v>
      </c>
      <c r="AG5" s="17">
        <v>4.9590956040304341</v>
      </c>
      <c r="AH5" s="61"/>
    </row>
    <row r="6" spans="1:34" s="72" customFormat="1" ht="14.45">
      <c r="A6" s="86" t="s">
        <v>29</v>
      </c>
      <c r="B6" s="86" t="s">
        <v>30</v>
      </c>
      <c r="C6" s="86" t="s">
        <v>35</v>
      </c>
      <c r="D6" s="86">
        <v>2002</v>
      </c>
      <c r="E6" s="86">
        <v>1</v>
      </c>
      <c r="F6" s="86">
        <v>4</v>
      </c>
      <c r="G6" s="86">
        <v>3</v>
      </c>
      <c r="H6" s="86">
        <v>5</v>
      </c>
      <c r="I6" s="86"/>
      <c r="J6" s="58">
        <v>45988</v>
      </c>
      <c r="K6" s="100">
        <v>7.2</v>
      </c>
      <c r="L6" s="56">
        <v>1</v>
      </c>
      <c r="M6">
        <f t="shared" si="1"/>
        <v>1</v>
      </c>
      <c r="N6">
        <f t="shared" si="0"/>
        <v>7.2</v>
      </c>
      <c r="O6" s="47">
        <v>4.43</v>
      </c>
      <c r="P6" s="53">
        <f t="shared" si="2"/>
        <v>6.3741007194244608</v>
      </c>
      <c r="Q6" s="53"/>
      <c r="R6">
        <v>10.6</v>
      </c>
      <c r="W6" s="47">
        <f t="shared" si="3"/>
        <v>6.5125097636176781</v>
      </c>
      <c r="X6" s="119"/>
      <c r="Z6"/>
      <c r="AA6">
        <v>2001</v>
      </c>
      <c r="AB6" t="s">
        <v>44</v>
      </c>
      <c r="AC6" s="17">
        <v>5.0124916943521578</v>
      </c>
      <c r="AD6" s="17">
        <v>5.4399916579770595</v>
      </c>
      <c r="AE6" s="17">
        <v>5.8224521934758169</v>
      </c>
      <c r="AF6" s="17">
        <v>5.9719541188738274</v>
      </c>
      <c r="AG6" s="17">
        <v>5.5617224161697161</v>
      </c>
      <c r="AH6" s="61"/>
    </row>
    <row r="7" spans="1:34" s="72" customFormat="1" ht="14.45">
      <c r="A7" s="86" t="s">
        <v>29</v>
      </c>
      <c r="B7" s="86" t="s">
        <v>30</v>
      </c>
      <c r="C7" s="86" t="s">
        <v>38</v>
      </c>
      <c r="D7" s="86">
        <v>2023</v>
      </c>
      <c r="E7" s="86">
        <v>1</v>
      </c>
      <c r="F7" s="86">
        <v>3</v>
      </c>
      <c r="G7" s="86">
        <v>3</v>
      </c>
      <c r="H7" s="86">
        <v>6</v>
      </c>
      <c r="I7" s="86"/>
      <c r="J7" s="58">
        <v>45988</v>
      </c>
      <c r="K7" s="100">
        <v>6.6</v>
      </c>
      <c r="L7" s="56">
        <v>1</v>
      </c>
      <c r="M7">
        <f t="shared" si="1"/>
        <v>1</v>
      </c>
      <c r="N7">
        <f t="shared" si="0"/>
        <v>6.6</v>
      </c>
      <c r="O7" s="47">
        <v>3.645</v>
      </c>
      <c r="P7" s="53">
        <f t="shared" si="2"/>
        <v>5.7401574803149611</v>
      </c>
      <c r="Q7" s="53"/>
      <c r="R7">
        <v>10.4</v>
      </c>
      <c r="W7" s="47">
        <f t="shared" si="3"/>
        <v>5.8779212598425206</v>
      </c>
      <c r="X7" s="119"/>
      <c r="Z7"/>
      <c r="AA7">
        <v>2004</v>
      </c>
      <c r="AB7" t="s">
        <v>45</v>
      </c>
      <c r="AC7" s="17">
        <v>5.9877255343082121</v>
      </c>
      <c r="AD7" s="17">
        <v>4.5822158273381293</v>
      </c>
      <c r="AE7" s="17">
        <v>5.6432755905511822</v>
      </c>
      <c r="AF7" s="17"/>
      <c r="AG7" s="17">
        <v>5.4044056507325076</v>
      </c>
      <c r="AH7" s="61"/>
    </row>
    <row r="8" spans="1:34" s="72" customFormat="1" ht="14.45">
      <c r="A8" s="86" t="s">
        <v>29</v>
      </c>
      <c r="B8" s="86" t="s">
        <v>30</v>
      </c>
      <c r="C8" s="86" t="s">
        <v>33</v>
      </c>
      <c r="D8" s="86">
        <v>1998</v>
      </c>
      <c r="E8" s="86">
        <v>1</v>
      </c>
      <c r="F8" s="86">
        <v>2</v>
      </c>
      <c r="G8" s="86">
        <v>3</v>
      </c>
      <c r="H8" s="86">
        <v>7</v>
      </c>
      <c r="I8" s="86"/>
      <c r="J8" s="58">
        <v>45988</v>
      </c>
      <c r="K8" s="100">
        <v>7.2</v>
      </c>
      <c r="L8" s="56">
        <v>1</v>
      </c>
      <c r="M8">
        <f t="shared" si="1"/>
        <v>1</v>
      </c>
      <c r="N8">
        <f t="shared" si="0"/>
        <v>7.2</v>
      </c>
      <c r="O8" s="47">
        <v>2.92</v>
      </c>
      <c r="P8" s="53">
        <f t="shared" si="2"/>
        <v>4.2014388489208629</v>
      </c>
      <c r="Q8" s="53"/>
      <c r="R8">
        <v>10.3</v>
      </c>
      <c r="W8" s="47">
        <f t="shared" si="3"/>
        <v>4.30707502569373</v>
      </c>
      <c r="X8" s="119"/>
      <c r="Z8"/>
      <c r="AA8">
        <v>2008</v>
      </c>
      <c r="AB8" t="s">
        <v>46</v>
      </c>
      <c r="AC8" s="17">
        <v>4.976228571428571</v>
      </c>
      <c r="AD8" s="17">
        <v>4.6268201438848919</v>
      </c>
      <c r="AE8" s="17"/>
      <c r="AF8" s="17">
        <v>5.6306152241918666</v>
      </c>
      <c r="AG8" s="17">
        <v>5.0778879798351104</v>
      </c>
      <c r="AH8" s="61"/>
    </row>
    <row r="9" spans="1:34" s="72" customFormat="1" ht="14.45">
      <c r="A9" s="86" t="s">
        <v>29</v>
      </c>
      <c r="B9" s="86" t="s">
        <v>30</v>
      </c>
      <c r="C9" s="86" t="s">
        <v>36</v>
      </c>
      <c r="D9" s="86">
        <v>2016</v>
      </c>
      <c r="E9" s="86">
        <v>1</v>
      </c>
      <c r="F9" s="86">
        <v>1</v>
      </c>
      <c r="G9" s="86">
        <v>3</v>
      </c>
      <c r="H9" s="86">
        <v>8</v>
      </c>
      <c r="I9" s="86"/>
      <c r="J9" s="58">
        <v>45988</v>
      </c>
      <c r="K9" s="100">
        <v>6.6</v>
      </c>
      <c r="L9" s="56">
        <v>1</v>
      </c>
      <c r="M9">
        <f t="shared" si="1"/>
        <v>1</v>
      </c>
      <c r="N9">
        <f t="shared" si="0"/>
        <v>6.6</v>
      </c>
      <c r="O9" s="47">
        <v>3.2</v>
      </c>
      <c r="P9" s="53">
        <f t="shared" si="2"/>
        <v>5.0393700787401583</v>
      </c>
      <c r="Q9" s="53"/>
      <c r="R9">
        <v>10.4</v>
      </c>
      <c r="W9" s="47">
        <f t="shared" si="3"/>
        <v>5.1603149606299219</v>
      </c>
      <c r="X9" s="119"/>
      <c r="Z9"/>
      <c r="AA9">
        <v>2016</v>
      </c>
      <c r="AB9" t="s">
        <v>47</v>
      </c>
      <c r="AC9" s="17">
        <v>5.79450168728909</v>
      </c>
      <c r="AD9" s="17">
        <v>5.2979239465570407</v>
      </c>
      <c r="AE9" s="17">
        <v>6.1413003374578183</v>
      </c>
      <c r="AF9" s="17">
        <v>6.4742189781021899</v>
      </c>
      <c r="AG9" s="17">
        <v>5.9269862373515343</v>
      </c>
      <c r="AH9" s="61"/>
    </row>
    <row r="10" spans="1:34" ht="14.45">
      <c r="A10" s="86" t="s">
        <v>39</v>
      </c>
      <c r="B10" s="86" t="s">
        <v>40</v>
      </c>
      <c r="C10" s="86" t="s">
        <v>41</v>
      </c>
      <c r="D10" s="86">
        <v>1984</v>
      </c>
      <c r="E10" s="86">
        <v>1</v>
      </c>
      <c r="F10" s="86">
        <v>1</v>
      </c>
      <c r="G10" s="86">
        <v>5</v>
      </c>
      <c r="H10" s="86">
        <v>9</v>
      </c>
      <c r="I10" s="86"/>
      <c r="J10" s="58">
        <v>45988</v>
      </c>
      <c r="K10" s="100">
        <v>6.6</v>
      </c>
      <c r="L10" s="56">
        <v>1</v>
      </c>
      <c r="M10">
        <f t="shared" si="1"/>
        <v>1</v>
      </c>
      <c r="N10">
        <f t="shared" si="0"/>
        <v>6.6</v>
      </c>
      <c r="O10" s="47">
        <v>3.2349999999999999</v>
      </c>
      <c r="P10" s="53">
        <f t="shared" si="2"/>
        <v>5.0944881889763787</v>
      </c>
      <c r="R10">
        <v>11.9</v>
      </c>
      <c r="W10" s="47">
        <f t="shared" si="3"/>
        <v>5.1294218222722172</v>
      </c>
      <c r="X10" s="119"/>
      <c r="AA10">
        <v>2020</v>
      </c>
      <c r="AB10" t="s">
        <v>48</v>
      </c>
      <c r="AC10" s="17">
        <v>6.0350830564784044</v>
      </c>
      <c r="AD10" s="17">
        <v>5.7259645464025031</v>
      </c>
      <c r="AE10" s="17">
        <v>6.0298648947951285</v>
      </c>
      <c r="AF10" s="17">
        <v>6.0885422314911377</v>
      </c>
      <c r="AG10" s="17">
        <v>5.969863682291793</v>
      </c>
      <c r="AH10" s="61"/>
    </row>
    <row r="11" spans="1:34" ht="14.45">
      <c r="A11" s="86" t="s">
        <v>39</v>
      </c>
      <c r="B11" s="86" t="s">
        <v>40</v>
      </c>
      <c r="C11" s="86" t="s">
        <v>42</v>
      </c>
      <c r="D11" s="86">
        <v>1989</v>
      </c>
      <c r="E11" s="86">
        <v>1</v>
      </c>
      <c r="F11" s="86">
        <v>2</v>
      </c>
      <c r="G11" s="86">
        <v>5</v>
      </c>
      <c r="H11" s="86">
        <v>10</v>
      </c>
      <c r="I11" s="86"/>
      <c r="J11" s="58">
        <v>45988</v>
      </c>
      <c r="K11" s="100">
        <v>7.1</v>
      </c>
      <c r="L11" s="56">
        <v>1</v>
      </c>
      <c r="M11">
        <f t="shared" si="1"/>
        <v>1</v>
      </c>
      <c r="N11">
        <f t="shared" si="0"/>
        <v>7.1</v>
      </c>
      <c r="O11" s="47">
        <v>3.52</v>
      </c>
      <c r="P11" s="53">
        <f t="shared" si="2"/>
        <v>5.1386861313868621</v>
      </c>
      <c r="R11">
        <v>11</v>
      </c>
      <c r="W11" s="47">
        <f t="shared" si="3"/>
        <v>5.2267778936392082</v>
      </c>
      <c r="X11" s="119"/>
      <c r="Z11" t="s">
        <v>606</v>
      </c>
      <c r="AC11" s="17">
        <v>5.2964516057585822</v>
      </c>
      <c r="AD11" s="17">
        <v>5.0308496560415898</v>
      </c>
      <c r="AE11" s="17">
        <v>5.4012788795553393</v>
      </c>
      <c r="AF11" s="17">
        <v>5.7221928145921854</v>
      </c>
      <c r="AG11" s="17">
        <v>5.3494237317811351</v>
      </c>
      <c r="AH11" s="156"/>
    </row>
    <row r="12" spans="1:34" ht="14.45">
      <c r="A12" s="86" t="s">
        <v>39</v>
      </c>
      <c r="B12" s="86" t="s">
        <v>40</v>
      </c>
      <c r="C12" s="86" t="s">
        <v>45</v>
      </c>
      <c r="D12" s="86">
        <v>2004</v>
      </c>
      <c r="E12" s="86">
        <v>1</v>
      </c>
      <c r="F12" s="86">
        <v>3</v>
      </c>
      <c r="G12" s="86">
        <v>5</v>
      </c>
      <c r="H12" s="86">
        <v>11</v>
      </c>
      <c r="I12" s="86"/>
      <c r="J12" s="58">
        <v>45988</v>
      </c>
      <c r="K12" s="100">
        <v>6.6</v>
      </c>
      <c r="L12" s="56">
        <v>1</v>
      </c>
      <c r="M12">
        <f t="shared" si="1"/>
        <v>1</v>
      </c>
      <c r="N12">
        <f t="shared" si="0"/>
        <v>6.6</v>
      </c>
      <c r="O12" s="47">
        <v>3.5350000000000001</v>
      </c>
      <c r="P12" s="53">
        <f t="shared" si="2"/>
        <v>5.5669291338582685</v>
      </c>
      <c r="R12">
        <v>11.3</v>
      </c>
      <c r="W12" s="47">
        <f t="shared" si="3"/>
        <v>5.6432755905511822</v>
      </c>
      <c r="X12" s="119"/>
      <c r="Z12" t="s">
        <v>29</v>
      </c>
      <c r="AA12">
        <v>1983</v>
      </c>
      <c r="AB12" t="s">
        <v>31</v>
      </c>
      <c r="AC12" s="17">
        <v>3.84</v>
      </c>
      <c r="AD12" s="17">
        <v>3.4303399374348285</v>
      </c>
      <c r="AE12" s="17">
        <v>4.9429831271091125</v>
      </c>
      <c r="AF12" s="17">
        <v>6.0791657977059437</v>
      </c>
      <c r="AG12" s="17">
        <v>4.5731222155624707</v>
      </c>
      <c r="AH12" s="61"/>
    </row>
    <row r="13" spans="1:34" ht="14.45">
      <c r="A13" s="86" t="s">
        <v>39</v>
      </c>
      <c r="B13" s="86" t="s">
        <v>40</v>
      </c>
      <c r="C13" s="86" t="s">
        <v>43</v>
      </c>
      <c r="D13" s="86">
        <v>1999</v>
      </c>
      <c r="E13" s="86">
        <v>1</v>
      </c>
      <c r="F13" s="86">
        <v>4</v>
      </c>
      <c r="G13" s="86">
        <v>5</v>
      </c>
      <c r="H13" s="86">
        <v>12</v>
      </c>
      <c r="I13" s="86"/>
      <c r="J13" s="58">
        <v>45988</v>
      </c>
      <c r="K13" s="100">
        <v>7.2</v>
      </c>
      <c r="L13" s="56">
        <v>1</v>
      </c>
      <c r="M13">
        <f t="shared" si="1"/>
        <v>1</v>
      </c>
      <c r="N13">
        <f t="shared" si="0"/>
        <v>7.2</v>
      </c>
      <c r="O13" s="47">
        <v>4.07</v>
      </c>
      <c r="P13" s="53">
        <f t="shared" si="2"/>
        <v>5.85611510791367</v>
      </c>
      <c r="R13">
        <v>19.2</v>
      </c>
      <c r="W13" s="47">
        <f t="shared" si="3"/>
        <v>5.4077040082219945</v>
      </c>
      <c r="X13" s="119"/>
      <c r="AA13">
        <v>1985</v>
      </c>
      <c r="AB13" t="s">
        <v>32</v>
      </c>
      <c r="AC13" s="17">
        <v>5.4928233970753668</v>
      </c>
      <c r="AD13" s="17">
        <v>3.4736855087358682</v>
      </c>
      <c r="AE13" s="17">
        <v>4.185880764904387</v>
      </c>
      <c r="AF13" s="17">
        <v>5.6050976361767724</v>
      </c>
      <c r="AG13" s="17">
        <v>4.6893718267230984</v>
      </c>
      <c r="AH13" s="61"/>
    </row>
    <row r="14" spans="1:34" s="72" customFormat="1" ht="14.45">
      <c r="A14" s="86" t="s">
        <v>39</v>
      </c>
      <c r="B14" s="86" t="s">
        <v>40</v>
      </c>
      <c r="C14" s="86" t="s">
        <v>46</v>
      </c>
      <c r="D14" s="86">
        <v>2008</v>
      </c>
      <c r="E14" s="86">
        <v>1</v>
      </c>
      <c r="F14" s="86">
        <v>4</v>
      </c>
      <c r="G14" s="86">
        <v>7</v>
      </c>
      <c r="H14" s="86">
        <v>13</v>
      </c>
      <c r="I14" s="86"/>
      <c r="J14" s="58">
        <v>45988</v>
      </c>
      <c r="K14" s="100">
        <v>7.1</v>
      </c>
      <c r="L14" s="56">
        <v>1</v>
      </c>
      <c r="M14">
        <f t="shared" si="1"/>
        <v>1</v>
      </c>
      <c r="N14">
        <f t="shared" si="0"/>
        <v>7.1</v>
      </c>
      <c r="O14" s="47">
        <v>3.7749999999999999</v>
      </c>
      <c r="P14" s="53">
        <f t="shared" si="2"/>
        <v>5.5109489051094886</v>
      </c>
      <c r="Q14" s="53"/>
      <c r="R14">
        <v>10.6</v>
      </c>
      <c r="W14" s="47">
        <f t="shared" si="3"/>
        <v>5.6306152241918666</v>
      </c>
      <c r="X14" s="119"/>
      <c r="Z14"/>
      <c r="AA14">
        <v>1998</v>
      </c>
      <c r="AB14" t="s">
        <v>33</v>
      </c>
      <c r="AC14" s="17">
        <v>4.7839999999999989</v>
      </c>
      <c r="AD14" s="17">
        <v>4.30707502569373</v>
      </c>
      <c r="AE14" s="17">
        <v>6.365408323959505</v>
      </c>
      <c r="AF14" s="17">
        <v>5.2334964028776989</v>
      </c>
      <c r="AG14" s="17">
        <v>5.1724949381327336</v>
      </c>
      <c r="AH14" s="61"/>
    </row>
    <row r="15" spans="1:34" s="72" customFormat="1" ht="14.45">
      <c r="A15" s="86" t="s">
        <v>39</v>
      </c>
      <c r="B15" s="86" t="s">
        <v>40</v>
      </c>
      <c r="C15" s="86" t="s">
        <v>48</v>
      </c>
      <c r="D15" s="86">
        <v>2020</v>
      </c>
      <c r="E15" s="86">
        <v>1</v>
      </c>
      <c r="F15" s="86">
        <v>3</v>
      </c>
      <c r="G15" s="86">
        <v>7</v>
      </c>
      <c r="H15" s="86">
        <v>14</v>
      </c>
      <c r="I15" s="86"/>
      <c r="J15" s="58">
        <v>45988</v>
      </c>
      <c r="K15" s="100">
        <v>6.7</v>
      </c>
      <c r="L15" s="56">
        <v>1</v>
      </c>
      <c r="M15">
        <f t="shared" si="1"/>
        <v>1</v>
      </c>
      <c r="N15">
        <f t="shared" si="0"/>
        <v>6.7</v>
      </c>
      <c r="O15" s="47">
        <v>4.1150000000000002</v>
      </c>
      <c r="P15" s="53">
        <f t="shared" si="2"/>
        <v>6.3798449612403108</v>
      </c>
      <c r="Q15" s="53"/>
      <c r="R15">
        <v>17.3</v>
      </c>
      <c r="W15" s="47">
        <f t="shared" si="3"/>
        <v>6.0298648947951285</v>
      </c>
      <c r="X15" s="119"/>
      <c r="Z15"/>
      <c r="AA15">
        <v>1999</v>
      </c>
      <c r="AB15" t="s">
        <v>34</v>
      </c>
      <c r="AC15" s="17">
        <v>3.8792823920265778</v>
      </c>
      <c r="AD15" s="17">
        <v>3.8463816475495309</v>
      </c>
      <c r="AE15" s="17">
        <v>4.7226006749156353</v>
      </c>
      <c r="AF15" s="17">
        <v>5.6139562043795621</v>
      </c>
      <c r="AG15" s="17">
        <v>4.5155552297178261</v>
      </c>
      <c r="AH15" s="61"/>
    </row>
    <row r="16" spans="1:34" s="72" customFormat="1" ht="14.45">
      <c r="A16" s="86" t="s">
        <v>39</v>
      </c>
      <c r="B16" s="86" t="s">
        <v>40</v>
      </c>
      <c r="C16" s="86" t="s">
        <v>44</v>
      </c>
      <c r="D16" s="86">
        <v>2001</v>
      </c>
      <c r="E16" s="86">
        <v>1</v>
      </c>
      <c r="F16" s="86">
        <v>2</v>
      </c>
      <c r="G16" s="86">
        <v>7</v>
      </c>
      <c r="H16" s="86">
        <v>15</v>
      </c>
      <c r="I16" s="86"/>
      <c r="J16" s="58">
        <v>45988</v>
      </c>
      <c r="K16" s="100">
        <v>7.1</v>
      </c>
      <c r="L16" s="56">
        <v>1</v>
      </c>
      <c r="M16">
        <f t="shared" si="1"/>
        <v>1</v>
      </c>
      <c r="N16">
        <f t="shared" si="0"/>
        <v>7.1</v>
      </c>
      <c r="O16" s="47">
        <v>3.6349999999999998</v>
      </c>
      <c r="P16" s="53">
        <f t="shared" si="2"/>
        <v>5.3065693430656937</v>
      </c>
      <c r="Q16" s="53"/>
      <c r="R16">
        <v>10.3</v>
      </c>
      <c r="W16" s="47">
        <f t="shared" si="3"/>
        <v>5.4399916579770595</v>
      </c>
      <c r="X16" s="119"/>
      <c r="Z16"/>
      <c r="AA16">
        <v>2002</v>
      </c>
      <c r="AB16" t="s">
        <v>35</v>
      </c>
      <c r="AC16" s="17">
        <v>5.578762654668167</v>
      </c>
      <c r="AD16" s="17">
        <v>4.2761521068859194</v>
      </c>
      <c r="AE16" s="17">
        <v>4.107374578177728</v>
      </c>
      <c r="AF16" s="17">
        <v>6.5125097636176781</v>
      </c>
      <c r="AG16" s="17">
        <v>5.1186997758373733</v>
      </c>
      <c r="AH16" s="61"/>
    </row>
    <row r="17" spans="1:34" s="72" customFormat="1" ht="14.45">
      <c r="A17" s="86" t="s">
        <v>39</v>
      </c>
      <c r="B17" s="86" t="s">
        <v>40</v>
      </c>
      <c r="C17" s="86" t="s">
        <v>47</v>
      </c>
      <c r="D17" s="86">
        <v>2016</v>
      </c>
      <c r="E17" s="86">
        <v>1</v>
      </c>
      <c r="F17" s="86">
        <v>1</v>
      </c>
      <c r="G17" s="86">
        <v>7</v>
      </c>
      <c r="H17" s="86">
        <v>16</v>
      </c>
      <c r="I17" s="86"/>
      <c r="J17" s="58">
        <v>45988</v>
      </c>
      <c r="K17" s="100">
        <v>6.6</v>
      </c>
      <c r="L17" s="56">
        <v>1</v>
      </c>
      <c r="M17">
        <f t="shared" si="1"/>
        <v>1</v>
      </c>
      <c r="N17">
        <f t="shared" si="0"/>
        <v>6.6</v>
      </c>
      <c r="O17" s="47">
        <v>3.7349999999999999</v>
      </c>
      <c r="P17" s="53">
        <f t="shared" si="2"/>
        <v>5.8818897637795287</v>
      </c>
      <c r="Q17" s="53"/>
      <c r="R17">
        <v>13.8</v>
      </c>
      <c r="W17" s="47">
        <f t="shared" si="3"/>
        <v>5.79450168728909</v>
      </c>
      <c r="X17" s="119"/>
      <c r="Z17"/>
      <c r="AA17">
        <v>2016</v>
      </c>
      <c r="AB17" t="s">
        <v>36</v>
      </c>
      <c r="AC17" s="17">
        <v>5.1603149606299219</v>
      </c>
      <c r="AD17" s="17">
        <v>4.5244629822732012</v>
      </c>
      <c r="AE17" s="17">
        <v>5.1861528239202661</v>
      </c>
      <c r="AF17" s="17">
        <v>5.8262363823227128</v>
      </c>
      <c r="AG17" s="17">
        <v>5.1742917872865251</v>
      </c>
      <c r="AH17" s="61"/>
    </row>
    <row r="18" spans="1:34" ht="14.45">
      <c r="A18" s="86" t="s">
        <v>29</v>
      </c>
      <c r="B18" s="86" t="s">
        <v>30</v>
      </c>
      <c r="C18" s="86" t="s">
        <v>32</v>
      </c>
      <c r="D18" s="86">
        <v>1985</v>
      </c>
      <c r="E18" s="86">
        <v>2</v>
      </c>
      <c r="F18" s="86">
        <v>1</v>
      </c>
      <c r="G18" s="86">
        <v>9</v>
      </c>
      <c r="H18" s="86">
        <v>17</v>
      </c>
      <c r="I18" s="86"/>
      <c r="J18" s="58">
        <v>45988</v>
      </c>
      <c r="K18" s="100">
        <v>6.6</v>
      </c>
      <c r="L18" s="56">
        <v>1</v>
      </c>
      <c r="M18">
        <f t="shared" si="1"/>
        <v>1</v>
      </c>
      <c r="N18">
        <f t="shared" si="0"/>
        <v>6.6</v>
      </c>
      <c r="O18" s="47">
        <v>3.41</v>
      </c>
      <c r="P18" s="53">
        <f t="shared" si="2"/>
        <v>5.3700787401574814</v>
      </c>
      <c r="R18">
        <v>10.5</v>
      </c>
      <c r="W18" s="47">
        <f t="shared" si="3"/>
        <v>5.4928233970753668</v>
      </c>
      <c r="X18" s="119"/>
      <c r="AA18">
        <v>2018</v>
      </c>
      <c r="AB18" t="s">
        <v>37</v>
      </c>
      <c r="AC18" s="17">
        <v>5.827858285714286</v>
      </c>
      <c r="AD18" s="17">
        <v>4.9723795620437965</v>
      </c>
      <c r="AE18" s="17">
        <v>5.2720000000000002</v>
      </c>
      <c r="AF18" s="17">
        <v>6.2294890510948919</v>
      </c>
      <c r="AG18" s="17">
        <v>5.5754317247132432</v>
      </c>
      <c r="AH18" s="61"/>
    </row>
    <row r="19" spans="1:34" ht="14.45">
      <c r="A19" s="86" t="s">
        <v>29</v>
      </c>
      <c r="B19" s="86" t="s">
        <v>30</v>
      </c>
      <c r="C19" s="86" t="s">
        <v>38</v>
      </c>
      <c r="D19" s="86">
        <v>2023</v>
      </c>
      <c r="E19" s="86">
        <v>2</v>
      </c>
      <c r="F19" s="86">
        <v>2</v>
      </c>
      <c r="G19" s="86">
        <v>9</v>
      </c>
      <c r="H19" s="86">
        <v>18</v>
      </c>
      <c r="I19" s="86"/>
      <c r="J19" s="58">
        <v>45988</v>
      </c>
      <c r="K19" s="100">
        <v>7.2</v>
      </c>
      <c r="L19" s="56">
        <v>1</v>
      </c>
      <c r="M19">
        <f t="shared" si="1"/>
        <v>1</v>
      </c>
      <c r="N19">
        <f t="shared" si="0"/>
        <v>7.2</v>
      </c>
      <c r="O19" s="47">
        <v>3.5750000000000002</v>
      </c>
      <c r="P19" s="53">
        <f t="shared" si="2"/>
        <v>5.1438848920863309</v>
      </c>
      <c r="R19">
        <v>9.8000000000000007</v>
      </c>
      <c r="W19" s="47">
        <f t="shared" si="3"/>
        <v>5.3026104830421383</v>
      </c>
      <c r="X19" s="119"/>
      <c r="AA19">
        <v>2023</v>
      </c>
      <c r="AB19" t="s">
        <v>38</v>
      </c>
      <c r="AC19" s="17">
        <v>6.0041754780652417</v>
      </c>
      <c r="AD19" s="17">
        <v>5.3026104830421383</v>
      </c>
      <c r="AE19" s="17">
        <v>5.8779212598425206</v>
      </c>
      <c r="AF19" s="17">
        <v>5.0245338894681959</v>
      </c>
      <c r="AG19" s="17">
        <v>5.5523102776045237</v>
      </c>
      <c r="AH19" s="61"/>
    </row>
    <row r="20" spans="1:34" ht="14.45">
      <c r="A20" s="86" t="s">
        <v>29</v>
      </c>
      <c r="B20" s="86" t="s">
        <v>30</v>
      </c>
      <c r="C20" s="86" t="s">
        <v>36</v>
      </c>
      <c r="D20" s="86">
        <v>2016</v>
      </c>
      <c r="E20" s="86">
        <v>2</v>
      </c>
      <c r="F20" s="86">
        <v>3</v>
      </c>
      <c r="G20" s="86">
        <v>9</v>
      </c>
      <c r="H20" s="86">
        <v>19</v>
      </c>
      <c r="I20" s="86"/>
      <c r="J20" s="58">
        <v>45988</v>
      </c>
      <c r="K20" s="100">
        <v>6.7</v>
      </c>
      <c r="L20" s="56">
        <v>1</v>
      </c>
      <c r="M20">
        <f t="shared" si="1"/>
        <v>1</v>
      </c>
      <c r="N20">
        <f t="shared" si="0"/>
        <v>6.7</v>
      </c>
      <c r="O20" s="47">
        <v>3.2850000000000001</v>
      </c>
      <c r="P20" s="53">
        <f t="shared" si="2"/>
        <v>5.0930232558139537</v>
      </c>
      <c r="R20">
        <v>10.9</v>
      </c>
      <c r="W20" s="47">
        <f t="shared" si="3"/>
        <v>5.1861528239202661</v>
      </c>
      <c r="X20" s="119"/>
      <c r="Z20" t="s">
        <v>607</v>
      </c>
      <c r="AC20" s="17">
        <v>5.070902146022445</v>
      </c>
      <c r="AD20" s="17">
        <v>4.2666359067073767</v>
      </c>
      <c r="AE20" s="17">
        <v>5.0825401941036441</v>
      </c>
      <c r="AF20" s="17">
        <v>5.7655606409554325</v>
      </c>
      <c r="AG20" s="17">
        <v>5.0464097219472244</v>
      </c>
    </row>
    <row r="21" spans="1:34" ht="14.45">
      <c r="A21" s="86" t="s">
        <v>29</v>
      </c>
      <c r="B21" s="86" t="s">
        <v>30</v>
      </c>
      <c r="C21" s="86" t="s">
        <v>33</v>
      </c>
      <c r="D21" s="86">
        <v>1998</v>
      </c>
      <c r="E21" s="86">
        <v>2</v>
      </c>
      <c r="F21" s="86">
        <v>4</v>
      </c>
      <c r="G21" s="86">
        <v>9</v>
      </c>
      <c r="H21" s="86">
        <v>20</v>
      </c>
      <c r="I21" s="86"/>
      <c r="J21" s="58">
        <v>45988</v>
      </c>
      <c r="K21" s="100">
        <v>7.2</v>
      </c>
      <c r="L21" s="56">
        <v>1</v>
      </c>
      <c r="M21">
        <f t="shared" si="1"/>
        <v>1</v>
      </c>
      <c r="N21">
        <f t="shared" si="0"/>
        <v>7.2</v>
      </c>
      <c r="O21" s="47">
        <v>3.58</v>
      </c>
      <c r="P21" s="53">
        <f t="shared" si="2"/>
        <v>5.1510791366906483</v>
      </c>
      <c r="R21">
        <v>11.1</v>
      </c>
      <c r="W21" s="47">
        <f t="shared" si="3"/>
        <v>5.2334964028776989</v>
      </c>
      <c r="X21" s="119"/>
      <c r="Z21" t="s">
        <v>618</v>
      </c>
      <c r="AC21" s="17">
        <v>5.1836768758905132</v>
      </c>
      <c r="AD21" s="17">
        <v>4.6487427813744837</v>
      </c>
      <c r="AE21" s="17">
        <v>5.231284913981102</v>
      </c>
      <c r="AF21" s="17">
        <v>5.7453223219859177</v>
      </c>
      <c r="AG21" s="17">
        <v>5.193029404124923</v>
      </c>
    </row>
    <row r="22" spans="1:34" s="72" customFormat="1" ht="14.45">
      <c r="A22" s="86" t="s">
        <v>29</v>
      </c>
      <c r="B22" s="86" t="s">
        <v>30</v>
      </c>
      <c r="C22" s="86" t="s">
        <v>31</v>
      </c>
      <c r="D22" s="86">
        <v>1983</v>
      </c>
      <c r="E22" s="86">
        <v>2</v>
      </c>
      <c r="F22" s="86">
        <v>4</v>
      </c>
      <c r="G22" s="86">
        <v>11</v>
      </c>
      <c r="H22" s="86">
        <v>21</v>
      </c>
      <c r="I22" s="86"/>
      <c r="J22" s="58">
        <v>45988</v>
      </c>
      <c r="K22" s="100">
        <v>7.1</v>
      </c>
      <c r="L22" s="56">
        <v>1</v>
      </c>
      <c r="M22">
        <f t="shared" si="1"/>
        <v>1</v>
      </c>
      <c r="N22">
        <f t="shared" si="0"/>
        <v>7.1</v>
      </c>
      <c r="O22" s="47">
        <v>4.1500000000000004</v>
      </c>
      <c r="P22" s="53">
        <f t="shared" si="2"/>
        <v>6.0583941605839424</v>
      </c>
      <c r="Q22" s="53"/>
      <c r="R22">
        <v>12.2</v>
      </c>
      <c r="W22" s="47">
        <f t="shared" si="3"/>
        <v>6.0791657977059437</v>
      </c>
      <c r="X22" s="119"/>
      <c r="Z22"/>
      <c r="AA22"/>
      <c r="AB22"/>
      <c r="AC22"/>
      <c r="AD22"/>
      <c r="AE22"/>
      <c r="AF22"/>
      <c r="AG22"/>
      <c r="AH22"/>
    </row>
    <row r="23" spans="1:34" s="72" customFormat="1" ht="14.45">
      <c r="A23" s="86" t="s">
        <v>29</v>
      </c>
      <c r="B23" s="86" t="s">
        <v>30</v>
      </c>
      <c r="C23" s="86" t="s">
        <v>37</v>
      </c>
      <c r="D23" s="86">
        <v>2018</v>
      </c>
      <c r="E23" s="86">
        <v>2</v>
      </c>
      <c r="F23" s="86">
        <v>3</v>
      </c>
      <c r="G23" s="86">
        <v>11</v>
      </c>
      <c r="H23" s="86">
        <v>22</v>
      </c>
      <c r="I23" s="86"/>
      <c r="J23" s="58">
        <v>45988</v>
      </c>
      <c r="K23" s="100">
        <v>6.6</v>
      </c>
      <c r="L23" s="56">
        <v>1</v>
      </c>
      <c r="M23">
        <f t="shared" si="1"/>
        <v>1</v>
      </c>
      <c r="N23">
        <f t="shared" si="0"/>
        <v>6.6</v>
      </c>
      <c r="O23" s="47">
        <v>3.2949999999999999</v>
      </c>
      <c r="P23" s="53">
        <f t="shared" si="2"/>
        <v>5.1889763779527565</v>
      </c>
      <c r="Q23" s="53"/>
      <c r="R23">
        <v>11.1</v>
      </c>
      <c r="W23" s="47">
        <f t="shared" si="3"/>
        <v>5.2720000000000002</v>
      </c>
      <c r="X23" s="119"/>
      <c r="Z23"/>
      <c r="AA23"/>
      <c r="AB23"/>
      <c r="AC23"/>
      <c r="AD23"/>
      <c r="AE23"/>
      <c r="AF23"/>
      <c r="AG23"/>
      <c r="AH23"/>
    </row>
    <row r="24" spans="1:34" s="72" customFormat="1" ht="14.45">
      <c r="A24" s="86" t="s">
        <v>29</v>
      </c>
      <c r="B24" s="86" t="s">
        <v>30</v>
      </c>
      <c r="C24" s="86" t="s">
        <v>34</v>
      </c>
      <c r="D24" s="86">
        <v>1999</v>
      </c>
      <c r="E24" s="86">
        <v>2</v>
      </c>
      <c r="F24" s="86">
        <v>2</v>
      </c>
      <c r="G24" s="86">
        <v>11</v>
      </c>
      <c r="H24" s="86">
        <v>23</v>
      </c>
      <c r="I24" s="86"/>
      <c r="J24" s="58">
        <v>45988</v>
      </c>
      <c r="K24" s="100">
        <v>7.1</v>
      </c>
      <c r="L24" s="56">
        <v>1</v>
      </c>
      <c r="M24">
        <f t="shared" si="1"/>
        <v>1</v>
      </c>
      <c r="N24">
        <f t="shared" si="0"/>
        <v>7.1</v>
      </c>
      <c r="O24" s="47">
        <v>2.605</v>
      </c>
      <c r="P24" s="53">
        <f t="shared" si="2"/>
        <v>3.8029197080291977</v>
      </c>
      <c r="Q24" s="53"/>
      <c r="R24">
        <v>11.5</v>
      </c>
      <c r="W24" s="47">
        <f t="shared" si="3"/>
        <v>3.8463816475495309</v>
      </c>
      <c r="X24" s="119"/>
      <c r="Z24"/>
      <c r="AA24"/>
      <c r="AB24"/>
      <c r="AC24"/>
      <c r="AD24"/>
      <c r="AE24"/>
      <c r="AF24"/>
      <c r="AG24"/>
      <c r="AH24"/>
    </row>
    <row r="25" spans="1:34" s="72" customFormat="1" ht="14.45">
      <c r="A25" s="86" t="s">
        <v>29</v>
      </c>
      <c r="B25" s="86" t="s">
        <v>30</v>
      </c>
      <c r="C25" s="86" t="s">
        <v>35</v>
      </c>
      <c r="D25" s="86">
        <v>2002</v>
      </c>
      <c r="E25" s="86">
        <v>2</v>
      </c>
      <c r="F25" s="86">
        <v>1</v>
      </c>
      <c r="G25" s="86">
        <v>11</v>
      </c>
      <c r="H25" s="86">
        <v>24</v>
      </c>
      <c r="I25" s="86"/>
      <c r="J25" s="58">
        <v>45988</v>
      </c>
      <c r="K25" s="100">
        <v>6.6</v>
      </c>
      <c r="L25" s="56">
        <v>1</v>
      </c>
      <c r="M25">
        <f t="shared" si="1"/>
        <v>1</v>
      </c>
      <c r="N25">
        <f t="shared" si="0"/>
        <v>6.6</v>
      </c>
      <c r="O25" s="47">
        <v>3.4750000000000001</v>
      </c>
      <c r="P25" s="53">
        <f t="shared" si="2"/>
        <v>5.4724409448818907</v>
      </c>
      <c r="Q25" s="53"/>
      <c r="R25">
        <v>10.8</v>
      </c>
      <c r="W25" s="47">
        <f t="shared" si="3"/>
        <v>5.578762654668167</v>
      </c>
      <c r="X25" s="119"/>
      <c r="Z25"/>
      <c r="AA25"/>
      <c r="AB25"/>
      <c r="AC25"/>
      <c r="AD25"/>
      <c r="AE25"/>
      <c r="AF25"/>
      <c r="AG25"/>
      <c r="AH25"/>
    </row>
    <row r="26" spans="1:34" ht="14.45">
      <c r="A26" s="86" t="s">
        <v>39</v>
      </c>
      <c r="B26" s="86" t="s">
        <v>40</v>
      </c>
      <c r="C26" s="86" t="s">
        <v>42</v>
      </c>
      <c r="D26" s="86">
        <v>1989</v>
      </c>
      <c r="E26" s="87">
        <v>2</v>
      </c>
      <c r="F26" s="87">
        <v>1</v>
      </c>
      <c r="G26" s="87">
        <v>13</v>
      </c>
      <c r="H26" s="86">
        <v>25</v>
      </c>
      <c r="I26" s="87"/>
      <c r="J26" s="58">
        <v>45988</v>
      </c>
      <c r="K26" s="100">
        <v>6.6</v>
      </c>
      <c r="L26" s="56">
        <v>1</v>
      </c>
      <c r="M26">
        <f t="shared" si="1"/>
        <v>1</v>
      </c>
      <c r="N26">
        <f t="shared" si="0"/>
        <v>6.6</v>
      </c>
      <c r="O26" s="47">
        <v>3</v>
      </c>
      <c r="P26" s="53">
        <f t="shared" si="2"/>
        <v>4.7244094488188981</v>
      </c>
      <c r="R26">
        <v>12.3</v>
      </c>
      <c r="W26" s="47">
        <f t="shared" si="3"/>
        <v>4.7352080989876271</v>
      </c>
      <c r="X26" s="119"/>
      <c r="Z26" s="29" t="s">
        <v>835</v>
      </c>
      <c r="AB26" s="29" t="s">
        <v>55</v>
      </c>
    </row>
    <row r="27" spans="1:34" ht="14.45">
      <c r="A27" s="86" t="s">
        <v>39</v>
      </c>
      <c r="B27" s="86" t="s">
        <v>40</v>
      </c>
      <c r="C27" s="86" t="s">
        <v>45</v>
      </c>
      <c r="D27" s="86">
        <v>2004</v>
      </c>
      <c r="E27" s="86">
        <v>2</v>
      </c>
      <c r="F27" s="86">
        <v>2</v>
      </c>
      <c r="G27" s="86">
        <v>13</v>
      </c>
      <c r="H27" s="86">
        <v>26</v>
      </c>
      <c r="I27" s="86"/>
      <c r="J27" s="58">
        <v>45988</v>
      </c>
      <c r="K27" s="100">
        <v>7.2</v>
      </c>
      <c r="L27" s="56">
        <v>1</v>
      </c>
      <c r="M27">
        <f t="shared" si="1"/>
        <v>1</v>
      </c>
      <c r="N27">
        <f t="shared" si="0"/>
        <v>7.2</v>
      </c>
      <c r="O27" s="47">
        <v>3.11</v>
      </c>
      <c r="P27" s="53">
        <f t="shared" si="2"/>
        <v>4.4748201438848918</v>
      </c>
      <c r="R27">
        <v>10.4</v>
      </c>
      <c r="W27" s="47">
        <f t="shared" si="3"/>
        <v>4.5822158273381293</v>
      </c>
      <c r="X27" s="119"/>
      <c r="Z27" s="29" t="s">
        <v>56</v>
      </c>
      <c r="AA27" s="29" t="s">
        <v>49</v>
      </c>
      <c r="AB27">
        <v>1</v>
      </c>
      <c r="AC27">
        <v>2</v>
      </c>
      <c r="AD27">
        <v>3</v>
      </c>
      <c r="AE27">
        <v>4</v>
      </c>
      <c r="AF27" t="s">
        <v>618</v>
      </c>
    </row>
    <row r="28" spans="1:34" ht="14.45">
      <c r="A28" s="86" t="s">
        <v>39</v>
      </c>
      <c r="B28" s="86" t="s">
        <v>40</v>
      </c>
      <c r="C28" s="86" t="s">
        <v>41</v>
      </c>
      <c r="D28" s="86">
        <v>1984</v>
      </c>
      <c r="E28" s="86">
        <v>2</v>
      </c>
      <c r="F28" s="86">
        <v>3</v>
      </c>
      <c r="G28" s="86">
        <v>13</v>
      </c>
      <c r="H28" s="86">
        <v>27</v>
      </c>
      <c r="I28" s="86"/>
      <c r="J28" s="58">
        <v>45988</v>
      </c>
      <c r="K28" s="100">
        <v>6.5</v>
      </c>
      <c r="L28" s="56">
        <v>1</v>
      </c>
      <c r="M28">
        <f t="shared" si="1"/>
        <v>1</v>
      </c>
      <c r="N28">
        <f t="shared" si="0"/>
        <v>6.5</v>
      </c>
      <c r="O28" s="47">
        <v>3.1150000000000002</v>
      </c>
      <c r="P28" s="53">
        <f t="shared" si="2"/>
        <v>4.984</v>
      </c>
      <c r="R28">
        <v>10.8</v>
      </c>
      <c r="W28" s="47">
        <f t="shared" si="3"/>
        <v>5.080832</v>
      </c>
      <c r="X28" s="119"/>
      <c r="Z28">
        <v>1</v>
      </c>
      <c r="AA28" t="s">
        <v>29</v>
      </c>
      <c r="AB28" s="17">
        <v>5.827858285714286</v>
      </c>
      <c r="AC28" s="17">
        <v>3.4736855087358682</v>
      </c>
      <c r="AD28" s="17">
        <v>4.9429831271091125</v>
      </c>
      <c r="AE28" s="17">
        <v>5.6139562043795621</v>
      </c>
      <c r="AF28" s="17">
        <v>4.9646207814847072</v>
      </c>
      <c r="AG28" s="61"/>
      <c r="AH28" s="17"/>
    </row>
    <row r="29" spans="1:34" ht="14.45">
      <c r="A29" s="86" t="s">
        <v>39</v>
      </c>
      <c r="B29" s="86" t="s">
        <v>40</v>
      </c>
      <c r="C29" s="86" t="s">
        <v>47</v>
      </c>
      <c r="D29" s="86">
        <v>2016</v>
      </c>
      <c r="E29" s="86">
        <v>2</v>
      </c>
      <c r="F29" s="86">
        <v>4</v>
      </c>
      <c r="G29" s="86">
        <v>13</v>
      </c>
      <c r="H29" s="86">
        <v>28</v>
      </c>
      <c r="I29" s="86"/>
      <c r="J29" s="58">
        <v>45988</v>
      </c>
      <c r="K29" s="100">
        <v>7.1</v>
      </c>
      <c r="L29" s="56">
        <v>1</v>
      </c>
      <c r="M29">
        <f t="shared" si="1"/>
        <v>1</v>
      </c>
      <c r="N29">
        <f t="shared" si="0"/>
        <v>7.1</v>
      </c>
      <c r="O29" s="47">
        <v>4.4450000000000003</v>
      </c>
      <c r="P29" s="53">
        <f t="shared" si="2"/>
        <v>6.4890510948905114</v>
      </c>
      <c r="R29">
        <v>12.7</v>
      </c>
      <c r="W29" s="47">
        <f t="shared" si="3"/>
        <v>6.4742189781021899</v>
      </c>
      <c r="X29" s="119"/>
      <c r="Z29">
        <v>3</v>
      </c>
      <c r="AA29" t="s">
        <v>29</v>
      </c>
      <c r="AB29" s="17">
        <v>5.1603149606299219</v>
      </c>
      <c r="AC29" s="17">
        <v>4.30707502569373</v>
      </c>
      <c r="AD29" s="17">
        <v>5.8779212598425206</v>
      </c>
      <c r="AE29" s="17">
        <v>6.5125097636176781</v>
      </c>
      <c r="AF29" s="17">
        <v>5.4644552524459629</v>
      </c>
      <c r="AG29" s="61"/>
      <c r="AH29" s="17"/>
    </row>
    <row r="30" spans="1:34" s="72" customFormat="1" ht="14.45">
      <c r="A30" s="86" t="s">
        <v>39</v>
      </c>
      <c r="B30" s="86" t="s">
        <v>40</v>
      </c>
      <c r="C30" s="86" t="s">
        <v>44</v>
      </c>
      <c r="D30" s="86">
        <v>2001</v>
      </c>
      <c r="E30" s="86">
        <v>2</v>
      </c>
      <c r="F30" s="86">
        <v>4</v>
      </c>
      <c r="G30" s="86">
        <v>15</v>
      </c>
      <c r="H30" s="86">
        <v>29</v>
      </c>
      <c r="I30" s="86"/>
      <c r="J30" s="58">
        <v>45988</v>
      </c>
      <c r="K30" s="100">
        <v>7.1</v>
      </c>
      <c r="L30" s="56">
        <v>1</v>
      </c>
      <c r="M30">
        <f t="shared" si="1"/>
        <v>1</v>
      </c>
      <c r="N30">
        <f t="shared" si="0"/>
        <v>7.1</v>
      </c>
      <c r="O30" s="47">
        <v>4.04</v>
      </c>
      <c r="P30" s="53">
        <f t="shared" si="2"/>
        <v>5.897810218978103</v>
      </c>
      <c r="Q30" s="53"/>
      <c r="R30">
        <v>11.4</v>
      </c>
      <c r="W30" s="47">
        <f t="shared" si="3"/>
        <v>5.9719541188738274</v>
      </c>
      <c r="X30" s="119"/>
      <c r="Z30">
        <v>5</v>
      </c>
      <c r="AA30" t="s">
        <v>39</v>
      </c>
      <c r="AB30" s="17">
        <v>5.1294218222722172</v>
      </c>
      <c r="AC30" s="17">
        <v>5.2267778936392082</v>
      </c>
      <c r="AD30" s="17">
        <v>5.6432755905511822</v>
      </c>
      <c r="AE30" s="17">
        <v>5.4077040082219945</v>
      </c>
      <c r="AF30" s="17">
        <v>5.3517948286711512</v>
      </c>
      <c r="AG30" s="61"/>
      <c r="AH30" s="17"/>
    </row>
    <row r="31" spans="1:34" s="72" customFormat="1" ht="14.45">
      <c r="A31" s="86" t="s">
        <v>39</v>
      </c>
      <c r="B31" s="86" t="s">
        <v>40</v>
      </c>
      <c r="C31" s="86" t="s">
        <v>43</v>
      </c>
      <c r="D31" s="86">
        <v>1999</v>
      </c>
      <c r="E31" s="86">
        <v>2</v>
      </c>
      <c r="F31" s="86">
        <v>3</v>
      </c>
      <c r="G31" s="86">
        <v>15</v>
      </c>
      <c r="H31" s="86">
        <v>30</v>
      </c>
      <c r="I31" s="86"/>
      <c r="J31" s="58">
        <v>45988</v>
      </c>
      <c r="K31" s="100">
        <v>6.6</v>
      </c>
      <c r="L31" s="56">
        <v>1</v>
      </c>
      <c r="M31">
        <f t="shared" si="1"/>
        <v>1</v>
      </c>
      <c r="N31">
        <f t="shared" si="0"/>
        <v>6.6</v>
      </c>
      <c r="O31" s="47">
        <v>3.2650000000000001</v>
      </c>
      <c r="P31" s="53">
        <f t="shared" si="2"/>
        <v>5.1417322834645676</v>
      </c>
      <c r="Q31" s="53"/>
      <c r="R31">
        <v>12.5</v>
      </c>
      <c r="W31" s="47">
        <f t="shared" si="3"/>
        <v>5.1417322834645676</v>
      </c>
      <c r="X31" s="119"/>
      <c r="Z31">
        <v>7</v>
      </c>
      <c r="AA31" t="s">
        <v>39</v>
      </c>
      <c r="AB31" s="17">
        <v>5.79450168728909</v>
      </c>
      <c r="AC31" s="17">
        <v>5.4399916579770595</v>
      </c>
      <c r="AD31" s="17">
        <v>6.0298648947951285</v>
      </c>
      <c r="AE31" s="17">
        <v>5.6306152241918666</v>
      </c>
      <c r="AF31" s="17">
        <v>5.7237433660632862</v>
      </c>
      <c r="AG31" s="61"/>
      <c r="AH31" s="17"/>
    </row>
    <row r="32" spans="1:34" s="72" customFormat="1" ht="14.45">
      <c r="A32" s="86" t="s">
        <v>39</v>
      </c>
      <c r="B32" s="86" t="s">
        <v>40</v>
      </c>
      <c r="C32" s="86" t="s">
        <v>46</v>
      </c>
      <c r="D32" s="86">
        <v>2008</v>
      </c>
      <c r="E32" s="86">
        <v>2</v>
      </c>
      <c r="F32" s="86">
        <v>2</v>
      </c>
      <c r="G32" s="86">
        <v>15</v>
      </c>
      <c r="H32" s="86">
        <v>31</v>
      </c>
      <c r="I32" s="86"/>
      <c r="J32" s="58">
        <v>45988</v>
      </c>
      <c r="K32" s="100">
        <v>7.2</v>
      </c>
      <c r="L32" s="56">
        <v>1</v>
      </c>
      <c r="M32">
        <f t="shared" si="1"/>
        <v>1</v>
      </c>
      <c r="N32">
        <f t="shared" si="0"/>
        <v>7.2</v>
      </c>
      <c r="O32" s="47">
        <v>3.165</v>
      </c>
      <c r="P32" s="53">
        <f t="shared" si="2"/>
        <v>4.5539568345323742</v>
      </c>
      <c r="Q32" s="53"/>
      <c r="R32">
        <v>11.1</v>
      </c>
      <c r="W32" s="47">
        <f t="shared" si="3"/>
        <v>4.6268201438848919</v>
      </c>
      <c r="X32" s="119"/>
      <c r="Z32">
        <v>9</v>
      </c>
      <c r="AA32" t="s">
        <v>29</v>
      </c>
      <c r="AB32" s="17">
        <v>5.4928233970753668</v>
      </c>
      <c r="AC32" s="17">
        <v>5.3026104830421383</v>
      </c>
      <c r="AD32" s="17">
        <v>5.1861528239202661</v>
      </c>
      <c r="AE32" s="17">
        <v>5.2334964028776989</v>
      </c>
      <c r="AF32" s="17">
        <v>5.3037707767288671</v>
      </c>
      <c r="AG32" s="61"/>
      <c r="AH32" s="17"/>
    </row>
    <row r="33" spans="1:34" s="72" customFormat="1" ht="14.45">
      <c r="A33" s="86" t="s">
        <v>39</v>
      </c>
      <c r="B33" s="86" t="s">
        <v>40</v>
      </c>
      <c r="C33" s="86" t="s">
        <v>48</v>
      </c>
      <c r="D33" s="86">
        <v>2020</v>
      </c>
      <c r="E33" s="86">
        <v>2</v>
      </c>
      <c r="F33" s="86">
        <v>1</v>
      </c>
      <c r="G33" s="86">
        <v>15</v>
      </c>
      <c r="H33" s="86">
        <v>32</v>
      </c>
      <c r="I33" s="86"/>
      <c r="J33" s="58">
        <v>45988</v>
      </c>
      <c r="K33" s="100">
        <v>6.7</v>
      </c>
      <c r="L33" s="56">
        <v>1</v>
      </c>
      <c r="M33">
        <f t="shared" si="1"/>
        <v>1</v>
      </c>
      <c r="N33">
        <f t="shared" si="0"/>
        <v>6.7</v>
      </c>
      <c r="O33" s="47">
        <v>3.915</v>
      </c>
      <c r="P33" s="53">
        <f t="shared" si="2"/>
        <v>6.0697674418604644</v>
      </c>
      <c r="Q33" s="53"/>
      <c r="R33">
        <v>13</v>
      </c>
      <c r="W33" s="47">
        <f t="shared" si="3"/>
        <v>6.0350830564784044</v>
      </c>
      <c r="X33" s="119"/>
      <c r="Z33">
        <v>11</v>
      </c>
      <c r="AA33" t="s">
        <v>29</v>
      </c>
      <c r="AB33" s="17">
        <v>5.578762654668167</v>
      </c>
      <c r="AC33" s="17">
        <v>3.8463816475495309</v>
      </c>
      <c r="AD33" s="17">
        <v>5.2720000000000002</v>
      </c>
      <c r="AE33" s="17">
        <v>6.0791657977059437</v>
      </c>
      <c r="AF33" s="17">
        <v>5.1940775249809104</v>
      </c>
      <c r="AG33" s="61"/>
      <c r="AH33" s="17"/>
    </row>
    <row r="34" spans="1:34" ht="14.45">
      <c r="A34" s="86" t="s">
        <v>29</v>
      </c>
      <c r="B34" s="86" t="s">
        <v>30</v>
      </c>
      <c r="C34" s="86" t="s">
        <v>33</v>
      </c>
      <c r="D34" s="86">
        <v>1998</v>
      </c>
      <c r="E34" s="86">
        <v>3</v>
      </c>
      <c r="F34" s="86">
        <v>1</v>
      </c>
      <c r="G34" s="86">
        <v>17</v>
      </c>
      <c r="H34" s="86">
        <v>33</v>
      </c>
      <c r="I34" s="86"/>
      <c r="J34" s="58">
        <v>45988</v>
      </c>
      <c r="K34" s="100">
        <v>6.7</v>
      </c>
      <c r="L34" s="56">
        <v>1</v>
      </c>
      <c r="M34">
        <f t="shared" si="1"/>
        <v>1</v>
      </c>
      <c r="N34">
        <f t="shared" si="0"/>
        <v>6.7</v>
      </c>
      <c r="O34" s="47">
        <v>3.01</v>
      </c>
      <c r="P34" s="53">
        <f t="shared" si="2"/>
        <v>4.6666666666666661</v>
      </c>
      <c r="R34">
        <v>10.3</v>
      </c>
      <c r="W34" s="47">
        <f t="shared" si="3"/>
        <v>4.7839999999999989</v>
      </c>
      <c r="X34" s="119"/>
      <c r="Z34">
        <v>13</v>
      </c>
      <c r="AA34" t="s">
        <v>39</v>
      </c>
      <c r="AB34" s="17">
        <v>4.7352080989876271</v>
      </c>
      <c r="AC34" s="17">
        <v>4.5822158273381293</v>
      </c>
      <c r="AD34" s="17">
        <v>5.080832</v>
      </c>
      <c r="AE34" s="17">
        <v>6.4742189781021899</v>
      </c>
      <c r="AF34" s="17">
        <v>5.2181187261069866</v>
      </c>
      <c r="AG34" s="61"/>
      <c r="AH34" s="17"/>
    </row>
    <row r="35" spans="1:34" ht="14.45">
      <c r="A35" s="86" t="s">
        <v>29</v>
      </c>
      <c r="B35" s="86" t="s">
        <v>30</v>
      </c>
      <c r="C35" s="86" t="s">
        <v>31</v>
      </c>
      <c r="D35" s="86">
        <v>1983</v>
      </c>
      <c r="E35" s="86">
        <v>3</v>
      </c>
      <c r="F35" s="86">
        <v>2</v>
      </c>
      <c r="G35" s="86">
        <v>17</v>
      </c>
      <c r="H35" s="86">
        <v>34</v>
      </c>
      <c r="I35" s="86"/>
      <c r="J35" s="58">
        <v>45988</v>
      </c>
      <c r="K35" s="100">
        <v>7.1</v>
      </c>
      <c r="L35" s="56">
        <v>1</v>
      </c>
      <c r="M35">
        <f t="shared" si="1"/>
        <v>1</v>
      </c>
      <c r="N35">
        <f t="shared" si="0"/>
        <v>7.1</v>
      </c>
      <c r="O35" s="47">
        <v>2.3050000000000002</v>
      </c>
      <c r="P35" s="53">
        <f t="shared" si="2"/>
        <v>3.3649635036496357</v>
      </c>
      <c r="R35">
        <v>10.8</v>
      </c>
      <c r="W35" s="47">
        <f t="shared" si="3"/>
        <v>3.4303399374348285</v>
      </c>
      <c r="X35" s="119"/>
      <c r="Z35">
        <v>15</v>
      </c>
      <c r="AA35" t="s">
        <v>39</v>
      </c>
      <c r="AB35" s="17">
        <v>6.0350830564784044</v>
      </c>
      <c r="AC35" s="17">
        <v>4.6268201438848919</v>
      </c>
      <c r="AD35" s="17">
        <v>5.1417322834645676</v>
      </c>
      <c r="AE35" s="17">
        <v>5.9719541188738274</v>
      </c>
      <c r="AF35" s="17">
        <v>5.4438974006754233</v>
      </c>
      <c r="AG35" s="61"/>
      <c r="AH35" s="17"/>
    </row>
    <row r="36" spans="1:34" ht="14.45">
      <c r="A36" s="86" t="s">
        <v>29</v>
      </c>
      <c r="B36" s="86" t="s">
        <v>30</v>
      </c>
      <c r="C36" s="86" t="s">
        <v>34</v>
      </c>
      <c r="D36" s="86">
        <v>1999</v>
      </c>
      <c r="E36" s="86">
        <v>3</v>
      </c>
      <c r="F36" s="86">
        <v>3</v>
      </c>
      <c r="G36" s="86">
        <v>17</v>
      </c>
      <c r="H36" s="86">
        <v>35</v>
      </c>
      <c r="I36" s="86"/>
      <c r="J36" s="58">
        <v>45988</v>
      </c>
      <c r="K36" s="100">
        <v>6.6</v>
      </c>
      <c r="L36" s="56">
        <v>1</v>
      </c>
      <c r="M36">
        <f t="shared" si="1"/>
        <v>1</v>
      </c>
      <c r="N36">
        <f t="shared" si="0"/>
        <v>6.6</v>
      </c>
      <c r="O36" s="47">
        <v>2.9449999999999998</v>
      </c>
      <c r="P36" s="53">
        <f t="shared" si="2"/>
        <v>4.6377952755905509</v>
      </c>
      <c r="R36">
        <v>10.9</v>
      </c>
      <c r="W36" s="47">
        <f t="shared" si="3"/>
        <v>4.7226006749156353</v>
      </c>
      <c r="X36" s="119"/>
      <c r="Z36">
        <v>17</v>
      </c>
      <c r="AA36" t="s">
        <v>29</v>
      </c>
      <c r="AB36" s="17">
        <v>4.7839999999999989</v>
      </c>
      <c r="AC36" s="17">
        <v>3.4303399374348285</v>
      </c>
      <c r="AD36" s="17">
        <v>4.7226006749156353</v>
      </c>
      <c r="AE36" s="17">
        <v>6.2294890510948919</v>
      </c>
      <c r="AF36" s="17">
        <v>4.7916074158613382</v>
      </c>
      <c r="AG36" s="156"/>
      <c r="AH36" s="157"/>
    </row>
    <row r="37" spans="1:34" ht="14.45">
      <c r="A37" s="86" t="s">
        <v>29</v>
      </c>
      <c r="B37" s="86" t="s">
        <v>30</v>
      </c>
      <c r="C37" s="86" t="s">
        <v>37</v>
      </c>
      <c r="D37" s="86">
        <v>2018</v>
      </c>
      <c r="E37" s="86">
        <v>3</v>
      </c>
      <c r="F37" s="86">
        <v>4</v>
      </c>
      <c r="G37" s="86">
        <v>17</v>
      </c>
      <c r="H37" s="86">
        <v>36</v>
      </c>
      <c r="I37" s="86"/>
      <c r="J37" s="58">
        <v>45988</v>
      </c>
      <c r="K37" s="100">
        <v>7.1</v>
      </c>
      <c r="L37" s="56">
        <v>1</v>
      </c>
      <c r="M37">
        <f t="shared" si="1"/>
        <v>1</v>
      </c>
      <c r="N37">
        <f t="shared" si="0"/>
        <v>7.1</v>
      </c>
      <c r="O37" s="47">
        <v>4.2</v>
      </c>
      <c r="P37" s="53">
        <f t="shared" si="2"/>
        <v>6.13138686131387</v>
      </c>
      <c r="R37">
        <v>11.1</v>
      </c>
      <c r="W37" s="47">
        <f t="shared" si="3"/>
        <v>6.2294890510948919</v>
      </c>
      <c r="X37" s="119"/>
      <c r="Z37">
        <v>19</v>
      </c>
      <c r="AA37" t="s">
        <v>29</v>
      </c>
      <c r="AB37" s="17">
        <v>6.0041754780652417</v>
      </c>
      <c r="AC37" s="17">
        <v>4.5244629822732012</v>
      </c>
      <c r="AD37" s="17">
        <v>4.107374578177728</v>
      </c>
      <c r="AE37" s="17">
        <v>5.6050976361767724</v>
      </c>
      <c r="AF37" s="17">
        <v>5.0602776686732351</v>
      </c>
      <c r="AG37" s="61"/>
      <c r="AH37" s="17"/>
    </row>
    <row r="38" spans="1:34" s="72" customFormat="1" ht="14.45">
      <c r="A38" s="86" t="s">
        <v>29</v>
      </c>
      <c r="B38" s="86" t="s">
        <v>30</v>
      </c>
      <c r="C38" s="86" t="s">
        <v>32</v>
      </c>
      <c r="D38" s="86">
        <v>1985</v>
      </c>
      <c r="E38" s="86">
        <v>3</v>
      </c>
      <c r="F38" s="86">
        <v>4</v>
      </c>
      <c r="G38" s="86">
        <v>19</v>
      </c>
      <c r="H38" s="86">
        <v>37</v>
      </c>
      <c r="I38" s="86"/>
      <c r="J38" s="58">
        <v>45988</v>
      </c>
      <c r="K38" s="100">
        <v>7.2</v>
      </c>
      <c r="L38" s="56">
        <v>1</v>
      </c>
      <c r="M38">
        <f t="shared" si="1"/>
        <v>1</v>
      </c>
      <c r="N38">
        <f t="shared" si="0"/>
        <v>7.2</v>
      </c>
      <c r="O38" s="47">
        <v>3.8</v>
      </c>
      <c r="P38" s="53">
        <f t="shared" si="2"/>
        <v>5.4676258992805753</v>
      </c>
      <c r="Q38" s="53"/>
      <c r="R38">
        <v>10.3</v>
      </c>
      <c r="W38" s="47">
        <f t="shared" si="3"/>
        <v>5.6050976361767724</v>
      </c>
      <c r="X38" s="119"/>
      <c r="Z38">
        <v>21</v>
      </c>
      <c r="AA38" t="s">
        <v>39</v>
      </c>
      <c r="AB38" s="17">
        <v>5.0124916943521578</v>
      </c>
      <c r="AC38" s="17">
        <v>5.2979239465570407</v>
      </c>
      <c r="AD38" s="17">
        <v>3.9494948571428568</v>
      </c>
      <c r="AE38" s="17">
        <v>6.0885422314911377</v>
      </c>
      <c r="AF38" s="17">
        <v>5.0871131823857976</v>
      </c>
      <c r="AG38" s="61"/>
      <c r="AH38" s="17"/>
    </row>
    <row r="39" spans="1:34" s="72" customFormat="1" ht="14.45">
      <c r="A39" s="86" t="s">
        <v>29</v>
      </c>
      <c r="B39" s="86" t="s">
        <v>30</v>
      </c>
      <c r="C39" s="86" t="s">
        <v>35</v>
      </c>
      <c r="D39" s="86">
        <v>2002</v>
      </c>
      <c r="E39" s="86">
        <v>3</v>
      </c>
      <c r="F39" s="86">
        <v>3</v>
      </c>
      <c r="G39" s="86">
        <v>19</v>
      </c>
      <c r="H39" s="86">
        <v>38</v>
      </c>
      <c r="I39" s="86"/>
      <c r="J39" s="58">
        <v>45988</v>
      </c>
      <c r="K39" s="100">
        <v>6.6</v>
      </c>
      <c r="L39" s="56">
        <v>1</v>
      </c>
      <c r="M39">
        <f t="shared" si="1"/>
        <v>1</v>
      </c>
      <c r="N39">
        <f t="shared" si="0"/>
        <v>6.6</v>
      </c>
      <c r="O39" s="47">
        <v>2.57</v>
      </c>
      <c r="P39" s="53">
        <f t="shared" si="2"/>
        <v>4.0472440944881889</v>
      </c>
      <c r="Q39" s="53"/>
      <c r="R39">
        <v>11.2</v>
      </c>
      <c r="W39" s="47">
        <f t="shared" si="3"/>
        <v>4.107374578177728</v>
      </c>
      <c r="X39" s="119"/>
      <c r="Z39">
        <v>23</v>
      </c>
      <c r="AA39" t="s">
        <v>39</v>
      </c>
      <c r="AB39" s="17">
        <v>5.9877255343082121</v>
      </c>
      <c r="AC39" s="17">
        <v>4.5859937434827955</v>
      </c>
      <c r="AD39" s="17"/>
      <c r="AE39" s="17">
        <v>4.7976602924634424</v>
      </c>
      <c r="AF39" s="17">
        <v>5.1237931900848164</v>
      </c>
      <c r="AG39" s="61"/>
      <c r="AH39" s="17"/>
    </row>
    <row r="40" spans="1:34" s="72" customFormat="1" ht="14.45">
      <c r="A40" s="86" t="s">
        <v>29</v>
      </c>
      <c r="B40" s="86" t="s">
        <v>30</v>
      </c>
      <c r="C40" s="86" t="s">
        <v>36</v>
      </c>
      <c r="D40" s="86">
        <v>2016</v>
      </c>
      <c r="E40" s="86">
        <v>3</v>
      </c>
      <c r="F40" s="86">
        <v>2</v>
      </c>
      <c r="G40" s="86">
        <v>19</v>
      </c>
      <c r="H40" s="86">
        <v>39</v>
      </c>
      <c r="I40" s="86"/>
      <c r="J40" s="58">
        <v>45988</v>
      </c>
      <c r="K40" s="100">
        <v>7.1</v>
      </c>
      <c r="L40" s="56">
        <v>1</v>
      </c>
      <c r="M40">
        <f t="shared" si="1"/>
        <v>1</v>
      </c>
      <c r="N40">
        <f t="shared" si="0"/>
        <v>7.1</v>
      </c>
      <c r="O40" s="47">
        <v>3.03</v>
      </c>
      <c r="P40" s="53">
        <f t="shared" si="2"/>
        <v>4.4233576642335768</v>
      </c>
      <c r="Q40" s="53"/>
      <c r="R40">
        <v>10.5</v>
      </c>
      <c r="W40" s="47">
        <f t="shared" si="3"/>
        <v>4.5244629822732012</v>
      </c>
      <c r="X40" s="119"/>
      <c r="Z40">
        <v>25</v>
      </c>
      <c r="AA40" t="s">
        <v>29</v>
      </c>
      <c r="AB40" s="17">
        <v>3.8792823920265778</v>
      </c>
      <c r="AC40" s="17">
        <v>4.2761521068859194</v>
      </c>
      <c r="AD40" s="17">
        <v>4.185880764904387</v>
      </c>
      <c r="AE40" s="17">
        <v>5.0245338894681959</v>
      </c>
      <c r="AF40" s="17">
        <v>4.3414622883212699</v>
      </c>
      <c r="AG40" s="61"/>
      <c r="AH40" s="17"/>
    </row>
    <row r="41" spans="1:34" s="72" customFormat="1" ht="14.45">
      <c r="A41" s="86" t="s">
        <v>29</v>
      </c>
      <c r="B41" s="86" t="s">
        <v>30</v>
      </c>
      <c r="C41" s="86" t="s">
        <v>38</v>
      </c>
      <c r="D41" s="86">
        <v>2023</v>
      </c>
      <c r="E41" s="86">
        <v>3</v>
      </c>
      <c r="F41" s="86">
        <v>1</v>
      </c>
      <c r="G41" s="86">
        <v>19</v>
      </c>
      <c r="H41" s="86">
        <v>40</v>
      </c>
      <c r="I41" s="86"/>
      <c r="J41" s="58">
        <v>45988</v>
      </c>
      <c r="K41" s="100">
        <v>6.6</v>
      </c>
      <c r="L41" s="56">
        <v>1</v>
      </c>
      <c r="M41">
        <f t="shared" si="1"/>
        <v>1</v>
      </c>
      <c r="N41">
        <f t="shared" si="0"/>
        <v>6.6</v>
      </c>
      <c r="O41" s="47">
        <v>3.7149999999999999</v>
      </c>
      <c r="P41" s="53">
        <f t="shared" si="2"/>
        <v>5.8503937007874018</v>
      </c>
      <c r="Q41" s="53"/>
      <c r="R41">
        <v>10.199999999999999</v>
      </c>
      <c r="W41" s="47">
        <f t="shared" si="3"/>
        <v>6.0041754780652417</v>
      </c>
      <c r="X41" s="119"/>
      <c r="Z41">
        <v>27</v>
      </c>
      <c r="AA41" t="s">
        <v>29</v>
      </c>
      <c r="AB41" s="17">
        <v>3.84</v>
      </c>
      <c r="AC41" s="17">
        <v>4.9723795620437965</v>
      </c>
      <c r="AD41" s="17">
        <v>6.365408323959505</v>
      </c>
      <c r="AE41" s="17">
        <v>5.8262363823227128</v>
      </c>
      <c r="AF41" s="17">
        <v>5.2510060670815033</v>
      </c>
      <c r="AG41" s="61"/>
      <c r="AH41" s="17"/>
    </row>
    <row r="42" spans="1:34" ht="14.45">
      <c r="A42" s="86" t="s">
        <v>39</v>
      </c>
      <c r="B42" s="86" t="s">
        <v>40</v>
      </c>
      <c r="C42" s="86" t="s">
        <v>44</v>
      </c>
      <c r="D42" s="86">
        <v>2001</v>
      </c>
      <c r="E42" s="86">
        <v>3</v>
      </c>
      <c r="F42" s="86">
        <v>1</v>
      </c>
      <c r="G42" s="86">
        <v>21</v>
      </c>
      <c r="H42" s="86">
        <v>41</v>
      </c>
      <c r="I42" s="86"/>
      <c r="J42" s="58">
        <v>45988</v>
      </c>
      <c r="K42" s="100">
        <v>6.7</v>
      </c>
      <c r="L42" s="56">
        <v>1</v>
      </c>
      <c r="M42">
        <f t="shared" si="1"/>
        <v>1</v>
      </c>
      <c r="N42">
        <f t="shared" si="0"/>
        <v>6.7</v>
      </c>
      <c r="O42" s="47">
        <v>3.1749999999999998</v>
      </c>
      <c r="P42" s="53">
        <f t="shared" si="2"/>
        <v>4.9224806201550377</v>
      </c>
      <c r="R42">
        <v>10.9</v>
      </c>
      <c r="W42" s="47">
        <f t="shared" si="3"/>
        <v>5.0124916943521578</v>
      </c>
      <c r="X42" s="119"/>
      <c r="Z42">
        <v>29</v>
      </c>
      <c r="AA42" t="s">
        <v>39</v>
      </c>
      <c r="AB42" s="17">
        <v>4.7009523809523808</v>
      </c>
      <c r="AC42" s="17">
        <v>5.7259645464025031</v>
      </c>
      <c r="AD42" s="17">
        <v>5.8224521934758169</v>
      </c>
      <c r="AE42" s="17"/>
      <c r="AF42" s="17">
        <v>5.4164563736102336</v>
      </c>
      <c r="AG42" s="61"/>
      <c r="AH42" s="17"/>
    </row>
    <row r="43" spans="1:34" ht="14.45">
      <c r="A43" s="86" t="s">
        <v>39</v>
      </c>
      <c r="B43" s="86" t="s">
        <v>40</v>
      </c>
      <c r="C43" s="86" t="s">
        <v>47</v>
      </c>
      <c r="D43" s="86">
        <v>2016</v>
      </c>
      <c r="E43" s="86">
        <v>3</v>
      </c>
      <c r="F43" s="86">
        <v>2</v>
      </c>
      <c r="G43" s="86">
        <v>21</v>
      </c>
      <c r="H43" s="86">
        <v>42</v>
      </c>
      <c r="I43" s="86"/>
      <c r="J43" s="58">
        <v>45988</v>
      </c>
      <c r="K43" s="100">
        <v>7.2</v>
      </c>
      <c r="L43" s="56">
        <v>1</v>
      </c>
      <c r="M43">
        <f t="shared" si="1"/>
        <v>1</v>
      </c>
      <c r="N43">
        <f t="shared" si="0"/>
        <v>7.2</v>
      </c>
      <c r="O43" s="47">
        <v>3.62</v>
      </c>
      <c r="P43" s="53">
        <f t="shared" si="2"/>
        <v>5.2086330935251803</v>
      </c>
      <c r="R43">
        <v>11</v>
      </c>
      <c r="W43" s="47">
        <f t="shared" si="3"/>
        <v>5.2979239465570407</v>
      </c>
      <c r="X43" s="119"/>
      <c r="Z43">
        <v>31</v>
      </c>
      <c r="AA43" t="s">
        <v>39</v>
      </c>
      <c r="AB43" s="17">
        <v>4.976228571428571</v>
      </c>
      <c r="AC43" s="17">
        <v>4.761109489051095</v>
      </c>
      <c r="AD43" s="17">
        <v>6.1413003374578183</v>
      </c>
      <c r="AE43" s="17">
        <v>5.6846548488008342</v>
      </c>
      <c r="AF43" s="17">
        <v>5.3908233116845796</v>
      </c>
      <c r="AG43" s="61"/>
      <c r="AH43" s="17"/>
    </row>
    <row r="44" spans="1:34" ht="14.45">
      <c r="A44" s="86" t="s">
        <v>39</v>
      </c>
      <c r="B44" s="86" t="s">
        <v>40</v>
      </c>
      <c r="C44" s="86" t="s">
        <v>42</v>
      </c>
      <c r="D44" s="86">
        <v>1989</v>
      </c>
      <c r="E44" s="86">
        <v>3</v>
      </c>
      <c r="F44" s="86">
        <v>3</v>
      </c>
      <c r="G44" s="86">
        <v>21</v>
      </c>
      <c r="H44" s="86">
        <v>43</v>
      </c>
      <c r="I44" s="86"/>
      <c r="J44" s="58">
        <v>45988</v>
      </c>
      <c r="K44" s="100">
        <v>6.5</v>
      </c>
      <c r="L44" s="56">
        <v>1</v>
      </c>
      <c r="M44">
        <f t="shared" si="1"/>
        <v>1</v>
      </c>
      <c r="N44">
        <f t="shared" si="0"/>
        <v>6.5</v>
      </c>
      <c r="O44" s="47">
        <v>2.46</v>
      </c>
      <c r="P44" s="53">
        <f t="shared" si="2"/>
        <v>3.9359999999999999</v>
      </c>
      <c r="R44">
        <v>12.2</v>
      </c>
      <c r="W44" s="47">
        <f t="shared" si="3"/>
        <v>3.9494948571428568</v>
      </c>
      <c r="X44" s="119"/>
      <c r="Z44" t="s">
        <v>618</v>
      </c>
      <c r="AB44" s="17">
        <v>5.1836768758905141</v>
      </c>
      <c r="AC44" s="17">
        <v>4.6487427813744837</v>
      </c>
      <c r="AD44" s="17">
        <v>5.231284913981102</v>
      </c>
      <c r="AE44" s="17">
        <v>5.7453223219859177</v>
      </c>
      <c r="AF44" s="17">
        <v>5.1930294041249239</v>
      </c>
      <c r="AG44" s="61"/>
      <c r="AH44" s="17"/>
    </row>
    <row r="45" spans="1:34" ht="14.45">
      <c r="A45" s="86" t="s">
        <v>39</v>
      </c>
      <c r="B45" s="86" t="s">
        <v>40</v>
      </c>
      <c r="C45" s="86" t="s">
        <v>48</v>
      </c>
      <c r="D45" s="86">
        <v>2020</v>
      </c>
      <c r="E45" s="86">
        <v>3</v>
      </c>
      <c r="F45" s="86">
        <v>4</v>
      </c>
      <c r="G45" s="86">
        <v>21</v>
      </c>
      <c r="H45" s="86">
        <v>44</v>
      </c>
      <c r="I45" s="86"/>
      <c r="J45" s="58">
        <v>45988</v>
      </c>
      <c r="K45" s="100">
        <v>7.1</v>
      </c>
      <c r="L45" s="56">
        <v>1</v>
      </c>
      <c r="M45">
        <f t="shared" si="1"/>
        <v>1</v>
      </c>
      <c r="N45">
        <f t="shared" si="0"/>
        <v>7.1</v>
      </c>
      <c r="O45" s="47">
        <v>4.3600000000000003</v>
      </c>
      <c r="P45" s="53">
        <f t="shared" si="2"/>
        <v>6.3649635036496361</v>
      </c>
      <c r="R45">
        <v>16.3</v>
      </c>
      <c r="W45" s="47">
        <f t="shared" si="3"/>
        <v>6.0885422314911377</v>
      </c>
      <c r="X45" s="119"/>
      <c r="AH45" s="157"/>
    </row>
    <row r="46" spans="1:34" s="72" customFormat="1" ht="14.45">
      <c r="A46" s="86" t="s">
        <v>39</v>
      </c>
      <c r="B46" s="86" t="s">
        <v>40</v>
      </c>
      <c r="C46" s="86" t="s">
        <v>41</v>
      </c>
      <c r="D46" s="86">
        <v>1984</v>
      </c>
      <c r="E46" s="86">
        <v>3</v>
      </c>
      <c r="F46" s="86">
        <v>4</v>
      </c>
      <c r="G46" s="86">
        <v>23</v>
      </c>
      <c r="H46" s="86">
        <v>45</v>
      </c>
      <c r="I46" s="86"/>
      <c r="J46" s="58">
        <v>45988</v>
      </c>
      <c r="K46" s="100">
        <v>7.1</v>
      </c>
      <c r="L46" s="56">
        <v>1</v>
      </c>
      <c r="M46">
        <f t="shared" si="1"/>
        <v>1</v>
      </c>
      <c r="N46">
        <f>6.6*L46</f>
        <v>6.6</v>
      </c>
      <c r="O46" s="47">
        <v>3.05</v>
      </c>
      <c r="P46" s="53">
        <f t="shared" si="2"/>
        <v>4.8031496062992129</v>
      </c>
      <c r="Q46" s="53"/>
      <c r="R46">
        <v>12.6</v>
      </c>
      <c r="W46" s="47">
        <f t="shared" si="3"/>
        <v>4.7976602924634424</v>
      </c>
      <c r="X46" s="119"/>
      <c r="Z46"/>
      <c r="AA46"/>
      <c r="AB46"/>
      <c r="AC46"/>
      <c r="AD46"/>
      <c r="AE46"/>
      <c r="AF46"/>
      <c r="AG46"/>
      <c r="AH46" s="158"/>
    </row>
    <row r="47" spans="1:34" s="72" customFormat="1" ht="14.45">
      <c r="A47" s="86" t="s">
        <v>39</v>
      </c>
      <c r="B47" s="86" t="s">
        <v>40</v>
      </c>
      <c r="C47" s="86" t="s">
        <v>46</v>
      </c>
      <c r="D47" s="86">
        <v>2008</v>
      </c>
      <c r="E47" s="86">
        <v>3</v>
      </c>
      <c r="F47" s="86">
        <v>3</v>
      </c>
      <c r="G47" s="86">
        <v>23</v>
      </c>
      <c r="H47" s="86">
        <v>46</v>
      </c>
      <c r="I47" s="86"/>
      <c r="J47" s="58">
        <v>45988</v>
      </c>
      <c r="K47" s="100">
        <v>6.7</v>
      </c>
      <c r="L47" s="56">
        <v>1</v>
      </c>
      <c r="M47">
        <f t="shared" si="1"/>
        <v>1</v>
      </c>
      <c r="N47">
        <f t="shared" ref="N47:N65" si="4">K47*L47</f>
        <v>6.7</v>
      </c>
      <c r="O47" s="47">
        <v>2.585</v>
      </c>
      <c r="P47" s="53">
        <f t="shared" si="2"/>
        <v>4.0077519379844961</v>
      </c>
      <c r="Q47" s="53"/>
      <c r="R47">
        <v>11.4</v>
      </c>
      <c r="W47" s="47"/>
      <c r="X47" s="119"/>
      <c r="Z47"/>
      <c r="AA47"/>
      <c r="AB47"/>
      <c r="AC47"/>
      <c r="AD47"/>
      <c r="AE47"/>
      <c r="AF47"/>
      <c r="AG47"/>
      <c r="AH47"/>
    </row>
    <row r="48" spans="1:34" s="72" customFormat="1" ht="14.45">
      <c r="A48" s="86" t="s">
        <v>39</v>
      </c>
      <c r="B48" s="86" t="s">
        <v>40</v>
      </c>
      <c r="C48" s="86" t="s">
        <v>43</v>
      </c>
      <c r="D48" s="86">
        <v>1999</v>
      </c>
      <c r="E48" s="86">
        <v>3</v>
      </c>
      <c r="F48" s="86">
        <v>2</v>
      </c>
      <c r="G48" s="86">
        <v>23</v>
      </c>
      <c r="H48" s="86">
        <v>47</v>
      </c>
      <c r="I48" s="86"/>
      <c r="J48" s="58">
        <v>45988</v>
      </c>
      <c r="K48" s="100">
        <v>7.1</v>
      </c>
      <c r="L48" s="56">
        <v>1</v>
      </c>
      <c r="M48">
        <f t="shared" si="1"/>
        <v>1</v>
      </c>
      <c r="N48">
        <f t="shared" si="4"/>
        <v>7.1</v>
      </c>
      <c r="O48" s="47">
        <v>3.145</v>
      </c>
      <c r="P48" s="53">
        <f t="shared" si="2"/>
        <v>4.5912408759124093</v>
      </c>
      <c r="Q48" s="53"/>
      <c r="R48">
        <v>12.6</v>
      </c>
      <c r="W48" s="47">
        <f t="shared" si="3"/>
        <v>4.5859937434827955</v>
      </c>
      <c r="X48" s="119"/>
      <c r="Z48"/>
      <c r="AA48"/>
      <c r="AB48"/>
      <c r="AC48"/>
      <c r="AD48"/>
      <c r="AE48"/>
      <c r="AF48"/>
      <c r="AG48"/>
    </row>
    <row r="49" spans="1:37" s="72" customFormat="1" ht="14.45">
      <c r="A49" s="86" t="s">
        <v>39</v>
      </c>
      <c r="B49" s="86" t="s">
        <v>40</v>
      </c>
      <c r="C49" s="86" t="s">
        <v>45</v>
      </c>
      <c r="D49" s="86">
        <v>2004</v>
      </c>
      <c r="E49" s="86">
        <v>3</v>
      </c>
      <c r="F49" s="86">
        <v>1</v>
      </c>
      <c r="G49" s="86">
        <v>23</v>
      </c>
      <c r="H49" s="86">
        <v>48</v>
      </c>
      <c r="I49" s="86"/>
      <c r="J49" s="58">
        <v>45988</v>
      </c>
      <c r="K49" s="100">
        <v>6.6</v>
      </c>
      <c r="L49" s="56">
        <v>1</v>
      </c>
      <c r="M49">
        <f t="shared" si="1"/>
        <v>1</v>
      </c>
      <c r="N49">
        <f t="shared" si="4"/>
        <v>6.6</v>
      </c>
      <c r="O49" s="47">
        <v>3.7549999999999999</v>
      </c>
      <c r="P49" s="53">
        <f t="shared" si="2"/>
        <v>5.9133858267716546</v>
      </c>
      <c r="Q49" s="53"/>
      <c r="R49">
        <v>11.4</v>
      </c>
      <c r="W49" s="47">
        <f t="shared" si="3"/>
        <v>5.9877255343082121</v>
      </c>
      <c r="X49" s="119"/>
      <c r="Z49" s="29" t="s">
        <v>836</v>
      </c>
      <c r="AA49"/>
      <c r="AB49" s="29" t="s">
        <v>55</v>
      </c>
      <c r="AC49"/>
      <c r="AD49"/>
      <c r="AE49"/>
      <c r="AF49"/>
      <c r="AG49"/>
      <c r="AH49"/>
      <c r="AI49"/>
      <c r="AJ49"/>
      <c r="AK49"/>
    </row>
    <row r="50" spans="1:37" ht="14.45">
      <c r="A50" s="86" t="s">
        <v>29</v>
      </c>
      <c r="B50" s="86" t="s">
        <v>30</v>
      </c>
      <c r="C50" s="86" t="s">
        <v>34</v>
      </c>
      <c r="D50" s="86">
        <v>1999</v>
      </c>
      <c r="E50" s="86">
        <v>4</v>
      </c>
      <c r="F50" s="86">
        <v>1</v>
      </c>
      <c r="G50" s="86">
        <v>25</v>
      </c>
      <c r="H50" s="86">
        <v>49</v>
      </c>
      <c r="I50" s="86"/>
      <c r="J50" s="58">
        <v>45988</v>
      </c>
      <c r="K50" s="100">
        <v>6.7</v>
      </c>
      <c r="L50" s="56">
        <v>1</v>
      </c>
      <c r="M50">
        <f t="shared" si="1"/>
        <v>1</v>
      </c>
      <c r="N50">
        <f t="shared" si="4"/>
        <v>6.7</v>
      </c>
      <c r="O50" s="47">
        <v>2.5049999999999999</v>
      </c>
      <c r="P50" s="53">
        <f t="shared" si="2"/>
        <v>3.8837209302325575</v>
      </c>
      <c r="R50">
        <v>12.6</v>
      </c>
      <c r="W50" s="47">
        <f t="shared" si="3"/>
        <v>3.8792823920265778</v>
      </c>
      <c r="X50" s="119"/>
      <c r="Z50" s="29" t="s">
        <v>56</v>
      </c>
      <c r="AA50" s="29" t="s">
        <v>49</v>
      </c>
      <c r="AB50">
        <v>1</v>
      </c>
      <c r="AC50">
        <v>2</v>
      </c>
      <c r="AD50">
        <v>3</v>
      </c>
      <c r="AE50">
        <v>4</v>
      </c>
      <c r="AF50" t="s">
        <v>618</v>
      </c>
    </row>
    <row r="51" spans="1:37" ht="14.45">
      <c r="A51" s="86" t="s">
        <v>29</v>
      </c>
      <c r="B51" s="86" t="s">
        <v>30</v>
      </c>
      <c r="C51" s="86" t="s">
        <v>35</v>
      </c>
      <c r="D51" s="86">
        <v>2002</v>
      </c>
      <c r="E51" s="86">
        <v>4</v>
      </c>
      <c r="F51" s="86">
        <v>2</v>
      </c>
      <c r="G51" s="86">
        <v>25</v>
      </c>
      <c r="H51" s="86">
        <v>50</v>
      </c>
      <c r="I51" s="86"/>
      <c r="J51" s="58">
        <v>45988</v>
      </c>
      <c r="K51" s="100">
        <v>7.2</v>
      </c>
      <c r="L51" s="56">
        <v>1</v>
      </c>
      <c r="M51">
        <f t="shared" si="1"/>
        <v>1</v>
      </c>
      <c r="N51">
        <f t="shared" si="4"/>
        <v>7.2</v>
      </c>
      <c r="O51" s="47">
        <v>2.9449999999999998</v>
      </c>
      <c r="P51" s="53">
        <f t="shared" si="2"/>
        <v>4.2374100719424455</v>
      </c>
      <c r="R51">
        <v>11.7</v>
      </c>
      <c r="W51" s="47">
        <f t="shared" si="3"/>
        <v>4.2761521068859194</v>
      </c>
      <c r="X51" s="119"/>
      <c r="Z51">
        <v>1</v>
      </c>
      <c r="AA51" t="s">
        <v>29</v>
      </c>
      <c r="AB51" s="17">
        <v>10.6</v>
      </c>
      <c r="AC51" s="17">
        <v>10.3</v>
      </c>
      <c r="AD51" s="17">
        <v>10.1</v>
      </c>
      <c r="AE51" s="17">
        <v>11.1</v>
      </c>
      <c r="AF51" s="17">
        <v>10.525</v>
      </c>
    </row>
    <row r="52" spans="1:37" ht="14.45">
      <c r="A52" s="86" t="s">
        <v>29</v>
      </c>
      <c r="B52" s="86" t="s">
        <v>30</v>
      </c>
      <c r="C52" s="86" t="s">
        <v>32</v>
      </c>
      <c r="D52" s="86">
        <v>1985</v>
      </c>
      <c r="E52" s="86">
        <v>4</v>
      </c>
      <c r="F52" s="86">
        <v>3</v>
      </c>
      <c r="G52" s="86">
        <v>25</v>
      </c>
      <c r="H52" s="86">
        <v>51</v>
      </c>
      <c r="I52" s="86"/>
      <c r="J52" s="58">
        <v>45988</v>
      </c>
      <c r="K52" s="100">
        <v>6.6</v>
      </c>
      <c r="L52" s="56">
        <v>1</v>
      </c>
      <c r="M52">
        <f t="shared" si="1"/>
        <v>1</v>
      </c>
      <c r="N52">
        <f t="shared" si="4"/>
        <v>6.6</v>
      </c>
      <c r="O52" s="47">
        <v>2.6549999999999998</v>
      </c>
      <c r="P52" s="53">
        <f t="shared" si="2"/>
        <v>4.181102362204725</v>
      </c>
      <c r="R52">
        <v>12.4</v>
      </c>
      <c r="W52" s="47">
        <f t="shared" si="3"/>
        <v>4.185880764904387</v>
      </c>
      <c r="X52" s="119"/>
      <c r="Z52">
        <v>3</v>
      </c>
      <c r="AA52" t="s">
        <v>29</v>
      </c>
      <c r="AB52" s="17">
        <v>10.4</v>
      </c>
      <c r="AC52" s="17">
        <v>10.3</v>
      </c>
      <c r="AD52" s="17">
        <v>10.4</v>
      </c>
      <c r="AE52" s="17">
        <v>10.6</v>
      </c>
      <c r="AF52" s="17">
        <v>10.425000000000001</v>
      </c>
    </row>
    <row r="53" spans="1:37" ht="14.45">
      <c r="A53" s="86" t="s">
        <v>29</v>
      </c>
      <c r="B53" s="86" t="s">
        <v>30</v>
      </c>
      <c r="C53" s="86" t="s">
        <v>38</v>
      </c>
      <c r="D53" s="86">
        <v>2023</v>
      </c>
      <c r="E53" s="86">
        <v>4</v>
      </c>
      <c r="F53" s="86">
        <v>4</v>
      </c>
      <c r="G53" s="86">
        <v>25</v>
      </c>
      <c r="H53" s="86">
        <v>52</v>
      </c>
      <c r="I53" s="86"/>
      <c r="J53" s="58">
        <v>45988</v>
      </c>
      <c r="K53" s="100">
        <v>7.1</v>
      </c>
      <c r="L53" s="56">
        <v>1</v>
      </c>
      <c r="M53">
        <f t="shared" si="1"/>
        <v>1</v>
      </c>
      <c r="N53">
        <f t="shared" si="4"/>
        <v>7.1</v>
      </c>
      <c r="O53" s="47">
        <v>3.38</v>
      </c>
      <c r="P53" s="53">
        <f t="shared" si="2"/>
        <v>4.9343065693430654</v>
      </c>
      <c r="R53">
        <v>10.9</v>
      </c>
      <c r="W53" s="47">
        <f t="shared" si="3"/>
        <v>5.0245338894681959</v>
      </c>
      <c r="X53" s="119"/>
      <c r="Z53">
        <v>5</v>
      </c>
      <c r="AA53" t="s">
        <v>39</v>
      </c>
      <c r="AB53" s="17">
        <v>11.9</v>
      </c>
      <c r="AC53" s="17">
        <v>11</v>
      </c>
      <c r="AD53" s="17">
        <v>11.3</v>
      </c>
      <c r="AE53" s="17">
        <v>19.2</v>
      </c>
      <c r="AF53" s="17">
        <v>13.350000000000001</v>
      </c>
    </row>
    <row r="54" spans="1:37" s="72" customFormat="1" ht="14.45">
      <c r="A54" s="86" t="s">
        <v>29</v>
      </c>
      <c r="B54" s="86" t="s">
        <v>30</v>
      </c>
      <c r="C54" s="86" t="s">
        <v>36</v>
      </c>
      <c r="D54" s="86">
        <v>2016</v>
      </c>
      <c r="E54" s="86">
        <v>4</v>
      </c>
      <c r="F54" s="86">
        <v>4</v>
      </c>
      <c r="G54" s="86">
        <v>27</v>
      </c>
      <c r="H54" s="86">
        <v>53</v>
      </c>
      <c r="I54" s="86"/>
      <c r="J54" s="58">
        <v>45988</v>
      </c>
      <c r="K54" s="100">
        <v>7.2</v>
      </c>
      <c r="L54" s="56">
        <v>1</v>
      </c>
      <c r="M54">
        <f t="shared" si="1"/>
        <v>1</v>
      </c>
      <c r="N54">
        <f t="shared" si="4"/>
        <v>7.2</v>
      </c>
      <c r="O54" s="47">
        <v>4.04</v>
      </c>
      <c r="P54" s="53">
        <f t="shared" si="2"/>
        <v>5.8129496402877701</v>
      </c>
      <c r="Q54" s="53"/>
      <c r="R54">
        <v>12.3</v>
      </c>
      <c r="W54" s="47">
        <f t="shared" si="3"/>
        <v>5.8262363823227128</v>
      </c>
      <c r="X54" s="119"/>
      <c r="Z54">
        <v>7</v>
      </c>
      <c r="AA54" t="s">
        <v>39</v>
      </c>
      <c r="AB54" s="17">
        <v>13.8</v>
      </c>
      <c r="AC54" s="17">
        <v>10.3</v>
      </c>
      <c r="AD54" s="17">
        <v>17.3</v>
      </c>
      <c r="AE54" s="17">
        <v>10.6</v>
      </c>
      <c r="AF54" s="17">
        <v>13.000000000000002</v>
      </c>
      <c r="AG54"/>
      <c r="AH54"/>
      <c r="AI54"/>
      <c r="AJ54"/>
      <c r="AK54"/>
    </row>
    <row r="55" spans="1:37" s="72" customFormat="1" ht="14.45">
      <c r="A55" s="86" t="s">
        <v>29</v>
      </c>
      <c r="B55" s="86" t="s">
        <v>30</v>
      </c>
      <c r="C55" s="86" t="s">
        <v>33</v>
      </c>
      <c r="D55" s="86">
        <v>1998</v>
      </c>
      <c r="E55" s="86">
        <v>4</v>
      </c>
      <c r="F55" s="86">
        <v>3</v>
      </c>
      <c r="G55" s="86">
        <v>27</v>
      </c>
      <c r="H55" s="86">
        <v>54</v>
      </c>
      <c r="I55" s="86"/>
      <c r="J55" s="58">
        <v>45988</v>
      </c>
      <c r="K55" s="100">
        <v>6.6</v>
      </c>
      <c r="L55" s="56">
        <v>1</v>
      </c>
      <c r="M55">
        <f t="shared" si="1"/>
        <v>1</v>
      </c>
      <c r="N55">
        <f t="shared" si="4"/>
        <v>6.6</v>
      </c>
      <c r="O55" s="47">
        <v>3.9649999999999999</v>
      </c>
      <c r="P55" s="53">
        <f t="shared" si="2"/>
        <v>6.2440944881889768</v>
      </c>
      <c r="Q55" s="53"/>
      <c r="R55">
        <v>10.8</v>
      </c>
      <c r="W55" s="47">
        <f t="shared" si="3"/>
        <v>6.365408323959505</v>
      </c>
      <c r="X55" s="119"/>
      <c r="Z55">
        <v>9</v>
      </c>
      <c r="AA55" t="s">
        <v>29</v>
      </c>
      <c r="AB55" s="17">
        <v>10.5</v>
      </c>
      <c r="AC55" s="17">
        <v>9.8000000000000007</v>
      </c>
      <c r="AD55" s="17">
        <v>10.9</v>
      </c>
      <c r="AE55" s="17">
        <v>11.1</v>
      </c>
      <c r="AF55" s="17">
        <v>10.575000000000001</v>
      </c>
      <c r="AG55"/>
      <c r="AH55"/>
      <c r="AI55"/>
      <c r="AJ55"/>
      <c r="AK55"/>
    </row>
    <row r="56" spans="1:37" s="72" customFormat="1" ht="14.45">
      <c r="A56" s="86" t="s">
        <v>29</v>
      </c>
      <c r="B56" s="86" t="s">
        <v>30</v>
      </c>
      <c r="C56" s="86" t="s">
        <v>37</v>
      </c>
      <c r="D56" s="86">
        <v>2018</v>
      </c>
      <c r="E56" s="86">
        <v>4</v>
      </c>
      <c r="F56" s="86">
        <v>2</v>
      </c>
      <c r="G56" s="86">
        <v>27</v>
      </c>
      <c r="H56" s="86">
        <v>55</v>
      </c>
      <c r="I56" s="86"/>
      <c r="J56" s="58">
        <v>45988</v>
      </c>
      <c r="K56" s="100">
        <v>7.1</v>
      </c>
      <c r="L56" s="56">
        <v>1</v>
      </c>
      <c r="M56">
        <f t="shared" si="1"/>
        <v>1</v>
      </c>
      <c r="N56">
        <f t="shared" si="4"/>
        <v>7.1</v>
      </c>
      <c r="O56" s="47">
        <v>3.36</v>
      </c>
      <c r="P56" s="53">
        <f t="shared" si="2"/>
        <v>4.9051094890510951</v>
      </c>
      <c r="Q56" s="53"/>
      <c r="R56">
        <v>11.3</v>
      </c>
      <c r="W56" s="47">
        <f t="shared" si="3"/>
        <v>4.9723795620437965</v>
      </c>
      <c r="X56" s="119"/>
      <c r="Z56">
        <v>11</v>
      </c>
      <c r="AA56" t="s">
        <v>29</v>
      </c>
      <c r="AB56" s="17">
        <v>10.8</v>
      </c>
      <c r="AC56" s="17">
        <v>11.5</v>
      </c>
      <c r="AD56" s="17">
        <v>11.1</v>
      </c>
      <c r="AE56" s="17">
        <v>12.2</v>
      </c>
      <c r="AF56" s="17">
        <v>11.399999999999999</v>
      </c>
      <c r="AG56"/>
      <c r="AH56"/>
      <c r="AI56"/>
      <c r="AJ56"/>
      <c r="AK56"/>
    </row>
    <row r="57" spans="1:37" s="72" customFormat="1" ht="14.45">
      <c r="A57" s="86" t="s">
        <v>29</v>
      </c>
      <c r="B57" s="86" t="s">
        <v>30</v>
      </c>
      <c r="C57" s="86" t="s">
        <v>31</v>
      </c>
      <c r="D57" s="86">
        <v>1983</v>
      </c>
      <c r="E57" s="86">
        <v>4</v>
      </c>
      <c r="F57" s="86">
        <v>1</v>
      </c>
      <c r="G57" s="86">
        <v>27</v>
      </c>
      <c r="H57" s="86">
        <v>56</v>
      </c>
      <c r="I57" s="86"/>
      <c r="J57" s="58">
        <v>45988</v>
      </c>
      <c r="K57" s="100">
        <v>6.6</v>
      </c>
      <c r="L57" s="56">
        <v>1</v>
      </c>
      <c r="M57">
        <f t="shared" si="1"/>
        <v>1</v>
      </c>
      <c r="N57">
        <f t="shared" si="4"/>
        <v>6.6</v>
      </c>
      <c r="O57" s="47">
        <v>2.4</v>
      </c>
      <c r="P57" s="53">
        <f t="shared" si="2"/>
        <v>3.7795275590551181</v>
      </c>
      <c r="Q57" s="53"/>
      <c r="R57">
        <v>11.1</v>
      </c>
      <c r="W57" s="47">
        <f t="shared" si="3"/>
        <v>3.84</v>
      </c>
      <c r="X57" s="119"/>
      <c r="Z57">
        <v>13</v>
      </c>
      <c r="AA57" t="s">
        <v>39</v>
      </c>
      <c r="AB57" s="17">
        <v>12.3</v>
      </c>
      <c r="AC57" s="17">
        <v>10.4</v>
      </c>
      <c r="AD57" s="17">
        <v>10.8</v>
      </c>
      <c r="AE57" s="17">
        <v>12.7</v>
      </c>
      <c r="AF57" s="17">
        <v>11.55</v>
      </c>
      <c r="AG57"/>
      <c r="AH57"/>
      <c r="AI57"/>
      <c r="AJ57"/>
      <c r="AK57"/>
    </row>
    <row r="58" spans="1:37" ht="14.45">
      <c r="A58" s="86" t="s">
        <v>39</v>
      </c>
      <c r="B58" s="86" t="s">
        <v>40</v>
      </c>
      <c r="C58" s="86" t="s">
        <v>43</v>
      </c>
      <c r="D58" s="86">
        <v>1999</v>
      </c>
      <c r="E58" s="86">
        <v>4</v>
      </c>
      <c r="F58" s="86">
        <v>1</v>
      </c>
      <c r="G58" s="86">
        <v>29</v>
      </c>
      <c r="H58" s="86">
        <v>57</v>
      </c>
      <c r="I58" s="86"/>
      <c r="J58" s="58">
        <v>45988</v>
      </c>
      <c r="K58" s="100">
        <v>6.7</v>
      </c>
      <c r="L58" s="56">
        <v>1</v>
      </c>
      <c r="M58">
        <f t="shared" si="1"/>
        <v>1</v>
      </c>
      <c r="N58">
        <f t="shared" si="4"/>
        <v>6.7</v>
      </c>
      <c r="O58" s="47">
        <v>3.085</v>
      </c>
      <c r="P58" s="53">
        <f t="shared" si="2"/>
        <v>4.7829457364341081</v>
      </c>
      <c r="R58">
        <v>14</v>
      </c>
      <c r="W58" s="47">
        <f t="shared" si="3"/>
        <v>4.7009523809523808</v>
      </c>
      <c r="X58" s="119"/>
      <c r="Z58">
        <v>15</v>
      </c>
      <c r="AA58" t="s">
        <v>39</v>
      </c>
      <c r="AB58" s="17">
        <v>13</v>
      </c>
      <c r="AC58" s="17">
        <v>11.1</v>
      </c>
      <c r="AD58" s="17">
        <v>12.5</v>
      </c>
      <c r="AE58" s="17">
        <v>11.4</v>
      </c>
      <c r="AF58" s="17">
        <v>12</v>
      </c>
    </row>
    <row r="59" spans="1:37" ht="14.45">
      <c r="A59" s="86" t="s">
        <v>39</v>
      </c>
      <c r="B59" s="86" t="s">
        <v>40</v>
      </c>
      <c r="C59" s="86" t="s">
        <v>48</v>
      </c>
      <c r="D59" s="86">
        <v>2020</v>
      </c>
      <c r="E59" s="86">
        <v>4</v>
      </c>
      <c r="F59" s="86">
        <v>2</v>
      </c>
      <c r="G59" s="86">
        <v>29</v>
      </c>
      <c r="H59" s="86">
        <v>58</v>
      </c>
      <c r="I59" s="86"/>
      <c r="J59" s="58">
        <v>45988</v>
      </c>
      <c r="K59" s="100">
        <v>7.1</v>
      </c>
      <c r="L59" s="56">
        <v>1</v>
      </c>
      <c r="M59">
        <f t="shared" si="1"/>
        <v>1</v>
      </c>
      <c r="N59">
        <f t="shared" si="4"/>
        <v>7.1</v>
      </c>
      <c r="O59" s="47">
        <v>3.9</v>
      </c>
      <c r="P59" s="53">
        <f t="shared" si="2"/>
        <v>5.6934306569343063</v>
      </c>
      <c r="R59">
        <v>12</v>
      </c>
      <c r="W59" s="47">
        <f t="shared" si="3"/>
        <v>5.7259645464025031</v>
      </c>
      <c r="X59" s="119"/>
      <c r="Z59">
        <v>17</v>
      </c>
      <c r="AA59" t="s">
        <v>29</v>
      </c>
      <c r="AB59" s="17">
        <v>10.3</v>
      </c>
      <c r="AC59" s="17">
        <v>10.8</v>
      </c>
      <c r="AD59" s="17">
        <v>10.9</v>
      </c>
      <c r="AE59" s="17">
        <v>11.1</v>
      </c>
      <c r="AF59" s="17">
        <v>10.775</v>
      </c>
    </row>
    <row r="60" spans="1:37" ht="14.45">
      <c r="A60" s="86" t="s">
        <v>39</v>
      </c>
      <c r="B60" s="86" t="s">
        <v>40</v>
      </c>
      <c r="C60" s="86" t="s">
        <v>44</v>
      </c>
      <c r="D60" s="86">
        <v>2001</v>
      </c>
      <c r="E60" s="86">
        <v>4</v>
      </c>
      <c r="F60" s="86">
        <v>3</v>
      </c>
      <c r="G60" s="86">
        <v>29</v>
      </c>
      <c r="H60" s="86">
        <v>59</v>
      </c>
      <c r="I60" s="86"/>
      <c r="J60" s="58">
        <v>45988</v>
      </c>
      <c r="K60" s="100">
        <v>6.6</v>
      </c>
      <c r="L60" s="56">
        <v>1</v>
      </c>
      <c r="M60">
        <f t="shared" si="1"/>
        <v>1</v>
      </c>
      <c r="N60">
        <f t="shared" si="4"/>
        <v>6.6</v>
      </c>
      <c r="O60" s="47">
        <v>3.74</v>
      </c>
      <c r="P60" s="53">
        <f t="shared" si="2"/>
        <v>5.8897637795275601</v>
      </c>
      <c r="R60">
        <v>13.5</v>
      </c>
      <c r="W60" s="47">
        <f t="shared" si="3"/>
        <v>5.8224521934758169</v>
      </c>
      <c r="X60" s="119"/>
      <c r="Z60">
        <v>19</v>
      </c>
      <c r="AA60" t="s">
        <v>29</v>
      </c>
      <c r="AB60" s="17">
        <v>10.199999999999999</v>
      </c>
      <c r="AC60" s="17">
        <v>10.5</v>
      </c>
      <c r="AD60" s="17">
        <v>11.2</v>
      </c>
      <c r="AE60" s="17">
        <v>10.3</v>
      </c>
      <c r="AF60" s="17">
        <v>10.55</v>
      </c>
    </row>
    <row r="61" spans="1:37" ht="14.45">
      <c r="A61" s="86" t="s">
        <v>39</v>
      </c>
      <c r="B61" s="86" t="s">
        <v>40</v>
      </c>
      <c r="C61" s="86" t="s">
        <v>45</v>
      </c>
      <c r="D61" s="86">
        <v>2004</v>
      </c>
      <c r="E61" s="86">
        <v>4</v>
      </c>
      <c r="F61" s="86">
        <v>4</v>
      </c>
      <c r="G61" s="86">
        <v>29</v>
      </c>
      <c r="H61" s="86">
        <v>60</v>
      </c>
      <c r="I61" s="86"/>
      <c r="J61" s="58">
        <v>45988</v>
      </c>
      <c r="K61" s="100">
        <v>7.1</v>
      </c>
      <c r="L61" s="56">
        <v>1</v>
      </c>
      <c r="M61">
        <f t="shared" si="1"/>
        <v>1</v>
      </c>
      <c r="N61">
        <f t="shared" si="4"/>
        <v>7.1</v>
      </c>
      <c r="O61" s="47">
        <v>4.9249999999999998</v>
      </c>
      <c r="P61" s="53">
        <f t="shared" si="2"/>
        <v>7.1897810218978107</v>
      </c>
      <c r="Q61" s="53" t="s">
        <v>837</v>
      </c>
      <c r="R61">
        <v>18.7</v>
      </c>
      <c r="X61" s="119"/>
      <c r="Z61">
        <v>21</v>
      </c>
      <c r="AA61" t="s">
        <v>39</v>
      </c>
      <c r="AB61" s="17">
        <v>10.9</v>
      </c>
      <c r="AC61" s="17">
        <v>11</v>
      </c>
      <c r="AD61" s="17">
        <v>12.2</v>
      </c>
      <c r="AE61" s="17">
        <v>16.3</v>
      </c>
      <c r="AF61" s="17">
        <v>12.599999999999998</v>
      </c>
    </row>
    <row r="62" spans="1:37" s="72" customFormat="1" ht="14.45">
      <c r="A62" s="86" t="s">
        <v>39</v>
      </c>
      <c r="B62" s="86" t="s">
        <v>40</v>
      </c>
      <c r="C62" s="86" t="s">
        <v>42</v>
      </c>
      <c r="D62" s="86">
        <v>1989</v>
      </c>
      <c r="E62" s="86">
        <v>4</v>
      </c>
      <c r="F62" s="86">
        <v>4</v>
      </c>
      <c r="G62" s="86">
        <v>31</v>
      </c>
      <c r="H62" s="86">
        <v>61</v>
      </c>
      <c r="I62" s="86"/>
      <c r="J62" s="58">
        <v>45988</v>
      </c>
      <c r="K62" s="100">
        <v>7.1</v>
      </c>
      <c r="L62" s="56">
        <v>1</v>
      </c>
      <c r="M62">
        <f t="shared" si="1"/>
        <v>1</v>
      </c>
      <c r="N62">
        <f t="shared" si="4"/>
        <v>7.1</v>
      </c>
      <c r="O62" s="47">
        <v>4.1349999999999998</v>
      </c>
      <c r="P62" s="53">
        <f t="shared" si="2"/>
        <v>6.0364963503649633</v>
      </c>
      <c r="Q62" s="53"/>
      <c r="R62">
        <v>17.600000000000001</v>
      </c>
      <c r="W62" s="47">
        <f t="shared" si="3"/>
        <v>5.6846548488008342</v>
      </c>
      <c r="X62" s="119"/>
      <c r="Z62">
        <v>23</v>
      </c>
      <c r="AA62" t="s">
        <v>39</v>
      </c>
      <c r="AB62" s="17">
        <v>11.4</v>
      </c>
      <c r="AC62" s="17">
        <v>12.6</v>
      </c>
      <c r="AD62" s="17">
        <v>11.4</v>
      </c>
      <c r="AE62" s="17">
        <v>12.6</v>
      </c>
      <c r="AF62" s="17">
        <v>12</v>
      </c>
      <c r="AG62"/>
      <c r="AH62"/>
      <c r="AI62"/>
      <c r="AJ62"/>
      <c r="AK62"/>
    </row>
    <row r="63" spans="1:37" s="72" customFormat="1" ht="14.45">
      <c r="A63" s="86" t="s">
        <v>39</v>
      </c>
      <c r="B63" s="86" t="s">
        <v>40</v>
      </c>
      <c r="C63" s="86" t="s">
        <v>47</v>
      </c>
      <c r="D63" s="86">
        <v>2016</v>
      </c>
      <c r="E63" s="86">
        <v>4</v>
      </c>
      <c r="F63" s="86">
        <v>3</v>
      </c>
      <c r="G63" s="86">
        <v>31</v>
      </c>
      <c r="H63" s="86">
        <v>62</v>
      </c>
      <c r="I63" s="86"/>
      <c r="J63" s="58">
        <v>45988</v>
      </c>
      <c r="K63" s="100">
        <v>6.6</v>
      </c>
      <c r="L63" s="56">
        <v>1</v>
      </c>
      <c r="M63">
        <f t="shared" si="1"/>
        <v>1</v>
      </c>
      <c r="N63">
        <f t="shared" si="4"/>
        <v>6.6</v>
      </c>
      <c r="O63" s="47">
        <v>4.0049999999999999</v>
      </c>
      <c r="P63" s="53">
        <f t="shared" si="2"/>
        <v>6.3070866141732287</v>
      </c>
      <c r="Q63" s="53"/>
      <c r="R63">
        <v>14.8</v>
      </c>
      <c r="W63" s="47">
        <f t="shared" si="3"/>
        <v>6.1413003374578183</v>
      </c>
      <c r="X63" s="119"/>
      <c r="Z63">
        <v>25</v>
      </c>
      <c r="AA63" t="s">
        <v>29</v>
      </c>
      <c r="AB63" s="17">
        <v>12.6</v>
      </c>
      <c r="AC63" s="17">
        <v>11.7</v>
      </c>
      <c r="AD63" s="17">
        <v>12.4</v>
      </c>
      <c r="AE63" s="17">
        <v>10.9</v>
      </c>
      <c r="AF63" s="17">
        <v>11.899999999999999</v>
      </c>
      <c r="AG63"/>
      <c r="AH63"/>
      <c r="AI63"/>
      <c r="AJ63"/>
      <c r="AK63"/>
    </row>
    <row r="64" spans="1:37" s="72" customFormat="1" ht="14.45">
      <c r="A64" s="86" t="s">
        <v>39</v>
      </c>
      <c r="B64" s="86" t="s">
        <v>40</v>
      </c>
      <c r="C64" s="86" t="s">
        <v>41</v>
      </c>
      <c r="D64" s="86">
        <v>1984</v>
      </c>
      <c r="E64" s="86">
        <v>4</v>
      </c>
      <c r="F64" s="86">
        <v>2</v>
      </c>
      <c r="G64" s="86">
        <v>31</v>
      </c>
      <c r="H64" s="86">
        <v>63</v>
      </c>
      <c r="I64" s="86"/>
      <c r="J64" s="58">
        <v>45988</v>
      </c>
      <c r="K64" s="100">
        <v>7.1</v>
      </c>
      <c r="L64" s="56">
        <v>1</v>
      </c>
      <c r="M64">
        <f t="shared" si="1"/>
        <v>1</v>
      </c>
      <c r="N64">
        <f t="shared" si="4"/>
        <v>7.1</v>
      </c>
      <c r="O64" s="47">
        <v>3.21</v>
      </c>
      <c r="P64" s="53">
        <f t="shared" si="2"/>
        <v>4.6861313868613141</v>
      </c>
      <c r="Q64" s="53"/>
      <c r="R64">
        <v>11.1</v>
      </c>
      <c r="W64" s="47">
        <f t="shared" si="3"/>
        <v>4.761109489051095</v>
      </c>
      <c r="X64" s="119"/>
      <c r="Z64">
        <v>27</v>
      </c>
      <c r="AA64" t="s">
        <v>29</v>
      </c>
      <c r="AB64" s="17">
        <v>11.1</v>
      </c>
      <c r="AC64" s="17">
        <v>11.3</v>
      </c>
      <c r="AD64" s="17">
        <v>10.8</v>
      </c>
      <c r="AE64" s="17">
        <v>12.3</v>
      </c>
      <c r="AF64" s="17">
        <v>11.375</v>
      </c>
      <c r="AG64"/>
      <c r="AH64"/>
      <c r="AI64"/>
      <c r="AJ64"/>
      <c r="AK64"/>
    </row>
    <row r="65" spans="1:37" s="72" customFormat="1" ht="14.45">
      <c r="A65" s="86" t="s">
        <v>39</v>
      </c>
      <c r="B65" s="86" t="s">
        <v>40</v>
      </c>
      <c r="C65" s="86" t="s">
        <v>46</v>
      </c>
      <c r="D65" s="86">
        <v>2008</v>
      </c>
      <c r="E65" s="86">
        <v>4</v>
      </c>
      <c r="F65" s="86">
        <v>1</v>
      </c>
      <c r="G65" s="86">
        <v>31</v>
      </c>
      <c r="H65" s="86">
        <v>64</v>
      </c>
      <c r="I65" s="86"/>
      <c r="J65" s="58">
        <v>45988</v>
      </c>
      <c r="K65" s="100">
        <v>6.5</v>
      </c>
      <c r="L65" s="56">
        <v>1</v>
      </c>
      <c r="M65">
        <f t="shared" si="1"/>
        <v>1</v>
      </c>
      <c r="N65">
        <f t="shared" si="4"/>
        <v>6.5</v>
      </c>
      <c r="O65" s="47">
        <v>3.0750000000000002</v>
      </c>
      <c r="P65" s="53">
        <f t="shared" si="2"/>
        <v>4.92</v>
      </c>
      <c r="Q65" s="53"/>
      <c r="R65">
        <v>11.5</v>
      </c>
      <c r="W65" s="47">
        <f t="shared" si="3"/>
        <v>4.976228571428571</v>
      </c>
      <c r="X65" s="119"/>
      <c r="Z65">
        <v>29</v>
      </c>
      <c r="AA65" t="s">
        <v>39</v>
      </c>
      <c r="AB65" s="17">
        <v>14</v>
      </c>
      <c r="AC65" s="17">
        <v>12</v>
      </c>
      <c r="AD65" s="17">
        <v>13.5</v>
      </c>
      <c r="AE65" s="17">
        <v>18.7</v>
      </c>
      <c r="AF65" s="17">
        <v>14.55</v>
      </c>
      <c r="AG65"/>
      <c r="AH65"/>
      <c r="AI65"/>
      <c r="AJ65"/>
      <c r="AK65"/>
    </row>
    <row r="66" spans="1:37" ht="14.45">
      <c r="A66" s="95"/>
      <c r="B66" s="95"/>
      <c r="C66" s="95"/>
      <c r="D66" s="95"/>
      <c r="E66" s="95"/>
      <c r="F66" s="95"/>
      <c r="G66" s="95"/>
      <c r="H66" s="95"/>
      <c r="I66" s="95"/>
      <c r="Z66">
        <v>31</v>
      </c>
      <c r="AA66" t="s">
        <v>39</v>
      </c>
      <c r="AB66" s="17">
        <v>11.5</v>
      </c>
      <c r="AC66" s="17">
        <v>11.1</v>
      </c>
      <c r="AD66" s="17">
        <v>14.8</v>
      </c>
      <c r="AE66" s="17">
        <v>17.600000000000001</v>
      </c>
      <c r="AF66" s="17">
        <v>13.750000000000002</v>
      </c>
    </row>
    <row r="67" spans="1:37" ht="14.45">
      <c r="A67" s="95"/>
      <c r="B67" s="95"/>
      <c r="C67" s="95"/>
      <c r="D67" s="95"/>
      <c r="E67" s="95"/>
      <c r="F67" s="95"/>
      <c r="G67" s="95"/>
      <c r="H67" s="95"/>
      <c r="I67" s="95"/>
    </row>
    <row r="68" spans="1:37" ht="14.45">
      <c r="A68" s="95"/>
      <c r="B68" s="95"/>
      <c r="C68" s="95"/>
      <c r="D68" s="95"/>
      <c r="E68" s="95"/>
      <c r="F68" s="95"/>
      <c r="G68" s="95"/>
      <c r="H68" s="95"/>
      <c r="I68" s="95"/>
    </row>
    <row r="69" spans="1:37" ht="14.45">
      <c r="A69" s="95"/>
      <c r="B69" s="95"/>
      <c r="C69" s="95"/>
      <c r="D69" s="95"/>
      <c r="E69" s="95"/>
      <c r="F69" s="95"/>
      <c r="G69" s="95"/>
      <c r="H69" s="95"/>
      <c r="I69" s="95"/>
      <c r="AB69" s="29" t="s">
        <v>55</v>
      </c>
    </row>
    <row r="70" spans="1:37" ht="14.45">
      <c r="A70" s="95"/>
      <c r="B70" s="95"/>
      <c r="C70" s="95"/>
      <c r="D70" s="95"/>
      <c r="E70" s="95"/>
      <c r="F70" s="95"/>
      <c r="G70" s="95"/>
      <c r="H70" s="95"/>
      <c r="I70" s="95"/>
      <c r="Z70" s="29" t="s">
        <v>56</v>
      </c>
      <c r="AA70" s="29" t="s">
        <v>49</v>
      </c>
      <c r="AB70">
        <v>1</v>
      </c>
      <c r="AC70">
        <v>2</v>
      </c>
      <c r="AD70">
        <v>3</v>
      </c>
      <c r="AE70">
        <v>4</v>
      </c>
      <c r="AF70" t="s">
        <v>618</v>
      </c>
    </row>
    <row r="71" spans="1:37" ht="14.45">
      <c r="A71" s="95"/>
      <c r="B71" s="95"/>
      <c r="C71" s="95"/>
      <c r="D71" s="95"/>
      <c r="E71" s="95"/>
      <c r="F71" s="95"/>
      <c r="G71" s="95"/>
      <c r="H71" s="95"/>
      <c r="I71" s="95"/>
      <c r="Z71">
        <v>1</v>
      </c>
      <c r="AA71" t="s">
        <v>29</v>
      </c>
      <c r="AB71" s="17"/>
      <c r="AC71" s="17"/>
      <c r="AD71" s="17"/>
      <c r="AE71" s="17"/>
      <c r="AF71" s="17"/>
    </row>
    <row r="72" spans="1:37" ht="14.45">
      <c r="A72" s="95"/>
      <c r="B72" s="95"/>
      <c r="C72" s="95"/>
      <c r="D72" s="95"/>
      <c r="E72" s="95"/>
      <c r="F72" s="95"/>
      <c r="G72" s="95"/>
      <c r="H72" s="95"/>
      <c r="I72" s="95"/>
      <c r="Z72">
        <v>3</v>
      </c>
      <c r="AA72" t="s">
        <v>29</v>
      </c>
      <c r="AB72" s="17"/>
      <c r="AC72" s="17"/>
      <c r="AD72" s="17"/>
      <c r="AE72" s="17"/>
      <c r="AF72" s="17"/>
    </row>
    <row r="73" spans="1:37" ht="14.45">
      <c r="A73" s="95"/>
      <c r="B73" s="95"/>
      <c r="C73" s="95"/>
      <c r="D73" s="95"/>
      <c r="E73" s="95"/>
      <c r="F73" s="95"/>
      <c r="G73" s="95"/>
      <c r="H73" s="95"/>
      <c r="I73" s="95"/>
      <c r="Z73">
        <v>5</v>
      </c>
      <c r="AA73" t="s">
        <v>39</v>
      </c>
      <c r="AB73" s="17"/>
      <c r="AC73" s="17"/>
      <c r="AD73" s="17"/>
      <c r="AE73" s="17"/>
      <c r="AF73" s="17"/>
    </row>
    <row r="74" spans="1:37" ht="14.45">
      <c r="Z74">
        <v>7</v>
      </c>
      <c r="AA74" t="s">
        <v>39</v>
      </c>
      <c r="AB74" s="17"/>
      <c r="AC74" s="17"/>
      <c r="AD74" s="17"/>
      <c r="AE74" s="17"/>
      <c r="AF74" s="17"/>
    </row>
    <row r="75" spans="1:37" ht="14.45">
      <c r="Z75">
        <v>9</v>
      </c>
      <c r="AA75" t="s">
        <v>29</v>
      </c>
      <c r="AB75" s="17"/>
      <c r="AC75" s="17"/>
      <c r="AD75" s="17"/>
      <c r="AE75" s="17"/>
      <c r="AF75" s="17"/>
    </row>
    <row r="76" spans="1:37" ht="14.45">
      <c r="Z76">
        <v>11</v>
      </c>
      <c r="AA76" t="s">
        <v>29</v>
      </c>
      <c r="AB76" s="17"/>
      <c r="AC76" s="17"/>
      <c r="AD76" s="17"/>
      <c r="AE76" s="17"/>
      <c r="AF76" s="17"/>
    </row>
    <row r="77" spans="1:37" ht="14.45">
      <c r="Z77">
        <v>13</v>
      </c>
      <c r="AA77" t="s">
        <v>39</v>
      </c>
      <c r="AB77" s="17"/>
      <c r="AC77" s="17"/>
      <c r="AD77" s="17"/>
      <c r="AE77" s="17"/>
      <c r="AF77" s="17"/>
    </row>
    <row r="78" spans="1:37" ht="14.45">
      <c r="Z78">
        <v>15</v>
      </c>
      <c r="AA78" t="s">
        <v>39</v>
      </c>
      <c r="AB78" s="17"/>
      <c r="AC78" s="17"/>
      <c r="AD78" s="17"/>
      <c r="AE78" s="17"/>
      <c r="AF78" s="17"/>
    </row>
    <row r="79" spans="1:37" ht="14.45">
      <c r="Z79">
        <v>17</v>
      </c>
      <c r="AA79" t="s">
        <v>29</v>
      </c>
      <c r="AB79" s="17"/>
      <c r="AC79" s="17"/>
      <c r="AD79" s="17"/>
      <c r="AE79" s="17"/>
      <c r="AF79" s="17"/>
    </row>
    <row r="80" spans="1:37" ht="14.45">
      <c r="Z80">
        <v>19</v>
      </c>
      <c r="AA80" t="s">
        <v>29</v>
      </c>
      <c r="AB80" s="17"/>
      <c r="AC80" s="17"/>
      <c r="AD80" s="17"/>
      <c r="AE80" s="17"/>
      <c r="AF80" s="17"/>
    </row>
    <row r="81" spans="1:32" ht="14.45">
      <c r="Z81">
        <v>21</v>
      </c>
      <c r="AA81" t="s">
        <v>39</v>
      </c>
      <c r="AB81" s="17"/>
      <c r="AC81" s="17"/>
      <c r="AD81" s="17"/>
      <c r="AE81" s="17"/>
      <c r="AF81" s="17"/>
    </row>
    <row r="82" spans="1:32" ht="14.45">
      <c r="A82" s="95"/>
      <c r="B82" s="95"/>
      <c r="C82" s="95"/>
      <c r="D82" s="95"/>
      <c r="E82" s="95"/>
      <c r="F82" s="95"/>
      <c r="G82" s="95"/>
      <c r="H82" s="95"/>
      <c r="I82" s="95"/>
      <c r="Z82">
        <v>23</v>
      </c>
      <c r="AA82" t="s">
        <v>39</v>
      </c>
      <c r="AB82" s="17"/>
      <c r="AC82" s="17"/>
      <c r="AD82" s="17"/>
      <c r="AE82" s="17"/>
      <c r="AF82" s="17"/>
    </row>
    <row r="83" spans="1:32" ht="14.45">
      <c r="A83" s="95"/>
      <c r="B83" s="95"/>
      <c r="C83" s="95"/>
      <c r="D83" s="95"/>
      <c r="E83" s="95"/>
      <c r="F83" s="95"/>
      <c r="G83" s="95"/>
      <c r="H83" s="95"/>
      <c r="I83" s="95"/>
      <c r="Z83">
        <v>25</v>
      </c>
      <c r="AA83" t="s">
        <v>29</v>
      </c>
      <c r="AB83" s="17"/>
      <c r="AC83" s="17"/>
      <c r="AD83" s="17"/>
      <c r="AE83" s="17"/>
      <c r="AF83" s="17"/>
    </row>
    <row r="84" spans="1:32" ht="14.45">
      <c r="A84" s="95"/>
      <c r="B84" s="95"/>
      <c r="C84" s="95"/>
      <c r="D84" s="95"/>
      <c r="E84" s="95"/>
      <c r="F84" s="95"/>
      <c r="G84" s="95"/>
      <c r="H84" s="95"/>
      <c r="I84" s="95"/>
      <c r="Z84">
        <v>27</v>
      </c>
      <c r="AA84" t="s">
        <v>29</v>
      </c>
      <c r="AB84" s="17"/>
      <c r="AC84" s="17"/>
      <c r="AD84" s="17"/>
      <c r="AE84" s="17"/>
      <c r="AF84" s="17"/>
    </row>
    <row r="85" spans="1:32" ht="14.45">
      <c r="A85" s="95"/>
      <c r="B85" s="95"/>
      <c r="C85" s="95"/>
      <c r="D85" s="95"/>
      <c r="E85" s="95"/>
      <c r="F85" s="95"/>
      <c r="G85" s="95"/>
      <c r="H85" s="95"/>
      <c r="I85" s="95"/>
      <c r="Z85">
        <v>29</v>
      </c>
      <c r="AA85" t="s">
        <v>39</v>
      </c>
      <c r="AB85" s="17"/>
      <c r="AC85" s="17"/>
      <c r="AD85" s="17"/>
      <c r="AE85" s="17"/>
      <c r="AF85" s="17"/>
    </row>
    <row r="86" spans="1:32" ht="14.45">
      <c r="A86" s="95"/>
      <c r="B86" s="95"/>
      <c r="C86" s="95"/>
      <c r="D86" s="95"/>
      <c r="E86" s="95"/>
      <c r="F86" s="95"/>
      <c r="G86" s="95"/>
      <c r="H86" s="95"/>
      <c r="I86" s="95"/>
      <c r="Z86">
        <v>31</v>
      </c>
      <c r="AA86" t="s">
        <v>39</v>
      </c>
      <c r="AB86" s="17"/>
      <c r="AC86" s="17"/>
      <c r="AD86" s="17"/>
      <c r="AE86" s="17"/>
      <c r="AF86" s="17"/>
    </row>
    <row r="87" spans="1:32" ht="14.45">
      <c r="A87" s="95"/>
      <c r="B87" s="95"/>
      <c r="C87" s="95"/>
      <c r="D87" s="95"/>
      <c r="E87" s="95"/>
      <c r="F87" s="95"/>
      <c r="G87" s="95"/>
      <c r="H87" s="95"/>
      <c r="I87" s="95"/>
    </row>
    <row r="88" spans="1:32" ht="14.45">
      <c r="A88" s="95"/>
      <c r="B88" s="95"/>
      <c r="C88" s="95"/>
      <c r="D88" s="95"/>
      <c r="E88" s="95"/>
      <c r="F88" s="95"/>
      <c r="G88" s="95"/>
      <c r="H88" s="95"/>
      <c r="I88" s="95"/>
    </row>
    <row r="89" spans="1:32" ht="14.45">
      <c r="A89" s="95"/>
      <c r="B89" s="95"/>
      <c r="C89" s="95"/>
      <c r="D89" s="95"/>
      <c r="E89" s="95"/>
      <c r="F89" s="95"/>
      <c r="G89" s="95"/>
      <c r="H89" s="95"/>
      <c r="I89" s="95"/>
    </row>
    <row r="90" spans="1:32" ht="14.45">
      <c r="A90" s="86"/>
      <c r="B90" s="86"/>
      <c r="C90" s="87"/>
      <c r="D90" s="86"/>
      <c r="E90" s="86"/>
      <c r="F90" s="87"/>
      <c r="G90" s="87"/>
      <c r="H90" s="87"/>
      <c r="I90" s="87"/>
    </row>
    <row r="98" spans="1:9" ht="14.45">
      <c r="A98" s="95"/>
      <c r="B98" s="95"/>
      <c r="C98" s="95"/>
      <c r="D98" s="95"/>
      <c r="E98" s="95"/>
      <c r="F98" s="95"/>
      <c r="G98" s="95"/>
      <c r="H98" s="95"/>
      <c r="I98" s="95"/>
    </row>
    <row r="99" spans="1:9" ht="14.45">
      <c r="A99" s="95"/>
      <c r="B99" s="95"/>
      <c r="C99" s="95"/>
      <c r="D99" s="95"/>
      <c r="E99" s="95"/>
      <c r="F99" s="95"/>
      <c r="G99" s="95"/>
      <c r="H99" s="95"/>
      <c r="I99" s="95"/>
    </row>
    <row r="100" spans="1:9" ht="14.45">
      <c r="A100" s="95"/>
      <c r="B100" s="95"/>
      <c r="C100" s="95"/>
      <c r="D100" s="95"/>
      <c r="E100" s="95"/>
      <c r="F100" s="95"/>
      <c r="G100" s="95"/>
      <c r="H100" s="95"/>
      <c r="I100" s="95"/>
    </row>
    <row r="101" spans="1:9" ht="14.45">
      <c r="A101" s="95"/>
      <c r="B101" s="95"/>
      <c r="C101" s="95"/>
      <c r="D101" s="95"/>
      <c r="E101" s="95"/>
      <c r="F101" s="95"/>
      <c r="G101" s="95"/>
      <c r="H101" s="95"/>
      <c r="I101" s="95"/>
    </row>
    <row r="102" spans="1:9" ht="14.45">
      <c r="A102" s="95"/>
      <c r="B102" s="95"/>
      <c r="C102" s="95"/>
      <c r="D102" s="95"/>
      <c r="E102" s="95"/>
      <c r="F102" s="95"/>
      <c r="G102" s="95"/>
      <c r="H102" s="95"/>
      <c r="I102" s="95"/>
    </row>
    <row r="103" spans="1:9" ht="14.45">
      <c r="A103" s="95"/>
      <c r="B103" s="95"/>
      <c r="C103" s="95"/>
      <c r="D103" s="95"/>
      <c r="E103" s="95"/>
      <c r="F103" s="95"/>
      <c r="G103" s="95"/>
      <c r="H103" s="95"/>
      <c r="I103" s="95"/>
    </row>
    <row r="104" spans="1:9" ht="14.45">
      <c r="A104" s="95"/>
      <c r="B104" s="95"/>
      <c r="C104" s="95"/>
      <c r="D104" s="95"/>
      <c r="E104" s="95"/>
      <c r="F104" s="95"/>
      <c r="G104" s="95"/>
      <c r="H104" s="95"/>
      <c r="I104" s="95"/>
    </row>
    <row r="105" spans="1:9" ht="14.45">
      <c r="A105" s="95"/>
      <c r="B105" s="95"/>
      <c r="C105" s="95"/>
      <c r="D105" s="95"/>
      <c r="E105" s="95"/>
      <c r="F105" s="95"/>
      <c r="G105" s="95"/>
      <c r="H105" s="95"/>
      <c r="I105" s="95"/>
    </row>
    <row r="114" spans="1:9" ht="14.45">
      <c r="A114" s="95"/>
      <c r="B114" s="95"/>
      <c r="C114" s="95"/>
      <c r="D114" s="95"/>
      <c r="E114" s="95"/>
      <c r="F114" s="95"/>
      <c r="G114" s="95"/>
      <c r="H114" s="95"/>
      <c r="I114" s="95"/>
    </row>
    <row r="115" spans="1:9" ht="14.45">
      <c r="A115" s="95"/>
      <c r="B115" s="95"/>
      <c r="C115" s="95"/>
      <c r="D115" s="95"/>
      <c r="E115" s="95"/>
      <c r="F115" s="95"/>
      <c r="G115" s="95"/>
      <c r="H115" s="95"/>
      <c r="I115" s="95"/>
    </row>
    <row r="116" spans="1:9" ht="14.45">
      <c r="A116" s="95"/>
      <c r="B116" s="95"/>
      <c r="C116" s="95"/>
      <c r="D116" s="95"/>
      <c r="E116" s="95"/>
      <c r="F116" s="95"/>
      <c r="G116" s="95"/>
      <c r="H116" s="95"/>
      <c r="I116" s="95"/>
    </row>
    <row r="117" spans="1:9" ht="14.45">
      <c r="A117" s="95"/>
      <c r="B117" s="95"/>
      <c r="C117" s="95"/>
      <c r="D117" s="95"/>
      <c r="E117" s="95"/>
      <c r="F117" s="95"/>
      <c r="G117" s="95"/>
      <c r="H117" s="95"/>
      <c r="I117" s="95"/>
    </row>
    <row r="118" spans="1:9" ht="14.45">
      <c r="A118" s="95"/>
      <c r="B118" s="95"/>
      <c r="C118" s="95"/>
      <c r="D118" s="95"/>
      <c r="E118" s="95"/>
      <c r="F118" s="95"/>
      <c r="G118" s="95"/>
      <c r="H118" s="95"/>
      <c r="I118" s="95"/>
    </row>
    <row r="119" spans="1:9" ht="14.45">
      <c r="A119" s="95"/>
      <c r="B119" s="95"/>
      <c r="C119" s="95"/>
      <c r="D119" s="95"/>
      <c r="E119" s="95"/>
      <c r="F119" s="95"/>
      <c r="G119" s="95"/>
      <c r="H119" s="95"/>
      <c r="I119" s="95"/>
    </row>
    <row r="120" spans="1:9" ht="14.45">
      <c r="A120" s="95"/>
      <c r="B120" s="95"/>
      <c r="C120" s="95"/>
      <c r="D120" s="95"/>
      <c r="E120" s="95"/>
      <c r="F120" s="95"/>
      <c r="G120" s="95"/>
      <c r="H120" s="95"/>
      <c r="I120" s="95"/>
    </row>
    <row r="121" spans="1:9" ht="14.45">
      <c r="A121" s="95"/>
      <c r="B121" s="95"/>
      <c r="C121" s="95"/>
      <c r="D121" s="95"/>
      <c r="E121" s="95"/>
      <c r="F121" s="95"/>
      <c r="G121" s="95"/>
      <c r="H121" s="95"/>
      <c r="I121" s="95"/>
    </row>
    <row r="154" spans="1:9" ht="14.45">
      <c r="A154" s="86"/>
      <c r="B154" s="86"/>
      <c r="C154" s="87"/>
      <c r="D154" s="86"/>
      <c r="E154" s="86"/>
      <c r="F154" s="87"/>
      <c r="G154" s="87"/>
      <c r="H154" s="87"/>
      <c r="I154" s="87"/>
    </row>
    <row r="218" spans="1:9" ht="14.45">
      <c r="A218" s="86"/>
      <c r="B218" s="86"/>
      <c r="C218" s="87"/>
      <c r="D218" s="86"/>
      <c r="E218" s="86"/>
      <c r="F218" s="87"/>
      <c r="G218" s="87"/>
      <c r="H218" s="87"/>
      <c r="I218" s="87"/>
    </row>
    <row r="282" spans="1:9" ht="14.45">
      <c r="A282" s="86"/>
      <c r="B282" s="86"/>
      <c r="C282" s="87"/>
      <c r="D282" s="86"/>
      <c r="E282" s="86"/>
      <c r="F282" s="87"/>
      <c r="G282" s="87"/>
      <c r="H282" s="87"/>
      <c r="I282" s="87"/>
    </row>
    <row r="346" spans="1:9" ht="14.45">
      <c r="A346" s="86"/>
      <c r="B346" s="86"/>
      <c r="C346" s="87"/>
      <c r="D346" s="86"/>
      <c r="E346" s="86"/>
      <c r="F346" s="87"/>
      <c r="G346" s="87"/>
      <c r="H346" s="87"/>
      <c r="I346" s="87"/>
    </row>
    <row r="410" spans="1:9" ht="14.45">
      <c r="A410" s="86"/>
      <c r="B410" s="86"/>
      <c r="C410" s="87"/>
      <c r="D410" s="86"/>
      <c r="E410" s="86"/>
      <c r="F410" s="87"/>
      <c r="G410" s="87"/>
      <c r="H410" s="87"/>
      <c r="I410" s="87"/>
    </row>
    <row r="474" spans="1:9" ht="14.45">
      <c r="A474" s="86"/>
      <c r="B474" s="86"/>
      <c r="C474" s="87"/>
      <c r="D474" s="86"/>
      <c r="E474" s="86"/>
      <c r="F474" s="87"/>
      <c r="G474" s="87"/>
      <c r="H474" s="87"/>
      <c r="I474" s="87"/>
    </row>
    <row r="538" spans="1:9" ht="14.45">
      <c r="A538" s="86"/>
      <c r="B538" s="86"/>
      <c r="C538" s="87"/>
      <c r="D538" s="86"/>
      <c r="E538" s="86"/>
      <c r="F538" s="87"/>
      <c r="G538" s="87"/>
      <c r="H538" s="87"/>
      <c r="I538" s="87"/>
    </row>
  </sheetData>
  <sortState xmlns:xlrd2="http://schemas.microsoft.com/office/spreadsheetml/2017/richdata2" ref="A2:X538">
    <sortCondition ref="H2:H538"/>
  </sortState>
  <conditionalFormatting pivot="1" sqref="AB51:AE66">
    <cfRule type="colorScale" priority="5">
      <colorScale>
        <cfvo type="min"/>
        <cfvo type="percentile" val="50"/>
        <cfvo type="max"/>
        <color rgb="FFF8696B"/>
        <color rgb="FFFFEB84"/>
        <color rgb="FF63BE7B"/>
      </colorScale>
    </cfRule>
  </conditionalFormatting>
  <conditionalFormatting pivot="1" sqref="AC11:AG11 AC12:AG19">
    <cfRule type="colorScale" priority="3">
      <colorScale>
        <cfvo type="min"/>
        <cfvo type="percentile" val="50"/>
        <cfvo type="max"/>
        <color rgb="FFF8696B"/>
        <color rgb="FFFFEB84"/>
        <color rgb="FF63BE7B"/>
      </colorScale>
    </cfRule>
  </conditionalFormatting>
  <conditionalFormatting pivot="1" sqref="AC3:AG9">
    <cfRule type="colorScale" priority="2">
      <colorScale>
        <cfvo type="min"/>
        <cfvo type="percentile" val="50"/>
        <cfvo type="max"/>
        <color rgb="FFF8696B"/>
        <color rgb="FFFFEB84"/>
        <color rgb="FF63BE7B"/>
      </colorScale>
    </cfRule>
  </conditionalFormatting>
  <conditionalFormatting pivot="1" sqref="AB28:AE4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5"/>
  <drawing r:id="rId6"/>
  <legacyDrawing r:id="rId7"/>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AED9-3F54-47E4-AC31-4915478EBA62}">
  <dimension ref="A1:K65"/>
  <sheetViews>
    <sheetView workbookViewId="0">
      <selection activeCell="K1" sqref="K1:K1048576"/>
    </sheetView>
  </sheetViews>
  <sheetFormatPr defaultRowHeight="14.45"/>
  <cols>
    <col min="10" max="10" width="19.42578125" customWidth="1"/>
  </cols>
  <sheetData>
    <row r="1" spans="1:11" ht="29.1">
      <c r="A1" s="96" t="s">
        <v>49</v>
      </c>
      <c r="B1" s="96" t="s">
        <v>50</v>
      </c>
      <c r="C1" s="96" t="s">
        <v>52</v>
      </c>
      <c r="D1" s="96" t="s">
        <v>53</v>
      </c>
      <c r="E1" s="96" t="s">
        <v>54</v>
      </c>
      <c r="F1" s="96" t="s">
        <v>55</v>
      </c>
      <c r="G1" s="96" t="s">
        <v>56</v>
      </c>
      <c r="H1" s="5" t="s">
        <v>57</v>
      </c>
      <c r="I1" s="96" t="s">
        <v>59</v>
      </c>
      <c r="J1" s="1" t="s">
        <v>838</v>
      </c>
    </row>
    <row r="2" spans="1:11">
      <c r="A2" s="86" t="s">
        <v>29</v>
      </c>
      <c r="B2" s="86" t="s">
        <v>30</v>
      </c>
      <c r="C2" s="86" t="s">
        <v>37</v>
      </c>
      <c r="D2" s="86">
        <v>2018</v>
      </c>
      <c r="E2" s="86">
        <v>1</v>
      </c>
      <c r="F2" s="86">
        <v>1</v>
      </c>
      <c r="G2" s="86">
        <v>2</v>
      </c>
      <c r="H2" s="86">
        <v>1</v>
      </c>
      <c r="I2" s="86">
        <v>102</v>
      </c>
      <c r="J2">
        <v>1079</v>
      </c>
      <c r="K2" s="119"/>
    </row>
    <row r="3" spans="1:11">
      <c r="A3" s="86" t="s">
        <v>29</v>
      </c>
      <c r="B3" s="86" t="s">
        <v>30</v>
      </c>
      <c r="C3" s="86" t="s">
        <v>32</v>
      </c>
      <c r="D3" s="86">
        <v>1985</v>
      </c>
      <c r="E3" s="86">
        <v>1</v>
      </c>
      <c r="F3" s="86">
        <v>2</v>
      </c>
      <c r="G3" s="86">
        <v>2</v>
      </c>
      <c r="H3" s="86">
        <v>2</v>
      </c>
      <c r="I3" s="86">
        <v>202</v>
      </c>
      <c r="K3" s="119"/>
    </row>
    <row r="4" spans="1:11">
      <c r="A4" s="86" t="s">
        <v>29</v>
      </c>
      <c r="B4" s="86" t="s">
        <v>30</v>
      </c>
      <c r="C4" s="86" t="s">
        <v>31</v>
      </c>
      <c r="D4" s="86">
        <v>1983</v>
      </c>
      <c r="E4" s="86">
        <v>1</v>
      </c>
      <c r="F4" s="86">
        <v>3</v>
      </c>
      <c r="G4" s="86">
        <v>2</v>
      </c>
      <c r="H4" s="86">
        <v>3</v>
      </c>
      <c r="I4" s="86">
        <v>302</v>
      </c>
      <c r="K4" s="119"/>
    </row>
    <row r="5" spans="1:11">
      <c r="A5" s="86" t="s">
        <v>29</v>
      </c>
      <c r="B5" s="86" t="s">
        <v>30</v>
      </c>
      <c r="C5" s="86" t="s">
        <v>34</v>
      </c>
      <c r="D5" s="86">
        <v>1999</v>
      </c>
      <c r="E5" s="86">
        <v>1</v>
      </c>
      <c r="F5" s="86">
        <v>4</v>
      </c>
      <c r="G5" s="86">
        <v>2</v>
      </c>
      <c r="H5" s="86">
        <v>4</v>
      </c>
      <c r="I5" s="86">
        <v>402</v>
      </c>
      <c r="K5" s="119"/>
    </row>
    <row r="6" spans="1:11">
      <c r="A6" s="86" t="s">
        <v>29</v>
      </c>
      <c r="B6" s="86" t="s">
        <v>30</v>
      </c>
      <c r="C6" s="86" t="s">
        <v>35</v>
      </c>
      <c r="D6" s="86">
        <v>2002</v>
      </c>
      <c r="E6" s="86">
        <v>1</v>
      </c>
      <c r="F6" s="86">
        <v>4</v>
      </c>
      <c r="G6" s="86">
        <v>4</v>
      </c>
      <c r="H6" s="86">
        <v>5</v>
      </c>
      <c r="I6" s="86">
        <v>404</v>
      </c>
      <c r="K6" s="119"/>
    </row>
    <row r="7" spans="1:11">
      <c r="A7" s="86" t="s">
        <v>29</v>
      </c>
      <c r="B7" s="86" t="s">
        <v>30</v>
      </c>
      <c r="C7" s="86" t="s">
        <v>38</v>
      </c>
      <c r="D7" s="86">
        <v>2023</v>
      </c>
      <c r="E7" s="86">
        <v>1</v>
      </c>
      <c r="F7" s="86">
        <v>3</v>
      </c>
      <c r="G7" s="86">
        <v>4</v>
      </c>
      <c r="H7" s="86">
        <v>6</v>
      </c>
      <c r="I7" s="86">
        <v>304</v>
      </c>
      <c r="K7" s="119"/>
    </row>
    <row r="8" spans="1:11">
      <c r="A8" s="86" t="s">
        <v>29</v>
      </c>
      <c r="B8" s="86" t="s">
        <v>30</v>
      </c>
      <c r="C8" s="86" t="s">
        <v>33</v>
      </c>
      <c r="D8" s="86">
        <v>1998</v>
      </c>
      <c r="E8" s="86">
        <v>1</v>
      </c>
      <c r="F8" s="86">
        <v>2</v>
      </c>
      <c r="G8" s="86">
        <v>4</v>
      </c>
      <c r="H8" s="86">
        <v>7</v>
      </c>
      <c r="I8" s="86">
        <v>204</v>
      </c>
      <c r="K8" s="119"/>
    </row>
    <row r="9" spans="1:11">
      <c r="A9" s="86" t="s">
        <v>29</v>
      </c>
      <c r="B9" s="86" t="s">
        <v>30</v>
      </c>
      <c r="C9" s="86" t="s">
        <v>36</v>
      </c>
      <c r="D9" s="86">
        <v>2016</v>
      </c>
      <c r="E9" s="86">
        <v>1</v>
      </c>
      <c r="F9" s="86">
        <v>1</v>
      </c>
      <c r="G9" s="86">
        <v>4</v>
      </c>
      <c r="H9" s="86">
        <v>8</v>
      </c>
      <c r="I9" s="86">
        <v>104</v>
      </c>
      <c r="J9">
        <v>432</v>
      </c>
      <c r="K9" s="119"/>
    </row>
    <row r="10" spans="1:11">
      <c r="A10" s="86" t="s">
        <v>39</v>
      </c>
      <c r="B10" s="86" t="s">
        <v>40</v>
      </c>
      <c r="C10" s="86" t="s">
        <v>41</v>
      </c>
      <c r="D10" s="86">
        <v>1984</v>
      </c>
      <c r="E10" s="86">
        <v>1</v>
      </c>
      <c r="F10" s="86">
        <v>1</v>
      </c>
      <c r="G10" s="86">
        <v>6</v>
      </c>
      <c r="H10" s="86">
        <v>9</v>
      </c>
      <c r="I10" s="86">
        <v>106</v>
      </c>
      <c r="J10">
        <v>726</v>
      </c>
      <c r="K10" s="119"/>
    </row>
    <row r="11" spans="1:11">
      <c r="A11" s="86" t="s">
        <v>39</v>
      </c>
      <c r="B11" s="86" t="s">
        <v>40</v>
      </c>
      <c r="C11" s="86" t="s">
        <v>42</v>
      </c>
      <c r="D11" s="86">
        <v>1989</v>
      </c>
      <c r="E11" s="86">
        <v>1</v>
      </c>
      <c r="F11" s="86">
        <v>2</v>
      </c>
      <c r="G11" s="86">
        <v>6</v>
      </c>
      <c r="H11" s="86">
        <v>10</v>
      </c>
      <c r="I11" s="86">
        <v>206</v>
      </c>
      <c r="K11" s="119"/>
    </row>
    <row r="12" spans="1:11">
      <c r="A12" s="86" t="s">
        <v>39</v>
      </c>
      <c r="B12" s="86" t="s">
        <v>40</v>
      </c>
      <c r="C12" s="86" t="s">
        <v>45</v>
      </c>
      <c r="D12" s="86">
        <v>2004</v>
      </c>
      <c r="E12" s="86">
        <v>1</v>
      </c>
      <c r="F12" s="86">
        <v>3</v>
      </c>
      <c r="G12" s="86">
        <v>6</v>
      </c>
      <c r="H12" s="86">
        <v>11</v>
      </c>
      <c r="I12" s="86">
        <v>306</v>
      </c>
      <c r="K12" s="119"/>
    </row>
    <row r="13" spans="1:11">
      <c r="A13" s="86" t="s">
        <v>39</v>
      </c>
      <c r="B13" s="86" t="s">
        <v>40</v>
      </c>
      <c r="C13" s="86" t="s">
        <v>43</v>
      </c>
      <c r="D13" s="86">
        <v>1999</v>
      </c>
      <c r="E13" s="86">
        <v>1</v>
      </c>
      <c r="F13" s="86">
        <v>4</v>
      </c>
      <c r="G13" s="86">
        <v>6</v>
      </c>
      <c r="H13" s="86">
        <v>12</v>
      </c>
      <c r="I13" s="86">
        <v>406</v>
      </c>
      <c r="K13" s="119"/>
    </row>
    <row r="14" spans="1:11">
      <c r="A14" s="86" t="s">
        <v>39</v>
      </c>
      <c r="B14" s="86" t="s">
        <v>40</v>
      </c>
      <c r="C14" s="86" t="s">
        <v>46</v>
      </c>
      <c r="D14" s="86">
        <v>2008</v>
      </c>
      <c r="E14" s="86">
        <v>1</v>
      </c>
      <c r="F14" s="86">
        <v>4</v>
      </c>
      <c r="G14" s="86">
        <v>8</v>
      </c>
      <c r="H14" s="86">
        <v>13</v>
      </c>
      <c r="I14" s="86">
        <v>408</v>
      </c>
      <c r="K14" s="119"/>
    </row>
    <row r="15" spans="1:11">
      <c r="A15" s="86" t="s">
        <v>39</v>
      </c>
      <c r="B15" s="86" t="s">
        <v>40</v>
      </c>
      <c r="C15" s="86" t="s">
        <v>48</v>
      </c>
      <c r="D15" s="86">
        <v>2020</v>
      </c>
      <c r="E15" s="86">
        <v>1</v>
      </c>
      <c r="F15" s="86">
        <v>3</v>
      </c>
      <c r="G15" s="86">
        <v>8</v>
      </c>
      <c r="H15" s="86">
        <v>14</v>
      </c>
      <c r="I15" s="86">
        <v>308</v>
      </c>
      <c r="K15" s="119"/>
    </row>
    <row r="16" spans="1:11">
      <c r="A16" s="86" t="s">
        <v>39</v>
      </c>
      <c r="B16" s="86" t="s">
        <v>40</v>
      </c>
      <c r="C16" s="86" t="s">
        <v>44</v>
      </c>
      <c r="D16" s="86">
        <v>2001</v>
      </c>
      <c r="E16" s="86">
        <v>1</v>
      </c>
      <c r="F16" s="86">
        <v>2</v>
      </c>
      <c r="G16" s="86">
        <v>8</v>
      </c>
      <c r="H16" s="86">
        <v>15</v>
      </c>
      <c r="I16" s="86">
        <v>208</v>
      </c>
      <c r="K16" s="119"/>
    </row>
    <row r="17" spans="1:11">
      <c r="A17" s="86" t="s">
        <v>39</v>
      </c>
      <c r="B17" s="86" t="s">
        <v>40</v>
      </c>
      <c r="C17" s="86" t="s">
        <v>47</v>
      </c>
      <c r="D17" s="86">
        <v>2016</v>
      </c>
      <c r="E17" s="86">
        <v>1</v>
      </c>
      <c r="F17" s="86">
        <v>1</v>
      </c>
      <c r="G17" s="86">
        <v>8</v>
      </c>
      <c r="H17" s="86">
        <v>16</v>
      </c>
      <c r="I17" s="86">
        <v>108</v>
      </c>
      <c r="J17">
        <v>1141</v>
      </c>
      <c r="K17" s="119"/>
    </row>
    <row r="18" spans="1:11">
      <c r="A18" s="86" t="s">
        <v>29</v>
      </c>
      <c r="B18" s="86" t="s">
        <v>30</v>
      </c>
      <c r="C18" s="86" t="s">
        <v>32</v>
      </c>
      <c r="D18" s="86">
        <v>1985</v>
      </c>
      <c r="E18" s="86">
        <v>2</v>
      </c>
      <c r="F18" s="86">
        <v>1</v>
      </c>
      <c r="G18" s="86">
        <v>10</v>
      </c>
      <c r="H18" s="86">
        <v>17</v>
      </c>
      <c r="I18" s="86">
        <v>110</v>
      </c>
      <c r="J18">
        <v>1360</v>
      </c>
      <c r="K18" s="119"/>
    </row>
    <row r="19" spans="1:11">
      <c r="A19" s="86" t="s">
        <v>29</v>
      </c>
      <c r="B19" s="86" t="s">
        <v>30</v>
      </c>
      <c r="C19" s="86" t="s">
        <v>38</v>
      </c>
      <c r="D19" s="86">
        <v>2023</v>
      </c>
      <c r="E19" s="86">
        <v>2</v>
      </c>
      <c r="F19" s="86">
        <v>2</v>
      </c>
      <c r="G19" s="86">
        <v>10</v>
      </c>
      <c r="H19" s="86">
        <v>18</v>
      </c>
      <c r="I19" s="86">
        <v>210</v>
      </c>
      <c r="K19" s="119"/>
    </row>
    <row r="20" spans="1:11">
      <c r="A20" s="86" t="s">
        <v>29</v>
      </c>
      <c r="B20" s="86" t="s">
        <v>30</v>
      </c>
      <c r="C20" s="86" t="s">
        <v>36</v>
      </c>
      <c r="D20" s="86">
        <v>2016</v>
      </c>
      <c r="E20" s="86">
        <v>2</v>
      </c>
      <c r="F20" s="86">
        <v>3</v>
      </c>
      <c r="G20" s="86">
        <v>10</v>
      </c>
      <c r="H20" s="86">
        <v>19</v>
      </c>
      <c r="I20" s="86">
        <v>310</v>
      </c>
      <c r="K20" s="119"/>
    </row>
    <row r="21" spans="1:11">
      <c r="A21" s="86" t="s">
        <v>29</v>
      </c>
      <c r="B21" s="86" t="s">
        <v>30</v>
      </c>
      <c r="C21" s="86" t="s">
        <v>33</v>
      </c>
      <c r="D21" s="86">
        <v>1998</v>
      </c>
      <c r="E21" s="86">
        <v>2</v>
      </c>
      <c r="F21" s="86">
        <v>4</v>
      </c>
      <c r="G21" s="86">
        <v>10</v>
      </c>
      <c r="H21" s="86">
        <v>20</v>
      </c>
      <c r="I21" s="86">
        <v>410</v>
      </c>
      <c r="K21" s="119"/>
    </row>
    <row r="22" spans="1:11">
      <c r="A22" s="86" t="s">
        <v>29</v>
      </c>
      <c r="B22" s="86" t="s">
        <v>30</v>
      </c>
      <c r="C22" s="86" t="s">
        <v>31</v>
      </c>
      <c r="D22" s="86">
        <v>1983</v>
      </c>
      <c r="E22" s="86">
        <v>2</v>
      </c>
      <c r="F22" s="86">
        <v>4</v>
      </c>
      <c r="G22" s="86">
        <v>12</v>
      </c>
      <c r="H22" s="86">
        <v>21</v>
      </c>
      <c r="I22" s="86">
        <v>412</v>
      </c>
      <c r="K22" s="119"/>
    </row>
    <row r="23" spans="1:11">
      <c r="A23" s="86" t="s">
        <v>29</v>
      </c>
      <c r="B23" s="86" t="s">
        <v>30</v>
      </c>
      <c r="C23" s="86" t="s">
        <v>37</v>
      </c>
      <c r="D23" s="86">
        <v>2018</v>
      </c>
      <c r="E23" s="86">
        <v>2</v>
      </c>
      <c r="F23" s="86">
        <v>3</v>
      </c>
      <c r="G23" s="86">
        <v>12</v>
      </c>
      <c r="H23" s="86">
        <v>22</v>
      </c>
      <c r="I23" s="86">
        <v>312</v>
      </c>
      <c r="K23" s="119"/>
    </row>
    <row r="24" spans="1:11">
      <c r="A24" s="86" t="s">
        <v>29</v>
      </c>
      <c r="B24" s="86" t="s">
        <v>30</v>
      </c>
      <c r="C24" s="86" t="s">
        <v>34</v>
      </c>
      <c r="D24" s="86">
        <v>1999</v>
      </c>
      <c r="E24" s="86">
        <v>2</v>
      </c>
      <c r="F24" s="86">
        <v>2</v>
      </c>
      <c r="G24" s="86">
        <v>12</v>
      </c>
      <c r="H24" s="86">
        <v>23</v>
      </c>
      <c r="I24" s="86">
        <v>212</v>
      </c>
      <c r="K24" s="119"/>
    </row>
    <row r="25" spans="1:11">
      <c r="A25" s="86" t="s">
        <v>29</v>
      </c>
      <c r="B25" s="86" t="s">
        <v>30</v>
      </c>
      <c r="C25" s="86" t="s">
        <v>35</v>
      </c>
      <c r="D25" s="86">
        <v>2002</v>
      </c>
      <c r="E25" s="86">
        <v>2</v>
      </c>
      <c r="F25" s="86">
        <v>1</v>
      </c>
      <c r="G25" s="86">
        <v>12</v>
      </c>
      <c r="H25" s="86">
        <v>24</v>
      </c>
      <c r="I25" s="86">
        <v>112</v>
      </c>
      <c r="J25">
        <v>949</v>
      </c>
      <c r="K25" s="119"/>
    </row>
    <row r="26" spans="1:11">
      <c r="A26" s="86" t="s">
        <v>39</v>
      </c>
      <c r="B26" s="86" t="s">
        <v>40</v>
      </c>
      <c r="C26" s="86" t="s">
        <v>42</v>
      </c>
      <c r="D26" s="86">
        <v>1989</v>
      </c>
      <c r="E26" s="87">
        <v>2</v>
      </c>
      <c r="F26" s="87">
        <v>1</v>
      </c>
      <c r="G26" s="87">
        <v>14</v>
      </c>
      <c r="H26" s="86">
        <v>25</v>
      </c>
      <c r="I26" s="87">
        <v>114</v>
      </c>
      <c r="J26">
        <v>924</v>
      </c>
      <c r="K26" s="119"/>
    </row>
    <row r="27" spans="1:11">
      <c r="A27" s="86" t="s">
        <v>39</v>
      </c>
      <c r="B27" s="86" t="s">
        <v>40</v>
      </c>
      <c r="C27" s="86" t="s">
        <v>45</v>
      </c>
      <c r="D27" s="86">
        <v>2004</v>
      </c>
      <c r="E27" s="86">
        <v>2</v>
      </c>
      <c r="F27" s="86">
        <v>2</v>
      </c>
      <c r="G27" s="86">
        <v>14</v>
      </c>
      <c r="H27" s="86">
        <v>26</v>
      </c>
      <c r="I27" s="86">
        <v>214</v>
      </c>
      <c r="K27" s="119"/>
    </row>
    <row r="28" spans="1:11">
      <c r="A28" s="86" t="s">
        <v>39</v>
      </c>
      <c r="B28" s="86" t="s">
        <v>40</v>
      </c>
      <c r="C28" s="86" t="s">
        <v>41</v>
      </c>
      <c r="D28" s="86">
        <v>1984</v>
      </c>
      <c r="E28" s="86">
        <v>2</v>
      </c>
      <c r="F28" s="86">
        <v>3</v>
      </c>
      <c r="G28" s="86">
        <v>14</v>
      </c>
      <c r="H28" s="86">
        <v>27</v>
      </c>
      <c r="I28" s="86">
        <v>314</v>
      </c>
      <c r="K28" s="119"/>
    </row>
    <row r="29" spans="1:11">
      <c r="A29" s="86" t="s">
        <v>39</v>
      </c>
      <c r="B29" s="86" t="s">
        <v>40</v>
      </c>
      <c r="C29" s="86" t="s">
        <v>47</v>
      </c>
      <c r="D29" s="86">
        <v>2016</v>
      </c>
      <c r="E29" s="86">
        <v>2</v>
      </c>
      <c r="F29" s="86">
        <v>4</v>
      </c>
      <c r="G29" s="86">
        <v>14</v>
      </c>
      <c r="H29" s="86">
        <v>28</v>
      </c>
      <c r="I29" s="86">
        <v>414</v>
      </c>
      <c r="K29" s="119"/>
    </row>
    <row r="30" spans="1:11">
      <c r="A30" s="86" t="s">
        <v>39</v>
      </c>
      <c r="B30" s="86" t="s">
        <v>40</v>
      </c>
      <c r="C30" s="86" t="s">
        <v>44</v>
      </c>
      <c r="D30" s="86">
        <v>2001</v>
      </c>
      <c r="E30" s="86">
        <v>2</v>
      </c>
      <c r="F30" s="86">
        <v>4</v>
      </c>
      <c r="G30" s="86">
        <v>16</v>
      </c>
      <c r="H30" s="86">
        <v>29</v>
      </c>
      <c r="I30" s="86">
        <v>416</v>
      </c>
      <c r="K30" s="119"/>
    </row>
    <row r="31" spans="1:11">
      <c r="A31" s="86" t="s">
        <v>39</v>
      </c>
      <c r="B31" s="86" t="s">
        <v>40</v>
      </c>
      <c r="C31" s="86" t="s">
        <v>43</v>
      </c>
      <c r="D31" s="86">
        <v>1999</v>
      </c>
      <c r="E31" s="86">
        <v>2</v>
      </c>
      <c r="F31" s="86">
        <v>3</v>
      </c>
      <c r="G31" s="86">
        <v>16</v>
      </c>
      <c r="H31" s="86">
        <v>30</v>
      </c>
      <c r="I31" s="86">
        <v>316</v>
      </c>
      <c r="K31" s="119"/>
    </row>
    <row r="32" spans="1:11">
      <c r="A32" s="86" t="s">
        <v>39</v>
      </c>
      <c r="B32" s="86" t="s">
        <v>40</v>
      </c>
      <c r="C32" s="86" t="s">
        <v>46</v>
      </c>
      <c r="D32" s="86">
        <v>2008</v>
      </c>
      <c r="E32" s="86">
        <v>2</v>
      </c>
      <c r="F32" s="86">
        <v>2</v>
      </c>
      <c r="G32" s="86">
        <v>16</v>
      </c>
      <c r="H32" s="86">
        <v>31</v>
      </c>
      <c r="I32" s="86">
        <v>216</v>
      </c>
      <c r="K32" s="119"/>
    </row>
    <row r="33" spans="1:11">
      <c r="A33" s="86" t="s">
        <v>39</v>
      </c>
      <c r="B33" s="86" t="s">
        <v>40</v>
      </c>
      <c r="C33" s="86" t="s">
        <v>48</v>
      </c>
      <c r="D33" s="86">
        <v>2020</v>
      </c>
      <c r="E33" s="86">
        <v>2</v>
      </c>
      <c r="F33" s="86">
        <v>1</v>
      </c>
      <c r="G33" s="86">
        <v>16</v>
      </c>
      <c r="H33" s="86">
        <v>32</v>
      </c>
      <c r="I33" s="86">
        <v>116</v>
      </c>
      <c r="J33">
        <v>1247</v>
      </c>
      <c r="K33" s="119"/>
    </row>
    <row r="34" spans="1:11">
      <c r="A34" s="86" t="s">
        <v>29</v>
      </c>
      <c r="B34" s="86" t="s">
        <v>30</v>
      </c>
      <c r="C34" s="86" t="s">
        <v>33</v>
      </c>
      <c r="D34" s="86">
        <v>1998</v>
      </c>
      <c r="E34" s="86">
        <v>3</v>
      </c>
      <c r="F34" s="86">
        <v>1</v>
      </c>
      <c r="G34" s="86">
        <v>18</v>
      </c>
      <c r="H34" s="86">
        <v>33</v>
      </c>
      <c r="I34" s="86">
        <v>118</v>
      </c>
      <c r="J34">
        <v>1352</v>
      </c>
      <c r="K34" s="119"/>
    </row>
    <row r="35" spans="1:11">
      <c r="A35" s="86" t="s">
        <v>29</v>
      </c>
      <c r="B35" s="86" t="s">
        <v>30</v>
      </c>
      <c r="C35" s="86" t="s">
        <v>31</v>
      </c>
      <c r="D35" s="86">
        <v>1983</v>
      </c>
      <c r="E35" s="86">
        <v>3</v>
      </c>
      <c r="F35" s="86">
        <v>2</v>
      </c>
      <c r="G35" s="86">
        <v>18</v>
      </c>
      <c r="H35" s="86">
        <v>34</v>
      </c>
      <c r="I35" s="86">
        <v>218</v>
      </c>
      <c r="K35" s="119"/>
    </row>
    <row r="36" spans="1:11">
      <c r="A36" s="86" t="s">
        <v>29</v>
      </c>
      <c r="B36" s="86" t="s">
        <v>30</v>
      </c>
      <c r="C36" s="86" t="s">
        <v>34</v>
      </c>
      <c r="D36" s="86">
        <v>1999</v>
      </c>
      <c r="E36" s="86">
        <v>3</v>
      </c>
      <c r="F36" s="86">
        <v>3</v>
      </c>
      <c r="G36" s="86">
        <v>18</v>
      </c>
      <c r="H36" s="86">
        <v>35</v>
      </c>
      <c r="I36" s="86">
        <v>318</v>
      </c>
      <c r="K36" s="119"/>
    </row>
    <row r="37" spans="1:11">
      <c r="A37" s="86" t="s">
        <v>29</v>
      </c>
      <c r="B37" s="86" t="s">
        <v>30</v>
      </c>
      <c r="C37" s="86" t="s">
        <v>37</v>
      </c>
      <c r="D37" s="86">
        <v>2018</v>
      </c>
      <c r="E37" s="86">
        <v>3</v>
      </c>
      <c r="F37" s="86">
        <v>4</v>
      </c>
      <c r="G37" s="86">
        <v>18</v>
      </c>
      <c r="H37" s="86">
        <v>36</v>
      </c>
      <c r="I37" s="86">
        <v>418</v>
      </c>
      <c r="K37" s="119"/>
    </row>
    <row r="38" spans="1:11">
      <c r="A38" s="86" t="s">
        <v>29</v>
      </c>
      <c r="B38" s="86" t="s">
        <v>30</v>
      </c>
      <c r="C38" s="86" t="s">
        <v>32</v>
      </c>
      <c r="D38" s="86">
        <v>1985</v>
      </c>
      <c r="E38" s="86">
        <v>3</v>
      </c>
      <c r="F38" s="86">
        <v>4</v>
      </c>
      <c r="G38" s="86">
        <v>20</v>
      </c>
      <c r="H38" s="86">
        <v>37</v>
      </c>
      <c r="I38" s="86">
        <v>420</v>
      </c>
      <c r="K38" s="119"/>
    </row>
    <row r="39" spans="1:11">
      <c r="A39" s="86" t="s">
        <v>29</v>
      </c>
      <c r="B39" s="86" t="s">
        <v>30</v>
      </c>
      <c r="C39" s="86" t="s">
        <v>35</v>
      </c>
      <c r="D39" s="86">
        <v>2002</v>
      </c>
      <c r="E39" s="86">
        <v>3</v>
      </c>
      <c r="F39" s="86">
        <v>3</v>
      </c>
      <c r="G39" s="86">
        <v>20</v>
      </c>
      <c r="H39" s="86">
        <v>38</v>
      </c>
      <c r="I39" s="86">
        <v>320</v>
      </c>
      <c r="K39" s="119"/>
    </row>
    <row r="40" spans="1:11">
      <c r="A40" s="86" t="s">
        <v>29</v>
      </c>
      <c r="B40" s="86" t="s">
        <v>30</v>
      </c>
      <c r="C40" s="86" t="s">
        <v>36</v>
      </c>
      <c r="D40" s="86">
        <v>2016</v>
      </c>
      <c r="E40" s="86">
        <v>3</v>
      </c>
      <c r="F40" s="86">
        <v>2</v>
      </c>
      <c r="G40" s="86">
        <v>20</v>
      </c>
      <c r="H40" s="86">
        <v>39</v>
      </c>
      <c r="I40" s="86">
        <v>220</v>
      </c>
      <c r="K40" s="119"/>
    </row>
    <row r="41" spans="1:11">
      <c r="A41" s="86" t="s">
        <v>29</v>
      </c>
      <c r="B41" s="86" t="s">
        <v>30</v>
      </c>
      <c r="C41" s="86" t="s">
        <v>38</v>
      </c>
      <c r="D41" s="86">
        <v>2023</v>
      </c>
      <c r="E41" s="86">
        <v>3</v>
      </c>
      <c r="F41" s="86">
        <v>1</v>
      </c>
      <c r="G41" s="86">
        <v>20</v>
      </c>
      <c r="H41" s="86">
        <v>40</v>
      </c>
      <c r="I41" s="86">
        <v>120</v>
      </c>
      <c r="J41">
        <v>1453</v>
      </c>
      <c r="K41" s="119"/>
    </row>
    <row r="42" spans="1:11">
      <c r="A42" s="86" t="s">
        <v>39</v>
      </c>
      <c r="B42" s="86" t="s">
        <v>40</v>
      </c>
      <c r="C42" s="86" t="s">
        <v>44</v>
      </c>
      <c r="D42" s="86">
        <v>2001</v>
      </c>
      <c r="E42" s="86">
        <v>3</v>
      </c>
      <c r="F42" s="86">
        <v>1</v>
      </c>
      <c r="G42" s="86">
        <v>22</v>
      </c>
      <c r="H42" s="86">
        <v>41</v>
      </c>
      <c r="I42" s="86">
        <v>122</v>
      </c>
      <c r="J42">
        <v>1168</v>
      </c>
      <c r="K42" s="119"/>
    </row>
    <row r="43" spans="1:11">
      <c r="A43" s="86" t="s">
        <v>39</v>
      </c>
      <c r="B43" s="86" t="s">
        <v>40</v>
      </c>
      <c r="C43" s="86" t="s">
        <v>47</v>
      </c>
      <c r="D43" s="86">
        <v>2016</v>
      </c>
      <c r="E43" s="86">
        <v>3</v>
      </c>
      <c r="F43" s="86">
        <v>2</v>
      </c>
      <c r="G43" s="86">
        <v>22</v>
      </c>
      <c r="H43" s="86">
        <v>42</v>
      </c>
      <c r="I43" s="86">
        <v>222</v>
      </c>
      <c r="K43" s="119"/>
    </row>
    <row r="44" spans="1:11">
      <c r="A44" s="86" t="s">
        <v>39</v>
      </c>
      <c r="B44" s="86" t="s">
        <v>40</v>
      </c>
      <c r="C44" s="86" t="s">
        <v>42</v>
      </c>
      <c r="D44" s="86">
        <v>1989</v>
      </c>
      <c r="E44" s="86">
        <v>3</v>
      </c>
      <c r="F44" s="86">
        <v>3</v>
      </c>
      <c r="G44" s="86">
        <v>22</v>
      </c>
      <c r="H44" s="86">
        <v>43</v>
      </c>
      <c r="I44" s="86">
        <v>322</v>
      </c>
      <c r="K44" s="119"/>
    </row>
    <row r="45" spans="1:11">
      <c r="A45" s="86" t="s">
        <v>39</v>
      </c>
      <c r="B45" s="86" t="s">
        <v>40</v>
      </c>
      <c r="C45" s="86" t="s">
        <v>48</v>
      </c>
      <c r="D45" s="86">
        <v>2020</v>
      </c>
      <c r="E45" s="86">
        <v>3</v>
      </c>
      <c r="F45" s="86">
        <v>4</v>
      </c>
      <c r="G45" s="86">
        <v>22</v>
      </c>
      <c r="H45" s="86">
        <v>44</v>
      </c>
      <c r="I45" s="86">
        <v>422</v>
      </c>
      <c r="K45" s="119"/>
    </row>
    <row r="46" spans="1:11">
      <c r="A46" s="86" t="s">
        <v>39</v>
      </c>
      <c r="B46" s="86" t="s">
        <v>40</v>
      </c>
      <c r="C46" s="86" t="s">
        <v>41</v>
      </c>
      <c r="D46" s="86">
        <v>1984</v>
      </c>
      <c r="E46" s="86">
        <v>3</v>
      </c>
      <c r="F46" s="86">
        <v>4</v>
      </c>
      <c r="G46" s="86">
        <v>24</v>
      </c>
      <c r="H46" s="86">
        <v>45</v>
      </c>
      <c r="I46" s="86">
        <v>424</v>
      </c>
      <c r="K46" s="119"/>
    </row>
    <row r="47" spans="1:11">
      <c r="A47" s="86" t="s">
        <v>39</v>
      </c>
      <c r="B47" s="86" t="s">
        <v>40</v>
      </c>
      <c r="C47" s="86" t="s">
        <v>46</v>
      </c>
      <c r="D47" s="86">
        <v>2008</v>
      </c>
      <c r="E47" s="86">
        <v>3</v>
      </c>
      <c r="F47" s="86">
        <v>3</v>
      </c>
      <c r="G47" s="86">
        <v>24</v>
      </c>
      <c r="H47" s="86">
        <v>46</v>
      </c>
      <c r="I47" s="86">
        <v>324</v>
      </c>
      <c r="K47" s="119"/>
    </row>
    <row r="48" spans="1:11">
      <c r="A48" s="86" t="s">
        <v>39</v>
      </c>
      <c r="B48" s="86" t="s">
        <v>40</v>
      </c>
      <c r="C48" s="86" t="s">
        <v>43</v>
      </c>
      <c r="D48" s="86">
        <v>1999</v>
      </c>
      <c r="E48" s="86">
        <v>3</v>
      </c>
      <c r="F48" s="86">
        <v>2</v>
      </c>
      <c r="G48" s="86">
        <v>24</v>
      </c>
      <c r="H48" s="86">
        <v>47</v>
      </c>
      <c r="I48" s="86">
        <v>224</v>
      </c>
      <c r="K48" s="119"/>
    </row>
    <row r="49" spans="1:11">
      <c r="A49" s="86" t="s">
        <v>39</v>
      </c>
      <c r="B49" s="86" t="s">
        <v>40</v>
      </c>
      <c r="C49" s="86" t="s">
        <v>45</v>
      </c>
      <c r="D49" s="86">
        <v>2004</v>
      </c>
      <c r="E49" s="86">
        <v>3</v>
      </c>
      <c r="F49" s="86">
        <v>1</v>
      </c>
      <c r="G49" s="86">
        <v>24</v>
      </c>
      <c r="H49" s="86">
        <v>48</v>
      </c>
      <c r="I49" s="86">
        <v>124</v>
      </c>
      <c r="J49">
        <v>1289</v>
      </c>
      <c r="K49" s="119"/>
    </row>
    <row r="50" spans="1:11">
      <c r="A50" s="86" t="s">
        <v>29</v>
      </c>
      <c r="B50" s="86" t="s">
        <v>30</v>
      </c>
      <c r="C50" s="86" t="s">
        <v>34</v>
      </c>
      <c r="D50" s="86">
        <v>1999</v>
      </c>
      <c r="E50" s="86">
        <v>4</v>
      </c>
      <c r="F50" s="86">
        <v>1</v>
      </c>
      <c r="G50" s="86">
        <v>26</v>
      </c>
      <c r="H50" s="86">
        <v>49</v>
      </c>
      <c r="I50" s="86">
        <v>126</v>
      </c>
      <c r="J50">
        <v>1193</v>
      </c>
      <c r="K50" s="119"/>
    </row>
    <row r="51" spans="1:11">
      <c r="A51" s="86" t="s">
        <v>29</v>
      </c>
      <c r="B51" s="86" t="s">
        <v>30</v>
      </c>
      <c r="C51" s="86" t="s">
        <v>35</v>
      </c>
      <c r="D51" s="86">
        <v>2002</v>
      </c>
      <c r="E51" s="86">
        <v>4</v>
      </c>
      <c r="F51" s="86">
        <v>2</v>
      </c>
      <c r="G51" s="86">
        <v>26</v>
      </c>
      <c r="H51" s="86">
        <v>50</v>
      </c>
      <c r="I51" s="86">
        <v>226</v>
      </c>
      <c r="K51" s="119"/>
    </row>
    <row r="52" spans="1:11">
      <c r="A52" s="86" t="s">
        <v>29</v>
      </c>
      <c r="B52" s="86" t="s">
        <v>30</v>
      </c>
      <c r="C52" s="86" t="s">
        <v>32</v>
      </c>
      <c r="D52" s="86">
        <v>1985</v>
      </c>
      <c r="E52" s="86">
        <v>4</v>
      </c>
      <c r="F52" s="86">
        <v>3</v>
      </c>
      <c r="G52" s="86">
        <v>26</v>
      </c>
      <c r="H52" s="86">
        <v>51</v>
      </c>
      <c r="I52" s="86">
        <v>326</v>
      </c>
      <c r="K52" s="119"/>
    </row>
    <row r="53" spans="1:11">
      <c r="A53" s="86" t="s">
        <v>29</v>
      </c>
      <c r="B53" s="86" t="s">
        <v>30</v>
      </c>
      <c r="C53" s="86" t="s">
        <v>38</v>
      </c>
      <c r="D53" s="86">
        <v>2023</v>
      </c>
      <c r="E53" s="86">
        <v>4</v>
      </c>
      <c r="F53" s="86">
        <v>4</v>
      </c>
      <c r="G53" s="86">
        <v>26</v>
      </c>
      <c r="H53" s="86">
        <v>52</v>
      </c>
      <c r="I53" s="86">
        <v>426</v>
      </c>
      <c r="K53" s="119"/>
    </row>
    <row r="54" spans="1:11">
      <c r="A54" s="86" t="s">
        <v>29</v>
      </c>
      <c r="B54" s="86" t="s">
        <v>30</v>
      </c>
      <c r="C54" s="86" t="s">
        <v>36</v>
      </c>
      <c r="D54" s="86">
        <v>2016</v>
      </c>
      <c r="E54" s="86">
        <v>4</v>
      </c>
      <c r="F54" s="86">
        <v>4</v>
      </c>
      <c r="G54" s="86">
        <v>28</v>
      </c>
      <c r="H54" s="86">
        <v>53</v>
      </c>
      <c r="I54" s="86">
        <v>428</v>
      </c>
      <c r="K54" s="119"/>
    </row>
    <row r="55" spans="1:11">
      <c r="A55" s="86" t="s">
        <v>29</v>
      </c>
      <c r="B55" s="86" t="s">
        <v>30</v>
      </c>
      <c r="C55" s="86" t="s">
        <v>33</v>
      </c>
      <c r="D55" s="86">
        <v>1998</v>
      </c>
      <c r="E55" s="86">
        <v>4</v>
      </c>
      <c r="F55" s="86">
        <v>3</v>
      </c>
      <c r="G55" s="86">
        <v>28</v>
      </c>
      <c r="H55" s="86">
        <v>54</v>
      </c>
      <c r="I55" s="86">
        <v>328</v>
      </c>
      <c r="K55" s="119"/>
    </row>
    <row r="56" spans="1:11">
      <c r="A56" s="86" t="s">
        <v>29</v>
      </c>
      <c r="B56" s="86" t="s">
        <v>30</v>
      </c>
      <c r="C56" s="86" t="s">
        <v>37</v>
      </c>
      <c r="D56" s="86">
        <v>2018</v>
      </c>
      <c r="E56" s="86">
        <v>4</v>
      </c>
      <c r="F56" s="86">
        <v>2</v>
      </c>
      <c r="G56" s="86">
        <v>28</v>
      </c>
      <c r="H56" s="86">
        <v>55</v>
      </c>
      <c r="I56" s="86">
        <v>228</v>
      </c>
      <c r="K56" s="119"/>
    </row>
    <row r="57" spans="1:11">
      <c r="A57" s="86" t="s">
        <v>29</v>
      </c>
      <c r="B57" s="86" t="s">
        <v>30</v>
      </c>
      <c r="C57" s="86" t="s">
        <v>31</v>
      </c>
      <c r="D57" s="86">
        <v>1983</v>
      </c>
      <c r="E57" s="86">
        <v>4</v>
      </c>
      <c r="F57" s="86">
        <v>1</v>
      </c>
      <c r="G57" s="86">
        <v>28</v>
      </c>
      <c r="H57" s="86">
        <v>56</v>
      </c>
      <c r="I57" s="86">
        <v>128</v>
      </c>
      <c r="J57">
        <v>1004</v>
      </c>
      <c r="K57" s="119"/>
    </row>
    <row r="58" spans="1:11">
      <c r="A58" s="86" t="s">
        <v>39</v>
      </c>
      <c r="B58" s="86" t="s">
        <v>40</v>
      </c>
      <c r="C58" s="86" t="s">
        <v>43</v>
      </c>
      <c r="D58" s="86">
        <v>1999</v>
      </c>
      <c r="E58" s="86">
        <v>4</v>
      </c>
      <c r="F58" s="86">
        <v>1</v>
      </c>
      <c r="G58" s="86">
        <v>30</v>
      </c>
      <c r="H58" s="86">
        <v>57</v>
      </c>
      <c r="I58" s="86">
        <v>130</v>
      </c>
      <c r="J58">
        <v>989</v>
      </c>
      <c r="K58" s="119"/>
    </row>
    <row r="59" spans="1:11">
      <c r="A59" s="86" t="s">
        <v>39</v>
      </c>
      <c r="B59" s="86" t="s">
        <v>40</v>
      </c>
      <c r="C59" s="86" t="s">
        <v>48</v>
      </c>
      <c r="D59" s="86">
        <v>2020</v>
      </c>
      <c r="E59" s="86">
        <v>4</v>
      </c>
      <c r="F59" s="86">
        <v>2</v>
      </c>
      <c r="G59" s="86">
        <v>30</v>
      </c>
      <c r="H59" s="86">
        <v>58</v>
      </c>
      <c r="I59" s="86">
        <v>230</v>
      </c>
      <c r="K59" s="119"/>
    </row>
    <row r="60" spans="1:11">
      <c r="A60" s="86" t="s">
        <v>39</v>
      </c>
      <c r="B60" s="86" t="s">
        <v>40</v>
      </c>
      <c r="C60" s="86" t="s">
        <v>44</v>
      </c>
      <c r="D60" s="86">
        <v>2001</v>
      </c>
      <c r="E60" s="86">
        <v>4</v>
      </c>
      <c r="F60" s="86">
        <v>3</v>
      </c>
      <c r="G60" s="86">
        <v>30</v>
      </c>
      <c r="H60" s="86">
        <v>59</v>
      </c>
      <c r="I60" s="86">
        <v>330</v>
      </c>
      <c r="K60" s="119"/>
    </row>
    <row r="61" spans="1:11">
      <c r="A61" s="86" t="s">
        <v>39</v>
      </c>
      <c r="B61" s="86" t="s">
        <v>40</v>
      </c>
      <c r="C61" s="86" t="s">
        <v>45</v>
      </c>
      <c r="D61" s="86">
        <v>2004</v>
      </c>
      <c r="E61" s="86">
        <v>4</v>
      </c>
      <c r="F61" s="86">
        <v>4</v>
      </c>
      <c r="G61" s="86">
        <v>30</v>
      </c>
      <c r="H61" s="86">
        <v>60</v>
      </c>
      <c r="I61" s="86">
        <v>430</v>
      </c>
      <c r="K61" s="119"/>
    </row>
    <row r="62" spans="1:11">
      <c r="A62" s="86" t="s">
        <v>39</v>
      </c>
      <c r="B62" s="86" t="s">
        <v>40</v>
      </c>
      <c r="C62" s="86" t="s">
        <v>42</v>
      </c>
      <c r="D62" s="86">
        <v>1989</v>
      </c>
      <c r="E62" s="86">
        <v>4</v>
      </c>
      <c r="F62" s="86">
        <v>4</v>
      </c>
      <c r="G62" s="86">
        <v>32</v>
      </c>
      <c r="H62" s="86">
        <v>61</v>
      </c>
      <c r="I62" s="86">
        <v>432</v>
      </c>
      <c r="K62" s="119"/>
    </row>
    <row r="63" spans="1:11">
      <c r="A63" s="86" t="s">
        <v>39</v>
      </c>
      <c r="B63" s="86" t="s">
        <v>40</v>
      </c>
      <c r="C63" s="86" t="s">
        <v>47</v>
      </c>
      <c r="D63" s="86">
        <v>2016</v>
      </c>
      <c r="E63" s="86">
        <v>4</v>
      </c>
      <c r="F63" s="86">
        <v>3</v>
      </c>
      <c r="G63" s="86">
        <v>32</v>
      </c>
      <c r="H63" s="86">
        <v>62</v>
      </c>
      <c r="I63" s="86">
        <v>332</v>
      </c>
      <c r="K63" s="119"/>
    </row>
    <row r="64" spans="1:11">
      <c r="A64" s="86" t="s">
        <v>39</v>
      </c>
      <c r="B64" s="86" t="s">
        <v>40</v>
      </c>
      <c r="C64" s="86" t="s">
        <v>41</v>
      </c>
      <c r="D64" s="86">
        <v>1984</v>
      </c>
      <c r="E64" s="86">
        <v>4</v>
      </c>
      <c r="F64" s="86">
        <v>2</v>
      </c>
      <c r="G64" s="86">
        <v>32</v>
      </c>
      <c r="H64" s="86">
        <v>63</v>
      </c>
      <c r="I64" s="86">
        <v>232</v>
      </c>
      <c r="K64" s="119"/>
    </row>
    <row r="65" spans="1:11">
      <c r="A65" s="86" t="s">
        <v>39</v>
      </c>
      <c r="B65" s="86" t="s">
        <v>40</v>
      </c>
      <c r="C65" s="86" t="s">
        <v>46</v>
      </c>
      <c r="D65" s="86">
        <v>2008</v>
      </c>
      <c r="E65" s="86">
        <v>4</v>
      </c>
      <c r="F65" s="86">
        <v>1</v>
      </c>
      <c r="G65" s="86">
        <v>32</v>
      </c>
      <c r="H65" s="86">
        <v>64</v>
      </c>
      <c r="I65" s="86">
        <v>132</v>
      </c>
      <c r="J65">
        <v>961</v>
      </c>
      <c r="K65" s="119"/>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EA3A-F44F-4FF0-ACD1-306DF5B845D0}">
  <dimension ref="A1:BK538"/>
  <sheetViews>
    <sheetView zoomScale="96" zoomScaleNormal="96" workbookViewId="0">
      <pane xSplit="9" topLeftCell="AZ1" activePane="topRight" state="frozen"/>
      <selection pane="topRight" activeCell="BC10" sqref="BC10:BJ29"/>
    </sheetView>
  </sheetViews>
  <sheetFormatPr defaultRowHeight="15" customHeight="1"/>
  <cols>
    <col min="1" max="9" width="9.42578125" style="7"/>
    <col min="10" max="10" width="15.5703125" style="68" customWidth="1"/>
    <col min="11" max="12" width="8.5703125" style="56"/>
    <col min="13" max="13" width="8.85546875" style="56"/>
    <col min="14" max="14" width="9.42578125" style="56"/>
    <col min="15" max="15" width="16.140625" style="56" customWidth="1"/>
    <col min="16" max="17" width="17" style="28" customWidth="1"/>
    <col min="18" max="18" width="12.42578125" style="56" customWidth="1"/>
    <col min="19" max="19" width="20.28515625" style="56" customWidth="1"/>
    <col min="20" max="20" width="14.7109375" style="56" customWidth="1"/>
    <col min="21" max="21" width="13.42578125" style="56" customWidth="1"/>
    <col min="22" max="22" width="12.42578125" style="56" customWidth="1"/>
    <col min="23" max="23" width="16" style="56" customWidth="1"/>
    <col min="24" max="25" width="12.42578125" style="59" customWidth="1"/>
    <col min="26" max="26" width="8.5703125" style="56"/>
    <col min="27" max="27" width="8.85546875" bestFit="1" customWidth="1"/>
    <col min="28" max="28" width="9.28515625" style="56" bestFit="1" customWidth="1"/>
    <col min="29" max="29" width="8.5703125" style="56"/>
    <col min="30" max="30" width="8.85546875" style="56" bestFit="1" customWidth="1"/>
    <col min="31" max="33" width="8.5703125" style="56"/>
    <col min="34" max="34" width="13" style="56" customWidth="1"/>
    <col min="35" max="35" width="8.5703125" style="56"/>
    <col min="36" max="36" width="8.5703125" style="53"/>
    <col min="37" max="37" width="9.5703125" style="172" customWidth="1"/>
    <col min="38" max="41" width="8.5703125" style="59"/>
    <col min="42" max="45" width="8.5703125" style="53"/>
    <col min="46" max="46" width="8.5703125" style="174"/>
    <col min="47" max="47" width="8.5703125" style="59"/>
    <col min="48" max="49" width="9.42578125" style="28"/>
    <col min="50" max="50" width="11.5703125" style="53" customWidth="1"/>
    <col min="51" max="51" width="10.5703125" style="28" customWidth="1"/>
    <col min="52" max="52" width="11.42578125" style="61" bestFit="1" customWidth="1"/>
    <col min="53" max="53" width="10.5703125" style="59" customWidth="1"/>
    <col min="54" max="54" width="10.5703125" style="82" customWidth="1"/>
    <col min="55" max="55" width="21" bestFit="1" customWidth="1"/>
    <col min="56" max="56" width="23.5703125" customWidth="1"/>
    <col min="57" max="57" width="15.28515625" bestFit="1" customWidth="1"/>
    <col min="58" max="58" width="18" customWidth="1"/>
    <col min="59" max="59" width="20" customWidth="1"/>
    <col min="60" max="61" width="9.7109375" bestFit="1" customWidth="1"/>
    <col min="62" max="63" width="11.42578125" bestFit="1" customWidth="1"/>
    <col min="64" max="64" width="7.5703125" customWidth="1"/>
    <col min="65" max="65" width="14.42578125" customWidth="1"/>
    <col min="66" max="66" width="27" bestFit="1" customWidth="1"/>
    <col min="67" max="67" width="40.42578125" bestFit="1" customWidth="1"/>
    <col min="68" max="68" width="41.42578125" bestFit="1" customWidth="1"/>
    <col min="69" max="69" width="41.5703125" bestFit="1" customWidth="1"/>
    <col min="70" max="70" width="42.5703125" bestFit="1" customWidth="1"/>
    <col min="71" max="71" width="27" bestFit="1" customWidth="1"/>
    <col min="72" max="72" width="41.42578125" bestFit="1" customWidth="1"/>
    <col min="73" max="73" width="41.5703125" bestFit="1" customWidth="1"/>
    <col min="74" max="74" width="42.5703125" bestFit="1" customWidth="1"/>
    <col min="75" max="75" width="27" bestFit="1" customWidth="1"/>
  </cols>
  <sheetData>
    <row r="1" spans="1:54" ht="116.1">
      <c r="A1" s="96" t="s">
        <v>49</v>
      </c>
      <c r="B1" s="96" t="s">
        <v>50</v>
      </c>
      <c r="C1" s="96" t="s">
        <v>52</v>
      </c>
      <c r="D1" s="96" t="s">
        <v>53</v>
      </c>
      <c r="E1" s="96" t="s">
        <v>54</v>
      </c>
      <c r="F1" s="96" t="s">
        <v>55</v>
      </c>
      <c r="G1" s="96" t="s">
        <v>56</v>
      </c>
      <c r="H1" s="5" t="s">
        <v>57</v>
      </c>
      <c r="I1" s="96" t="s">
        <v>59</v>
      </c>
      <c r="J1" s="166" t="s">
        <v>823</v>
      </c>
      <c r="K1" s="55" t="s">
        <v>707</v>
      </c>
      <c r="L1" s="55" t="s">
        <v>708</v>
      </c>
      <c r="M1" s="55" t="s">
        <v>839</v>
      </c>
      <c r="N1" s="55" t="s">
        <v>840</v>
      </c>
      <c r="O1" s="55" t="s">
        <v>841</v>
      </c>
      <c r="P1" s="167" t="s">
        <v>842</v>
      </c>
      <c r="Q1" s="55" t="s">
        <v>843</v>
      </c>
      <c r="R1" s="55" t="s">
        <v>844</v>
      </c>
      <c r="S1" s="55" t="s">
        <v>845</v>
      </c>
      <c r="T1" s="55" t="s">
        <v>846</v>
      </c>
      <c r="U1" s="55" t="s">
        <v>847</v>
      </c>
      <c r="V1" s="55" t="s">
        <v>848</v>
      </c>
      <c r="W1" s="55" t="s">
        <v>849</v>
      </c>
      <c r="X1" s="168" t="s">
        <v>850</v>
      </c>
      <c r="Y1" s="168" t="s">
        <v>851</v>
      </c>
      <c r="Z1" s="55" t="s">
        <v>711</v>
      </c>
      <c r="AA1" s="5" t="s">
        <v>712</v>
      </c>
      <c r="AB1" s="55" t="s">
        <v>852</v>
      </c>
      <c r="AC1" s="55" t="s">
        <v>853</v>
      </c>
      <c r="AD1" s="55" t="s">
        <v>854</v>
      </c>
      <c r="AE1" s="55" t="s">
        <v>855</v>
      </c>
      <c r="AF1" s="55" t="s">
        <v>856</v>
      </c>
      <c r="AG1" s="55" t="s">
        <v>857</v>
      </c>
      <c r="AH1" s="55" t="s">
        <v>858</v>
      </c>
      <c r="AI1" s="55" t="s">
        <v>859</v>
      </c>
      <c r="AJ1" s="81" t="s">
        <v>721</v>
      </c>
      <c r="AK1" s="170" t="s">
        <v>860</v>
      </c>
      <c r="AL1" s="168" t="s">
        <v>727</v>
      </c>
      <c r="AM1" s="168" t="s">
        <v>728</v>
      </c>
      <c r="AN1" s="168" t="s">
        <v>729</v>
      </c>
      <c r="AO1" s="168" t="s">
        <v>861</v>
      </c>
      <c r="AP1" s="81" t="s">
        <v>731</v>
      </c>
      <c r="AQ1" s="81" t="s">
        <v>732</v>
      </c>
      <c r="AR1" s="81" t="s">
        <v>733</v>
      </c>
      <c r="AS1" s="81" t="s">
        <v>862</v>
      </c>
      <c r="AT1" s="173" t="s">
        <v>863</v>
      </c>
      <c r="AU1" s="168" t="s">
        <v>850</v>
      </c>
      <c r="AV1" s="169" t="s">
        <v>864</v>
      </c>
      <c r="AW1" s="169" t="s">
        <v>865</v>
      </c>
      <c r="AX1" s="81" t="s">
        <v>866</v>
      </c>
      <c r="AY1" s="169" t="s">
        <v>867</v>
      </c>
      <c r="AZ1" s="169"/>
      <c r="BA1" s="168"/>
      <c r="BB1" s="168"/>
    </row>
    <row r="2" spans="1:54" ht="14.45">
      <c r="A2" s="86" t="s">
        <v>29</v>
      </c>
      <c r="B2" s="86" t="s">
        <v>30</v>
      </c>
      <c r="C2" s="86" t="s">
        <v>37</v>
      </c>
      <c r="D2" s="86">
        <v>2018</v>
      </c>
      <c r="E2" s="86">
        <v>1</v>
      </c>
      <c r="F2" s="86">
        <v>1</v>
      </c>
      <c r="G2" s="86">
        <v>2</v>
      </c>
      <c r="H2" s="86">
        <v>1</v>
      </c>
      <c r="I2" s="86">
        <v>102</v>
      </c>
      <c r="J2" s="68" t="s">
        <v>868</v>
      </c>
      <c r="K2" s="56">
        <v>0.5</v>
      </c>
      <c r="L2" s="56">
        <v>834</v>
      </c>
      <c r="N2" s="56">
        <v>756</v>
      </c>
      <c r="P2" s="30">
        <v>135.21428571428601</v>
      </c>
      <c r="Q2" s="30">
        <f t="shared" ref="Q2:Q64" si="0">N2-P2</f>
        <v>620.78571428571399</v>
      </c>
      <c r="R2" s="56">
        <v>260.64</v>
      </c>
      <c r="T2" s="56">
        <v>559</v>
      </c>
      <c r="V2" s="160">
        <v>186.1</v>
      </c>
      <c r="X2" s="59">
        <f>R2/Q2</f>
        <v>0.41985502243700396</v>
      </c>
      <c r="Y2" s="59">
        <f>V2/T2</f>
        <v>0.33291592128801428</v>
      </c>
      <c r="Z2" s="56">
        <v>20</v>
      </c>
      <c r="AA2">
        <v>19</v>
      </c>
      <c r="AB2" s="56">
        <v>8.23</v>
      </c>
      <c r="AC2" s="56">
        <v>22.14</v>
      </c>
      <c r="AD2" s="56">
        <v>42.52</v>
      </c>
      <c r="AE2" s="56">
        <v>33.33</v>
      </c>
      <c r="AF2" s="56">
        <v>200</v>
      </c>
      <c r="AG2" s="56">
        <v>7.2</v>
      </c>
      <c r="AI2" s="56">
        <f>AB2+AC2+AD2</f>
        <v>72.89</v>
      </c>
      <c r="AJ2" s="53">
        <f>AI2/AA2</f>
        <v>3.8363157894736841</v>
      </c>
      <c r="AK2" s="171">
        <f>(Q2+AI2)/K2</f>
        <v>1387.351428571428</v>
      </c>
      <c r="AL2" s="59">
        <f>AB2/AI2</f>
        <v>0.11290986417889971</v>
      </c>
      <c r="AM2" s="59">
        <f>AC2/AI2</f>
        <v>0.30374536973521743</v>
      </c>
      <c r="AN2" s="59">
        <f>AD2/AI2</f>
        <v>0.58334476608588293</v>
      </c>
      <c r="AO2" s="59">
        <f>AE2/AI2</f>
        <v>0.4572643709699547</v>
      </c>
      <c r="AP2" s="53">
        <f>$AK2*AL2</f>
        <v>156.64566136840241</v>
      </c>
      <c r="AQ2" s="53">
        <f>$AK2*AM2</f>
        <v>421.40157262411049</v>
      </c>
      <c r="AR2" s="53">
        <f>$AK2*AN2</f>
        <v>809.30419457891514</v>
      </c>
      <c r="AS2" s="53">
        <f>$AK2*AO2</f>
        <v>634.38637829998208</v>
      </c>
      <c r="AT2" s="174">
        <f>(AE2+R2)/K2</f>
        <v>587.93999999999994</v>
      </c>
      <c r="AU2" s="59">
        <f>AT2/AK2</f>
        <v>0.42378591890405781</v>
      </c>
      <c r="AV2" s="28">
        <f>100*((V2*2)-R2)/R2</f>
        <v>42.802332719459791</v>
      </c>
      <c r="AZ2" s="119"/>
      <c r="BA2" s="28"/>
      <c r="BB2" s="62"/>
    </row>
    <row r="3" spans="1:54" s="50" customFormat="1" ht="14.45">
      <c r="A3" s="86" t="s">
        <v>29</v>
      </c>
      <c r="B3" s="86" t="s">
        <v>30</v>
      </c>
      <c r="C3" s="86" t="s">
        <v>32</v>
      </c>
      <c r="D3" s="86">
        <v>1985</v>
      </c>
      <c r="E3" s="86">
        <v>1</v>
      </c>
      <c r="F3" s="86">
        <v>2</v>
      </c>
      <c r="G3" s="86">
        <v>2</v>
      </c>
      <c r="H3" s="86">
        <v>2</v>
      </c>
      <c r="I3" s="86">
        <v>202</v>
      </c>
      <c r="J3" s="68" t="s">
        <v>868</v>
      </c>
      <c r="K3" s="56">
        <v>0.5</v>
      </c>
      <c r="L3" s="56">
        <v>595</v>
      </c>
      <c r="M3" s="56"/>
      <c r="N3" s="56">
        <v>631</v>
      </c>
      <c r="O3" s="56"/>
      <c r="P3" s="30">
        <v>135.21428571428601</v>
      </c>
      <c r="Q3" s="30">
        <f t="shared" si="0"/>
        <v>495.78571428571399</v>
      </c>
      <c r="R3" s="56">
        <v>115.65</v>
      </c>
      <c r="S3" s="56"/>
      <c r="T3" s="56">
        <v>608</v>
      </c>
      <c r="U3" s="56"/>
      <c r="V3" s="160">
        <v>123.2</v>
      </c>
      <c r="W3" s="56"/>
      <c r="X3" s="59">
        <f t="shared" ref="X3:X65" si="1">R3/Q3</f>
        <v>0.233266099985593</v>
      </c>
      <c r="Y3" s="59">
        <f t="shared" ref="Y3:Y65" si="2">V3/T3</f>
        <v>0.20263157894736841</v>
      </c>
      <c r="Z3" s="56">
        <v>20</v>
      </c>
      <c r="AA3" s="50">
        <v>15</v>
      </c>
      <c r="AB3" s="56">
        <v>8.81</v>
      </c>
      <c r="AC3" s="56">
        <v>19.13</v>
      </c>
      <c r="AD3" s="56">
        <v>14.29</v>
      </c>
      <c r="AE3" s="56">
        <v>10.41</v>
      </c>
      <c r="AF3" s="56">
        <v>200</v>
      </c>
      <c r="AG3" s="56">
        <v>3.78</v>
      </c>
      <c r="AH3" s="56"/>
      <c r="AI3" s="56">
        <f t="shared" ref="AI3:AI65" si="3">AB3+AC3+AD3</f>
        <v>42.23</v>
      </c>
      <c r="AJ3" s="53">
        <f t="shared" ref="AJ3:AJ65" si="4">AI3/AA3</f>
        <v>2.8153333333333332</v>
      </c>
      <c r="AK3" s="171">
        <f t="shared" ref="AK3:AK65" si="5">(Q3+AI3)/K3</f>
        <v>1076.031428571428</v>
      </c>
      <c r="AL3" s="59">
        <f t="shared" ref="AL3:AL65" si="6">AB3/AI3</f>
        <v>0.20861946483542507</v>
      </c>
      <c r="AM3" s="59">
        <f t="shared" ref="AM3:AM65" si="7">AC3/AI3</f>
        <v>0.45299550082879469</v>
      </c>
      <c r="AN3" s="59">
        <f t="shared" ref="AN3:AN65" si="8">AD3/AI3</f>
        <v>0.33838503433578027</v>
      </c>
      <c r="AO3" s="59">
        <f t="shared" ref="AO3:AO65" si="9">AE3/AI3</f>
        <v>0.24650722235377695</v>
      </c>
      <c r="AP3" s="53">
        <f>$AK3*AL3</f>
        <v>224.48110077466922</v>
      </c>
      <c r="AQ3" s="53">
        <f t="shared" ref="AQ3:AQ65" si="10">$AK3*AM3</f>
        <v>487.43739589323746</v>
      </c>
      <c r="AR3" s="53">
        <f t="shared" ref="AR3:AR65" si="11">$AK3*AN3</f>
        <v>364.11293190352137</v>
      </c>
      <c r="AS3" s="53">
        <f t="shared" ref="AS3:AS65" si="12">$AK3*AO3</f>
        <v>265.24951862250924</v>
      </c>
      <c r="AT3" s="174">
        <f t="shared" ref="AT3:AT65" si="13">(AE3+R3)/K3</f>
        <v>252.12</v>
      </c>
      <c r="AU3" s="59">
        <f t="shared" ref="AU3:AU65" si="14">AT3/AK3</f>
        <v>0.23430542389893033</v>
      </c>
      <c r="AV3" s="28">
        <f t="shared" ref="AV3:AV65" si="15">100*((V3*2)-R3)/R3</f>
        <v>113.0566364029399</v>
      </c>
      <c r="AW3" s="28"/>
      <c r="AX3" s="53"/>
      <c r="AY3" s="28"/>
      <c r="AZ3" s="119"/>
      <c r="BA3" s="28"/>
      <c r="BB3" s="62"/>
    </row>
    <row r="4" spans="1:54" ht="14.45">
      <c r="A4" s="86" t="s">
        <v>29</v>
      </c>
      <c r="B4" s="86" t="s">
        <v>30</v>
      </c>
      <c r="C4" s="86" t="s">
        <v>31</v>
      </c>
      <c r="D4" s="86">
        <v>1983</v>
      </c>
      <c r="E4" s="86">
        <v>1</v>
      </c>
      <c r="F4" s="86">
        <v>3</v>
      </c>
      <c r="G4" s="86">
        <v>2</v>
      </c>
      <c r="H4" s="86">
        <v>3</v>
      </c>
      <c r="I4" s="86">
        <v>302</v>
      </c>
      <c r="J4" s="68" t="s">
        <v>868</v>
      </c>
      <c r="K4" s="56">
        <v>0.5</v>
      </c>
      <c r="L4" s="56">
        <v>859</v>
      </c>
      <c r="N4" s="56">
        <v>811</v>
      </c>
      <c r="P4" s="30">
        <v>135.21428571428601</v>
      </c>
      <c r="Q4" s="30">
        <f t="shared" si="0"/>
        <v>675.78571428571399</v>
      </c>
      <c r="R4" s="56">
        <v>258.60000000000002</v>
      </c>
      <c r="T4" s="56">
        <v>920</v>
      </c>
      <c r="V4" s="160">
        <v>290.58</v>
      </c>
      <c r="X4" s="59">
        <f t="shared" si="1"/>
        <v>0.38266568016065977</v>
      </c>
      <c r="Y4" s="59">
        <f t="shared" si="2"/>
        <v>0.3158478260869565</v>
      </c>
      <c r="Z4" s="56">
        <v>20</v>
      </c>
      <c r="AA4">
        <v>19</v>
      </c>
      <c r="AB4" s="56">
        <v>6.17</v>
      </c>
      <c r="AC4" s="56">
        <v>19.690000000000001</v>
      </c>
      <c r="AD4" s="56">
        <v>27.6</v>
      </c>
      <c r="AE4" s="56">
        <v>21.63</v>
      </c>
      <c r="AF4" s="56">
        <v>200</v>
      </c>
      <c r="AG4" s="56">
        <v>6.09</v>
      </c>
      <c r="AI4" s="56">
        <f t="shared" si="3"/>
        <v>53.46</v>
      </c>
      <c r="AJ4" s="53">
        <f t="shared" si="4"/>
        <v>2.8136842105263158</v>
      </c>
      <c r="AK4" s="171">
        <f t="shared" si="5"/>
        <v>1458.4914285714281</v>
      </c>
      <c r="AL4" s="59">
        <f t="shared" si="6"/>
        <v>0.11541339319117097</v>
      </c>
      <c r="AM4" s="59">
        <f t="shared" si="7"/>
        <v>0.36831275720164613</v>
      </c>
      <c r="AN4" s="59">
        <f t="shared" si="8"/>
        <v>0.51627384960718292</v>
      </c>
      <c r="AO4" s="59">
        <f t="shared" si="9"/>
        <v>0.40460157126823793</v>
      </c>
      <c r="AP4" s="53">
        <f t="shared" ref="AP4:AP65" si="16">$AK4*AL4</f>
        <v>168.32944471166687</v>
      </c>
      <c r="AQ4" s="53">
        <f t="shared" si="10"/>
        <v>537.1809994121104</v>
      </c>
      <c r="AR4" s="53">
        <f t="shared" si="11"/>
        <v>752.98098444765083</v>
      </c>
      <c r="AS4" s="53">
        <f t="shared" si="12"/>
        <v>590.10792368125681</v>
      </c>
      <c r="AT4" s="174">
        <f t="shared" si="13"/>
        <v>560.46</v>
      </c>
      <c r="AU4" s="59">
        <f t="shared" si="14"/>
        <v>0.38427377015781489</v>
      </c>
      <c r="AV4" s="28">
        <f t="shared" si="15"/>
        <v>124.7331786542923</v>
      </c>
      <c r="AZ4" s="119"/>
      <c r="BA4" s="28"/>
      <c r="BB4" s="62"/>
    </row>
    <row r="5" spans="1:54" ht="14.45">
      <c r="A5" s="86" t="s">
        <v>29</v>
      </c>
      <c r="B5" s="86" t="s">
        <v>30</v>
      </c>
      <c r="C5" s="86" t="s">
        <v>34</v>
      </c>
      <c r="D5" s="86">
        <v>1999</v>
      </c>
      <c r="E5" s="86">
        <v>1</v>
      </c>
      <c r="F5" s="86">
        <v>4</v>
      </c>
      <c r="G5" s="86">
        <v>2</v>
      </c>
      <c r="H5" s="86">
        <v>4</v>
      </c>
      <c r="I5" s="86">
        <v>402</v>
      </c>
      <c r="J5" s="68" t="s">
        <v>868</v>
      </c>
      <c r="K5" s="56">
        <v>0.5</v>
      </c>
      <c r="L5" s="56">
        <v>929</v>
      </c>
      <c r="N5" s="56">
        <v>851</v>
      </c>
      <c r="P5" s="30">
        <v>135.21428571428601</v>
      </c>
      <c r="Q5" s="30">
        <f t="shared" si="0"/>
        <v>715.78571428571399</v>
      </c>
      <c r="R5" s="56">
        <v>262.83999999999997</v>
      </c>
      <c r="T5" s="56">
        <v>718</v>
      </c>
      <c r="V5" s="160">
        <v>221.7</v>
      </c>
      <c r="X5" s="59">
        <f t="shared" si="1"/>
        <v>0.36720486977347583</v>
      </c>
      <c r="Y5" s="59">
        <f t="shared" si="2"/>
        <v>0.30877437325905294</v>
      </c>
      <c r="Z5" s="56">
        <v>20</v>
      </c>
      <c r="AA5">
        <v>19</v>
      </c>
      <c r="AB5" s="56">
        <v>4.83</v>
      </c>
      <c r="AC5" s="56">
        <v>18.649999999999999</v>
      </c>
      <c r="AD5" s="56">
        <v>25.83</v>
      </c>
      <c r="AE5" s="56">
        <v>20.29</v>
      </c>
      <c r="AF5" s="56">
        <v>200</v>
      </c>
      <c r="AG5" s="56">
        <v>6.23</v>
      </c>
      <c r="AI5" s="56">
        <f t="shared" si="3"/>
        <v>49.309999999999995</v>
      </c>
      <c r="AJ5" s="53">
        <f t="shared" si="4"/>
        <v>2.5952631578947365</v>
      </c>
      <c r="AK5" s="171">
        <f t="shared" si="5"/>
        <v>1530.1914285714279</v>
      </c>
      <c r="AL5" s="59">
        <f t="shared" si="6"/>
        <v>9.79517339282093E-2</v>
      </c>
      <c r="AM5" s="59">
        <f t="shared" si="7"/>
        <v>0.37821942810788889</v>
      </c>
      <c r="AN5" s="59">
        <f t="shared" si="8"/>
        <v>0.52382883796390189</v>
      </c>
      <c r="AO5" s="59">
        <f t="shared" si="9"/>
        <v>0.4114784019468668</v>
      </c>
      <c r="AP5" s="53">
        <f t="shared" si="16"/>
        <v>149.88490367065498</v>
      </c>
      <c r="AQ5" s="53">
        <f t="shared" si="10"/>
        <v>578.748127009879</v>
      </c>
      <c r="AR5" s="53">
        <f t="shared" si="11"/>
        <v>801.55839789089407</v>
      </c>
      <c r="AS5" s="53">
        <f t="shared" si="12"/>
        <v>629.64072370136432</v>
      </c>
      <c r="AT5" s="174">
        <f t="shared" si="13"/>
        <v>566.26</v>
      </c>
      <c r="AU5" s="59">
        <f t="shared" si="14"/>
        <v>0.37005827468832114</v>
      </c>
      <c r="AV5" s="28">
        <f t="shared" si="15"/>
        <v>68.695784507685289</v>
      </c>
      <c r="AZ5" s="119"/>
      <c r="BA5" s="28"/>
      <c r="BB5" s="62"/>
    </row>
    <row r="6" spans="1:54" ht="14.45">
      <c r="A6" s="86" t="s">
        <v>29</v>
      </c>
      <c r="B6" s="86" t="s">
        <v>30</v>
      </c>
      <c r="C6" s="86" t="s">
        <v>35</v>
      </c>
      <c r="D6" s="86">
        <v>2002</v>
      </c>
      <c r="E6" s="86">
        <v>1</v>
      </c>
      <c r="F6" s="86">
        <v>4</v>
      </c>
      <c r="G6" s="86">
        <v>4</v>
      </c>
      <c r="H6" s="86">
        <v>5</v>
      </c>
      <c r="I6" s="86">
        <v>404</v>
      </c>
      <c r="J6" s="68" t="s">
        <v>868</v>
      </c>
      <c r="K6" s="56">
        <v>0.5</v>
      </c>
      <c r="L6" s="154">
        <v>1212</v>
      </c>
      <c r="M6" s="154">
        <v>791</v>
      </c>
      <c r="N6" s="56">
        <v>961</v>
      </c>
      <c r="O6" s="56">
        <v>848</v>
      </c>
      <c r="P6" s="30">
        <v>135.21428571428601</v>
      </c>
      <c r="Q6" s="30">
        <f>O6-P6</f>
        <v>712.78571428571399</v>
      </c>
      <c r="R6" s="56">
        <v>337.13</v>
      </c>
      <c r="S6" s="56">
        <v>289.63</v>
      </c>
      <c r="T6" s="56">
        <v>666</v>
      </c>
      <c r="U6" s="56">
        <v>799</v>
      </c>
      <c r="V6" s="160">
        <v>221.14</v>
      </c>
      <c r="W6" s="56">
        <v>276.52999999999997</v>
      </c>
      <c r="X6" s="59">
        <f t="shared" si="1"/>
        <v>0.47297524802084395</v>
      </c>
      <c r="Y6" s="59">
        <f t="shared" si="2"/>
        <v>0.33204204204204202</v>
      </c>
      <c r="Z6" s="56">
        <v>20</v>
      </c>
      <c r="AA6">
        <v>19</v>
      </c>
      <c r="AB6" s="56">
        <v>7.81</v>
      </c>
      <c r="AC6" s="56">
        <v>20.63</v>
      </c>
      <c r="AD6" s="56">
        <v>32.369999999999997</v>
      </c>
      <c r="AE6" s="56">
        <v>26.12</v>
      </c>
      <c r="AF6" s="56">
        <v>200</v>
      </c>
      <c r="AG6" s="56">
        <v>7.32</v>
      </c>
      <c r="AH6" s="56">
        <v>6.49</v>
      </c>
      <c r="AI6" s="56">
        <f t="shared" si="3"/>
        <v>60.809999999999995</v>
      </c>
      <c r="AJ6" s="53">
        <f t="shared" si="4"/>
        <v>3.2005263157894732</v>
      </c>
      <c r="AK6" s="171">
        <f t="shared" si="5"/>
        <v>1547.1914285714279</v>
      </c>
      <c r="AL6" s="59">
        <f t="shared" si="6"/>
        <v>0.12843282354875843</v>
      </c>
      <c r="AM6" s="59">
        <f t="shared" si="7"/>
        <v>0.33925341226771916</v>
      </c>
      <c r="AN6" s="59">
        <f t="shared" si="8"/>
        <v>0.5323137641835225</v>
      </c>
      <c r="AO6" s="59">
        <f t="shared" si="9"/>
        <v>0.42953461601710252</v>
      </c>
      <c r="AP6" s="53">
        <f t="shared" si="16"/>
        <v>198.71016374186567</v>
      </c>
      <c r="AQ6" s="53">
        <f t="shared" si="10"/>
        <v>524.88997157422398</v>
      </c>
      <c r="AR6" s="53">
        <f t="shared" si="11"/>
        <v>823.59129325533831</v>
      </c>
      <c r="AS6" s="53">
        <f t="shared" si="12"/>
        <v>664.57227617638057</v>
      </c>
      <c r="AT6" s="174">
        <f t="shared" si="13"/>
        <v>726.5</v>
      </c>
      <c r="AU6" s="59">
        <f t="shared" si="14"/>
        <v>0.46956051241235292</v>
      </c>
      <c r="AV6" s="28">
        <f t="shared" si="15"/>
        <v>31.189748761605312</v>
      </c>
      <c r="AZ6" s="119"/>
      <c r="BA6" s="28"/>
      <c r="BB6" s="62"/>
    </row>
    <row r="7" spans="1:54" s="57" customFormat="1" ht="14.45">
      <c r="A7" s="86" t="s">
        <v>29</v>
      </c>
      <c r="B7" s="86" t="s">
        <v>30</v>
      </c>
      <c r="C7" s="86" t="s">
        <v>38</v>
      </c>
      <c r="D7" s="86">
        <v>2023</v>
      </c>
      <c r="E7" s="86">
        <v>1</v>
      </c>
      <c r="F7" s="86">
        <v>3</v>
      </c>
      <c r="G7" s="86">
        <v>4</v>
      </c>
      <c r="H7" s="86">
        <v>6</v>
      </c>
      <c r="I7" s="86">
        <v>304</v>
      </c>
      <c r="J7" s="68" t="s">
        <v>868</v>
      </c>
      <c r="K7" s="56">
        <v>0.5</v>
      </c>
      <c r="L7" s="56">
        <v>700</v>
      </c>
      <c r="M7" s="56"/>
      <c r="N7" s="56">
        <v>691</v>
      </c>
      <c r="O7" s="56"/>
      <c r="P7" s="30">
        <v>135.21428571428601</v>
      </c>
      <c r="Q7" s="30">
        <f t="shared" si="0"/>
        <v>555.78571428571399</v>
      </c>
      <c r="R7" s="56">
        <v>252.13</v>
      </c>
      <c r="S7" s="56"/>
      <c r="T7" s="56">
        <v>572</v>
      </c>
      <c r="U7" s="56"/>
      <c r="V7" s="160">
        <v>207.22</v>
      </c>
      <c r="W7" s="56"/>
      <c r="X7" s="59">
        <f t="shared" si="1"/>
        <v>0.45364606091762005</v>
      </c>
      <c r="Y7" s="59">
        <f t="shared" si="2"/>
        <v>0.36227272727272725</v>
      </c>
      <c r="Z7" s="56">
        <v>20</v>
      </c>
      <c r="AA7" s="57">
        <v>20</v>
      </c>
      <c r="AB7" s="56">
        <v>6.44</v>
      </c>
      <c r="AC7" s="56">
        <v>21.79</v>
      </c>
      <c r="AD7" s="56">
        <v>36.33</v>
      </c>
      <c r="AE7" s="56">
        <v>29.32</v>
      </c>
      <c r="AF7" s="56">
        <v>200</v>
      </c>
      <c r="AG7" s="56">
        <v>7.08</v>
      </c>
      <c r="AH7" s="56"/>
      <c r="AI7" s="56">
        <f t="shared" si="3"/>
        <v>64.56</v>
      </c>
      <c r="AJ7" s="53">
        <f t="shared" si="4"/>
        <v>3.2280000000000002</v>
      </c>
      <c r="AK7" s="171">
        <f t="shared" si="5"/>
        <v>1240.6914285714279</v>
      </c>
      <c r="AL7" s="59">
        <f t="shared" si="6"/>
        <v>9.9752168525402723E-2</v>
      </c>
      <c r="AM7" s="59">
        <f t="shared" si="7"/>
        <v>0.33751548946716231</v>
      </c>
      <c r="AN7" s="59">
        <f t="shared" si="8"/>
        <v>0.56273234200743494</v>
      </c>
      <c r="AO7" s="59">
        <f t="shared" si="9"/>
        <v>0.45415117719950432</v>
      </c>
      <c r="AP7" s="53">
        <f t="shared" si="16"/>
        <v>123.76166047087973</v>
      </c>
      <c r="AQ7" s="53">
        <f t="shared" si="10"/>
        <v>418.75257479199831</v>
      </c>
      <c r="AR7" s="53">
        <f t="shared" si="11"/>
        <v>698.17719330854982</v>
      </c>
      <c r="AS7" s="53">
        <f t="shared" si="12"/>
        <v>563.46147282704874</v>
      </c>
      <c r="AT7" s="174">
        <f t="shared" si="13"/>
        <v>562.9</v>
      </c>
      <c r="AU7" s="59">
        <f t="shared" si="14"/>
        <v>0.45369862887514356</v>
      </c>
      <c r="AV7" s="28">
        <f t="shared" si="15"/>
        <v>64.375520564788005</v>
      </c>
      <c r="AW7" s="28"/>
      <c r="AX7" s="53"/>
      <c r="AY7" s="28"/>
      <c r="AZ7" s="119"/>
      <c r="BA7" s="28"/>
      <c r="BB7" s="62"/>
    </row>
    <row r="8" spans="1:54" ht="14.45">
      <c r="A8" s="86" t="s">
        <v>29</v>
      </c>
      <c r="B8" s="86" t="s">
        <v>30</v>
      </c>
      <c r="C8" s="86" t="s">
        <v>33</v>
      </c>
      <c r="D8" s="86">
        <v>1998</v>
      </c>
      <c r="E8" s="86">
        <v>1</v>
      </c>
      <c r="F8" s="86">
        <v>2</v>
      </c>
      <c r="G8" s="86">
        <v>4</v>
      </c>
      <c r="H8" s="86">
        <v>7</v>
      </c>
      <c r="I8" s="86">
        <v>204</v>
      </c>
      <c r="J8" s="68" t="s">
        <v>868</v>
      </c>
      <c r="K8" s="56">
        <v>0.5</v>
      </c>
      <c r="L8" s="56">
        <v>632</v>
      </c>
      <c r="N8" s="56">
        <v>670</v>
      </c>
      <c r="P8" s="30">
        <v>135.21428571428601</v>
      </c>
      <c r="Q8" s="30">
        <f t="shared" si="0"/>
        <v>534.78571428571399</v>
      </c>
      <c r="R8" s="56">
        <v>147.21</v>
      </c>
      <c r="T8" s="56">
        <v>695</v>
      </c>
      <c r="V8" s="160">
        <v>210.8</v>
      </c>
      <c r="X8" s="59">
        <f t="shared" si="1"/>
        <v>0.27526913316415136</v>
      </c>
      <c r="Y8" s="59">
        <f t="shared" si="2"/>
        <v>0.30330935251798563</v>
      </c>
      <c r="Z8" s="56">
        <v>20</v>
      </c>
      <c r="AA8">
        <v>15</v>
      </c>
      <c r="AB8" s="56">
        <v>5.8</v>
      </c>
      <c r="AC8" s="56">
        <v>10.78</v>
      </c>
      <c r="AD8" s="56">
        <v>14.85</v>
      </c>
      <c r="AE8" s="56">
        <v>11.19</v>
      </c>
      <c r="AF8" s="56">
        <v>200</v>
      </c>
      <c r="AG8" s="53">
        <v>4.26</v>
      </c>
      <c r="AH8" s="53"/>
      <c r="AI8" s="56">
        <f t="shared" si="3"/>
        <v>31.43</v>
      </c>
      <c r="AJ8" s="53">
        <f t="shared" si="4"/>
        <v>2.0953333333333335</v>
      </c>
      <c r="AK8" s="171">
        <f t="shared" si="5"/>
        <v>1132.4314285714279</v>
      </c>
      <c r="AL8" s="59">
        <f t="shared" si="6"/>
        <v>0.1845370664969774</v>
      </c>
      <c r="AM8" s="59">
        <f t="shared" si="7"/>
        <v>0.34298440979955452</v>
      </c>
      <c r="AN8" s="59">
        <f t="shared" si="8"/>
        <v>0.47247852370346799</v>
      </c>
      <c r="AO8" s="59">
        <f t="shared" si="9"/>
        <v>0.35602927139675467</v>
      </c>
      <c r="AP8" s="53">
        <f t="shared" si="16"/>
        <v>208.9755738375527</v>
      </c>
      <c r="AQ8" s="53">
        <f t="shared" si="10"/>
        <v>388.40632516703761</v>
      </c>
      <c r="AR8" s="53">
        <f t="shared" si="11"/>
        <v>535.04952956683746</v>
      </c>
      <c r="AS8" s="53">
        <f t="shared" si="12"/>
        <v>403.17873642107151</v>
      </c>
      <c r="AT8" s="174">
        <f t="shared" si="13"/>
        <v>316.8</v>
      </c>
      <c r="AU8" s="59">
        <f t="shared" si="14"/>
        <v>0.27975203796634818</v>
      </c>
      <c r="AV8" s="28">
        <f t="shared" si="15"/>
        <v>186.39358739216084</v>
      </c>
      <c r="AX8" s="28"/>
      <c r="AZ8" s="119"/>
      <c r="BA8" s="82"/>
      <c r="BB8" s="62"/>
    </row>
    <row r="9" spans="1:54" ht="14.45">
      <c r="A9" s="86" t="s">
        <v>29</v>
      </c>
      <c r="B9" s="86" t="s">
        <v>30</v>
      </c>
      <c r="C9" s="86" t="s">
        <v>36</v>
      </c>
      <c r="D9" s="86">
        <v>2016</v>
      </c>
      <c r="E9" s="86">
        <v>1</v>
      </c>
      <c r="F9" s="86">
        <v>1</v>
      </c>
      <c r="G9" s="86">
        <v>4</v>
      </c>
      <c r="H9" s="86">
        <v>8</v>
      </c>
      <c r="I9" s="86">
        <v>104</v>
      </c>
      <c r="J9" s="68" t="s">
        <v>868</v>
      </c>
      <c r="K9" s="56">
        <v>0.5</v>
      </c>
      <c r="L9" s="56">
        <v>776</v>
      </c>
      <c r="N9" s="56">
        <v>728</v>
      </c>
      <c r="P9" s="30">
        <v>135.21428571428601</v>
      </c>
      <c r="Q9" s="30">
        <f t="shared" si="0"/>
        <v>592.78571428571399</v>
      </c>
      <c r="R9" s="56">
        <v>194.41</v>
      </c>
      <c r="T9" s="56">
        <v>524</v>
      </c>
      <c r="V9" s="160">
        <v>155.91</v>
      </c>
      <c r="X9" s="59">
        <f t="shared" si="1"/>
        <v>0.32795999518014235</v>
      </c>
      <c r="Y9" s="59">
        <f t="shared" si="2"/>
        <v>0.29753816793893129</v>
      </c>
      <c r="Z9" s="56">
        <v>20</v>
      </c>
      <c r="AA9">
        <v>18</v>
      </c>
      <c r="AB9" s="56">
        <v>8.2799999999999994</v>
      </c>
      <c r="AC9" s="56">
        <v>19.190000000000001</v>
      </c>
      <c r="AD9" s="56">
        <v>28.69</v>
      </c>
      <c r="AE9" s="56">
        <v>22.12</v>
      </c>
      <c r="AF9" s="56">
        <v>200</v>
      </c>
      <c r="AG9" s="56">
        <v>6.41</v>
      </c>
      <c r="AI9" s="56">
        <f t="shared" si="3"/>
        <v>56.16</v>
      </c>
      <c r="AJ9" s="53">
        <f t="shared" si="4"/>
        <v>3.1199999999999997</v>
      </c>
      <c r="AK9" s="171">
        <f t="shared" si="5"/>
        <v>1297.8914285714279</v>
      </c>
      <c r="AL9" s="59">
        <f t="shared" si="6"/>
        <v>0.14743589743589744</v>
      </c>
      <c r="AM9" s="59">
        <f t="shared" si="7"/>
        <v>0.34170227920227925</v>
      </c>
      <c r="AN9" s="59">
        <f t="shared" si="8"/>
        <v>0.5108618233618234</v>
      </c>
      <c r="AO9" s="59">
        <f t="shared" si="9"/>
        <v>0.39387464387464394</v>
      </c>
      <c r="AP9" s="53">
        <f t="shared" si="16"/>
        <v>191.35578754578745</v>
      </c>
      <c r="AQ9" s="53">
        <f t="shared" si="10"/>
        <v>443.49245929995914</v>
      </c>
      <c r="AR9" s="53">
        <f t="shared" si="11"/>
        <v>663.04318172568139</v>
      </c>
      <c r="AS9" s="53">
        <f t="shared" si="12"/>
        <v>511.20652421652403</v>
      </c>
      <c r="AT9" s="174">
        <f t="shared" si="13"/>
        <v>433.06</v>
      </c>
      <c r="AU9" s="59">
        <f t="shared" si="14"/>
        <v>0.33366427304066831</v>
      </c>
      <c r="AV9" s="28">
        <f t="shared" si="15"/>
        <v>60.392983900005142</v>
      </c>
      <c r="AZ9" s="119"/>
      <c r="BA9" s="28"/>
      <c r="BB9" s="62"/>
    </row>
    <row r="10" spans="1:54" ht="14.45">
      <c r="A10" s="86" t="s">
        <v>39</v>
      </c>
      <c r="B10" s="86" t="s">
        <v>40</v>
      </c>
      <c r="C10" s="86" t="s">
        <v>41</v>
      </c>
      <c r="D10" s="86">
        <v>1984</v>
      </c>
      <c r="E10" s="86">
        <v>1</v>
      </c>
      <c r="F10" s="86">
        <v>1</v>
      </c>
      <c r="G10" s="86">
        <v>6</v>
      </c>
      <c r="H10" s="86">
        <v>9</v>
      </c>
      <c r="I10" s="86">
        <v>106</v>
      </c>
      <c r="J10" s="68" t="s">
        <v>868</v>
      </c>
      <c r="K10" s="56">
        <v>0.5</v>
      </c>
      <c r="L10" s="56">
        <v>675</v>
      </c>
      <c r="N10" s="56">
        <v>591</v>
      </c>
      <c r="P10" s="30">
        <v>135.21428571428601</v>
      </c>
      <c r="Q10" s="30">
        <f t="shared" ref="Q10:Q65" si="17">N10-P10</f>
        <v>455.78571428571399</v>
      </c>
      <c r="R10" s="56">
        <v>193.88</v>
      </c>
      <c r="T10" s="56">
        <v>550</v>
      </c>
      <c r="V10" s="160">
        <v>190.63</v>
      </c>
      <c r="X10" s="59">
        <f t="shared" si="1"/>
        <v>0.4253753330199031</v>
      </c>
      <c r="Y10" s="59">
        <f t="shared" si="2"/>
        <v>0.34660000000000002</v>
      </c>
      <c r="Z10" s="56">
        <v>20</v>
      </c>
      <c r="AA10">
        <v>20</v>
      </c>
      <c r="AB10" s="56">
        <v>5.62</v>
      </c>
      <c r="AC10" s="56">
        <v>20.52</v>
      </c>
      <c r="AD10" s="56">
        <v>36.729999999999997</v>
      </c>
      <c r="AE10" s="56">
        <v>28.24</v>
      </c>
      <c r="AF10" s="56">
        <v>200</v>
      </c>
      <c r="AG10" s="56">
        <v>6.27</v>
      </c>
      <c r="AI10" s="56">
        <f t="shared" si="3"/>
        <v>62.87</v>
      </c>
      <c r="AJ10" s="53">
        <f t="shared" si="4"/>
        <v>3.1435</v>
      </c>
      <c r="AK10" s="171">
        <f t="shared" si="5"/>
        <v>1037.311428571428</v>
      </c>
      <c r="AL10" s="59">
        <f t="shared" si="6"/>
        <v>8.9390806425958327E-2</v>
      </c>
      <c r="AM10" s="59">
        <f t="shared" si="7"/>
        <v>0.32638778431684429</v>
      </c>
      <c r="AN10" s="59">
        <f t="shared" si="8"/>
        <v>0.58422140925719734</v>
      </c>
      <c r="AO10" s="59">
        <f t="shared" si="9"/>
        <v>0.44918084937171943</v>
      </c>
      <c r="AP10" s="53">
        <f t="shared" si="16"/>
        <v>92.726105114862818</v>
      </c>
      <c r="AQ10" s="53">
        <f t="shared" si="10"/>
        <v>338.56577881796886</v>
      </c>
      <c r="AR10" s="53">
        <f t="shared" si="11"/>
        <v>606.01954463859624</v>
      </c>
      <c r="AS10" s="53">
        <f t="shared" si="12"/>
        <v>465.94042854870571</v>
      </c>
      <c r="AT10" s="174">
        <f t="shared" si="13"/>
        <v>444.24</v>
      </c>
      <c r="AU10" s="59">
        <f t="shared" si="14"/>
        <v>0.42826097135727276</v>
      </c>
      <c r="AV10" s="28">
        <f t="shared" si="15"/>
        <v>96.647410769548173</v>
      </c>
      <c r="AZ10" s="119"/>
      <c r="BA10" s="28"/>
      <c r="BB10" s="62"/>
    </row>
    <row r="11" spans="1:54" ht="14.45">
      <c r="A11" s="86" t="s">
        <v>39</v>
      </c>
      <c r="B11" s="86" t="s">
        <v>40</v>
      </c>
      <c r="C11" s="86" t="s">
        <v>42</v>
      </c>
      <c r="D11" s="86">
        <v>1989</v>
      </c>
      <c r="E11" s="86">
        <v>1</v>
      </c>
      <c r="F11" s="86">
        <v>2</v>
      </c>
      <c r="G11" s="86">
        <v>6</v>
      </c>
      <c r="H11" s="86">
        <v>10</v>
      </c>
      <c r="I11" s="86">
        <v>206</v>
      </c>
      <c r="J11" s="68" t="s">
        <v>868</v>
      </c>
      <c r="K11" s="56">
        <v>0.5</v>
      </c>
      <c r="L11" s="56">
        <v>543</v>
      </c>
      <c r="N11" s="56">
        <v>542</v>
      </c>
      <c r="P11" s="30">
        <v>135.21428571428601</v>
      </c>
      <c r="Q11" s="30">
        <f t="shared" si="0"/>
        <v>406.78571428571399</v>
      </c>
      <c r="R11" s="56">
        <v>172.8</v>
      </c>
      <c r="T11" s="56">
        <v>626</v>
      </c>
      <c r="V11" s="160">
        <v>209.3</v>
      </c>
      <c r="X11" s="59">
        <f t="shared" si="1"/>
        <v>0.42479367866549639</v>
      </c>
      <c r="Y11" s="59">
        <f t="shared" si="2"/>
        <v>0.3343450479233227</v>
      </c>
      <c r="Z11" s="56">
        <v>20</v>
      </c>
      <c r="AA11">
        <v>20</v>
      </c>
      <c r="AB11" s="56">
        <v>4.93</v>
      </c>
      <c r="AC11" s="56">
        <v>13.28</v>
      </c>
      <c r="AD11" s="56">
        <v>26.15</v>
      </c>
      <c r="AE11" s="56">
        <v>20.32</v>
      </c>
      <c r="AF11" s="56">
        <v>200</v>
      </c>
      <c r="AG11" s="56">
        <v>5.99</v>
      </c>
      <c r="AI11" s="56">
        <f t="shared" si="3"/>
        <v>44.36</v>
      </c>
      <c r="AJ11" s="53">
        <f t="shared" si="4"/>
        <v>2.218</v>
      </c>
      <c r="AK11" s="171">
        <f t="shared" si="5"/>
        <v>902.29142857142801</v>
      </c>
      <c r="AL11" s="59">
        <f t="shared" si="6"/>
        <v>0.11113615870153291</v>
      </c>
      <c r="AM11" s="59">
        <f t="shared" si="7"/>
        <v>0.29936880072137062</v>
      </c>
      <c r="AN11" s="59">
        <f t="shared" si="8"/>
        <v>0.58949504057709645</v>
      </c>
      <c r="AO11" s="59">
        <f t="shared" si="9"/>
        <v>0.45807033363390443</v>
      </c>
      <c r="AP11" s="53">
        <f t="shared" si="16"/>
        <v>100.27720340074707</v>
      </c>
      <c r="AQ11" s="53">
        <f t="shared" si="10"/>
        <v>270.11790287260067</v>
      </c>
      <c r="AR11" s="53">
        <f t="shared" si="11"/>
        <v>531.89632229808024</v>
      </c>
      <c r="AS11" s="53">
        <f t="shared" si="12"/>
        <v>413.31293572072627</v>
      </c>
      <c r="AT11" s="174">
        <f t="shared" si="13"/>
        <v>386.24</v>
      </c>
      <c r="AU11" s="59">
        <f t="shared" si="14"/>
        <v>0.42806568672776008</v>
      </c>
      <c r="AV11" s="28">
        <f t="shared" si="15"/>
        <v>142.24537037037035</v>
      </c>
      <c r="AZ11" s="119"/>
      <c r="BA11" s="28"/>
      <c r="BB11" s="62"/>
    </row>
    <row r="12" spans="1:54" ht="14.45">
      <c r="A12" s="86" t="s">
        <v>39</v>
      </c>
      <c r="B12" s="86" t="s">
        <v>40</v>
      </c>
      <c r="C12" s="86" t="s">
        <v>45</v>
      </c>
      <c r="D12" s="86">
        <v>2004</v>
      </c>
      <c r="E12" s="86">
        <v>1</v>
      </c>
      <c r="F12" s="86">
        <v>3</v>
      </c>
      <c r="G12" s="86">
        <v>6</v>
      </c>
      <c r="H12" s="86">
        <v>11</v>
      </c>
      <c r="I12" s="86">
        <v>306</v>
      </c>
      <c r="J12" s="68" t="s">
        <v>868</v>
      </c>
      <c r="K12" s="56">
        <v>0.5</v>
      </c>
      <c r="L12" s="56">
        <v>620</v>
      </c>
      <c r="N12" s="56">
        <v>581</v>
      </c>
      <c r="P12" s="30">
        <v>135.21428571428601</v>
      </c>
      <c r="Q12" s="30">
        <f t="shared" si="0"/>
        <v>445.78571428571399</v>
      </c>
      <c r="R12" s="56">
        <v>181.31</v>
      </c>
      <c r="T12" s="56">
        <v>516</v>
      </c>
      <c r="V12" s="160">
        <v>171.11</v>
      </c>
      <c r="X12" s="59">
        <f t="shared" si="1"/>
        <v>0.40672007691075174</v>
      </c>
      <c r="Y12" s="59">
        <f t="shared" si="2"/>
        <v>0.33160852713178296</v>
      </c>
      <c r="Z12" s="56">
        <v>21</v>
      </c>
      <c r="AA12">
        <v>21</v>
      </c>
      <c r="AB12" s="56">
        <v>5.63</v>
      </c>
      <c r="AC12" s="56">
        <v>21.68</v>
      </c>
      <c r="AD12" s="56">
        <v>36.22</v>
      </c>
      <c r="AE12" s="56">
        <v>28.25</v>
      </c>
      <c r="AF12" s="56">
        <v>200</v>
      </c>
      <c r="AG12" s="56">
        <v>6.61</v>
      </c>
      <c r="AI12" s="56">
        <f t="shared" si="3"/>
        <v>63.53</v>
      </c>
      <c r="AJ12" s="53">
        <f t="shared" si="4"/>
        <v>3.0252380952380955</v>
      </c>
      <c r="AK12" s="171">
        <f t="shared" si="5"/>
        <v>1018.6314285714279</v>
      </c>
      <c r="AL12" s="59">
        <f t="shared" si="6"/>
        <v>8.8619549818983151E-2</v>
      </c>
      <c r="AM12" s="59">
        <f t="shared" si="7"/>
        <v>0.34125609948056035</v>
      </c>
      <c r="AN12" s="59">
        <f t="shared" si="8"/>
        <v>0.57012435070045642</v>
      </c>
      <c r="AO12" s="59">
        <f t="shared" si="9"/>
        <v>0.44467180859436484</v>
      </c>
      <c r="AP12" s="53">
        <f t="shared" si="16"/>
        <v>90.27065863146764</v>
      </c>
      <c r="AQ12" s="53">
        <f t="shared" si="10"/>
        <v>347.61418812259649</v>
      </c>
      <c r="AR12" s="53">
        <f t="shared" si="11"/>
        <v>580.74658181736368</v>
      </c>
      <c r="AS12" s="53">
        <f t="shared" si="12"/>
        <v>452.95667963391844</v>
      </c>
      <c r="AT12" s="174">
        <f t="shared" si="13"/>
        <v>419.12</v>
      </c>
      <c r="AU12" s="59">
        <f t="shared" si="14"/>
        <v>0.41145402374614704</v>
      </c>
      <c r="AV12" s="28">
        <f t="shared" si="15"/>
        <v>88.748552203408536</v>
      </c>
      <c r="AZ12" s="119"/>
      <c r="BA12" s="28"/>
      <c r="BB12" s="62"/>
    </row>
    <row r="13" spans="1:54" ht="14.45">
      <c r="A13" s="86" t="s">
        <v>39</v>
      </c>
      <c r="B13" s="86" t="s">
        <v>40</v>
      </c>
      <c r="C13" s="86" t="s">
        <v>43</v>
      </c>
      <c r="D13" s="86">
        <v>1999</v>
      </c>
      <c r="E13" s="86">
        <v>1</v>
      </c>
      <c r="F13" s="86">
        <v>4</v>
      </c>
      <c r="G13" s="86">
        <v>6</v>
      </c>
      <c r="H13" s="86">
        <v>12</v>
      </c>
      <c r="I13" s="86">
        <v>406</v>
      </c>
      <c r="J13" s="68" t="s">
        <v>868</v>
      </c>
      <c r="K13" s="56">
        <v>0.5</v>
      </c>
      <c r="L13" s="56">
        <v>980</v>
      </c>
      <c r="N13" s="56">
        <v>785</v>
      </c>
      <c r="P13" s="30">
        <v>135.21428571428601</v>
      </c>
      <c r="Q13" s="30">
        <f t="shared" si="0"/>
        <v>649.78571428571399</v>
      </c>
      <c r="R13" s="56">
        <v>273.20999999999998</v>
      </c>
      <c r="T13" s="56">
        <v>646</v>
      </c>
      <c r="V13" s="160">
        <v>237.76</v>
      </c>
      <c r="X13" s="59">
        <f t="shared" si="1"/>
        <v>0.42046169066725309</v>
      </c>
      <c r="Y13" s="59">
        <f t="shared" si="2"/>
        <v>0.36804953560371517</v>
      </c>
      <c r="Z13" s="56">
        <v>20</v>
      </c>
      <c r="AA13">
        <v>20</v>
      </c>
      <c r="AB13" s="56">
        <v>4.76</v>
      </c>
      <c r="AC13" s="56">
        <v>22.46</v>
      </c>
      <c r="AD13" s="56">
        <v>35.94</v>
      </c>
      <c r="AE13" s="56">
        <v>28.42</v>
      </c>
      <c r="AF13" s="56">
        <v>200</v>
      </c>
      <c r="AG13" s="56">
        <v>7.37</v>
      </c>
      <c r="AI13" s="56">
        <f t="shared" si="3"/>
        <v>63.16</v>
      </c>
      <c r="AJ13" s="53">
        <f t="shared" si="4"/>
        <v>3.1579999999999999</v>
      </c>
      <c r="AK13" s="171">
        <f t="shared" si="5"/>
        <v>1425.8914285714279</v>
      </c>
      <c r="AL13" s="59">
        <f t="shared" si="6"/>
        <v>7.5364154528182389E-2</v>
      </c>
      <c r="AM13" s="59">
        <f t="shared" si="7"/>
        <v>0.35560481317289427</v>
      </c>
      <c r="AN13" s="59">
        <f t="shared" si="8"/>
        <v>0.56903103229892338</v>
      </c>
      <c r="AO13" s="59">
        <f t="shared" si="9"/>
        <v>0.44996833438885375</v>
      </c>
      <c r="AP13" s="53">
        <f t="shared" si="16"/>
        <v>107.46110196326784</v>
      </c>
      <c r="AQ13" s="53">
        <f t="shared" si="10"/>
        <v>507.05385506197393</v>
      </c>
      <c r="AR13" s="53">
        <f t="shared" si="11"/>
        <v>811.37647154618617</v>
      </c>
      <c r="AS13" s="53">
        <f t="shared" si="12"/>
        <v>641.60599113362866</v>
      </c>
      <c r="AT13" s="174">
        <f t="shared" si="13"/>
        <v>603.26</v>
      </c>
      <c r="AU13" s="59">
        <f t="shared" si="14"/>
        <v>0.42307568999442974</v>
      </c>
      <c r="AV13" s="28">
        <f t="shared" si="15"/>
        <v>74.0492661322792</v>
      </c>
      <c r="AZ13" s="119"/>
      <c r="BA13" s="28"/>
      <c r="BB13" s="62"/>
    </row>
    <row r="14" spans="1:54" ht="14.45">
      <c r="A14" s="86" t="s">
        <v>39</v>
      </c>
      <c r="B14" s="86" t="s">
        <v>40</v>
      </c>
      <c r="C14" s="86" t="s">
        <v>46</v>
      </c>
      <c r="D14" s="86">
        <v>2008</v>
      </c>
      <c r="E14" s="86">
        <v>1</v>
      </c>
      <c r="F14" s="86">
        <v>4</v>
      </c>
      <c r="G14" s="86">
        <v>8</v>
      </c>
      <c r="H14" s="86">
        <v>13</v>
      </c>
      <c r="I14" s="86">
        <v>408</v>
      </c>
      <c r="J14" s="68" t="s">
        <v>868</v>
      </c>
      <c r="K14" s="56">
        <v>0.5</v>
      </c>
      <c r="L14" s="56">
        <v>737</v>
      </c>
      <c r="N14" s="56">
        <v>663</v>
      </c>
      <c r="P14" s="30">
        <v>135.21428571428601</v>
      </c>
      <c r="Q14" s="30">
        <f t="shared" si="0"/>
        <v>527.78571428571399</v>
      </c>
      <c r="R14" s="56">
        <v>230.4</v>
      </c>
      <c r="T14" s="56">
        <v>617</v>
      </c>
      <c r="V14" s="160">
        <v>226.6</v>
      </c>
      <c r="X14" s="59">
        <f t="shared" si="1"/>
        <v>0.43654080389768601</v>
      </c>
      <c r="Y14" s="59">
        <f t="shared" si="2"/>
        <v>0.36726094003241488</v>
      </c>
      <c r="Z14" s="56">
        <v>20</v>
      </c>
      <c r="AA14">
        <v>20</v>
      </c>
      <c r="AB14" s="56">
        <v>4.63</v>
      </c>
      <c r="AC14" s="56">
        <v>16.88</v>
      </c>
      <c r="AD14" s="56">
        <v>35.07</v>
      </c>
      <c r="AE14" s="56">
        <v>27.97</v>
      </c>
      <c r="AF14" s="56">
        <v>200</v>
      </c>
      <c r="AG14" s="56">
        <v>6.64</v>
      </c>
      <c r="AI14" s="56">
        <f t="shared" si="3"/>
        <v>56.58</v>
      </c>
      <c r="AJ14" s="53">
        <f t="shared" si="4"/>
        <v>2.8289999999999997</v>
      </c>
      <c r="AK14" s="171">
        <f t="shared" si="5"/>
        <v>1168.7314285714281</v>
      </c>
      <c r="AL14" s="59">
        <f t="shared" si="6"/>
        <v>8.1831035701661364E-2</v>
      </c>
      <c r="AM14" s="59">
        <f t="shared" si="7"/>
        <v>0.29833863556026863</v>
      </c>
      <c r="AN14" s="59">
        <f t="shared" si="8"/>
        <v>0.61983032873806998</v>
      </c>
      <c r="AO14" s="59">
        <f t="shared" si="9"/>
        <v>0.49434429126899965</v>
      </c>
      <c r="AP14" s="53">
        <f t="shared" si="16"/>
        <v>95.63850325708222</v>
      </c>
      <c r="AQ14" s="53">
        <f t="shared" si="10"/>
        <v>348.6777397364034</v>
      </c>
      <c r="AR14" s="53">
        <f t="shared" si="11"/>
        <v>724.41518557794245</v>
      </c>
      <c r="AS14" s="53">
        <f t="shared" si="12"/>
        <v>577.75570974094808</v>
      </c>
      <c r="AT14" s="174">
        <f t="shared" si="13"/>
        <v>516.74</v>
      </c>
      <c r="AU14" s="59">
        <f t="shared" si="14"/>
        <v>0.44213750684502873</v>
      </c>
      <c r="AV14" s="28">
        <f t="shared" si="15"/>
        <v>96.701388888888886</v>
      </c>
      <c r="AZ14" s="119"/>
      <c r="BA14" s="28"/>
      <c r="BB14" s="62"/>
    </row>
    <row r="15" spans="1:54" ht="14.45">
      <c r="A15" s="86" t="s">
        <v>39</v>
      </c>
      <c r="B15" s="86" t="s">
        <v>40</v>
      </c>
      <c r="C15" s="86" t="s">
        <v>48</v>
      </c>
      <c r="D15" s="86">
        <v>2020</v>
      </c>
      <c r="E15" s="86">
        <v>1</v>
      </c>
      <c r="F15" s="86">
        <v>3</v>
      </c>
      <c r="G15" s="86">
        <v>8</v>
      </c>
      <c r="H15" s="86">
        <v>14</v>
      </c>
      <c r="I15" s="86">
        <v>308</v>
      </c>
      <c r="J15" s="68" t="s">
        <v>868</v>
      </c>
      <c r="K15" s="56">
        <v>0.5</v>
      </c>
      <c r="L15" s="56">
        <v>694</v>
      </c>
      <c r="N15" s="56">
        <v>621</v>
      </c>
      <c r="P15" s="30">
        <v>135.21428571428601</v>
      </c>
      <c r="Q15" s="30">
        <f t="shared" si="0"/>
        <v>485.78571428571399</v>
      </c>
      <c r="R15" s="56">
        <v>204.21</v>
      </c>
      <c r="T15" s="56">
        <v>618</v>
      </c>
      <c r="V15" s="160">
        <v>224.66</v>
      </c>
      <c r="X15" s="59">
        <f t="shared" si="1"/>
        <v>0.42037053374503774</v>
      </c>
      <c r="Y15" s="59">
        <f t="shared" si="2"/>
        <v>0.3635275080906149</v>
      </c>
      <c r="Z15" s="56">
        <v>20</v>
      </c>
      <c r="AA15">
        <v>20</v>
      </c>
      <c r="AB15" s="56">
        <v>5.79</v>
      </c>
      <c r="AC15" s="56">
        <v>22.95</v>
      </c>
      <c r="AD15" s="56">
        <v>45.95</v>
      </c>
      <c r="AE15" s="56">
        <v>36.21</v>
      </c>
      <c r="AF15" s="56">
        <v>200</v>
      </c>
      <c r="AG15" s="56">
        <v>6.76</v>
      </c>
      <c r="AI15" s="56">
        <f t="shared" si="3"/>
        <v>74.69</v>
      </c>
      <c r="AJ15" s="53">
        <f t="shared" si="4"/>
        <v>3.7344999999999997</v>
      </c>
      <c r="AK15" s="171">
        <f t="shared" si="5"/>
        <v>1120.9514285714281</v>
      </c>
      <c r="AL15" s="59">
        <f t="shared" si="6"/>
        <v>7.75204177266033E-2</v>
      </c>
      <c r="AM15" s="59">
        <f t="shared" si="7"/>
        <v>0.30727004953809078</v>
      </c>
      <c r="AN15" s="59">
        <f t="shared" si="8"/>
        <v>0.61520953273530599</v>
      </c>
      <c r="AO15" s="59">
        <f t="shared" si="9"/>
        <v>0.48480385593787656</v>
      </c>
      <c r="AP15" s="53">
        <f t="shared" si="16"/>
        <v>86.896622994089824</v>
      </c>
      <c r="AQ15" s="53">
        <f t="shared" si="10"/>
        <v>344.43480098693635</v>
      </c>
      <c r="AR15" s="53">
        <f t="shared" si="11"/>
        <v>689.620004590402</v>
      </c>
      <c r="AS15" s="53">
        <f t="shared" si="12"/>
        <v>543.44157489049951</v>
      </c>
      <c r="AT15" s="174">
        <f t="shared" si="13"/>
        <v>480.84000000000003</v>
      </c>
      <c r="AU15" s="59">
        <f t="shared" si="14"/>
        <v>0.42895703394820239</v>
      </c>
      <c r="AV15" s="28">
        <f t="shared" si="15"/>
        <v>120.02840213505705</v>
      </c>
      <c r="AZ15" s="119"/>
      <c r="BA15" s="28"/>
      <c r="BB15" s="62"/>
    </row>
    <row r="16" spans="1:54" ht="14.45">
      <c r="A16" s="86" t="s">
        <v>39</v>
      </c>
      <c r="B16" s="86" t="s">
        <v>40</v>
      </c>
      <c r="C16" s="86" t="s">
        <v>44</v>
      </c>
      <c r="D16" s="86">
        <v>2001</v>
      </c>
      <c r="E16" s="86">
        <v>1</v>
      </c>
      <c r="F16" s="86">
        <v>2</v>
      </c>
      <c r="G16" s="86">
        <v>8</v>
      </c>
      <c r="H16" s="86">
        <v>15</v>
      </c>
      <c r="I16" s="86">
        <v>208</v>
      </c>
      <c r="J16" s="68" t="s">
        <v>868</v>
      </c>
      <c r="K16" s="56">
        <v>0.5</v>
      </c>
      <c r="L16" s="56">
        <v>609</v>
      </c>
      <c r="N16" s="56">
        <v>615</v>
      </c>
      <c r="P16" s="30">
        <v>135.21428571428601</v>
      </c>
      <c r="Q16" s="30">
        <f t="shared" si="0"/>
        <v>479.78571428571399</v>
      </c>
      <c r="R16" s="56">
        <v>196.79</v>
      </c>
      <c r="T16" s="56">
        <v>525</v>
      </c>
      <c r="V16" s="160">
        <v>173.44</v>
      </c>
      <c r="X16" s="59">
        <f t="shared" si="1"/>
        <v>0.41016227482507095</v>
      </c>
      <c r="Y16" s="59">
        <f t="shared" si="2"/>
        <v>0.33036190476190475</v>
      </c>
      <c r="Z16" s="56">
        <v>20</v>
      </c>
      <c r="AA16">
        <v>20</v>
      </c>
      <c r="AB16" s="56">
        <v>4.9000000000000004</v>
      </c>
      <c r="AC16" s="56">
        <v>14.22</v>
      </c>
      <c r="AD16" s="56">
        <v>25.7</v>
      </c>
      <c r="AE16" s="56">
        <v>19.54</v>
      </c>
      <c r="AF16" s="56">
        <v>200</v>
      </c>
      <c r="AG16" s="56">
        <v>6.91</v>
      </c>
      <c r="AI16" s="56">
        <f t="shared" si="3"/>
        <v>44.82</v>
      </c>
      <c r="AJ16" s="53">
        <f t="shared" si="4"/>
        <v>2.2410000000000001</v>
      </c>
      <c r="AK16" s="171">
        <f t="shared" si="5"/>
        <v>1049.2114285714281</v>
      </c>
      <c r="AL16" s="59">
        <f t="shared" si="6"/>
        <v>0.10932619366354307</v>
      </c>
      <c r="AM16" s="59">
        <f t="shared" si="7"/>
        <v>0.31726907630522089</v>
      </c>
      <c r="AN16" s="59">
        <f t="shared" si="8"/>
        <v>0.57340473003123604</v>
      </c>
      <c r="AO16" s="59">
        <f t="shared" si="9"/>
        <v>0.43596608656849617</v>
      </c>
      <c r="AP16" s="53">
        <f t="shared" si="16"/>
        <v>114.70629183400263</v>
      </c>
      <c r="AQ16" s="53">
        <f t="shared" si="10"/>
        <v>332.88234079173822</v>
      </c>
      <c r="AR16" s="53">
        <f t="shared" si="11"/>
        <v>601.62279594568724</v>
      </c>
      <c r="AS16" s="53">
        <f t="shared" si="12"/>
        <v>457.42060049722676</v>
      </c>
      <c r="AT16" s="174">
        <f t="shared" si="13"/>
        <v>432.65999999999997</v>
      </c>
      <c r="AU16" s="59">
        <f t="shared" si="14"/>
        <v>0.41236683876870811</v>
      </c>
      <c r="AV16" s="28">
        <f t="shared" si="15"/>
        <v>76.269119365821439</v>
      </c>
      <c r="AZ16" s="119"/>
      <c r="BA16" s="28"/>
      <c r="BB16" s="62"/>
    </row>
    <row r="17" spans="1:63" ht="14.45">
      <c r="A17" s="86" t="s">
        <v>39</v>
      </c>
      <c r="B17" s="86" t="s">
        <v>40</v>
      </c>
      <c r="C17" s="86" t="s">
        <v>47</v>
      </c>
      <c r="D17" s="86">
        <v>2016</v>
      </c>
      <c r="E17" s="86">
        <v>1</v>
      </c>
      <c r="F17" s="86">
        <v>1</v>
      </c>
      <c r="G17" s="86">
        <v>8</v>
      </c>
      <c r="H17" s="86">
        <v>16</v>
      </c>
      <c r="I17" s="86">
        <v>108</v>
      </c>
      <c r="J17" s="68" t="s">
        <v>868</v>
      </c>
      <c r="K17" s="56">
        <v>0.5</v>
      </c>
      <c r="L17" s="56">
        <v>759</v>
      </c>
      <c r="M17" s="56">
        <v>634</v>
      </c>
      <c r="N17" s="56">
        <v>689</v>
      </c>
      <c r="O17" s="56">
        <v>564</v>
      </c>
      <c r="P17" s="30">
        <v>135.21428571428601</v>
      </c>
      <c r="Q17" s="30">
        <f t="shared" si="0"/>
        <v>553.78571428571399</v>
      </c>
      <c r="R17" s="56">
        <v>258.44</v>
      </c>
      <c r="S17" s="56">
        <v>197.13</v>
      </c>
      <c r="U17" s="56">
        <v>405</v>
      </c>
      <c r="V17" s="160"/>
      <c r="W17" s="159">
        <v>120.85</v>
      </c>
      <c r="X17" s="59">
        <f t="shared" si="1"/>
        <v>0.46667870501741288</v>
      </c>
      <c r="Y17" s="59">
        <f>W17/U17</f>
        <v>0.29839506172839503</v>
      </c>
      <c r="Z17" s="56">
        <v>20</v>
      </c>
      <c r="AA17">
        <v>20</v>
      </c>
      <c r="AB17" s="56">
        <v>4.58</v>
      </c>
      <c r="AC17" s="56">
        <v>19.68</v>
      </c>
      <c r="AD17" s="56">
        <v>39.270000000000003</v>
      </c>
      <c r="AE17" s="56">
        <v>30.9</v>
      </c>
      <c r="AF17" s="56">
        <v>200</v>
      </c>
      <c r="AG17" s="56">
        <v>8.2899999999999991</v>
      </c>
      <c r="AH17" s="56">
        <v>8.4499999999999993</v>
      </c>
      <c r="AI17" s="56">
        <f t="shared" si="3"/>
        <v>63.53</v>
      </c>
      <c r="AJ17" s="53">
        <f t="shared" si="4"/>
        <v>3.1764999999999999</v>
      </c>
      <c r="AK17" s="171">
        <f t="shared" si="5"/>
        <v>1234.6314285714279</v>
      </c>
      <c r="AL17" s="59">
        <f t="shared" si="6"/>
        <v>7.2091925074767832E-2</v>
      </c>
      <c r="AM17" s="59">
        <f t="shared" si="7"/>
        <v>0.30977490949157876</v>
      </c>
      <c r="AN17" s="59">
        <f t="shared" si="8"/>
        <v>0.61813316543365338</v>
      </c>
      <c r="AO17" s="59">
        <f t="shared" si="9"/>
        <v>0.48638438532976541</v>
      </c>
      <c r="AP17" s="53">
        <f t="shared" si="16"/>
        <v>89.006956443524956</v>
      </c>
      <c r="AQ17" s="53">
        <f t="shared" si="10"/>
        <v>382.45783904117269</v>
      </c>
      <c r="AR17" s="53">
        <f t="shared" si="11"/>
        <v>763.16663308673026</v>
      </c>
      <c r="AS17" s="53">
        <f t="shared" si="12"/>
        <v>600.5054484945241</v>
      </c>
      <c r="AT17" s="174">
        <f t="shared" si="13"/>
        <v>578.67999999999995</v>
      </c>
      <c r="AU17" s="59">
        <f t="shared" si="14"/>
        <v>0.46870668169332219</v>
      </c>
      <c r="AV17" s="28">
        <f t="shared" si="15"/>
        <v>-100</v>
      </c>
      <c r="AZ17" s="119"/>
      <c r="BA17" s="28"/>
      <c r="BB17" s="62"/>
    </row>
    <row r="18" spans="1:63" ht="14.45">
      <c r="A18" s="86" t="s">
        <v>29</v>
      </c>
      <c r="B18" s="86" t="s">
        <v>30</v>
      </c>
      <c r="C18" s="86" t="s">
        <v>32</v>
      </c>
      <c r="D18" s="86">
        <v>1985</v>
      </c>
      <c r="E18" s="86">
        <v>2</v>
      </c>
      <c r="F18" s="86">
        <v>1</v>
      </c>
      <c r="G18" s="86">
        <v>10</v>
      </c>
      <c r="H18" s="86">
        <v>17</v>
      </c>
      <c r="I18" s="86">
        <v>110</v>
      </c>
      <c r="J18" s="68" t="s">
        <v>868</v>
      </c>
      <c r="K18" s="56">
        <v>0.5</v>
      </c>
      <c r="L18" s="56">
        <v>792</v>
      </c>
      <c r="N18" s="56">
        <v>758</v>
      </c>
      <c r="P18" s="30">
        <v>135.21428571428601</v>
      </c>
      <c r="Q18" s="30">
        <f t="shared" si="0"/>
        <v>622.78571428571399</v>
      </c>
      <c r="R18" s="56">
        <v>239.26</v>
      </c>
      <c r="T18" s="56">
        <v>630</v>
      </c>
      <c r="V18" s="160">
        <v>192.8</v>
      </c>
      <c r="X18" s="59">
        <f t="shared" si="1"/>
        <v>0.38417708452804239</v>
      </c>
      <c r="Y18" s="59">
        <f t="shared" si="2"/>
        <v>0.30603174603174604</v>
      </c>
      <c r="Z18" s="56">
        <v>20</v>
      </c>
      <c r="AA18">
        <v>20</v>
      </c>
      <c r="AB18" s="56">
        <v>7.85</v>
      </c>
      <c r="AC18" s="56">
        <v>22.06</v>
      </c>
      <c r="AD18" s="56">
        <v>34.94</v>
      </c>
      <c r="AE18" s="56">
        <v>26.9</v>
      </c>
      <c r="AF18" s="56">
        <v>200</v>
      </c>
      <c r="AG18" s="56">
        <v>5.9</v>
      </c>
      <c r="AI18" s="56">
        <f t="shared" si="3"/>
        <v>64.849999999999994</v>
      </c>
      <c r="AJ18" s="53">
        <f t="shared" si="4"/>
        <v>3.2424999999999997</v>
      </c>
      <c r="AK18" s="171">
        <f t="shared" si="5"/>
        <v>1375.271428571428</v>
      </c>
      <c r="AL18" s="59">
        <f t="shared" si="6"/>
        <v>0.12104857363145721</v>
      </c>
      <c r="AM18" s="59">
        <f t="shared" si="7"/>
        <v>0.34016962220508867</v>
      </c>
      <c r="AN18" s="59">
        <f t="shared" si="8"/>
        <v>0.53878180416345411</v>
      </c>
      <c r="AO18" s="59">
        <f t="shared" si="9"/>
        <v>0.4148033924441018</v>
      </c>
      <c r="AP18" s="53">
        <f t="shared" si="16"/>
        <v>166.47464478466784</v>
      </c>
      <c r="AQ18" s="53">
        <f t="shared" si="10"/>
        <v>467.82556228659524</v>
      </c>
      <c r="AR18" s="53">
        <f t="shared" si="11"/>
        <v>740.97122150016492</v>
      </c>
      <c r="AS18" s="53">
        <f t="shared" si="12"/>
        <v>570.46725410287456</v>
      </c>
      <c r="AT18" s="174">
        <f t="shared" si="13"/>
        <v>532.31999999999994</v>
      </c>
      <c r="AU18" s="59">
        <f t="shared" si="14"/>
        <v>0.38706541046442788</v>
      </c>
      <c r="AV18" s="28">
        <f t="shared" si="15"/>
        <v>61.163587728830578</v>
      </c>
      <c r="AZ18" s="119"/>
      <c r="BA18" s="28"/>
      <c r="BB18" s="62"/>
    </row>
    <row r="19" spans="1:63" ht="14.45">
      <c r="A19" s="86" t="s">
        <v>29</v>
      </c>
      <c r="B19" s="86" t="s">
        <v>30</v>
      </c>
      <c r="C19" s="86" t="s">
        <v>38</v>
      </c>
      <c r="D19" s="86">
        <v>2023</v>
      </c>
      <c r="E19" s="86">
        <v>2</v>
      </c>
      <c r="F19" s="86">
        <v>2</v>
      </c>
      <c r="G19" s="86">
        <v>10</v>
      </c>
      <c r="H19" s="86">
        <v>18</v>
      </c>
      <c r="I19" s="86">
        <v>210</v>
      </c>
      <c r="J19" s="68" t="s">
        <v>868</v>
      </c>
      <c r="K19" s="56">
        <v>0.5</v>
      </c>
      <c r="L19" s="56">
        <v>677</v>
      </c>
      <c r="N19" s="56">
        <v>689</v>
      </c>
      <c r="P19" s="30">
        <v>135.21428571428601</v>
      </c>
      <c r="Q19" s="30">
        <f t="shared" si="0"/>
        <v>553.78571428571399</v>
      </c>
      <c r="R19" s="56">
        <v>189.6</v>
      </c>
      <c r="T19" s="56">
        <v>606</v>
      </c>
      <c r="V19" s="160">
        <v>193.92</v>
      </c>
      <c r="X19" s="59">
        <f t="shared" si="1"/>
        <v>0.34237069521475577</v>
      </c>
      <c r="Y19" s="59">
        <f t="shared" si="2"/>
        <v>0.32</v>
      </c>
      <c r="Z19" s="56">
        <v>20</v>
      </c>
      <c r="AA19">
        <v>19</v>
      </c>
      <c r="AB19" s="56">
        <v>7.61</v>
      </c>
      <c r="AC19" s="56">
        <v>21.72</v>
      </c>
      <c r="AD19" s="56">
        <v>31.4</v>
      </c>
      <c r="AE19" s="56">
        <v>24.14</v>
      </c>
      <c r="AF19" s="56">
        <v>200</v>
      </c>
      <c r="AG19" s="56">
        <v>5.12</v>
      </c>
      <c r="AI19" s="56">
        <f t="shared" si="3"/>
        <v>60.73</v>
      </c>
      <c r="AJ19" s="53">
        <f t="shared" si="4"/>
        <v>3.196315789473684</v>
      </c>
      <c r="AK19" s="171">
        <f t="shared" si="5"/>
        <v>1229.031428571428</v>
      </c>
      <c r="AL19" s="59">
        <f t="shared" si="6"/>
        <v>0.12530874361929856</v>
      </c>
      <c r="AM19" s="59">
        <f t="shared" si="7"/>
        <v>0.35764860859542236</v>
      </c>
      <c r="AN19" s="59">
        <f t="shared" si="8"/>
        <v>0.51704264778527909</v>
      </c>
      <c r="AO19" s="59">
        <f t="shared" si="9"/>
        <v>0.39749711839288659</v>
      </c>
      <c r="AP19" s="53">
        <f t="shared" si="16"/>
        <v>154.00838418291733</v>
      </c>
      <c r="AQ19" s="53">
        <f t="shared" si="10"/>
        <v>439.56138034861544</v>
      </c>
      <c r="AR19" s="53">
        <f t="shared" si="11"/>
        <v>635.46166403989525</v>
      </c>
      <c r="AS19" s="53">
        <f t="shared" si="12"/>
        <v>488.53645127143545</v>
      </c>
      <c r="AT19" s="174">
        <f t="shared" si="13"/>
        <v>427.48</v>
      </c>
      <c r="AU19" s="59">
        <f t="shared" si="14"/>
        <v>0.34781860745162874</v>
      </c>
      <c r="AV19" s="28">
        <f t="shared" si="15"/>
        <v>104.55696202531644</v>
      </c>
      <c r="AZ19" s="119"/>
      <c r="BA19" s="28"/>
      <c r="BB19" s="62"/>
    </row>
    <row r="20" spans="1:63" ht="14.45">
      <c r="A20" s="86" t="s">
        <v>29</v>
      </c>
      <c r="B20" s="86" t="s">
        <v>30</v>
      </c>
      <c r="C20" s="86" t="s">
        <v>36</v>
      </c>
      <c r="D20" s="86">
        <v>2016</v>
      </c>
      <c r="E20" s="86">
        <v>2</v>
      </c>
      <c r="F20" s="86">
        <v>3</v>
      </c>
      <c r="G20" s="86">
        <v>10</v>
      </c>
      <c r="H20" s="86">
        <v>19</v>
      </c>
      <c r="I20" s="86">
        <v>310</v>
      </c>
      <c r="J20" s="68" t="s">
        <v>868</v>
      </c>
      <c r="K20" s="56">
        <v>0.5</v>
      </c>
      <c r="L20" s="56">
        <v>783</v>
      </c>
      <c r="N20" s="56">
        <v>747</v>
      </c>
      <c r="P20" s="30">
        <v>135.21428571428601</v>
      </c>
      <c r="Q20" s="30">
        <f t="shared" si="0"/>
        <v>611.78571428571399</v>
      </c>
      <c r="R20" s="56">
        <v>211.92</v>
      </c>
      <c r="T20" s="56">
        <v>641</v>
      </c>
      <c r="V20" s="160">
        <v>201.65</v>
      </c>
      <c r="X20" s="59">
        <f t="shared" si="1"/>
        <v>0.34639579684763588</v>
      </c>
      <c r="Y20" s="59">
        <f t="shared" si="2"/>
        <v>0.31458658346333856</v>
      </c>
      <c r="Z20" s="56">
        <v>20</v>
      </c>
      <c r="AA20">
        <v>19</v>
      </c>
      <c r="AB20" s="56">
        <v>9.56</v>
      </c>
      <c r="AC20" s="56">
        <v>18.61</v>
      </c>
      <c r="AD20" s="56">
        <v>26.05</v>
      </c>
      <c r="AE20" s="56">
        <v>20.010000000000002</v>
      </c>
      <c r="AF20" s="56">
        <v>200</v>
      </c>
      <c r="AG20" s="56">
        <v>6.58</v>
      </c>
      <c r="AI20" s="56">
        <f t="shared" si="3"/>
        <v>54.22</v>
      </c>
      <c r="AJ20" s="53">
        <f t="shared" si="4"/>
        <v>2.8536842105263158</v>
      </c>
      <c r="AK20" s="171">
        <f t="shared" si="5"/>
        <v>1332.011428571428</v>
      </c>
      <c r="AL20" s="59">
        <f t="shared" si="6"/>
        <v>0.17631870158613058</v>
      </c>
      <c r="AM20" s="59">
        <f t="shared" si="7"/>
        <v>0.34323127997049058</v>
      </c>
      <c r="AN20" s="59">
        <f t="shared" si="8"/>
        <v>0.48045001844337887</v>
      </c>
      <c r="AO20" s="59">
        <f t="shared" si="9"/>
        <v>0.36905201032829216</v>
      </c>
      <c r="AP20" s="53">
        <f t="shared" si="16"/>
        <v>234.85852558360111</v>
      </c>
      <c r="AQ20" s="53">
        <f t="shared" si="10"/>
        <v>457.18798756389293</v>
      </c>
      <c r="AR20" s="53">
        <f t="shared" si="11"/>
        <v>639.96491542393403</v>
      </c>
      <c r="AS20" s="53">
        <f t="shared" si="12"/>
        <v>491.58149549454583</v>
      </c>
      <c r="AT20" s="174">
        <f t="shared" si="13"/>
        <v>463.85999999999996</v>
      </c>
      <c r="AU20" s="59">
        <f t="shared" si="14"/>
        <v>0.34824025533886466</v>
      </c>
      <c r="AV20" s="28">
        <f t="shared" si="15"/>
        <v>90.307663269158198</v>
      </c>
      <c r="AZ20" s="119"/>
      <c r="BA20" s="28"/>
      <c r="BB20" s="62"/>
    </row>
    <row r="21" spans="1:63" ht="14.45">
      <c r="A21" s="86" t="s">
        <v>29</v>
      </c>
      <c r="B21" s="86" t="s">
        <v>30</v>
      </c>
      <c r="C21" s="86" t="s">
        <v>33</v>
      </c>
      <c r="D21" s="86">
        <v>1998</v>
      </c>
      <c r="E21" s="86">
        <v>2</v>
      </c>
      <c r="F21" s="86">
        <v>4</v>
      </c>
      <c r="G21" s="86">
        <v>10</v>
      </c>
      <c r="H21" s="86">
        <v>20</v>
      </c>
      <c r="I21" s="86">
        <v>410</v>
      </c>
      <c r="J21" s="68" t="s">
        <v>868</v>
      </c>
      <c r="K21" s="56">
        <v>0.5</v>
      </c>
      <c r="L21" s="56">
        <v>724</v>
      </c>
      <c r="N21" s="56">
        <v>715</v>
      </c>
      <c r="P21" s="30">
        <v>135.21428571428601</v>
      </c>
      <c r="Q21" s="30">
        <f t="shared" si="17"/>
        <v>579.78571428571399</v>
      </c>
      <c r="R21" s="56">
        <v>210.68</v>
      </c>
      <c r="T21" s="56">
        <v>680</v>
      </c>
      <c r="V21" s="160">
        <v>217.98</v>
      </c>
      <c r="X21" s="59">
        <f t="shared" si="1"/>
        <v>0.36337563139090817</v>
      </c>
      <c r="Y21" s="59">
        <f t="shared" si="2"/>
        <v>0.32055882352941173</v>
      </c>
      <c r="Z21" s="56">
        <v>20</v>
      </c>
      <c r="AA21">
        <v>20</v>
      </c>
      <c r="AB21" s="59">
        <v>7.34</v>
      </c>
      <c r="AC21" s="56">
        <v>22.36</v>
      </c>
      <c r="AD21" s="56">
        <v>34.65</v>
      </c>
      <c r="AE21" s="56">
        <v>27.14</v>
      </c>
      <c r="AF21" s="56">
        <v>200</v>
      </c>
      <c r="AG21" s="56">
        <v>5.85</v>
      </c>
      <c r="AI21" s="56">
        <f t="shared" si="3"/>
        <v>64.349999999999994</v>
      </c>
      <c r="AJ21" s="53">
        <f t="shared" si="4"/>
        <v>3.2174999999999998</v>
      </c>
      <c r="AK21" s="171">
        <f t="shared" si="5"/>
        <v>1288.271428571428</v>
      </c>
      <c r="AL21" s="59">
        <f t="shared" si="6"/>
        <v>0.11406371406371407</v>
      </c>
      <c r="AM21" s="59">
        <f t="shared" si="7"/>
        <v>0.34747474747474749</v>
      </c>
      <c r="AN21" s="59">
        <f t="shared" si="8"/>
        <v>0.53846153846153844</v>
      </c>
      <c r="AO21" s="59">
        <f t="shared" si="9"/>
        <v>0.42175602175602178</v>
      </c>
      <c r="AP21" s="53">
        <f t="shared" si="16"/>
        <v>146.94502386502381</v>
      </c>
      <c r="AQ21" s="53">
        <f t="shared" si="10"/>
        <v>447.64178932178913</v>
      </c>
      <c r="AR21" s="53">
        <f t="shared" si="11"/>
        <v>693.68461538461509</v>
      </c>
      <c r="AS21" s="53">
        <f t="shared" si="12"/>
        <v>543.33623265623248</v>
      </c>
      <c r="AT21" s="174">
        <f t="shared" si="13"/>
        <v>475.64</v>
      </c>
      <c r="AU21" s="59">
        <f t="shared" si="14"/>
        <v>0.3692079087148894</v>
      </c>
      <c r="AV21" s="28">
        <f t="shared" si="15"/>
        <v>106.92994114296562</v>
      </c>
      <c r="AZ21" s="119"/>
      <c r="BA21" s="28"/>
      <c r="BB21" s="62"/>
    </row>
    <row r="22" spans="1:63" ht="14.45">
      <c r="A22" s="86" t="s">
        <v>29</v>
      </c>
      <c r="B22" s="86" t="s">
        <v>30</v>
      </c>
      <c r="C22" s="86" t="s">
        <v>31</v>
      </c>
      <c r="D22" s="86">
        <v>1983</v>
      </c>
      <c r="E22" s="86">
        <v>2</v>
      </c>
      <c r="F22" s="86">
        <v>4</v>
      </c>
      <c r="G22" s="86">
        <v>12</v>
      </c>
      <c r="H22" s="86">
        <v>21</v>
      </c>
      <c r="I22" s="86">
        <v>412</v>
      </c>
      <c r="J22" s="68" t="s">
        <v>868</v>
      </c>
      <c r="K22" s="56">
        <v>0.5</v>
      </c>
      <c r="L22" s="56">
        <v>857</v>
      </c>
      <c r="N22" s="56">
        <v>834</v>
      </c>
      <c r="P22" s="30">
        <v>135.21428571428601</v>
      </c>
      <c r="Q22" s="30">
        <f t="shared" si="0"/>
        <v>698.78571428571399</v>
      </c>
      <c r="R22" s="56">
        <v>228.55</v>
      </c>
      <c r="T22" s="56">
        <v>615</v>
      </c>
      <c r="V22" s="160">
        <v>178.76</v>
      </c>
      <c r="X22" s="59">
        <f t="shared" si="1"/>
        <v>0.32706736174997458</v>
      </c>
      <c r="Y22" s="59">
        <f t="shared" si="2"/>
        <v>0.29066666666666663</v>
      </c>
      <c r="Z22" s="56">
        <v>20</v>
      </c>
      <c r="AA22">
        <v>19</v>
      </c>
      <c r="AB22" s="56">
        <v>5.6</v>
      </c>
      <c r="AC22" s="56">
        <v>18.989999999999998</v>
      </c>
      <c r="AD22" s="56">
        <v>22.35</v>
      </c>
      <c r="AE22" s="56">
        <v>16.420000000000002</v>
      </c>
      <c r="AF22" s="56">
        <v>200</v>
      </c>
      <c r="AG22" s="56">
        <v>6.44</v>
      </c>
      <c r="AI22" s="56">
        <f t="shared" si="3"/>
        <v>46.94</v>
      </c>
      <c r="AJ22" s="53">
        <f t="shared" si="4"/>
        <v>2.4705263157894737</v>
      </c>
      <c r="AK22" s="171">
        <f t="shared" si="5"/>
        <v>1491.4514285714281</v>
      </c>
      <c r="AL22" s="59">
        <f t="shared" si="6"/>
        <v>0.11930123561994035</v>
      </c>
      <c r="AM22" s="59">
        <f t="shared" si="7"/>
        <v>0.40455901150404772</v>
      </c>
      <c r="AN22" s="59">
        <f t="shared" si="8"/>
        <v>0.47613975287601196</v>
      </c>
      <c r="AO22" s="59">
        <f t="shared" si="9"/>
        <v>0.34980826587132513</v>
      </c>
      <c r="AP22" s="53">
        <f t="shared" si="16"/>
        <v>177.93199829569659</v>
      </c>
      <c r="AQ22" s="53">
        <f t="shared" si="10"/>
        <v>603.38011564915678</v>
      </c>
      <c r="AR22" s="53">
        <f t="shared" si="11"/>
        <v>710.13931462657479</v>
      </c>
      <c r="AS22" s="53">
        <f t="shared" si="12"/>
        <v>521.72203785988177</v>
      </c>
      <c r="AT22" s="174">
        <f t="shared" si="13"/>
        <v>489.94000000000005</v>
      </c>
      <c r="AU22" s="59">
        <f t="shared" si="14"/>
        <v>0.32849879695330353</v>
      </c>
      <c r="AV22" s="28">
        <f t="shared" si="15"/>
        <v>56.429665281120087</v>
      </c>
      <c r="AZ22" s="119"/>
      <c r="BA22" s="28"/>
      <c r="BB22" s="62"/>
    </row>
    <row r="23" spans="1:63" ht="14.45">
      <c r="A23" s="86" t="s">
        <v>29</v>
      </c>
      <c r="B23" s="86" t="s">
        <v>30</v>
      </c>
      <c r="C23" s="86" t="s">
        <v>37</v>
      </c>
      <c r="D23" s="86">
        <v>2018</v>
      </c>
      <c r="E23" s="86">
        <v>2</v>
      </c>
      <c r="F23" s="86">
        <v>3</v>
      </c>
      <c r="G23" s="86">
        <v>12</v>
      </c>
      <c r="H23" s="86">
        <v>22</v>
      </c>
      <c r="I23" s="86">
        <v>312</v>
      </c>
      <c r="J23" s="68" t="s">
        <v>868</v>
      </c>
      <c r="K23" s="56">
        <v>0.5</v>
      </c>
      <c r="L23" s="56">
        <v>641</v>
      </c>
      <c r="N23" s="56">
        <v>596</v>
      </c>
      <c r="P23" s="30">
        <v>135.21428571428601</v>
      </c>
      <c r="Q23" s="30">
        <f t="shared" si="0"/>
        <v>460.78571428571399</v>
      </c>
      <c r="R23" s="56">
        <v>195.74</v>
      </c>
      <c r="T23" s="56">
        <v>567</v>
      </c>
      <c r="V23" s="160">
        <v>189.64</v>
      </c>
      <c r="X23" s="59">
        <f t="shared" si="1"/>
        <v>0.42479615563478562</v>
      </c>
      <c r="Y23" s="59">
        <f t="shared" si="2"/>
        <v>0.33446208112874776</v>
      </c>
      <c r="Z23" s="56">
        <v>20</v>
      </c>
      <c r="AA23">
        <v>20</v>
      </c>
      <c r="AB23" s="56">
        <v>7.83</v>
      </c>
      <c r="AC23" s="56">
        <v>22.68</v>
      </c>
      <c r="AD23" s="56">
        <v>42.39</v>
      </c>
      <c r="AE23" s="56">
        <v>33.520000000000003</v>
      </c>
      <c r="AF23" s="56">
        <v>200</v>
      </c>
      <c r="AG23" s="56">
        <v>7.15</v>
      </c>
      <c r="AI23" s="56">
        <f t="shared" si="3"/>
        <v>72.900000000000006</v>
      </c>
      <c r="AJ23" s="53">
        <f t="shared" si="4"/>
        <v>3.6450000000000005</v>
      </c>
      <c r="AK23" s="171">
        <f t="shared" si="5"/>
        <v>1067.3714285714279</v>
      </c>
      <c r="AL23" s="59">
        <f t="shared" si="6"/>
        <v>0.1074074074074074</v>
      </c>
      <c r="AM23" s="59">
        <f t="shared" si="7"/>
        <v>0.31111111111111106</v>
      </c>
      <c r="AN23" s="59">
        <f t="shared" si="8"/>
        <v>0.58148148148148149</v>
      </c>
      <c r="AO23" s="59">
        <f t="shared" si="9"/>
        <v>0.4598079561042524</v>
      </c>
      <c r="AP23" s="53">
        <f t="shared" si="16"/>
        <v>114.64359788359781</v>
      </c>
      <c r="AQ23" s="53">
        <f t="shared" si="10"/>
        <v>332.07111111111084</v>
      </c>
      <c r="AR23" s="53">
        <f t="shared" si="11"/>
        <v>620.65671957671918</v>
      </c>
      <c r="AS23" s="53">
        <f t="shared" si="12"/>
        <v>490.78587497550433</v>
      </c>
      <c r="AT23" s="174">
        <f t="shared" si="13"/>
        <v>458.52000000000004</v>
      </c>
      <c r="AU23" s="59">
        <f t="shared" si="14"/>
        <v>0.42957867123507709</v>
      </c>
      <c r="AV23" s="28">
        <f t="shared" si="15"/>
        <v>93.767242260140975</v>
      </c>
      <c r="AZ23" s="119"/>
      <c r="BA23" s="28"/>
      <c r="BB23" s="62"/>
    </row>
    <row r="24" spans="1:63" ht="14.45">
      <c r="A24" s="86" t="s">
        <v>29</v>
      </c>
      <c r="B24" s="86" t="s">
        <v>30</v>
      </c>
      <c r="C24" s="86" t="s">
        <v>34</v>
      </c>
      <c r="D24" s="86">
        <v>1999</v>
      </c>
      <c r="E24" s="86">
        <v>2</v>
      </c>
      <c r="F24" s="86">
        <v>2</v>
      </c>
      <c r="G24" s="86">
        <v>12</v>
      </c>
      <c r="H24" s="86">
        <v>23</v>
      </c>
      <c r="I24" s="86">
        <v>212</v>
      </c>
      <c r="J24" s="68" t="s">
        <v>868</v>
      </c>
      <c r="K24" s="56">
        <v>0.5</v>
      </c>
      <c r="L24" s="56">
        <v>578</v>
      </c>
      <c r="N24" s="56">
        <v>592</v>
      </c>
      <c r="P24" s="30">
        <v>135.21428571428601</v>
      </c>
      <c r="Q24" s="30">
        <f t="shared" si="0"/>
        <v>456.78571428571399</v>
      </c>
      <c r="R24" s="56">
        <v>151.99</v>
      </c>
      <c r="T24" s="56">
        <v>663</v>
      </c>
      <c r="V24" s="160">
        <v>176.88</v>
      </c>
      <c r="X24" s="59">
        <f t="shared" si="1"/>
        <v>0.33273807662236143</v>
      </c>
      <c r="Y24" s="59">
        <f t="shared" si="2"/>
        <v>0.26678733031674207</v>
      </c>
      <c r="Z24" s="56">
        <v>20</v>
      </c>
      <c r="AA24">
        <v>19</v>
      </c>
      <c r="AB24" s="56">
        <v>6.03</v>
      </c>
      <c r="AC24" s="56">
        <v>11.67</v>
      </c>
      <c r="AD24" s="56">
        <v>14.15</v>
      </c>
      <c r="AE24" s="56">
        <v>11.09</v>
      </c>
      <c r="AF24" s="56">
        <v>200</v>
      </c>
      <c r="AG24" s="56">
        <v>5.68</v>
      </c>
      <c r="AI24" s="56">
        <f t="shared" si="3"/>
        <v>31.85</v>
      </c>
      <c r="AJ24" s="53">
        <f t="shared" si="4"/>
        <v>1.6763157894736842</v>
      </c>
      <c r="AK24" s="171">
        <f t="shared" si="5"/>
        <v>977.27142857142803</v>
      </c>
      <c r="AL24" s="59">
        <f t="shared" si="6"/>
        <v>0.18932496075353217</v>
      </c>
      <c r="AM24" s="59">
        <f t="shared" si="7"/>
        <v>0.36640502354788068</v>
      </c>
      <c r="AN24" s="59">
        <f t="shared" si="8"/>
        <v>0.4442700156985871</v>
      </c>
      <c r="AO24" s="59">
        <f t="shared" si="9"/>
        <v>0.34819466248037673</v>
      </c>
      <c r="AP24" s="53">
        <f t="shared" si="16"/>
        <v>185.02187485983393</v>
      </c>
      <c r="AQ24" s="53">
        <f t="shared" si="10"/>
        <v>358.07716079838508</v>
      </c>
      <c r="AR24" s="53">
        <f t="shared" si="11"/>
        <v>434.17239291320897</v>
      </c>
      <c r="AS24" s="53">
        <f t="shared" si="12"/>
        <v>340.28069522314399</v>
      </c>
      <c r="AT24" s="174">
        <f t="shared" si="13"/>
        <v>326.16000000000003</v>
      </c>
      <c r="AU24" s="59">
        <f t="shared" si="14"/>
        <v>0.33374555979476406</v>
      </c>
      <c r="AV24" s="28">
        <f t="shared" si="15"/>
        <v>132.75215474702281</v>
      </c>
      <c r="AZ24" s="119"/>
      <c r="BA24" s="28"/>
      <c r="BB24" s="62"/>
    </row>
    <row r="25" spans="1:63" ht="14.45">
      <c r="A25" s="86" t="s">
        <v>29</v>
      </c>
      <c r="B25" s="86" t="s">
        <v>30</v>
      </c>
      <c r="C25" s="86" t="s">
        <v>35</v>
      </c>
      <c r="D25" s="86">
        <v>2002</v>
      </c>
      <c r="E25" s="86">
        <v>2</v>
      </c>
      <c r="F25" s="86">
        <v>1</v>
      </c>
      <c r="G25" s="86">
        <v>12</v>
      </c>
      <c r="H25" s="86">
        <v>24</v>
      </c>
      <c r="I25" s="86">
        <v>112</v>
      </c>
      <c r="J25" s="68" t="s">
        <v>868</v>
      </c>
      <c r="K25" s="56">
        <v>0.5</v>
      </c>
      <c r="L25" s="56">
        <v>773</v>
      </c>
      <c r="N25" s="56">
        <v>750</v>
      </c>
      <c r="P25" s="30">
        <v>135.21428571428601</v>
      </c>
      <c r="Q25" s="30">
        <f t="shared" si="0"/>
        <v>614.78571428571399</v>
      </c>
      <c r="R25" s="56">
        <v>232.89</v>
      </c>
      <c r="T25" s="56">
        <v>633</v>
      </c>
      <c r="V25" s="160">
        <v>203.07</v>
      </c>
      <c r="X25" s="59">
        <f t="shared" si="1"/>
        <v>0.37881491808992696</v>
      </c>
      <c r="Y25" s="59">
        <f t="shared" si="2"/>
        <v>0.32080568720379143</v>
      </c>
      <c r="Z25" s="56">
        <v>20</v>
      </c>
      <c r="AA25">
        <v>17</v>
      </c>
      <c r="AB25" s="56">
        <v>7.45</v>
      </c>
      <c r="AC25" s="56">
        <v>18.96</v>
      </c>
      <c r="AD25" s="56">
        <v>32.03</v>
      </c>
      <c r="AE25" s="56">
        <v>24.53</v>
      </c>
      <c r="AF25" s="56">
        <v>200</v>
      </c>
      <c r="AG25" s="56">
        <v>5.93</v>
      </c>
      <c r="AI25" s="56">
        <f t="shared" si="3"/>
        <v>58.44</v>
      </c>
      <c r="AJ25" s="53">
        <f t="shared" si="4"/>
        <v>3.4376470588235293</v>
      </c>
      <c r="AK25" s="171">
        <f t="shared" si="5"/>
        <v>1346.4514285714281</v>
      </c>
      <c r="AL25" s="59">
        <f t="shared" si="6"/>
        <v>0.12748117727583846</v>
      </c>
      <c r="AM25" s="59">
        <f t="shared" si="7"/>
        <v>0.32443531827515404</v>
      </c>
      <c r="AN25" s="59">
        <f t="shared" si="8"/>
        <v>0.54808350444900755</v>
      </c>
      <c r="AO25" s="59">
        <f t="shared" si="9"/>
        <v>0.41974674880219032</v>
      </c>
      <c r="AP25" s="53">
        <f t="shared" si="16"/>
        <v>171.64721325902016</v>
      </c>
      <c r="AQ25" s="53">
        <f t="shared" si="10"/>
        <v>436.83639777060711</v>
      </c>
      <c r="AR25" s="53">
        <f t="shared" si="11"/>
        <v>737.96781754180085</v>
      </c>
      <c r="AS25" s="53">
        <f t="shared" si="12"/>
        <v>565.16860956292157</v>
      </c>
      <c r="AT25" s="174">
        <f t="shared" si="13"/>
        <v>514.83999999999992</v>
      </c>
      <c r="AU25" s="59">
        <f t="shared" si="14"/>
        <v>0.38236804468040869</v>
      </c>
      <c r="AV25" s="28">
        <f t="shared" si="15"/>
        <v>74.391343552750229</v>
      </c>
      <c r="AZ25" s="119"/>
      <c r="BA25" s="28"/>
      <c r="BB25" s="62"/>
    </row>
    <row r="26" spans="1:63" ht="14.45">
      <c r="A26" s="86" t="s">
        <v>39</v>
      </c>
      <c r="B26" s="86" t="s">
        <v>40</v>
      </c>
      <c r="C26" s="86" t="s">
        <v>42</v>
      </c>
      <c r="D26" s="86">
        <v>1989</v>
      </c>
      <c r="E26" s="87">
        <v>2</v>
      </c>
      <c r="F26" s="87">
        <v>1</v>
      </c>
      <c r="G26" s="87">
        <v>14</v>
      </c>
      <c r="H26" s="86">
        <v>25</v>
      </c>
      <c r="I26" s="87">
        <v>114</v>
      </c>
      <c r="J26" s="68" t="s">
        <v>868</v>
      </c>
      <c r="K26" s="56">
        <v>0.5</v>
      </c>
      <c r="L26" s="56">
        <v>748</v>
      </c>
      <c r="N26" s="56">
        <v>678</v>
      </c>
      <c r="P26" s="30">
        <v>135.21428571428601</v>
      </c>
      <c r="Q26" s="30">
        <f t="shared" si="0"/>
        <v>542.78571428571399</v>
      </c>
      <c r="R26" s="56">
        <v>238.51</v>
      </c>
      <c r="T26" s="56">
        <v>443</v>
      </c>
      <c r="V26" s="160">
        <v>134.1</v>
      </c>
      <c r="X26" s="59">
        <f t="shared" si="1"/>
        <v>0.4394183445190159</v>
      </c>
      <c r="Y26" s="59">
        <f t="shared" si="2"/>
        <v>0.30270880361173813</v>
      </c>
      <c r="Z26" s="56">
        <v>20</v>
      </c>
      <c r="AA26">
        <v>18</v>
      </c>
      <c r="AB26" s="56">
        <v>4.8499999999999996</v>
      </c>
      <c r="AC26" s="56">
        <v>16.32</v>
      </c>
      <c r="AD26" s="56">
        <v>26.73</v>
      </c>
      <c r="AE26" s="56">
        <v>20.73</v>
      </c>
      <c r="AF26" s="56">
        <v>200</v>
      </c>
      <c r="AG26" s="56">
        <v>6.5</v>
      </c>
      <c r="AI26" s="56">
        <f t="shared" si="3"/>
        <v>47.900000000000006</v>
      </c>
      <c r="AJ26" s="53">
        <f t="shared" si="4"/>
        <v>2.6611111111111114</v>
      </c>
      <c r="AK26" s="171">
        <f t="shared" si="5"/>
        <v>1181.3714285714279</v>
      </c>
      <c r="AL26" s="59">
        <f t="shared" si="6"/>
        <v>0.10125260960334027</v>
      </c>
      <c r="AM26" s="59">
        <f t="shared" si="7"/>
        <v>0.34070981210855944</v>
      </c>
      <c r="AN26" s="59">
        <f t="shared" si="8"/>
        <v>0.55803757828810019</v>
      </c>
      <c r="AO26" s="59">
        <f t="shared" si="9"/>
        <v>0.43277661795407096</v>
      </c>
      <c r="AP26" s="53">
        <f t="shared" si="16"/>
        <v>119.61694005368318</v>
      </c>
      <c r="AQ26" s="53">
        <f t="shared" si="10"/>
        <v>402.50483745899169</v>
      </c>
      <c r="AR26" s="53">
        <f t="shared" si="11"/>
        <v>659.24965105875299</v>
      </c>
      <c r="AS26" s="53">
        <f t="shared" si="12"/>
        <v>511.26993140471188</v>
      </c>
      <c r="AT26" s="174">
        <f t="shared" si="13"/>
        <v>518.48</v>
      </c>
      <c r="AU26" s="59">
        <f t="shared" si="14"/>
        <v>0.43887975234594201</v>
      </c>
      <c r="AV26" s="28">
        <f t="shared" si="15"/>
        <v>12.44811538300281</v>
      </c>
      <c r="AZ26" s="119"/>
      <c r="BA26" s="28"/>
      <c r="BB26" s="62"/>
    </row>
    <row r="27" spans="1:63" ht="14.45">
      <c r="A27" s="86" t="s">
        <v>39</v>
      </c>
      <c r="B27" s="86" t="s">
        <v>40</v>
      </c>
      <c r="C27" s="86" t="s">
        <v>45</v>
      </c>
      <c r="D27" s="86">
        <v>2004</v>
      </c>
      <c r="E27" s="86">
        <v>2</v>
      </c>
      <c r="F27" s="86">
        <v>2</v>
      </c>
      <c r="G27" s="86">
        <v>14</v>
      </c>
      <c r="H27" s="86">
        <v>26</v>
      </c>
      <c r="I27" s="86">
        <v>214</v>
      </c>
      <c r="J27" s="68" t="s">
        <v>868</v>
      </c>
      <c r="K27" s="56">
        <v>0.5</v>
      </c>
      <c r="L27" s="56">
        <v>649</v>
      </c>
      <c r="N27" s="56">
        <v>640</v>
      </c>
      <c r="P27" s="30">
        <v>135.21428571428601</v>
      </c>
      <c r="Q27" s="30">
        <f t="shared" si="0"/>
        <v>504.78571428571399</v>
      </c>
      <c r="R27" s="56">
        <v>173.89</v>
      </c>
      <c r="T27" s="56">
        <v>678</v>
      </c>
      <c r="V27" s="160">
        <v>224.63</v>
      </c>
      <c r="X27" s="59">
        <f t="shared" si="1"/>
        <v>0.34448280741474474</v>
      </c>
      <c r="Y27" s="59">
        <f t="shared" si="2"/>
        <v>0.33131268436578171</v>
      </c>
      <c r="Z27" s="56">
        <v>20</v>
      </c>
      <c r="AA27">
        <v>19</v>
      </c>
      <c r="AB27" s="56">
        <v>5.46</v>
      </c>
      <c r="AC27" s="56">
        <v>15.89</v>
      </c>
      <c r="AD27" s="56">
        <v>22.35</v>
      </c>
      <c r="AE27" s="56">
        <v>17.09</v>
      </c>
      <c r="AF27" s="56">
        <v>200</v>
      </c>
      <c r="AG27" s="56">
        <v>5.52</v>
      </c>
      <c r="AI27" s="56">
        <f t="shared" si="3"/>
        <v>43.7</v>
      </c>
      <c r="AJ27" s="53">
        <f t="shared" si="4"/>
        <v>2.3000000000000003</v>
      </c>
      <c r="AK27" s="171">
        <f t="shared" si="5"/>
        <v>1096.9714285714281</v>
      </c>
      <c r="AL27" s="59">
        <f t="shared" si="6"/>
        <v>0.12494279176201373</v>
      </c>
      <c r="AM27" s="59">
        <f t="shared" si="7"/>
        <v>0.36361556064073225</v>
      </c>
      <c r="AN27" s="59">
        <f t="shared" si="8"/>
        <v>0.51144164759725397</v>
      </c>
      <c r="AO27" s="59">
        <f t="shared" si="9"/>
        <v>0.39107551487414183</v>
      </c>
      <c r="AP27" s="53">
        <f t="shared" si="16"/>
        <v>137.05867276887867</v>
      </c>
      <c r="AQ27" s="53">
        <f t="shared" si="10"/>
        <v>398.8758810068648</v>
      </c>
      <c r="AR27" s="53">
        <f t="shared" si="11"/>
        <v>561.03687479568453</v>
      </c>
      <c r="AS27" s="53">
        <f t="shared" si="12"/>
        <v>428.99866623079413</v>
      </c>
      <c r="AT27" s="174">
        <f t="shared" si="13"/>
        <v>381.96</v>
      </c>
      <c r="AU27" s="59">
        <f t="shared" si="14"/>
        <v>0.34819503047351164</v>
      </c>
      <c r="AV27" s="28">
        <f t="shared" si="15"/>
        <v>158.35873253206051</v>
      </c>
      <c r="AZ27" s="119"/>
      <c r="BA27" s="28"/>
      <c r="BB27" s="62"/>
    </row>
    <row r="28" spans="1:63" ht="14.45">
      <c r="A28" s="86" t="s">
        <v>39</v>
      </c>
      <c r="B28" s="86" t="s">
        <v>40</v>
      </c>
      <c r="C28" s="86" t="s">
        <v>41</v>
      </c>
      <c r="D28" s="86">
        <v>1984</v>
      </c>
      <c r="E28" s="86">
        <v>2</v>
      </c>
      <c r="F28" s="86">
        <v>3</v>
      </c>
      <c r="G28" s="86">
        <v>14</v>
      </c>
      <c r="H28" s="86">
        <v>27</v>
      </c>
      <c r="I28" s="86">
        <v>314</v>
      </c>
      <c r="J28" s="68" t="s">
        <v>868</v>
      </c>
      <c r="K28" s="56">
        <v>0.5</v>
      </c>
      <c r="L28" s="56">
        <v>640</v>
      </c>
      <c r="N28" s="56">
        <v>600</v>
      </c>
      <c r="P28" s="30">
        <v>135.21428571428601</v>
      </c>
      <c r="Q28" s="30">
        <f t="shared" si="0"/>
        <v>464.78571428571399</v>
      </c>
      <c r="R28" s="56">
        <v>194.19</v>
      </c>
      <c r="T28" s="56">
        <v>555</v>
      </c>
      <c r="V28" s="160">
        <v>183.6</v>
      </c>
      <c r="X28" s="59">
        <f t="shared" si="1"/>
        <v>0.41780544029506711</v>
      </c>
      <c r="Y28" s="59">
        <f t="shared" si="2"/>
        <v>0.33081081081081082</v>
      </c>
      <c r="Z28" s="56">
        <v>20</v>
      </c>
      <c r="AA28">
        <v>20</v>
      </c>
      <c r="AB28" s="56">
        <v>5.73</v>
      </c>
      <c r="AC28" s="56">
        <v>18.46</v>
      </c>
      <c r="AD28" s="56">
        <v>34.03</v>
      </c>
      <c r="AE28" s="56">
        <v>26.25</v>
      </c>
      <c r="AF28" s="56">
        <v>200</v>
      </c>
      <c r="AG28" s="56">
        <v>6.08</v>
      </c>
      <c r="AI28" s="56">
        <f t="shared" si="3"/>
        <v>58.22</v>
      </c>
      <c r="AJ28" s="53">
        <f t="shared" si="4"/>
        <v>2.911</v>
      </c>
      <c r="AK28" s="171">
        <f t="shared" si="5"/>
        <v>1046.011428571428</v>
      </c>
      <c r="AL28" s="59">
        <f t="shared" si="6"/>
        <v>9.8419787014771568E-2</v>
      </c>
      <c r="AM28" s="59">
        <f t="shared" si="7"/>
        <v>0.31707317073170732</v>
      </c>
      <c r="AN28" s="59">
        <f t="shared" si="8"/>
        <v>0.58450704225352113</v>
      </c>
      <c r="AO28" s="59">
        <f t="shared" si="9"/>
        <v>0.45087598763311576</v>
      </c>
      <c r="AP28" s="53">
        <f t="shared" si="16"/>
        <v>102.9482220150169</v>
      </c>
      <c r="AQ28" s="53">
        <f t="shared" si="10"/>
        <v>331.66216027874549</v>
      </c>
      <c r="AR28" s="53">
        <f t="shared" si="11"/>
        <v>611.40104627766573</v>
      </c>
      <c r="AS28" s="53">
        <f t="shared" si="12"/>
        <v>471.62143593266893</v>
      </c>
      <c r="AT28" s="174">
        <f t="shared" si="13"/>
        <v>440.88</v>
      </c>
      <c r="AU28" s="59">
        <f t="shared" si="14"/>
        <v>0.42148679063872579</v>
      </c>
      <c r="AV28" s="28">
        <f t="shared" si="15"/>
        <v>89.093156187239302</v>
      </c>
      <c r="AZ28" s="119"/>
      <c r="BA28" s="28"/>
      <c r="BB28" s="62"/>
    </row>
    <row r="29" spans="1:63" ht="14.45">
      <c r="A29" s="86" t="s">
        <v>39</v>
      </c>
      <c r="B29" s="86" t="s">
        <v>40</v>
      </c>
      <c r="C29" s="86" t="s">
        <v>47</v>
      </c>
      <c r="D29" s="86">
        <v>2016</v>
      </c>
      <c r="E29" s="86">
        <v>2</v>
      </c>
      <c r="F29" s="86">
        <v>4</v>
      </c>
      <c r="G29" s="86">
        <v>14</v>
      </c>
      <c r="H29" s="86">
        <v>28</v>
      </c>
      <c r="I29" s="86">
        <v>414</v>
      </c>
      <c r="J29" s="68" t="s">
        <v>868</v>
      </c>
      <c r="K29" s="56">
        <v>0.5</v>
      </c>
      <c r="L29" s="56">
        <v>703</v>
      </c>
      <c r="N29" s="56">
        <v>656</v>
      </c>
      <c r="P29" s="30">
        <v>135.21428571428601</v>
      </c>
      <c r="Q29" s="30">
        <f t="shared" si="0"/>
        <v>520.78571428571399</v>
      </c>
      <c r="R29" s="56">
        <v>239.4</v>
      </c>
      <c r="T29" s="56">
        <v>626</v>
      </c>
      <c r="V29" s="160">
        <v>236.25</v>
      </c>
      <c r="X29" s="59">
        <f t="shared" si="1"/>
        <v>0.45969002880263365</v>
      </c>
      <c r="Y29" s="59">
        <f t="shared" si="2"/>
        <v>0.37739616613418531</v>
      </c>
      <c r="Z29" s="56">
        <v>20</v>
      </c>
      <c r="AA29">
        <v>20</v>
      </c>
      <c r="AB29" s="56">
        <v>6.11</v>
      </c>
      <c r="AC29" s="56">
        <v>22.3</v>
      </c>
      <c r="AD29" s="56">
        <v>46.92</v>
      </c>
      <c r="AE29" s="56">
        <v>37.26</v>
      </c>
      <c r="AF29" s="56">
        <v>200</v>
      </c>
      <c r="AG29" s="56">
        <v>7.1</v>
      </c>
      <c r="AI29" s="56">
        <f t="shared" si="3"/>
        <v>75.33</v>
      </c>
      <c r="AJ29" s="53">
        <f t="shared" si="4"/>
        <v>3.7664999999999997</v>
      </c>
      <c r="AK29" s="171">
        <f t="shared" si="5"/>
        <v>1192.2314285714281</v>
      </c>
      <c r="AL29" s="59">
        <f t="shared" si="6"/>
        <v>8.11097836187442E-2</v>
      </c>
      <c r="AM29" s="59">
        <f t="shared" si="7"/>
        <v>0.29603079782291253</v>
      </c>
      <c r="AN29" s="59">
        <f t="shared" si="8"/>
        <v>0.62285941855834337</v>
      </c>
      <c r="AO29" s="59">
        <f t="shared" si="9"/>
        <v>0.4946236559139785</v>
      </c>
      <c r="AP29" s="53">
        <f t="shared" si="16"/>
        <v>96.701633194894811</v>
      </c>
      <c r="AQ29" s="53">
        <f t="shared" si="10"/>
        <v>352.93722098955061</v>
      </c>
      <c r="AR29" s="53">
        <f t="shared" si="11"/>
        <v>742.59257438698273</v>
      </c>
      <c r="AS29" s="53">
        <f t="shared" si="12"/>
        <v>589.70586789554511</v>
      </c>
      <c r="AT29" s="174">
        <f t="shared" si="13"/>
        <v>553.32000000000005</v>
      </c>
      <c r="AU29" s="59">
        <f t="shared" si="14"/>
        <v>0.46410452428938798</v>
      </c>
      <c r="AV29" s="28">
        <f t="shared" si="15"/>
        <v>97.368421052631575</v>
      </c>
      <c r="AZ29" s="119"/>
      <c r="BA29" s="28"/>
      <c r="BB29" s="62"/>
    </row>
    <row r="30" spans="1:63" s="50" customFormat="1" ht="14.45">
      <c r="A30" s="86" t="s">
        <v>39</v>
      </c>
      <c r="B30" s="86" t="s">
        <v>40</v>
      </c>
      <c r="C30" s="86" t="s">
        <v>44</v>
      </c>
      <c r="D30" s="86">
        <v>2001</v>
      </c>
      <c r="E30" s="86">
        <v>2</v>
      </c>
      <c r="F30" s="86">
        <v>4</v>
      </c>
      <c r="G30" s="86">
        <v>16</v>
      </c>
      <c r="H30" s="86">
        <v>29</v>
      </c>
      <c r="I30" s="86">
        <v>416</v>
      </c>
      <c r="J30" s="68" t="s">
        <v>868</v>
      </c>
      <c r="K30" s="56">
        <v>0.5</v>
      </c>
      <c r="L30" s="56">
        <v>617</v>
      </c>
      <c r="M30" s="56"/>
      <c r="N30" s="56">
        <v>614</v>
      </c>
      <c r="O30" s="56"/>
      <c r="P30" s="30">
        <v>135.21428571428601</v>
      </c>
      <c r="Q30" s="30">
        <f t="shared" si="0"/>
        <v>478.78571428571399</v>
      </c>
      <c r="R30" s="56">
        <v>200.1</v>
      </c>
      <c r="S30" s="56"/>
      <c r="T30" s="56">
        <v>539</v>
      </c>
      <c r="U30" s="56"/>
      <c r="V30" s="160">
        <v>183.26</v>
      </c>
      <c r="W30" s="56"/>
      <c r="X30" s="59">
        <f t="shared" si="1"/>
        <v>0.41793226913322418</v>
      </c>
      <c r="Y30" s="59">
        <f t="shared" si="2"/>
        <v>0.33999999999999997</v>
      </c>
      <c r="Z30" s="56">
        <v>20</v>
      </c>
      <c r="AA30" s="50">
        <v>19</v>
      </c>
      <c r="AB30" s="56">
        <v>4.12</v>
      </c>
      <c r="AC30" s="56">
        <v>14.4</v>
      </c>
      <c r="AD30" s="56">
        <v>24.02</v>
      </c>
      <c r="AE30" s="56">
        <v>17.95</v>
      </c>
      <c r="AF30" s="56">
        <v>200</v>
      </c>
      <c r="AG30" s="56">
        <v>5.71</v>
      </c>
      <c r="AH30" s="56"/>
      <c r="AI30" s="56">
        <f t="shared" si="3"/>
        <v>42.54</v>
      </c>
      <c r="AJ30" s="53">
        <f t="shared" si="4"/>
        <v>2.2389473684210528</v>
      </c>
      <c r="AK30" s="171">
        <f t="shared" si="5"/>
        <v>1042.6514285714279</v>
      </c>
      <c r="AL30" s="59">
        <f t="shared" si="6"/>
        <v>9.6850023507287261E-2</v>
      </c>
      <c r="AM30" s="59">
        <f t="shared" si="7"/>
        <v>0.33850493653032443</v>
      </c>
      <c r="AN30" s="59">
        <f t="shared" si="8"/>
        <v>0.56464503996238835</v>
      </c>
      <c r="AO30" s="59">
        <f t="shared" si="9"/>
        <v>0.421955806299953</v>
      </c>
      <c r="AP30" s="53">
        <f t="shared" si="16"/>
        <v>100.98081536704944</v>
      </c>
      <c r="AQ30" s="53">
        <f t="shared" si="10"/>
        <v>352.94265565182332</v>
      </c>
      <c r="AR30" s="53">
        <f t="shared" si="11"/>
        <v>588.72795755255527</v>
      </c>
      <c r="AS30" s="53">
        <f t="shared" si="12"/>
        <v>439.95282423265473</v>
      </c>
      <c r="AT30" s="174">
        <f t="shared" si="13"/>
        <v>436.09999999999997</v>
      </c>
      <c r="AU30" s="59">
        <f t="shared" si="14"/>
        <v>0.41826058839003882</v>
      </c>
      <c r="AV30" s="28">
        <f t="shared" si="15"/>
        <v>83.168415792103957</v>
      </c>
      <c r="AW30" s="28"/>
      <c r="AX30" s="53"/>
      <c r="AY30" s="28"/>
      <c r="AZ30" s="119"/>
      <c r="BA30" s="28"/>
      <c r="BB30" s="62"/>
      <c r="BC30"/>
      <c r="BD30"/>
      <c r="BE30"/>
      <c r="BF30"/>
      <c r="BG30"/>
      <c r="BH30"/>
      <c r="BI30"/>
      <c r="BJ30"/>
      <c r="BK30"/>
    </row>
    <row r="31" spans="1:63" ht="14.45">
      <c r="A31" s="86" t="s">
        <v>39</v>
      </c>
      <c r="B31" s="86" t="s">
        <v>40</v>
      </c>
      <c r="C31" s="86" t="s">
        <v>43</v>
      </c>
      <c r="D31" s="86">
        <v>1999</v>
      </c>
      <c r="E31" s="86">
        <v>2</v>
      </c>
      <c r="F31" s="86">
        <v>3</v>
      </c>
      <c r="G31" s="86">
        <v>16</v>
      </c>
      <c r="H31" s="86">
        <v>30</v>
      </c>
      <c r="I31" s="86">
        <v>316</v>
      </c>
      <c r="J31" s="68" t="s">
        <v>868</v>
      </c>
      <c r="K31" s="56">
        <v>0.5</v>
      </c>
      <c r="L31" s="56">
        <v>581</v>
      </c>
      <c r="N31" s="56">
        <v>580</v>
      </c>
      <c r="P31" s="30">
        <v>135.21428571428601</v>
      </c>
      <c r="Q31" s="30">
        <f t="shared" si="0"/>
        <v>444.78571428571399</v>
      </c>
      <c r="R31" s="56">
        <v>174.22</v>
      </c>
      <c r="T31" s="56">
        <v>493</v>
      </c>
      <c r="V31" s="160">
        <v>158.57</v>
      </c>
      <c r="X31" s="59">
        <f t="shared" si="1"/>
        <v>0.39169423478400539</v>
      </c>
      <c r="Y31" s="59">
        <f t="shared" si="2"/>
        <v>0.32164300202839757</v>
      </c>
      <c r="Z31" s="56">
        <v>20</v>
      </c>
      <c r="AA31">
        <v>17</v>
      </c>
      <c r="AB31" s="56">
        <v>5.54</v>
      </c>
      <c r="AC31" s="56">
        <v>14.66</v>
      </c>
      <c r="AD31" s="56">
        <v>23.2</v>
      </c>
      <c r="AE31" s="56">
        <v>17.82</v>
      </c>
      <c r="AF31" s="56">
        <v>200</v>
      </c>
      <c r="AG31" s="56">
        <v>6.68</v>
      </c>
      <c r="AI31" s="56">
        <f t="shared" si="3"/>
        <v>43.4</v>
      </c>
      <c r="AJ31" s="53">
        <f t="shared" si="4"/>
        <v>2.552941176470588</v>
      </c>
      <c r="AK31" s="171">
        <f t="shared" si="5"/>
        <v>976.37142857142794</v>
      </c>
      <c r="AL31" s="59">
        <f t="shared" si="6"/>
        <v>0.12764976958525345</v>
      </c>
      <c r="AM31" s="59">
        <f t="shared" si="7"/>
        <v>0.33778801843317974</v>
      </c>
      <c r="AN31" s="59">
        <f t="shared" si="8"/>
        <v>0.53456221198156684</v>
      </c>
      <c r="AO31" s="59">
        <f t="shared" si="9"/>
        <v>0.41059907834101383</v>
      </c>
      <c r="AP31" s="53">
        <f t="shared" si="16"/>
        <v>124.63358788676753</v>
      </c>
      <c r="AQ31" s="53">
        <f t="shared" si="10"/>
        <v>329.80657011191556</v>
      </c>
      <c r="AR31" s="53">
        <f t="shared" si="11"/>
        <v>521.93127057274489</v>
      </c>
      <c r="AS31" s="53">
        <f t="shared" si="12"/>
        <v>400.89720868992731</v>
      </c>
      <c r="AT31" s="174">
        <f t="shared" si="13"/>
        <v>384.08</v>
      </c>
      <c r="AU31" s="59">
        <f t="shared" si="14"/>
        <v>0.39337488660638542</v>
      </c>
      <c r="AV31" s="28">
        <f t="shared" si="15"/>
        <v>82.034209620020647</v>
      </c>
      <c r="AZ31" s="119"/>
      <c r="BA31" s="28"/>
      <c r="BB31" s="62"/>
    </row>
    <row r="32" spans="1:63" ht="14.45">
      <c r="A32" s="86" t="s">
        <v>39</v>
      </c>
      <c r="B32" s="86" t="s">
        <v>40</v>
      </c>
      <c r="C32" s="86" t="s">
        <v>46</v>
      </c>
      <c r="D32" s="86">
        <v>2008</v>
      </c>
      <c r="E32" s="86">
        <v>2</v>
      </c>
      <c r="F32" s="86">
        <v>2</v>
      </c>
      <c r="G32" s="86">
        <v>16</v>
      </c>
      <c r="H32" s="86">
        <v>31</v>
      </c>
      <c r="I32" s="86">
        <v>216</v>
      </c>
      <c r="J32" s="68" t="s">
        <v>868</v>
      </c>
      <c r="K32" s="56">
        <v>0.5</v>
      </c>
      <c r="L32" s="56">
        <v>617</v>
      </c>
      <c r="N32" s="56">
        <v>644</v>
      </c>
      <c r="P32" s="30">
        <v>135.21428571428601</v>
      </c>
      <c r="Q32" s="30">
        <f t="shared" si="17"/>
        <v>508.78571428571399</v>
      </c>
      <c r="R32" s="56">
        <v>189.52</v>
      </c>
      <c r="T32" s="56">
        <v>507</v>
      </c>
      <c r="V32" s="160">
        <v>159.62</v>
      </c>
      <c r="X32" s="59">
        <f t="shared" si="1"/>
        <v>0.37249473536431305</v>
      </c>
      <c r="Y32" s="59">
        <f t="shared" si="2"/>
        <v>0.31483234714003944</v>
      </c>
      <c r="Z32" s="56">
        <v>20</v>
      </c>
      <c r="AA32">
        <v>19</v>
      </c>
      <c r="AB32" s="56">
        <v>5.43</v>
      </c>
      <c r="AC32" s="56">
        <v>16.25</v>
      </c>
      <c r="AD32" s="56">
        <v>23.42</v>
      </c>
      <c r="AE32" s="56">
        <v>17.05</v>
      </c>
      <c r="AF32" s="56">
        <v>200</v>
      </c>
      <c r="AG32" s="56">
        <v>6.16</v>
      </c>
      <c r="AI32" s="56">
        <f t="shared" si="3"/>
        <v>45.1</v>
      </c>
      <c r="AJ32" s="53">
        <f t="shared" si="4"/>
        <v>2.3736842105263158</v>
      </c>
      <c r="AK32" s="171">
        <f t="shared" si="5"/>
        <v>1107.771428571428</v>
      </c>
      <c r="AL32" s="59">
        <f t="shared" si="6"/>
        <v>0.1203991130820399</v>
      </c>
      <c r="AM32" s="59">
        <f t="shared" si="7"/>
        <v>0.36031042128603102</v>
      </c>
      <c r="AN32" s="59">
        <f t="shared" si="8"/>
        <v>0.51929046563192904</v>
      </c>
      <c r="AO32" s="59">
        <f t="shared" si="9"/>
        <v>0.37804878048780488</v>
      </c>
      <c r="AP32" s="53">
        <f t="shared" si="16"/>
        <v>133.37469749762425</v>
      </c>
      <c r="AQ32" s="53">
        <f t="shared" si="10"/>
        <v>399.14159011719966</v>
      </c>
      <c r="AR32" s="53">
        <f t="shared" si="11"/>
        <v>575.25514095660412</v>
      </c>
      <c r="AS32" s="53">
        <f t="shared" si="12"/>
        <v>418.7916376306618</v>
      </c>
      <c r="AT32" s="174">
        <f t="shared" si="13"/>
        <v>413.14000000000004</v>
      </c>
      <c r="AU32" s="59">
        <f t="shared" si="14"/>
        <v>0.37294697204167976</v>
      </c>
      <c r="AV32" s="28">
        <f t="shared" si="15"/>
        <v>68.446601941747574</v>
      </c>
      <c r="AZ32" s="119"/>
      <c r="BA32" s="28"/>
      <c r="BB32" s="62"/>
    </row>
    <row r="33" spans="1:63" ht="14.45">
      <c r="A33" s="86" t="s">
        <v>39</v>
      </c>
      <c r="B33" s="86" t="s">
        <v>40</v>
      </c>
      <c r="C33" s="86" t="s">
        <v>48</v>
      </c>
      <c r="D33" s="86">
        <v>2020</v>
      </c>
      <c r="E33" s="86">
        <v>2</v>
      </c>
      <c r="F33" s="86">
        <v>1</v>
      </c>
      <c r="G33" s="86">
        <v>16</v>
      </c>
      <c r="H33" s="86">
        <v>32</v>
      </c>
      <c r="I33" s="86">
        <v>116</v>
      </c>
      <c r="J33" s="68" t="s">
        <v>868</v>
      </c>
      <c r="K33" s="56">
        <v>0.5</v>
      </c>
      <c r="L33" s="56">
        <v>724</v>
      </c>
      <c r="N33" s="56">
        <v>643</v>
      </c>
      <c r="P33" s="30">
        <v>135.21428571428601</v>
      </c>
      <c r="Q33" s="30">
        <f t="shared" si="0"/>
        <v>507.78571428571399</v>
      </c>
      <c r="R33" s="56">
        <v>233.89</v>
      </c>
      <c r="T33" s="56">
        <v>483</v>
      </c>
      <c r="V33" s="160">
        <v>174.02</v>
      </c>
      <c r="X33" s="59">
        <f t="shared" si="1"/>
        <v>0.46060768040512051</v>
      </c>
      <c r="Y33" s="59">
        <f t="shared" si="2"/>
        <v>0.3602898550724638</v>
      </c>
      <c r="Z33" s="56">
        <v>20</v>
      </c>
      <c r="AA33">
        <v>20</v>
      </c>
      <c r="AB33" s="56">
        <v>5.7</v>
      </c>
      <c r="AC33" s="56">
        <v>19.57</v>
      </c>
      <c r="AD33" s="56">
        <v>37.82</v>
      </c>
      <c r="AE33" s="56">
        <v>29.92</v>
      </c>
      <c r="AF33" s="56">
        <v>200</v>
      </c>
      <c r="AG33" s="56">
        <v>7.04</v>
      </c>
      <c r="AI33" s="56">
        <f t="shared" si="3"/>
        <v>63.09</v>
      </c>
      <c r="AJ33" s="53">
        <f t="shared" si="4"/>
        <v>3.1545000000000001</v>
      </c>
      <c r="AK33" s="171">
        <f t="shared" si="5"/>
        <v>1141.7514285714281</v>
      </c>
      <c r="AL33" s="59">
        <f t="shared" si="6"/>
        <v>9.0347123157394196E-2</v>
      </c>
      <c r="AM33" s="59">
        <f t="shared" si="7"/>
        <v>0.31019178950705339</v>
      </c>
      <c r="AN33" s="59">
        <f t="shared" si="8"/>
        <v>0.59946108733555237</v>
      </c>
      <c r="AO33" s="59">
        <f t="shared" si="9"/>
        <v>0.47424314471390078</v>
      </c>
      <c r="AP33" s="53">
        <f t="shared" si="16"/>
        <v>103.15395693227357</v>
      </c>
      <c r="AQ33" s="53">
        <f t="shared" si="10"/>
        <v>354.16191880080589</v>
      </c>
      <c r="AR33" s="53">
        <f t="shared" si="11"/>
        <v>684.43555283834849</v>
      </c>
      <c r="AS33" s="53">
        <f t="shared" si="12"/>
        <v>541.46778796730268</v>
      </c>
      <c r="AT33" s="174">
        <f t="shared" si="13"/>
        <v>527.62</v>
      </c>
      <c r="AU33" s="59">
        <f t="shared" si="14"/>
        <v>0.46211459587150588</v>
      </c>
      <c r="AV33" s="28">
        <f t="shared" si="15"/>
        <v>48.804993800504526</v>
      </c>
      <c r="AZ33" s="119"/>
      <c r="BA33" s="28"/>
      <c r="BB33" s="62"/>
    </row>
    <row r="34" spans="1:63" ht="14.45">
      <c r="A34" s="86" t="s">
        <v>29</v>
      </c>
      <c r="B34" s="86" t="s">
        <v>30</v>
      </c>
      <c r="C34" s="86" t="s">
        <v>33</v>
      </c>
      <c r="D34" s="86">
        <v>1998</v>
      </c>
      <c r="E34" s="86">
        <v>3</v>
      </c>
      <c r="F34" s="86">
        <v>1</v>
      </c>
      <c r="G34" s="86">
        <v>18</v>
      </c>
      <c r="H34" s="86">
        <v>33</v>
      </c>
      <c r="I34" s="86">
        <v>118</v>
      </c>
      <c r="J34" s="68" t="s">
        <v>868</v>
      </c>
      <c r="K34" s="56">
        <v>0.5</v>
      </c>
      <c r="L34" s="56">
        <v>597</v>
      </c>
      <c r="N34" s="56">
        <v>676</v>
      </c>
      <c r="P34" s="30">
        <v>135.21428571428601</v>
      </c>
      <c r="Q34" s="30">
        <f t="shared" si="0"/>
        <v>540.78571428571399</v>
      </c>
      <c r="R34" s="56">
        <v>192.81</v>
      </c>
      <c r="T34" s="56">
        <v>622</v>
      </c>
      <c r="V34" s="160">
        <v>179.56</v>
      </c>
      <c r="X34" s="59">
        <f t="shared" si="1"/>
        <v>0.35653678510104364</v>
      </c>
      <c r="Y34" s="59">
        <f t="shared" si="2"/>
        <v>0.28868167202572348</v>
      </c>
      <c r="Z34" s="56">
        <v>20</v>
      </c>
      <c r="AA34">
        <v>20</v>
      </c>
      <c r="AB34" s="56">
        <v>9.18</v>
      </c>
      <c r="AC34" s="56">
        <v>18.46</v>
      </c>
      <c r="AD34" s="56">
        <v>30.58</v>
      </c>
      <c r="AE34" s="56">
        <v>22.98</v>
      </c>
      <c r="AF34" s="56">
        <v>200</v>
      </c>
      <c r="AG34" s="56">
        <v>5.49</v>
      </c>
      <c r="AI34" s="56">
        <f t="shared" si="3"/>
        <v>58.22</v>
      </c>
      <c r="AJ34" s="53">
        <f t="shared" si="4"/>
        <v>2.911</v>
      </c>
      <c r="AK34" s="171">
        <f t="shared" si="5"/>
        <v>1198.011428571428</v>
      </c>
      <c r="AL34" s="59">
        <f t="shared" si="6"/>
        <v>0.15767777396083821</v>
      </c>
      <c r="AM34" s="59">
        <f t="shared" si="7"/>
        <v>0.31707317073170732</v>
      </c>
      <c r="AN34" s="59">
        <f t="shared" si="8"/>
        <v>0.52524905530745447</v>
      </c>
      <c r="AO34" s="59">
        <f t="shared" si="9"/>
        <v>0.39470972174510477</v>
      </c>
      <c r="AP34" s="53">
        <f t="shared" si="16"/>
        <v>188.8997752367865</v>
      </c>
      <c r="AQ34" s="53">
        <f t="shared" si="10"/>
        <v>379.85728222996499</v>
      </c>
      <c r="AR34" s="53">
        <f t="shared" si="11"/>
        <v>629.25437110467658</v>
      </c>
      <c r="AS34" s="53">
        <f t="shared" si="12"/>
        <v>472.86675761888381</v>
      </c>
      <c r="AT34" s="174">
        <f t="shared" si="13"/>
        <v>431.58</v>
      </c>
      <c r="AU34" s="59">
        <f t="shared" si="14"/>
        <v>0.36024698071089251</v>
      </c>
      <c r="AV34" s="28">
        <f t="shared" si="15"/>
        <v>86.255899590270218</v>
      </c>
      <c r="AZ34" s="119"/>
      <c r="BA34" s="28"/>
      <c r="BB34" s="62"/>
    </row>
    <row r="35" spans="1:63" ht="14.45">
      <c r="A35" s="86" t="s">
        <v>29</v>
      </c>
      <c r="B35" s="86" t="s">
        <v>30</v>
      </c>
      <c r="C35" s="86" t="s">
        <v>31</v>
      </c>
      <c r="D35" s="86">
        <v>1983</v>
      </c>
      <c r="E35" s="86">
        <v>3</v>
      </c>
      <c r="F35" s="86">
        <v>2</v>
      </c>
      <c r="G35" s="86">
        <v>18</v>
      </c>
      <c r="H35" s="86">
        <v>34</v>
      </c>
      <c r="I35" s="86">
        <v>218</v>
      </c>
      <c r="J35" s="68" t="s">
        <v>868</v>
      </c>
      <c r="K35" s="56">
        <v>0.5</v>
      </c>
      <c r="L35" s="56">
        <v>610</v>
      </c>
      <c r="N35" s="56">
        <v>641</v>
      </c>
      <c r="P35" s="30">
        <v>135.21428571428601</v>
      </c>
      <c r="Q35" s="30">
        <f t="shared" si="0"/>
        <v>505.78571428571399</v>
      </c>
      <c r="R35" s="56">
        <v>140.11000000000001</v>
      </c>
      <c r="T35" s="56">
        <v>671</v>
      </c>
      <c r="V35" s="160">
        <v>152.97</v>
      </c>
      <c r="X35" s="59">
        <f t="shared" si="1"/>
        <v>0.27701454596808378</v>
      </c>
      <c r="Y35" s="59">
        <f t="shared" si="2"/>
        <v>0.22797317436661699</v>
      </c>
      <c r="Z35" s="56">
        <v>20</v>
      </c>
      <c r="AA35">
        <v>17</v>
      </c>
      <c r="AB35" s="56">
        <v>7.04</v>
      </c>
      <c r="AC35" s="56">
        <v>16.68</v>
      </c>
      <c r="AD35" s="56">
        <v>18.829999999999998</v>
      </c>
      <c r="AE35" s="56">
        <v>14.26</v>
      </c>
      <c r="AF35" s="56">
        <v>200</v>
      </c>
      <c r="AG35" s="56">
        <v>4.43</v>
      </c>
      <c r="AI35" s="56">
        <f t="shared" si="3"/>
        <v>42.55</v>
      </c>
      <c r="AJ35" s="53">
        <f t="shared" si="4"/>
        <v>2.5029411764705882</v>
      </c>
      <c r="AK35" s="171">
        <f t="shared" si="5"/>
        <v>1096.6714285714279</v>
      </c>
      <c r="AL35" s="59">
        <f t="shared" si="6"/>
        <v>0.16545240893066981</v>
      </c>
      <c r="AM35" s="59">
        <f t="shared" si="7"/>
        <v>0.39200940070505291</v>
      </c>
      <c r="AN35" s="59">
        <f t="shared" si="8"/>
        <v>0.44253819036427733</v>
      </c>
      <c r="AO35" s="59">
        <f t="shared" si="9"/>
        <v>0.33513513513513515</v>
      </c>
      <c r="AP35" s="53">
        <f t="shared" si="16"/>
        <v>181.44692966258174</v>
      </c>
      <c r="AQ35" s="53">
        <f t="shared" si="10"/>
        <v>429.90550948463971</v>
      </c>
      <c r="AR35" s="53">
        <f t="shared" si="11"/>
        <v>485.31898942420651</v>
      </c>
      <c r="AS35" s="53">
        <f t="shared" si="12"/>
        <v>367.5331274131272</v>
      </c>
      <c r="AT35" s="174">
        <f t="shared" si="13"/>
        <v>308.74</v>
      </c>
      <c r="AU35" s="59">
        <f t="shared" si="14"/>
        <v>0.28152461344067131</v>
      </c>
      <c r="AV35" s="28">
        <f t="shared" si="15"/>
        <v>118.35700521019199</v>
      </c>
      <c r="AZ35" s="119"/>
      <c r="BA35" s="28"/>
      <c r="BB35" s="62"/>
    </row>
    <row r="36" spans="1:63" ht="14.45">
      <c r="A36" s="86" t="s">
        <v>29</v>
      </c>
      <c r="B36" s="86" t="s">
        <v>30</v>
      </c>
      <c r="C36" s="86" t="s">
        <v>34</v>
      </c>
      <c r="D36" s="86">
        <v>1999</v>
      </c>
      <c r="E36" s="86">
        <v>3</v>
      </c>
      <c r="F36" s="86">
        <v>3</v>
      </c>
      <c r="G36" s="86">
        <v>18</v>
      </c>
      <c r="H36" s="86">
        <v>35</v>
      </c>
      <c r="I36" s="86">
        <v>318</v>
      </c>
      <c r="J36" s="68" t="s">
        <v>868</v>
      </c>
      <c r="K36" s="56">
        <v>0.5</v>
      </c>
      <c r="L36" s="56">
        <v>589</v>
      </c>
      <c r="N36" s="56">
        <v>587</v>
      </c>
      <c r="P36" s="30">
        <v>135.21428571428601</v>
      </c>
      <c r="Q36" s="30">
        <f t="shared" si="0"/>
        <v>451.78571428571399</v>
      </c>
      <c r="R36" s="56">
        <v>171.49</v>
      </c>
      <c r="T36" s="56">
        <v>503</v>
      </c>
      <c r="V36" s="160">
        <v>143.19</v>
      </c>
      <c r="X36" s="59">
        <f t="shared" si="1"/>
        <v>0.37958260869565241</v>
      </c>
      <c r="Y36" s="59">
        <f t="shared" si="2"/>
        <v>0.28467196819085488</v>
      </c>
      <c r="Z36" s="56">
        <v>20</v>
      </c>
      <c r="AA36">
        <v>20</v>
      </c>
      <c r="AB36" s="56">
        <v>4.78</v>
      </c>
      <c r="AC36" s="56">
        <v>13.46</v>
      </c>
      <c r="AD36" s="56">
        <v>20.86</v>
      </c>
      <c r="AE36" s="56">
        <v>16.149999999999999</v>
      </c>
      <c r="AF36" s="56">
        <v>200</v>
      </c>
      <c r="AG36" s="56">
        <v>6.31</v>
      </c>
      <c r="AI36" s="56">
        <f t="shared" si="3"/>
        <v>39.1</v>
      </c>
      <c r="AJ36" s="53">
        <f t="shared" si="4"/>
        <v>1.9550000000000001</v>
      </c>
      <c r="AK36" s="171">
        <f t="shared" si="5"/>
        <v>981.77142857142803</v>
      </c>
      <c r="AL36" s="59">
        <f t="shared" si="6"/>
        <v>0.12225063938618926</v>
      </c>
      <c r="AM36" s="59">
        <f t="shared" si="7"/>
        <v>0.34424552429667521</v>
      </c>
      <c r="AN36" s="59">
        <f t="shared" si="8"/>
        <v>0.53350383631713549</v>
      </c>
      <c r="AO36" s="59">
        <f t="shared" si="9"/>
        <v>0.41304347826086951</v>
      </c>
      <c r="AP36" s="53">
        <f t="shared" si="16"/>
        <v>120.02218487394951</v>
      </c>
      <c r="AQ36" s="53">
        <f t="shared" si="10"/>
        <v>337.97042016806705</v>
      </c>
      <c r="AR36" s="53">
        <f t="shared" si="11"/>
        <v>523.7788235294114</v>
      </c>
      <c r="AS36" s="53">
        <f t="shared" si="12"/>
        <v>405.51428571428545</v>
      </c>
      <c r="AT36" s="174">
        <f t="shared" si="13"/>
        <v>375.28000000000003</v>
      </c>
      <c r="AU36" s="59">
        <f t="shared" si="14"/>
        <v>0.38224783190733974</v>
      </c>
      <c r="AV36" s="28">
        <f t="shared" si="15"/>
        <v>66.995160067642416</v>
      </c>
      <c r="AZ36" s="119"/>
      <c r="BA36" s="28"/>
      <c r="BB36" s="62"/>
    </row>
    <row r="37" spans="1:63" ht="14.45">
      <c r="A37" s="86" t="s">
        <v>29</v>
      </c>
      <c r="B37" s="86" t="s">
        <v>30</v>
      </c>
      <c r="C37" s="86" t="s">
        <v>37</v>
      </c>
      <c r="D37" s="86">
        <v>2018</v>
      </c>
      <c r="E37" s="86">
        <v>3</v>
      </c>
      <c r="F37" s="86">
        <v>4</v>
      </c>
      <c r="G37" s="86">
        <v>18</v>
      </c>
      <c r="H37" s="86">
        <v>36</v>
      </c>
      <c r="I37" s="86">
        <v>418</v>
      </c>
      <c r="J37" s="68" t="s">
        <v>868</v>
      </c>
      <c r="K37" s="56">
        <v>0.5</v>
      </c>
      <c r="L37" s="56">
        <v>805</v>
      </c>
      <c r="N37" s="56">
        <v>735</v>
      </c>
      <c r="P37" s="30">
        <v>135.21428571428601</v>
      </c>
      <c r="Q37" s="30">
        <f t="shared" si="0"/>
        <v>599.78571428571399</v>
      </c>
      <c r="R37" s="56">
        <v>265.33</v>
      </c>
      <c r="T37" s="56">
        <v>667</v>
      </c>
      <c r="V37" s="160">
        <v>244.6</v>
      </c>
      <c r="X37" s="59">
        <f t="shared" si="1"/>
        <v>0.44237465761581535</v>
      </c>
      <c r="Y37" s="59">
        <f t="shared" si="2"/>
        <v>0.3667166416791604</v>
      </c>
      <c r="Z37" s="56">
        <v>20</v>
      </c>
      <c r="AA37">
        <v>18</v>
      </c>
      <c r="AB37" s="56">
        <v>7.62</v>
      </c>
      <c r="AC37" s="56">
        <v>21.22</v>
      </c>
      <c r="AD37" s="56">
        <v>37.97</v>
      </c>
      <c r="AE37" s="56">
        <v>29.72</v>
      </c>
      <c r="AF37" s="56">
        <v>200</v>
      </c>
      <c r="AG37" s="56">
        <v>7.51</v>
      </c>
      <c r="AI37" s="56">
        <f t="shared" si="3"/>
        <v>66.81</v>
      </c>
      <c r="AJ37" s="53">
        <f t="shared" si="4"/>
        <v>3.7116666666666669</v>
      </c>
      <c r="AK37" s="171">
        <f t="shared" si="5"/>
        <v>1333.1914285714279</v>
      </c>
      <c r="AL37" s="59">
        <f t="shared" si="6"/>
        <v>0.1140547822182308</v>
      </c>
      <c r="AM37" s="59">
        <f t="shared" si="7"/>
        <v>0.3176171231851519</v>
      </c>
      <c r="AN37" s="59">
        <f t="shared" si="8"/>
        <v>0.56832809459661726</v>
      </c>
      <c r="AO37" s="59">
        <f t="shared" si="9"/>
        <v>0.44484358628947757</v>
      </c>
      <c r="AP37" s="53">
        <f t="shared" si="16"/>
        <v>152.05685804092622</v>
      </c>
      <c r="AQ37" s="53">
        <f t="shared" si="10"/>
        <v>423.44442619795984</v>
      </c>
      <c r="AR37" s="53">
        <f t="shared" si="11"/>
        <v>757.69014433254176</v>
      </c>
      <c r="AS37" s="53">
        <f t="shared" si="12"/>
        <v>593.06165629610587</v>
      </c>
      <c r="AT37" s="174">
        <f t="shared" si="13"/>
        <v>590.09999999999991</v>
      </c>
      <c r="AU37" s="59">
        <f t="shared" si="14"/>
        <v>0.44262210763859883</v>
      </c>
      <c r="AV37" s="28">
        <f t="shared" si="15"/>
        <v>84.374175554969284</v>
      </c>
      <c r="AZ37" s="119"/>
      <c r="BA37" s="28"/>
      <c r="BB37" s="62"/>
    </row>
    <row r="38" spans="1:63" ht="14.45">
      <c r="A38" s="86" t="s">
        <v>29</v>
      </c>
      <c r="B38" s="86" t="s">
        <v>30</v>
      </c>
      <c r="C38" s="86" t="s">
        <v>32</v>
      </c>
      <c r="D38" s="86">
        <v>1985</v>
      </c>
      <c r="E38" s="86">
        <v>3</v>
      </c>
      <c r="F38" s="86">
        <v>4</v>
      </c>
      <c r="G38" s="86">
        <v>20</v>
      </c>
      <c r="H38" s="86">
        <v>37</v>
      </c>
      <c r="I38" s="86">
        <v>420</v>
      </c>
      <c r="J38" s="68" t="s">
        <v>868</v>
      </c>
      <c r="K38" s="56">
        <v>0.5</v>
      </c>
      <c r="L38" s="56">
        <v>829</v>
      </c>
      <c r="N38" s="56">
        <v>791</v>
      </c>
      <c r="P38" s="30">
        <v>135.21428571428601</v>
      </c>
      <c r="Q38" s="30">
        <f t="shared" si="0"/>
        <v>655.78571428571399</v>
      </c>
      <c r="R38" s="56">
        <v>265.92</v>
      </c>
      <c r="T38" s="56">
        <v>655</v>
      </c>
      <c r="V38" s="160">
        <v>218.91</v>
      </c>
      <c r="X38" s="59">
        <f t="shared" si="1"/>
        <v>0.40549831173074846</v>
      </c>
      <c r="Y38" s="59">
        <f t="shared" si="2"/>
        <v>0.33421374045801527</v>
      </c>
      <c r="Z38" s="56">
        <v>20</v>
      </c>
      <c r="AA38">
        <v>19</v>
      </c>
      <c r="AB38" s="56">
        <v>5.83</v>
      </c>
      <c r="AC38" s="56">
        <v>19.149999999999999</v>
      </c>
      <c r="AD38" s="56">
        <v>29.25</v>
      </c>
      <c r="AE38" s="56">
        <v>22.73</v>
      </c>
      <c r="AF38" s="56">
        <v>200</v>
      </c>
      <c r="AG38" s="56">
        <v>6.31</v>
      </c>
      <c r="AI38" s="56">
        <f t="shared" si="3"/>
        <v>54.23</v>
      </c>
      <c r="AJ38" s="53">
        <f t="shared" si="4"/>
        <v>2.8542105263157893</v>
      </c>
      <c r="AK38" s="171">
        <f t="shared" si="5"/>
        <v>1420.031428571428</v>
      </c>
      <c r="AL38" s="59">
        <f t="shared" si="6"/>
        <v>0.10750507099391482</v>
      </c>
      <c r="AM38" s="59">
        <f t="shared" si="7"/>
        <v>0.35312557624930851</v>
      </c>
      <c r="AN38" s="59">
        <f t="shared" si="8"/>
        <v>0.53936935275677678</v>
      </c>
      <c r="AO38" s="59">
        <f t="shared" si="9"/>
        <v>0.41914069703116358</v>
      </c>
      <c r="AP38" s="53">
        <f t="shared" si="16"/>
        <v>152.66057954216166</v>
      </c>
      <c r="AQ38" s="53">
        <f t="shared" si="10"/>
        <v>501.44941650641431</v>
      </c>
      <c r="AR38" s="53">
        <f t="shared" si="11"/>
        <v>765.92143252285223</v>
      </c>
      <c r="AS38" s="53">
        <f t="shared" si="12"/>
        <v>595.19296277758735</v>
      </c>
      <c r="AT38" s="174">
        <f t="shared" si="13"/>
        <v>577.30000000000007</v>
      </c>
      <c r="AU38" s="59">
        <f t="shared" si="14"/>
        <v>0.4065402979008515</v>
      </c>
      <c r="AV38" s="28">
        <f t="shared" si="15"/>
        <v>64.643501805054129</v>
      </c>
      <c r="AZ38" s="119"/>
      <c r="BA38" s="28"/>
      <c r="BB38" s="62"/>
      <c r="BC38" s="29" t="s">
        <v>869</v>
      </c>
      <c r="BD38" t="s">
        <v>870</v>
      </c>
    </row>
    <row r="39" spans="1:63" ht="14.45">
      <c r="A39" s="86" t="s">
        <v>29</v>
      </c>
      <c r="B39" s="86" t="s">
        <v>30</v>
      </c>
      <c r="C39" s="86" t="s">
        <v>35</v>
      </c>
      <c r="D39" s="86">
        <v>2002</v>
      </c>
      <c r="E39" s="86">
        <v>3</v>
      </c>
      <c r="F39" s="86">
        <v>3</v>
      </c>
      <c r="G39" s="86">
        <v>20</v>
      </c>
      <c r="H39" s="86">
        <v>38</v>
      </c>
      <c r="I39" s="86">
        <v>320</v>
      </c>
      <c r="J39" s="68" t="s">
        <v>868</v>
      </c>
      <c r="K39" s="56">
        <v>0.5</v>
      </c>
      <c r="L39" s="56">
        <v>591</v>
      </c>
      <c r="N39" s="56">
        <v>617</v>
      </c>
      <c r="P39" s="30">
        <v>135.21428571428601</v>
      </c>
      <c r="Q39" s="30">
        <f t="shared" si="0"/>
        <v>481.78571428571399</v>
      </c>
      <c r="R39" s="56">
        <v>162.41</v>
      </c>
      <c r="T39" s="56">
        <v>601</v>
      </c>
      <c r="V39" s="160">
        <v>168.07</v>
      </c>
      <c r="X39" s="59">
        <f t="shared" si="1"/>
        <v>0.33710007412898463</v>
      </c>
      <c r="Y39" s="59">
        <f t="shared" si="2"/>
        <v>0.27965058236272877</v>
      </c>
      <c r="Z39" s="56">
        <v>20</v>
      </c>
      <c r="AA39">
        <v>16</v>
      </c>
      <c r="AB39" s="56">
        <v>7.85</v>
      </c>
      <c r="AC39" s="56">
        <v>14.08</v>
      </c>
      <c r="AD39" s="56">
        <v>17.739999999999998</v>
      </c>
      <c r="AE39" s="56">
        <v>13.09</v>
      </c>
      <c r="AF39" s="56">
        <v>200</v>
      </c>
      <c r="AG39" s="56">
        <v>5.13</v>
      </c>
      <c r="AI39" s="56">
        <f t="shared" si="3"/>
        <v>39.67</v>
      </c>
      <c r="AJ39" s="53">
        <f t="shared" si="4"/>
        <v>2.4793750000000001</v>
      </c>
      <c r="AK39" s="171">
        <f t="shared" si="5"/>
        <v>1042.9114285714279</v>
      </c>
      <c r="AL39" s="59">
        <f t="shared" si="6"/>
        <v>0.19788253087975799</v>
      </c>
      <c r="AM39" s="59">
        <f t="shared" si="7"/>
        <v>0.35492815729770605</v>
      </c>
      <c r="AN39" s="59">
        <f t="shared" si="8"/>
        <v>0.44718931182253585</v>
      </c>
      <c r="AO39" s="59">
        <f t="shared" si="9"/>
        <v>0.32997227123771111</v>
      </c>
      <c r="AP39" s="53">
        <f t="shared" si="16"/>
        <v>206.37395296913809</v>
      </c>
      <c r="AQ39" s="53">
        <f t="shared" si="10"/>
        <v>370.15863156757507</v>
      </c>
      <c r="AR39" s="53">
        <f t="shared" si="11"/>
        <v>466.37884403471458</v>
      </c>
      <c r="AS39" s="53">
        <f t="shared" si="12"/>
        <v>344.13185278547996</v>
      </c>
      <c r="AT39" s="174">
        <f t="shared" si="13"/>
        <v>351</v>
      </c>
      <c r="AU39" s="59">
        <f t="shared" si="14"/>
        <v>0.3365578230174322</v>
      </c>
      <c r="AV39" s="28">
        <f t="shared" si="15"/>
        <v>106.97001416168955</v>
      </c>
      <c r="AZ39" s="119"/>
      <c r="BA39" s="28"/>
      <c r="BB39" s="62"/>
      <c r="BC39" s="161" t="s">
        <v>45</v>
      </c>
      <c r="BD39" s="30">
        <v>471.63</v>
      </c>
    </row>
    <row r="40" spans="1:63" ht="14.45">
      <c r="A40" s="86" t="s">
        <v>29</v>
      </c>
      <c r="B40" s="86" t="s">
        <v>30</v>
      </c>
      <c r="C40" s="86" t="s">
        <v>36</v>
      </c>
      <c r="D40" s="86">
        <v>2016</v>
      </c>
      <c r="E40" s="86">
        <v>3</v>
      </c>
      <c r="F40" s="86">
        <v>2</v>
      </c>
      <c r="G40" s="86">
        <v>20</v>
      </c>
      <c r="H40" s="86">
        <v>39</v>
      </c>
      <c r="I40" s="86">
        <v>220</v>
      </c>
      <c r="J40" s="68" t="s">
        <v>868</v>
      </c>
      <c r="K40" s="56">
        <v>0.5</v>
      </c>
      <c r="L40" s="56">
        <v>652</v>
      </c>
      <c r="N40" s="56">
        <v>625</v>
      </c>
      <c r="P40" s="30">
        <v>135.21428571428601</v>
      </c>
      <c r="Q40" s="30">
        <f t="shared" si="0"/>
        <v>489.78571428571399</v>
      </c>
      <c r="R40" s="56">
        <v>171.03</v>
      </c>
      <c r="T40" s="56">
        <v>667</v>
      </c>
      <c r="V40" s="160">
        <v>199.96</v>
      </c>
      <c r="X40" s="59">
        <f t="shared" si="1"/>
        <v>0.34919352486510158</v>
      </c>
      <c r="Y40" s="59">
        <f t="shared" si="2"/>
        <v>0.29979010494752623</v>
      </c>
      <c r="Z40" s="56">
        <v>20</v>
      </c>
      <c r="AA40">
        <v>17</v>
      </c>
      <c r="AB40" s="56">
        <v>9.76</v>
      </c>
      <c r="AC40" s="56">
        <v>17.690000000000001</v>
      </c>
      <c r="AD40" s="56">
        <v>23.49</v>
      </c>
      <c r="AE40" s="56">
        <v>18.25</v>
      </c>
      <c r="AF40" s="56">
        <v>200</v>
      </c>
      <c r="AG40" s="56">
        <v>6.44</v>
      </c>
      <c r="AI40" s="56">
        <f t="shared" si="3"/>
        <v>50.94</v>
      </c>
      <c r="AJ40" s="53">
        <f t="shared" si="4"/>
        <v>2.9964705882352938</v>
      </c>
      <c r="AK40" s="171">
        <f t="shared" si="5"/>
        <v>1081.4514285714281</v>
      </c>
      <c r="AL40" s="59">
        <f t="shared" si="6"/>
        <v>0.19159795838241067</v>
      </c>
      <c r="AM40" s="59">
        <f t="shared" si="7"/>
        <v>0.34727129956811942</v>
      </c>
      <c r="AN40" s="59">
        <f t="shared" si="8"/>
        <v>0.46113074204946997</v>
      </c>
      <c r="AO40" s="59">
        <f t="shared" si="9"/>
        <v>0.35826462504907736</v>
      </c>
      <c r="AP40" s="53">
        <f t="shared" si="16"/>
        <v>207.20388580402704</v>
      </c>
      <c r="AQ40" s="53">
        <f t="shared" si="10"/>
        <v>375.5570430197991</v>
      </c>
      <c r="AR40" s="53">
        <f t="shared" si="11"/>
        <v>498.69049974760202</v>
      </c>
      <c r="AS40" s="53">
        <f t="shared" si="12"/>
        <v>387.44579056593176</v>
      </c>
      <c r="AT40" s="174">
        <f t="shared" si="13"/>
        <v>378.56</v>
      </c>
      <c r="AU40" s="59">
        <f t="shared" si="14"/>
        <v>0.3500480835279573</v>
      </c>
      <c r="AV40" s="28">
        <f t="shared" si="15"/>
        <v>133.83032216570192</v>
      </c>
      <c r="AZ40" s="119"/>
      <c r="BA40" s="28"/>
      <c r="BB40" s="62"/>
      <c r="BC40" s="161" t="s">
        <v>35</v>
      </c>
      <c r="BD40" s="30">
        <v>483.565</v>
      </c>
    </row>
    <row r="41" spans="1:63" ht="14.45">
      <c r="A41" s="86" t="s">
        <v>29</v>
      </c>
      <c r="B41" s="86" t="s">
        <v>30</v>
      </c>
      <c r="C41" s="86" t="s">
        <v>38</v>
      </c>
      <c r="D41" s="86">
        <v>2023</v>
      </c>
      <c r="E41" s="86">
        <v>3</v>
      </c>
      <c r="F41" s="86">
        <v>1</v>
      </c>
      <c r="G41" s="86">
        <v>20</v>
      </c>
      <c r="H41" s="86">
        <v>40</v>
      </c>
      <c r="I41" s="86">
        <v>120</v>
      </c>
      <c r="J41" s="68" t="s">
        <v>868</v>
      </c>
      <c r="K41" s="56">
        <v>0.5</v>
      </c>
      <c r="L41" s="56">
        <v>785</v>
      </c>
      <c r="N41" s="56">
        <v>813</v>
      </c>
      <c r="P41" s="30">
        <v>135.21428571428601</v>
      </c>
      <c r="Q41" s="30">
        <f t="shared" si="0"/>
        <v>677.78571428571399</v>
      </c>
      <c r="R41" s="56">
        <v>278.57</v>
      </c>
      <c r="T41" s="56">
        <v>604</v>
      </c>
      <c r="V41" s="160">
        <v>211.4</v>
      </c>
      <c r="X41" s="59">
        <f t="shared" si="1"/>
        <v>0.411000105385183</v>
      </c>
      <c r="Y41" s="59">
        <f t="shared" si="2"/>
        <v>0.35000000000000003</v>
      </c>
      <c r="Z41" s="56">
        <v>20</v>
      </c>
      <c r="AA41">
        <v>19</v>
      </c>
      <c r="AB41" s="56">
        <v>5.49</v>
      </c>
      <c r="AC41" s="56">
        <v>18.59</v>
      </c>
      <c r="AD41" s="56">
        <v>27.94</v>
      </c>
      <c r="AE41" s="56">
        <v>22.3</v>
      </c>
      <c r="AF41" s="56">
        <v>200</v>
      </c>
      <c r="AG41" s="56">
        <v>6.29</v>
      </c>
      <c r="AI41" s="56">
        <f t="shared" si="3"/>
        <v>52.019999999999996</v>
      </c>
      <c r="AJ41" s="53">
        <f t="shared" si="4"/>
        <v>2.7378947368421049</v>
      </c>
      <c r="AK41" s="171">
        <f t="shared" si="5"/>
        <v>1459.611428571428</v>
      </c>
      <c r="AL41" s="59">
        <f t="shared" si="6"/>
        <v>0.1055363321799308</v>
      </c>
      <c r="AM41" s="59">
        <f t="shared" si="7"/>
        <v>0.35736255286428298</v>
      </c>
      <c r="AN41" s="59">
        <f t="shared" si="8"/>
        <v>0.53710111495578627</v>
      </c>
      <c r="AO41" s="59">
        <f t="shared" si="9"/>
        <v>0.42868127643214154</v>
      </c>
      <c r="AP41" s="53">
        <f t="shared" si="16"/>
        <v>154.04203657933755</v>
      </c>
      <c r="AQ41" s="53">
        <f t="shared" si="10"/>
        <v>521.61046630416854</v>
      </c>
      <c r="AR41" s="53">
        <f t="shared" si="11"/>
        <v>783.95892568792192</v>
      </c>
      <c r="AS41" s="53">
        <f t="shared" si="12"/>
        <v>625.70809029494137</v>
      </c>
      <c r="AT41" s="174">
        <f t="shared" si="13"/>
        <v>601.74</v>
      </c>
      <c r="AU41" s="59">
        <f t="shared" si="14"/>
        <v>0.4122604059005921</v>
      </c>
      <c r="AV41" s="28">
        <f t="shared" si="15"/>
        <v>51.775137308396459</v>
      </c>
      <c r="AZ41" s="119"/>
      <c r="BA41" s="28"/>
      <c r="BB41" s="62"/>
      <c r="BC41" s="161" t="s">
        <v>37</v>
      </c>
      <c r="BD41" s="30">
        <v>508.84</v>
      </c>
    </row>
    <row r="42" spans="1:63" ht="14.45">
      <c r="A42" s="86" t="s">
        <v>39</v>
      </c>
      <c r="B42" s="86" t="s">
        <v>40</v>
      </c>
      <c r="C42" s="86" t="s">
        <v>44</v>
      </c>
      <c r="D42" s="86">
        <v>2001</v>
      </c>
      <c r="E42" s="86">
        <v>3</v>
      </c>
      <c r="F42" s="86">
        <v>1</v>
      </c>
      <c r="G42" s="86">
        <v>22</v>
      </c>
      <c r="H42" s="86">
        <v>41</v>
      </c>
      <c r="I42" s="86">
        <v>122</v>
      </c>
      <c r="J42" s="68" t="s">
        <v>868</v>
      </c>
      <c r="K42" s="56">
        <v>0.5</v>
      </c>
      <c r="L42" s="56">
        <v>612</v>
      </c>
      <c r="N42" s="56">
        <v>609</v>
      </c>
      <c r="P42" s="30">
        <v>135.21428571428601</v>
      </c>
      <c r="Q42" s="30">
        <f t="shared" si="0"/>
        <v>473.78571428571399</v>
      </c>
      <c r="R42" s="56">
        <v>197.23</v>
      </c>
      <c r="T42" s="56">
        <v>468</v>
      </c>
      <c r="V42" s="160">
        <v>153.38</v>
      </c>
      <c r="X42" s="59">
        <f t="shared" si="1"/>
        <v>0.41628524046434517</v>
      </c>
      <c r="Y42" s="59">
        <f t="shared" si="2"/>
        <v>0.32773504273504273</v>
      </c>
      <c r="Z42" s="56">
        <v>20</v>
      </c>
      <c r="AA42">
        <v>18</v>
      </c>
      <c r="AB42" s="56">
        <v>4.83</v>
      </c>
      <c r="AC42" s="56">
        <v>12.25</v>
      </c>
      <c r="AD42" s="56">
        <v>23.38</v>
      </c>
      <c r="AE42" s="56">
        <v>18.12</v>
      </c>
      <c r="AF42" s="56">
        <v>200</v>
      </c>
      <c r="AG42" s="56">
        <v>6.68</v>
      </c>
      <c r="AI42" s="56">
        <f t="shared" si="3"/>
        <v>40.459999999999994</v>
      </c>
      <c r="AJ42" s="53">
        <f t="shared" si="4"/>
        <v>2.2477777777777774</v>
      </c>
      <c r="AK42" s="171">
        <f t="shared" si="5"/>
        <v>1028.4914285714281</v>
      </c>
      <c r="AL42" s="59">
        <f t="shared" si="6"/>
        <v>0.11937716262975781</v>
      </c>
      <c r="AM42" s="59">
        <f t="shared" si="7"/>
        <v>0.30276816608996543</v>
      </c>
      <c r="AN42" s="59">
        <f t="shared" si="8"/>
        <v>0.5778546712802769</v>
      </c>
      <c r="AO42" s="59">
        <f t="shared" si="9"/>
        <v>0.44784972812654483</v>
      </c>
      <c r="AP42" s="53">
        <f t="shared" si="16"/>
        <v>122.77838853188331</v>
      </c>
      <c r="AQ42" s="53">
        <f t="shared" si="10"/>
        <v>311.39446366781993</v>
      </c>
      <c r="AR42" s="53">
        <f t="shared" si="11"/>
        <v>594.31857637172493</v>
      </c>
      <c r="AS42" s="53">
        <f t="shared" si="12"/>
        <v>460.60960666619576</v>
      </c>
      <c r="AT42" s="174">
        <f t="shared" si="13"/>
        <v>430.7</v>
      </c>
      <c r="AU42" s="59">
        <f t="shared" si="14"/>
        <v>0.41876868200860085</v>
      </c>
      <c r="AV42" s="28">
        <f t="shared" si="15"/>
        <v>55.534147949094965</v>
      </c>
      <c r="AZ42" s="119"/>
      <c r="BA42" s="28"/>
      <c r="BB42" s="62"/>
      <c r="BC42" s="161" t="s">
        <v>42</v>
      </c>
      <c r="BD42" s="30">
        <v>437.06</v>
      </c>
    </row>
    <row r="43" spans="1:63" s="50" customFormat="1" ht="14.45">
      <c r="A43" s="86" t="s">
        <v>39</v>
      </c>
      <c r="B43" s="86" t="s">
        <v>40</v>
      </c>
      <c r="C43" s="86" t="s">
        <v>47</v>
      </c>
      <c r="D43" s="86">
        <v>2016</v>
      </c>
      <c r="E43" s="86">
        <v>3</v>
      </c>
      <c r="F43" s="86">
        <v>2</v>
      </c>
      <c r="G43" s="86">
        <v>22</v>
      </c>
      <c r="H43" s="86">
        <v>42</v>
      </c>
      <c r="I43" s="86">
        <v>222</v>
      </c>
      <c r="J43" s="68" t="s">
        <v>868</v>
      </c>
      <c r="K43" s="56">
        <v>0.5</v>
      </c>
      <c r="L43" s="56">
        <v>686</v>
      </c>
      <c r="M43" s="56"/>
      <c r="N43" s="56">
        <v>684</v>
      </c>
      <c r="O43" s="56"/>
      <c r="P43" s="30">
        <v>135.21428571428601</v>
      </c>
      <c r="Q43" s="30">
        <f t="shared" si="17"/>
        <v>548.78571428571399</v>
      </c>
      <c r="R43" s="56">
        <v>234.35</v>
      </c>
      <c r="S43" s="56"/>
      <c r="T43" s="56">
        <v>604</v>
      </c>
      <c r="U43" s="56"/>
      <c r="V43" s="160">
        <v>221.6</v>
      </c>
      <c r="W43" s="56"/>
      <c r="X43" s="59">
        <f t="shared" si="1"/>
        <v>0.4270337107900562</v>
      </c>
      <c r="Y43" s="59">
        <f t="shared" si="2"/>
        <v>0.36688741721854301</v>
      </c>
      <c r="Z43" s="56">
        <v>20</v>
      </c>
      <c r="AA43" s="50">
        <v>19</v>
      </c>
      <c r="AB43" s="56">
        <v>5.46</v>
      </c>
      <c r="AC43" s="56">
        <v>16.5</v>
      </c>
      <c r="AD43" s="56">
        <v>28.21</v>
      </c>
      <c r="AE43" s="56">
        <v>22.32</v>
      </c>
      <c r="AF43" s="56">
        <v>200</v>
      </c>
      <c r="AG43" s="56">
        <v>6.88</v>
      </c>
      <c r="AH43" s="56"/>
      <c r="AI43" s="56">
        <f t="shared" si="3"/>
        <v>50.17</v>
      </c>
      <c r="AJ43" s="53">
        <f t="shared" si="4"/>
        <v>2.6405263157894736</v>
      </c>
      <c r="AK43" s="171">
        <f t="shared" si="5"/>
        <v>1197.9114285714279</v>
      </c>
      <c r="AL43" s="59">
        <f t="shared" si="6"/>
        <v>0.10882997807454654</v>
      </c>
      <c r="AM43" s="59">
        <f t="shared" si="7"/>
        <v>0.32888180187362964</v>
      </c>
      <c r="AN43" s="59">
        <f t="shared" si="8"/>
        <v>0.56228822005182377</v>
      </c>
      <c r="AO43" s="59">
        <f t="shared" si="9"/>
        <v>0.44488738289814628</v>
      </c>
      <c r="AP43" s="53">
        <f t="shared" si="16"/>
        <v>130.36867450667722</v>
      </c>
      <c r="AQ43" s="53">
        <f t="shared" si="10"/>
        <v>393.97126911358498</v>
      </c>
      <c r="AR43" s="53">
        <f t="shared" si="11"/>
        <v>673.57148495116564</v>
      </c>
      <c r="AS43" s="53">
        <f t="shared" si="12"/>
        <v>532.93568040092225</v>
      </c>
      <c r="AT43" s="174">
        <f t="shared" si="13"/>
        <v>513.34</v>
      </c>
      <c r="AU43" s="59">
        <f t="shared" si="14"/>
        <v>0.42852917816485386</v>
      </c>
      <c r="AV43" s="28">
        <f t="shared" si="15"/>
        <v>89.118839342863239</v>
      </c>
      <c r="AW43" s="28"/>
      <c r="AX43" s="53"/>
      <c r="AY43" s="28"/>
      <c r="AZ43" s="119"/>
      <c r="BA43" s="28"/>
      <c r="BB43" s="62"/>
      <c r="BC43" s="161" t="s">
        <v>36</v>
      </c>
      <c r="BD43" s="30">
        <v>485.89499999999998</v>
      </c>
      <c r="BE43"/>
      <c r="BF43"/>
      <c r="BG43"/>
      <c r="BH43"/>
      <c r="BI43"/>
      <c r="BJ43"/>
      <c r="BK43"/>
    </row>
    <row r="44" spans="1:63" ht="14.45">
      <c r="A44" s="86" t="s">
        <v>39</v>
      </c>
      <c r="B44" s="86" t="s">
        <v>40</v>
      </c>
      <c r="C44" s="86" t="s">
        <v>42</v>
      </c>
      <c r="D44" s="86">
        <v>1989</v>
      </c>
      <c r="E44" s="86">
        <v>3</v>
      </c>
      <c r="F44" s="86">
        <v>3</v>
      </c>
      <c r="G44" s="86">
        <v>22</v>
      </c>
      <c r="H44" s="86">
        <v>43</v>
      </c>
      <c r="I44" s="86">
        <v>322</v>
      </c>
      <c r="J44" s="68" t="s">
        <v>868</v>
      </c>
      <c r="K44" s="56">
        <v>0.5</v>
      </c>
      <c r="L44" s="56">
        <v>458</v>
      </c>
      <c r="N44" s="56">
        <v>464</v>
      </c>
      <c r="P44" s="30">
        <v>135.21428571428601</v>
      </c>
      <c r="Q44" s="30">
        <f t="shared" si="0"/>
        <v>328.78571428571399</v>
      </c>
      <c r="R44" s="56">
        <v>134.18</v>
      </c>
      <c r="T44" s="56">
        <v>351</v>
      </c>
      <c r="V44" s="160">
        <v>90.55</v>
      </c>
      <c r="X44" s="59">
        <f t="shared" si="1"/>
        <v>0.40810775581142772</v>
      </c>
      <c r="Y44" s="59">
        <f t="shared" si="2"/>
        <v>0.25797720797720797</v>
      </c>
      <c r="Z44" s="56">
        <v>20</v>
      </c>
      <c r="AA44">
        <v>20</v>
      </c>
      <c r="AB44" s="56">
        <v>5.75</v>
      </c>
      <c r="AC44" s="56">
        <v>23.92</v>
      </c>
      <c r="AD44" s="56">
        <v>46.11</v>
      </c>
      <c r="AE44" s="56">
        <v>36.58</v>
      </c>
      <c r="AF44" s="56">
        <v>200</v>
      </c>
      <c r="AG44" s="56">
        <v>6.22</v>
      </c>
      <c r="AI44" s="56">
        <f t="shared" si="3"/>
        <v>75.78</v>
      </c>
      <c r="AJ44" s="53">
        <f t="shared" si="4"/>
        <v>3.7890000000000001</v>
      </c>
      <c r="AK44" s="171">
        <f t="shared" si="5"/>
        <v>809.13142857142793</v>
      </c>
      <c r="AL44" s="59">
        <f t="shared" si="6"/>
        <v>7.5877540248086559E-2</v>
      </c>
      <c r="AM44" s="59">
        <f t="shared" si="7"/>
        <v>0.31565056743204012</v>
      </c>
      <c r="AN44" s="59">
        <f t="shared" si="8"/>
        <v>0.60847189231987331</v>
      </c>
      <c r="AO44" s="59">
        <f t="shared" si="9"/>
        <v>0.48271311691739244</v>
      </c>
      <c r="AP44" s="53">
        <f t="shared" si="16"/>
        <v>61.3949025374203</v>
      </c>
      <c r="AQ44" s="53">
        <f t="shared" si="10"/>
        <v>255.40279455566846</v>
      </c>
      <c r="AR44" s="53">
        <f t="shared" si="11"/>
        <v>492.33373147833913</v>
      </c>
      <c r="AS44" s="53">
        <f t="shared" si="12"/>
        <v>390.57835388153649</v>
      </c>
      <c r="AT44" s="174">
        <f t="shared" si="13"/>
        <v>341.52</v>
      </c>
      <c r="AU44" s="59">
        <f t="shared" si="14"/>
        <v>0.42208223279989859</v>
      </c>
      <c r="AV44" s="28">
        <f t="shared" si="15"/>
        <v>34.967953495304805</v>
      </c>
      <c r="AZ44" s="119"/>
      <c r="BA44" s="28"/>
      <c r="BB44" s="62"/>
      <c r="BC44" s="162" t="s">
        <v>38</v>
      </c>
      <c r="BD44" s="163">
        <v>516.31499999999994</v>
      </c>
    </row>
    <row r="45" spans="1:63" ht="14.45">
      <c r="A45" s="86" t="s">
        <v>39</v>
      </c>
      <c r="B45" s="86" t="s">
        <v>40</v>
      </c>
      <c r="C45" s="86" t="s">
        <v>48</v>
      </c>
      <c r="D45" s="86">
        <v>2020</v>
      </c>
      <c r="E45" s="86">
        <v>3</v>
      </c>
      <c r="F45" s="86">
        <v>4</v>
      </c>
      <c r="G45" s="86">
        <v>22</v>
      </c>
      <c r="H45" s="86">
        <v>44</v>
      </c>
      <c r="I45" s="86">
        <v>422</v>
      </c>
      <c r="J45" s="68" t="s">
        <v>868</v>
      </c>
      <c r="K45" s="56">
        <v>0.5</v>
      </c>
      <c r="L45" s="56">
        <v>735</v>
      </c>
      <c r="N45" s="56">
        <v>645</v>
      </c>
      <c r="P45" s="30">
        <v>135.21428571428601</v>
      </c>
      <c r="Q45" s="30">
        <f t="shared" si="0"/>
        <v>509.78571428571399</v>
      </c>
      <c r="R45" s="56">
        <v>237.13</v>
      </c>
      <c r="T45" s="56">
        <v>530</v>
      </c>
      <c r="V45" s="160">
        <v>194.48</v>
      </c>
      <c r="X45" s="59">
        <f t="shared" si="1"/>
        <v>0.46515622810704804</v>
      </c>
      <c r="Y45" s="59">
        <f t="shared" si="2"/>
        <v>0.36694339622641509</v>
      </c>
      <c r="Z45" s="56">
        <v>20</v>
      </c>
      <c r="AA45">
        <v>18</v>
      </c>
      <c r="AB45" s="56">
        <v>5.19</v>
      </c>
      <c r="AC45" s="56">
        <v>16.149999999999999</v>
      </c>
      <c r="AD45" s="56">
        <v>30.33</v>
      </c>
      <c r="AE45" s="56">
        <v>24.07</v>
      </c>
      <c r="AF45" s="56">
        <v>200</v>
      </c>
      <c r="AG45" s="56">
        <v>7.02</v>
      </c>
      <c r="AI45" s="56">
        <f t="shared" si="3"/>
        <v>51.67</v>
      </c>
      <c r="AJ45" s="53">
        <f t="shared" si="4"/>
        <v>2.8705555555555557</v>
      </c>
      <c r="AK45" s="171">
        <f t="shared" si="5"/>
        <v>1122.9114285714279</v>
      </c>
      <c r="AL45" s="59">
        <f t="shared" si="6"/>
        <v>0.10044513257209213</v>
      </c>
      <c r="AM45" s="59">
        <f t="shared" si="7"/>
        <v>0.31256047996903424</v>
      </c>
      <c r="AN45" s="59">
        <f t="shared" si="8"/>
        <v>0.58699438745887356</v>
      </c>
      <c r="AO45" s="59">
        <f t="shared" si="9"/>
        <v>0.46584091348945228</v>
      </c>
      <c r="AP45" s="53">
        <f t="shared" si="16"/>
        <v>112.79098730957443</v>
      </c>
      <c r="AQ45" s="53">
        <f t="shared" si="10"/>
        <v>350.97773507699941</v>
      </c>
      <c r="AR45" s="53">
        <f t="shared" si="11"/>
        <v>659.14270618485398</v>
      </c>
      <c r="AS45" s="53">
        <f t="shared" si="12"/>
        <v>523.09808565345986</v>
      </c>
      <c r="AT45" s="174">
        <f t="shared" si="13"/>
        <v>522.4</v>
      </c>
      <c r="AU45" s="59">
        <f t="shared" si="14"/>
        <v>0.46521923876453836</v>
      </c>
      <c r="AV45" s="28">
        <f t="shared" si="15"/>
        <v>64.028170201998904</v>
      </c>
      <c r="AZ45" s="119"/>
      <c r="BA45" s="28"/>
      <c r="BB45" s="62"/>
      <c r="BC45" s="161" t="s">
        <v>46</v>
      </c>
      <c r="BD45" s="30">
        <v>416.19000000000005</v>
      </c>
    </row>
    <row r="46" spans="1:63" ht="14.45">
      <c r="A46" s="86" t="s">
        <v>39</v>
      </c>
      <c r="B46" s="86" t="s">
        <v>40</v>
      </c>
      <c r="C46" s="86" t="s">
        <v>41</v>
      </c>
      <c r="D46" s="86">
        <v>1984</v>
      </c>
      <c r="E46" s="86">
        <v>3</v>
      </c>
      <c r="F46" s="86">
        <v>4</v>
      </c>
      <c r="G46" s="86">
        <v>24</v>
      </c>
      <c r="H46" s="86">
        <v>45</v>
      </c>
      <c r="I46" s="86">
        <v>424</v>
      </c>
      <c r="J46" s="68" t="s">
        <v>868</v>
      </c>
      <c r="K46" s="56">
        <v>0.5</v>
      </c>
      <c r="L46" s="56">
        <v>605</v>
      </c>
      <c r="N46" s="56">
        <v>553</v>
      </c>
      <c r="P46" s="30">
        <v>135.21428571428601</v>
      </c>
      <c r="Q46" s="30">
        <f t="shared" si="0"/>
        <v>417.78571428571399</v>
      </c>
      <c r="R46" s="56">
        <v>182.35</v>
      </c>
      <c r="T46" s="56">
        <v>387</v>
      </c>
      <c r="V46" s="160">
        <v>111.2</v>
      </c>
      <c r="X46" s="59">
        <f t="shared" si="1"/>
        <v>0.43646777226876421</v>
      </c>
      <c r="Y46" s="59">
        <f t="shared" si="2"/>
        <v>0.28733850129198968</v>
      </c>
      <c r="Z46" s="56">
        <v>20</v>
      </c>
      <c r="AA46">
        <v>18</v>
      </c>
      <c r="AB46" s="56">
        <v>4.3899999999999997</v>
      </c>
      <c r="AC46" s="56">
        <v>15.33</v>
      </c>
      <c r="AD46" s="56">
        <v>28.01</v>
      </c>
      <c r="AE46" s="56">
        <v>21.87</v>
      </c>
      <c r="AF46" s="56">
        <v>200</v>
      </c>
      <c r="AG46" s="56">
        <v>6.31</v>
      </c>
      <c r="AI46" s="56">
        <f t="shared" si="3"/>
        <v>47.730000000000004</v>
      </c>
      <c r="AJ46" s="53">
        <f t="shared" si="4"/>
        <v>2.6516666666666668</v>
      </c>
      <c r="AK46" s="171">
        <f t="shared" si="5"/>
        <v>931.03142857142802</v>
      </c>
      <c r="AL46" s="59">
        <f t="shared" si="6"/>
        <v>9.1975696626859407E-2</v>
      </c>
      <c r="AM46" s="59">
        <f t="shared" si="7"/>
        <v>0.32118164676304206</v>
      </c>
      <c r="AN46" s="59">
        <f t="shared" si="8"/>
        <v>0.58684265661009849</v>
      </c>
      <c r="AO46" s="59">
        <f t="shared" si="9"/>
        <v>0.45820238843494654</v>
      </c>
      <c r="AP46" s="53">
        <f t="shared" si="16"/>
        <v>85.632264224357186</v>
      </c>
      <c r="AQ46" s="53">
        <f t="shared" si="10"/>
        <v>299.03020741671884</v>
      </c>
      <c r="AR46" s="53">
        <f t="shared" si="11"/>
        <v>546.36895693035194</v>
      </c>
      <c r="AS46" s="53">
        <f t="shared" si="12"/>
        <v>426.60082427942865</v>
      </c>
      <c r="AT46" s="174">
        <f t="shared" si="13"/>
        <v>408.44</v>
      </c>
      <c r="AU46" s="59">
        <f t="shared" si="14"/>
        <v>0.43869625392421946</v>
      </c>
      <c r="AV46" s="28">
        <f t="shared" si="15"/>
        <v>21.963257471894714</v>
      </c>
      <c r="AZ46" s="119"/>
      <c r="BA46" s="28"/>
      <c r="BB46" s="62"/>
      <c r="BC46" s="161" t="s">
        <v>41</v>
      </c>
      <c r="BD46" s="30">
        <v>413.21499999999997</v>
      </c>
    </row>
    <row r="47" spans="1:63" ht="14.45">
      <c r="A47" s="86" t="s">
        <v>39</v>
      </c>
      <c r="B47" s="86" t="s">
        <v>40</v>
      </c>
      <c r="C47" s="86" t="s">
        <v>46</v>
      </c>
      <c r="D47" s="86">
        <v>2008</v>
      </c>
      <c r="E47" s="86">
        <v>3</v>
      </c>
      <c r="F47" s="86">
        <v>3</v>
      </c>
      <c r="G47" s="86">
        <v>24</v>
      </c>
      <c r="H47" s="86">
        <v>46</v>
      </c>
      <c r="I47" s="86">
        <v>324</v>
      </c>
      <c r="J47" s="68" t="s">
        <v>868</v>
      </c>
      <c r="K47" s="56">
        <v>0.5</v>
      </c>
      <c r="L47" s="154">
        <v>429</v>
      </c>
      <c r="M47" s="154">
        <v>507</v>
      </c>
      <c r="N47" s="56">
        <v>455</v>
      </c>
      <c r="O47" s="56">
        <v>590</v>
      </c>
      <c r="P47" s="30">
        <v>135.21428571428601</v>
      </c>
      <c r="Q47" s="30">
        <f>O47-P47</f>
        <v>454.78571428571399</v>
      </c>
      <c r="R47" s="56">
        <v>128.9</v>
      </c>
      <c r="S47" s="56">
        <v>181.39</v>
      </c>
      <c r="T47" s="56">
        <v>437</v>
      </c>
      <c r="U47" s="56">
        <v>470</v>
      </c>
      <c r="V47" s="160">
        <v>123.17</v>
      </c>
      <c r="W47" s="56">
        <v>145.28</v>
      </c>
      <c r="X47" s="59">
        <f t="shared" si="1"/>
        <v>0.28343018690120958</v>
      </c>
      <c r="Y47" s="59">
        <f t="shared" si="2"/>
        <v>0.28185354691075515</v>
      </c>
      <c r="Z47" s="56">
        <v>20</v>
      </c>
      <c r="AA47">
        <v>19</v>
      </c>
      <c r="AB47" s="56">
        <v>3.91</v>
      </c>
      <c r="AC47" s="56">
        <v>14.67</v>
      </c>
      <c r="AD47" s="56">
        <v>26.36</v>
      </c>
      <c r="AE47" s="56">
        <v>20.09</v>
      </c>
      <c r="AF47" s="56">
        <v>200</v>
      </c>
      <c r="AG47" s="56">
        <v>6.33</v>
      </c>
      <c r="AH47" s="56">
        <v>5.98</v>
      </c>
      <c r="AI47" s="56">
        <f t="shared" si="3"/>
        <v>44.94</v>
      </c>
      <c r="AJ47" s="53">
        <f t="shared" si="4"/>
        <v>2.3652631578947365</v>
      </c>
      <c r="AK47" s="171">
        <f t="shared" si="5"/>
        <v>999.45142857142798</v>
      </c>
      <c r="AL47" s="59">
        <f t="shared" si="6"/>
        <v>8.7004895416110381E-2</v>
      </c>
      <c r="AM47" s="59">
        <f t="shared" si="7"/>
        <v>0.32643524699599469</v>
      </c>
      <c r="AN47" s="59">
        <f t="shared" si="8"/>
        <v>0.58655985758789497</v>
      </c>
      <c r="AO47" s="59">
        <f t="shared" si="9"/>
        <v>0.4470404984423676</v>
      </c>
      <c r="AP47" s="53">
        <f t="shared" si="16"/>
        <v>86.957167016339213</v>
      </c>
      <c r="AQ47" s="53">
        <f t="shared" si="10"/>
        <v>326.25617394621383</v>
      </c>
      <c r="AR47" s="53">
        <f t="shared" si="11"/>
        <v>586.23808760887493</v>
      </c>
      <c r="AS47" s="53">
        <f t="shared" si="12"/>
        <v>446.79526479750751</v>
      </c>
      <c r="AT47" s="174">
        <f t="shared" si="13"/>
        <v>297.98</v>
      </c>
      <c r="AU47" s="59">
        <f t="shared" si="14"/>
        <v>0.29814355303480788</v>
      </c>
      <c r="AV47" s="28">
        <f t="shared" si="15"/>
        <v>91.109387121799841</v>
      </c>
      <c r="AZ47" s="119"/>
      <c r="BA47" s="28"/>
      <c r="BB47" s="62"/>
      <c r="BC47" s="162" t="s">
        <v>31</v>
      </c>
      <c r="BD47" s="163">
        <v>446.68000000000006</v>
      </c>
    </row>
    <row r="48" spans="1:63" ht="14.45">
      <c r="A48" s="86" t="s">
        <v>39</v>
      </c>
      <c r="B48" s="86" t="s">
        <v>40</v>
      </c>
      <c r="C48" s="86" t="s">
        <v>43</v>
      </c>
      <c r="D48" s="86">
        <v>1999</v>
      </c>
      <c r="E48" s="86">
        <v>3</v>
      </c>
      <c r="F48" s="86">
        <v>2</v>
      </c>
      <c r="G48" s="86">
        <v>24</v>
      </c>
      <c r="H48" s="86">
        <v>47</v>
      </c>
      <c r="I48" s="86">
        <v>224</v>
      </c>
      <c r="J48" s="68" t="s">
        <v>868</v>
      </c>
      <c r="K48" s="56">
        <v>0.5</v>
      </c>
      <c r="L48" s="56">
        <v>686</v>
      </c>
      <c r="N48" s="56">
        <v>681</v>
      </c>
      <c r="P48" s="30">
        <v>135.21428571428601</v>
      </c>
      <c r="Q48" s="30">
        <f t="shared" si="0"/>
        <v>545.78571428571399</v>
      </c>
      <c r="R48" s="56">
        <v>208.95</v>
      </c>
      <c r="T48" s="56">
        <v>551</v>
      </c>
      <c r="V48" s="160">
        <v>182.31</v>
      </c>
      <c r="X48" s="59">
        <f t="shared" si="1"/>
        <v>0.38284255987436216</v>
      </c>
      <c r="Y48" s="59">
        <f t="shared" si="2"/>
        <v>0.33087114337568058</v>
      </c>
      <c r="Z48" s="56">
        <v>20</v>
      </c>
      <c r="AA48">
        <v>16</v>
      </c>
      <c r="AB48" s="56">
        <v>6.03</v>
      </c>
      <c r="AC48" s="56">
        <v>16.53</v>
      </c>
      <c r="AD48" s="56">
        <v>25.36</v>
      </c>
      <c r="AE48" s="56">
        <v>19.32</v>
      </c>
      <c r="AF48" s="56">
        <v>200</v>
      </c>
      <c r="AG48" s="56">
        <v>6.43</v>
      </c>
      <c r="AI48" s="56">
        <f t="shared" si="3"/>
        <v>47.92</v>
      </c>
      <c r="AJ48" s="53">
        <f t="shared" si="4"/>
        <v>2.9950000000000001</v>
      </c>
      <c r="AK48" s="171">
        <f t="shared" si="5"/>
        <v>1187.4114285714279</v>
      </c>
      <c r="AL48" s="59">
        <f t="shared" si="6"/>
        <v>0.1258347245409015</v>
      </c>
      <c r="AM48" s="59">
        <f t="shared" si="7"/>
        <v>0.34494991652754592</v>
      </c>
      <c r="AN48" s="59">
        <f t="shared" si="8"/>
        <v>0.52921535893155258</v>
      </c>
      <c r="AO48" s="59">
        <f t="shared" si="9"/>
        <v>0.40317195325542571</v>
      </c>
      <c r="AP48" s="53">
        <f t="shared" si="16"/>
        <v>149.41759003100395</v>
      </c>
      <c r="AQ48" s="53">
        <f t="shared" si="10"/>
        <v>409.5974731695681</v>
      </c>
      <c r="AR48" s="53">
        <f t="shared" si="11"/>
        <v>628.39636537085585</v>
      </c>
      <c r="AS48" s="53">
        <f t="shared" si="12"/>
        <v>478.73098497495801</v>
      </c>
      <c r="AT48" s="174">
        <f t="shared" si="13"/>
        <v>456.53999999999996</v>
      </c>
      <c r="AU48" s="59">
        <f t="shared" si="14"/>
        <v>0.38448341410126247</v>
      </c>
      <c r="AV48" s="28">
        <f t="shared" si="15"/>
        <v>74.501076812634608</v>
      </c>
      <c r="AZ48" s="119"/>
      <c r="BA48" s="28"/>
      <c r="BB48" s="62"/>
      <c r="BC48" s="161" t="s">
        <v>32</v>
      </c>
      <c r="BD48" s="30">
        <v>468.70000000000005</v>
      </c>
    </row>
    <row r="49" spans="1:63" ht="14.45">
      <c r="A49" s="86" t="s">
        <v>39</v>
      </c>
      <c r="B49" s="86" t="s">
        <v>40</v>
      </c>
      <c r="C49" s="86" t="s">
        <v>45</v>
      </c>
      <c r="D49" s="86">
        <v>2004</v>
      </c>
      <c r="E49" s="86">
        <v>3</v>
      </c>
      <c r="F49" s="86">
        <v>1</v>
      </c>
      <c r="G49" s="86">
        <v>24</v>
      </c>
      <c r="H49" s="86">
        <v>48</v>
      </c>
      <c r="I49" s="86">
        <v>124</v>
      </c>
      <c r="J49" s="68" t="s">
        <v>868</v>
      </c>
      <c r="K49" s="56">
        <v>0.5</v>
      </c>
      <c r="L49" s="56">
        <v>733</v>
      </c>
      <c r="N49" s="56">
        <v>681</v>
      </c>
      <c r="P49" s="30">
        <v>135.21428571428601</v>
      </c>
      <c r="Q49" s="30">
        <f t="shared" si="0"/>
        <v>545.78571428571399</v>
      </c>
      <c r="R49" s="56">
        <v>230.43</v>
      </c>
      <c r="T49" s="56">
        <v>520</v>
      </c>
      <c r="V49" s="160">
        <v>181.17</v>
      </c>
      <c r="X49" s="59">
        <f t="shared" si="1"/>
        <v>0.42219866509619186</v>
      </c>
      <c r="Y49" s="59">
        <f t="shared" si="2"/>
        <v>0.34840384615384612</v>
      </c>
      <c r="Z49" s="56">
        <v>20</v>
      </c>
      <c r="AA49">
        <v>20</v>
      </c>
      <c r="AB49" s="56">
        <v>5.64</v>
      </c>
      <c r="AC49" s="56">
        <v>21.78</v>
      </c>
      <c r="AD49" s="56">
        <v>38.5</v>
      </c>
      <c r="AE49" s="56">
        <v>29.81</v>
      </c>
      <c r="AF49" s="56">
        <v>200</v>
      </c>
      <c r="AG49" s="56">
        <v>6.95</v>
      </c>
      <c r="AI49" s="56">
        <f t="shared" si="3"/>
        <v>65.92</v>
      </c>
      <c r="AJ49" s="53">
        <f t="shared" si="4"/>
        <v>3.2960000000000003</v>
      </c>
      <c r="AK49" s="171">
        <f t="shared" si="5"/>
        <v>1223.4114285714279</v>
      </c>
      <c r="AL49" s="59">
        <f t="shared" si="6"/>
        <v>8.5558252427184456E-2</v>
      </c>
      <c r="AM49" s="59">
        <f t="shared" si="7"/>
        <v>0.33040048543689321</v>
      </c>
      <c r="AN49" s="59">
        <f t="shared" si="8"/>
        <v>0.58404126213592233</v>
      </c>
      <c r="AO49" s="59">
        <f t="shared" si="9"/>
        <v>0.4522148058252427</v>
      </c>
      <c r="AP49" s="53">
        <f t="shared" si="16"/>
        <v>104.67294382801657</v>
      </c>
      <c r="AQ49" s="53">
        <f t="shared" si="10"/>
        <v>404.21572988904279</v>
      </c>
      <c r="AR49" s="53">
        <f t="shared" si="11"/>
        <v>714.5227548543686</v>
      </c>
      <c r="AS49" s="53">
        <f t="shared" si="12"/>
        <v>553.24476161581106</v>
      </c>
      <c r="AT49" s="174">
        <f t="shared" si="13"/>
        <v>520.48</v>
      </c>
      <c r="AU49" s="59">
        <f t="shared" si="14"/>
        <v>0.42543333162071423</v>
      </c>
      <c r="AV49" s="28">
        <f t="shared" si="15"/>
        <v>57.245150371045419</v>
      </c>
      <c r="AZ49" s="119"/>
      <c r="BA49" s="28"/>
      <c r="BB49" s="62"/>
      <c r="BC49" s="161" t="s">
        <v>47</v>
      </c>
      <c r="BD49" s="30">
        <v>591.82500000000005</v>
      </c>
    </row>
    <row r="50" spans="1:63" ht="14.45">
      <c r="A50" s="86" t="s">
        <v>29</v>
      </c>
      <c r="B50" s="86" t="s">
        <v>30</v>
      </c>
      <c r="C50" s="86" t="s">
        <v>34</v>
      </c>
      <c r="D50" s="86">
        <v>1999</v>
      </c>
      <c r="E50" s="86">
        <v>4</v>
      </c>
      <c r="F50" s="86">
        <v>1</v>
      </c>
      <c r="G50" s="86">
        <v>26</v>
      </c>
      <c r="H50" s="86">
        <v>49</v>
      </c>
      <c r="I50" s="86">
        <v>126</v>
      </c>
      <c r="J50" s="68" t="s">
        <v>868</v>
      </c>
      <c r="K50" s="56">
        <v>0.5</v>
      </c>
      <c r="L50" s="56">
        <v>640</v>
      </c>
      <c r="N50" s="56">
        <v>644</v>
      </c>
      <c r="P50" s="30">
        <v>135.21428571428601</v>
      </c>
      <c r="Q50" s="30">
        <f t="shared" si="0"/>
        <v>508.78571428571399</v>
      </c>
      <c r="R50" s="56">
        <v>166.98</v>
      </c>
      <c r="T50" s="56">
        <v>556</v>
      </c>
      <c r="V50" s="160">
        <v>147.81</v>
      </c>
      <c r="X50" s="59">
        <f t="shared" si="1"/>
        <v>0.32819317703214956</v>
      </c>
      <c r="Y50" s="59">
        <f t="shared" si="2"/>
        <v>0.26584532374100722</v>
      </c>
      <c r="Z50" s="56">
        <v>20</v>
      </c>
      <c r="AA50">
        <v>17</v>
      </c>
      <c r="AB50" s="56">
        <v>6.98</v>
      </c>
      <c r="AC50" s="56">
        <v>16.8</v>
      </c>
      <c r="AD50" s="56">
        <v>21.92</v>
      </c>
      <c r="AE50" s="56">
        <v>16.3</v>
      </c>
      <c r="AF50" s="56">
        <v>200</v>
      </c>
      <c r="AG50" s="56">
        <v>5.51</v>
      </c>
      <c r="AI50" s="56">
        <f t="shared" si="3"/>
        <v>45.7</v>
      </c>
      <c r="AJ50" s="53">
        <f t="shared" si="4"/>
        <v>2.6882352941176473</v>
      </c>
      <c r="AK50" s="171">
        <f t="shared" si="5"/>
        <v>1108.9714285714281</v>
      </c>
      <c r="AL50" s="59">
        <f t="shared" si="6"/>
        <v>0.15273522975929979</v>
      </c>
      <c r="AM50" s="59">
        <f t="shared" si="7"/>
        <v>0.36761487964989059</v>
      </c>
      <c r="AN50" s="59">
        <f t="shared" si="8"/>
        <v>0.47964989059080965</v>
      </c>
      <c r="AO50" s="59">
        <f t="shared" si="9"/>
        <v>0.35667396061269147</v>
      </c>
      <c r="AP50" s="53">
        <f t="shared" si="16"/>
        <v>169.37900593935598</v>
      </c>
      <c r="AQ50" s="53">
        <f t="shared" si="10"/>
        <v>407.67439824945279</v>
      </c>
      <c r="AR50" s="53">
        <f t="shared" si="11"/>
        <v>531.91802438261936</v>
      </c>
      <c r="AS50" s="53">
        <f t="shared" si="12"/>
        <v>395.54123163488572</v>
      </c>
      <c r="AT50" s="174">
        <f t="shared" si="13"/>
        <v>366.56</v>
      </c>
      <c r="AU50" s="59">
        <f t="shared" si="14"/>
        <v>0.33054052661410849</v>
      </c>
      <c r="AV50" s="28">
        <f t="shared" si="15"/>
        <v>77.039166367229626</v>
      </c>
      <c r="AZ50" s="119"/>
      <c r="BA50" s="28"/>
      <c r="BB50" s="62"/>
      <c r="BC50" s="161" t="s">
        <v>48</v>
      </c>
      <c r="BD50" s="30">
        <v>501.07000000000005</v>
      </c>
    </row>
    <row r="51" spans="1:63" ht="14.45">
      <c r="A51" s="86" t="s">
        <v>29</v>
      </c>
      <c r="B51" s="86" t="s">
        <v>30</v>
      </c>
      <c r="C51" s="86" t="s">
        <v>35</v>
      </c>
      <c r="D51" s="86">
        <v>2002</v>
      </c>
      <c r="E51" s="86">
        <v>4</v>
      </c>
      <c r="F51" s="86">
        <v>2</v>
      </c>
      <c r="G51" s="86">
        <v>26</v>
      </c>
      <c r="H51" s="86">
        <v>50</v>
      </c>
      <c r="I51" s="86">
        <v>226</v>
      </c>
      <c r="J51" s="68" t="s">
        <v>868</v>
      </c>
      <c r="K51" s="56">
        <v>0.5</v>
      </c>
      <c r="L51" s="56">
        <v>607</v>
      </c>
      <c r="N51" s="56">
        <v>622</v>
      </c>
      <c r="P51" s="30">
        <v>135.21428571428601</v>
      </c>
      <c r="Q51" s="30">
        <f t="shared" si="0"/>
        <v>486.78571428571399</v>
      </c>
      <c r="R51" s="56">
        <v>152.21</v>
      </c>
      <c r="T51" s="56">
        <v>507</v>
      </c>
      <c r="V51" s="160">
        <v>151.32</v>
      </c>
      <c r="X51" s="59">
        <f t="shared" si="1"/>
        <v>0.31268378576669131</v>
      </c>
      <c r="Y51" s="59">
        <f t="shared" si="2"/>
        <v>0.29846153846153844</v>
      </c>
      <c r="Z51" s="56">
        <v>20</v>
      </c>
      <c r="AA51">
        <v>19</v>
      </c>
      <c r="AB51" s="56">
        <v>9.57</v>
      </c>
      <c r="AC51" s="56">
        <v>18.96</v>
      </c>
      <c r="AD51" s="56">
        <v>25.58</v>
      </c>
      <c r="AE51" s="56">
        <v>18.75</v>
      </c>
      <c r="AF51" s="56">
        <v>200</v>
      </c>
      <c r="AG51" s="56">
        <v>4.88</v>
      </c>
      <c r="AI51" s="56">
        <f t="shared" si="3"/>
        <v>54.11</v>
      </c>
      <c r="AJ51" s="53">
        <f t="shared" si="4"/>
        <v>2.8478947368421053</v>
      </c>
      <c r="AK51" s="171">
        <f t="shared" si="5"/>
        <v>1081.791428571428</v>
      </c>
      <c r="AL51" s="59">
        <f t="shared" si="6"/>
        <v>0.17686194788394013</v>
      </c>
      <c r="AM51" s="59">
        <f t="shared" si="7"/>
        <v>0.35039733875438922</v>
      </c>
      <c r="AN51" s="59">
        <f t="shared" si="8"/>
        <v>0.47274071336167062</v>
      </c>
      <c r="AO51" s="59">
        <f t="shared" si="9"/>
        <v>0.34651635557198301</v>
      </c>
      <c r="AP51" s="53">
        <f t="shared" si="16"/>
        <v>191.32773926129306</v>
      </c>
      <c r="AQ51" s="53">
        <f t="shared" si="10"/>
        <v>379.05683765873732</v>
      </c>
      <c r="AR51" s="53">
        <f t="shared" si="11"/>
        <v>511.40685165139763</v>
      </c>
      <c r="AS51" s="53">
        <f t="shared" si="12"/>
        <v>374.85842331758039</v>
      </c>
      <c r="AT51" s="174">
        <f t="shared" si="13"/>
        <v>341.92</v>
      </c>
      <c r="AU51" s="59">
        <f t="shared" si="14"/>
        <v>0.31606832053709871</v>
      </c>
      <c r="AV51" s="28">
        <f t="shared" si="15"/>
        <v>98.830563037908135</v>
      </c>
      <c r="AZ51" s="119"/>
      <c r="BA51" s="28"/>
      <c r="BB51" s="62"/>
      <c r="BC51" s="161" t="s">
        <v>33</v>
      </c>
      <c r="BD51" s="30">
        <v>459.77499999999998</v>
      </c>
    </row>
    <row r="52" spans="1:63" ht="14.45">
      <c r="A52" s="86" t="s">
        <v>29</v>
      </c>
      <c r="B52" s="86" t="s">
        <v>30</v>
      </c>
      <c r="C52" s="86" t="s">
        <v>32</v>
      </c>
      <c r="D52" s="86">
        <v>1985</v>
      </c>
      <c r="E52" s="86">
        <v>4</v>
      </c>
      <c r="F52" s="86">
        <v>3</v>
      </c>
      <c r="G52" s="86">
        <v>26</v>
      </c>
      <c r="H52" s="86">
        <v>51</v>
      </c>
      <c r="I52" s="86">
        <v>326</v>
      </c>
      <c r="J52" s="68" t="s">
        <v>868</v>
      </c>
      <c r="K52" s="56">
        <v>0.5</v>
      </c>
      <c r="L52" s="56">
        <v>816</v>
      </c>
      <c r="N52" s="56">
        <v>798</v>
      </c>
      <c r="P52" s="30">
        <v>135.21428571428601</v>
      </c>
      <c r="Q52" s="30">
        <f t="shared" si="0"/>
        <v>662.78571428571399</v>
      </c>
      <c r="R52" s="56">
        <v>230.49</v>
      </c>
      <c r="T52" s="56">
        <v>690</v>
      </c>
      <c r="V52" s="160">
        <v>227.62</v>
      </c>
      <c r="X52" s="59">
        <f t="shared" si="1"/>
        <v>0.34775945683802151</v>
      </c>
      <c r="Y52" s="59">
        <f t="shared" si="2"/>
        <v>0.3298840579710145</v>
      </c>
      <c r="Z52" s="56">
        <v>20</v>
      </c>
      <c r="AA52">
        <v>20</v>
      </c>
      <c r="AB52" s="56">
        <v>8.61</v>
      </c>
      <c r="AC52" s="56">
        <v>23.63</v>
      </c>
      <c r="AD52" s="56">
        <v>33.22</v>
      </c>
      <c r="AE52" s="56">
        <v>26.04</v>
      </c>
      <c r="AF52" s="56">
        <v>200</v>
      </c>
      <c r="AG52" s="56">
        <v>5.91</v>
      </c>
      <c r="AI52" s="56">
        <f t="shared" si="3"/>
        <v>65.459999999999994</v>
      </c>
      <c r="AJ52" s="53">
        <f t="shared" si="4"/>
        <v>3.2729999999999997</v>
      </c>
      <c r="AK52" s="171">
        <f t="shared" si="5"/>
        <v>1456.4914285714281</v>
      </c>
      <c r="AL52" s="59">
        <f t="shared" si="6"/>
        <v>0.13153070577451878</v>
      </c>
      <c r="AM52" s="59">
        <f t="shared" si="7"/>
        <v>0.36098380690498016</v>
      </c>
      <c r="AN52" s="59">
        <f t="shared" si="8"/>
        <v>0.50748548732050114</v>
      </c>
      <c r="AO52" s="59">
        <f t="shared" si="9"/>
        <v>0.39780018331805683</v>
      </c>
      <c r="AP52" s="53">
        <f t="shared" si="16"/>
        <v>191.57334555453704</v>
      </c>
      <c r="AQ52" s="53">
        <f t="shared" si="10"/>
        <v>525.76982061018714</v>
      </c>
      <c r="AR52" s="53">
        <f t="shared" si="11"/>
        <v>739.14826240670402</v>
      </c>
      <c r="AS52" s="53">
        <f t="shared" si="12"/>
        <v>579.39255728689261</v>
      </c>
      <c r="AT52" s="174">
        <f t="shared" si="13"/>
        <v>513.06000000000006</v>
      </c>
      <c r="AU52" s="59">
        <f t="shared" si="14"/>
        <v>0.35225747981450545</v>
      </c>
      <c r="AV52" s="28">
        <f t="shared" si="15"/>
        <v>97.509653347216798</v>
      </c>
      <c r="AZ52" s="119"/>
      <c r="BA52" s="28"/>
      <c r="BB52" s="62"/>
      <c r="BC52" s="161" t="s">
        <v>44</v>
      </c>
      <c r="BD52" s="30">
        <v>448.755</v>
      </c>
    </row>
    <row r="53" spans="1:63" ht="14.45">
      <c r="A53" s="86" t="s">
        <v>29</v>
      </c>
      <c r="B53" s="86" t="s">
        <v>30</v>
      </c>
      <c r="C53" s="86" t="s">
        <v>38</v>
      </c>
      <c r="D53" s="86">
        <v>2023</v>
      </c>
      <c r="E53" s="86">
        <v>4</v>
      </c>
      <c r="F53" s="86">
        <v>4</v>
      </c>
      <c r="G53" s="86">
        <v>26</v>
      </c>
      <c r="H53" s="86">
        <v>52</v>
      </c>
      <c r="I53" s="86">
        <v>426</v>
      </c>
      <c r="J53" s="68" t="s">
        <v>868</v>
      </c>
      <c r="K53" s="56">
        <v>0.5</v>
      </c>
      <c r="L53" s="56">
        <v>667</v>
      </c>
      <c r="N53" s="56">
        <v>675</v>
      </c>
      <c r="P53" s="30">
        <v>135.21428571428601</v>
      </c>
      <c r="Q53" s="30">
        <f t="shared" si="0"/>
        <v>539.78571428571399</v>
      </c>
      <c r="R53" s="56">
        <v>213.21</v>
      </c>
      <c r="T53" s="56">
        <v>514</v>
      </c>
      <c r="V53" s="160">
        <v>172.5</v>
      </c>
      <c r="X53" s="59">
        <f t="shared" si="1"/>
        <v>0.3949900754267569</v>
      </c>
      <c r="Y53" s="59">
        <f t="shared" si="2"/>
        <v>0.3356031128404669</v>
      </c>
      <c r="Z53" s="56">
        <v>20</v>
      </c>
      <c r="AA53">
        <v>18</v>
      </c>
      <c r="AB53" s="56">
        <v>5.9</v>
      </c>
      <c r="AC53" s="56">
        <v>20.03</v>
      </c>
      <c r="AD53" s="56">
        <v>29.75</v>
      </c>
      <c r="AE53" s="56">
        <v>23.36</v>
      </c>
      <c r="AF53" s="56">
        <v>200</v>
      </c>
      <c r="AG53" s="56">
        <v>5.58</v>
      </c>
      <c r="AI53" s="56">
        <f t="shared" si="3"/>
        <v>55.68</v>
      </c>
      <c r="AJ53" s="53">
        <f t="shared" si="4"/>
        <v>3.0933333333333333</v>
      </c>
      <c r="AK53" s="171">
        <f t="shared" si="5"/>
        <v>1190.9314285714279</v>
      </c>
      <c r="AL53" s="59">
        <f t="shared" si="6"/>
        <v>0.10596264367816093</v>
      </c>
      <c r="AM53" s="59">
        <f t="shared" si="7"/>
        <v>0.3597341954022989</v>
      </c>
      <c r="AN53" s="59">
        <f t="shared" si="8"/>
        <v>0.53430316091954022</v>
      </c>
      <c r="AO53" s="59">
        <f t="shared" si="9"/>
        <v>0.41954022988505746</v>
      </c>
      <c r="AP53" s="53">
        <f t="shared" si="16"/>
        <v>126.19424261083738</v>
      </c>
      <c r="AQ53" s="53">
        <f t="shared" si="10"/>
        <v>428.41875923645301</v>
      </c>
      <c r="AR53" s="53">
        <f t="shared" si="11"/>
        <v>636.31842672413757</v>
      </c>
      <c r="AS53" s="53">
        <f t="shared" si="12"/>
        <v>499.64364532019675</v>
      </c>
      <c r="AT53" s="174">
        <f t="shared" si="13"/>
        <v>473.14</v>
      </c>
      <c r="AU53" s="59">
        <f t="shared" si="14"/>
        <v>0.39728567795674957</v>
      </c>
      <c r="AV53" s="28">
        <f t="shared" si="15"/>
        <v>61.812297734627826</v>
      </c>
      <c r="AZ53" s="119"/>
      <c r="BA53" s="28"/>
      <c r="BB53" s="62"/>
      <c r="BC53" s="161" t="s">
        <v>34</v>
      </c>
      <c r="BD53" s="30">
        <v>408.565</v>
      </c>
    </row>
    <row r="54" spans="1:63" ht="14.45">
      <c r="A54" s="86" t="s">
        <v>29</v>
      </c>
      <c r="B54" s="86" t="s">
        <v>30</v>
      </c>
      <c r="C54" s="86" t="s">
        <v>36</v>
      </c>
      <c r="D54" s="86">
        <v>2016</v>
      </c>
      <c r="E54" s="86">
        <v>4</v>
      </c>
      <c r="F54" s="86">
        <v>4</v>
      </c>
      <c r="G54" s="86">
        <v>28</v>
      </c>
      <c r="H54" s="86">
        <v>53</v>
      </c>
      <c r="I54" s="86">
        <v>428</v>
      </c>
      <c r="J54" s="68" t="s">
        <v>868</v>
      </c>
      <c r="K54" s="56">
        <v>0.5</v>
      </c>
      <c r="L54" s="154">
        <v>1276</v>
      </c>
      <c r="M54" s="154">
        <v>1111</v>
      </c>
      <c r="N54" s="56">
        <v>876</v>
      </c>
      <c r="O54" s="56">
        <v>936</v>
      </c>
      <c r="P54" s="30">
        <v>135.21428571428601</v>
      </c>
      <c r="Q54" s="30">
        <f t="shared" si="17"/>
        <v>740.78571428571399</v>
      </c>
      <c r="R54" s="56">
        <v>299.54000000000002</v>
      </c>
      <c r="S54" s="56">
        <v>327.92</v>
      </c>
      <c r="T54" s="56">
        <v>583</v>
      </c>
      <c r="U54" s="56">
        <v>776</v>
      </c>
      <c r="V54" s="160">
        <v>179.79</v>
      </c>
      <c r="W54" s="56">
        <v>271.74</v>
      </c>
      <c r="X54" s="59">
        <f t="shared" si="1"/>
        <v>0.40435444990839858</v>
      </c>
      <c r="Y54" s="59">
        <f t="shared" si="2"/>
        <v>0.3083876500857633</v>
      </c>
      <c r="Z54" s="56">
        <v>20</v>
      </c>
      <c r="AA54">
        <v>20</v>
      </c>
      <c r="AB54" s="56">
        <v>10.08</v>
      </c>
      <c r="AC54" s="56">
        <v>27.31</v>
      </c>
      <c r="AD54" s="56">
        <v>45.29</v>
      </c>
      <c r="AE54" s="56">
        <v>34.51</v>
      </c>
      <c r="AF54" s="56">
        <v>200</v>
      </c>
      <c r="AG54" s="56">
        <v>7.78</v>
      </c>
      <c r="AH54" s="56">
        <v>7.84</v>
      </c>
      <c r="AI54" s="56">
        <f t="shared" si="3"/>
        <v>82.68</v>
      </c>
      <c r="AJ54" s="53">
        <f t="shared" si="4"/>
        <v>4.1340000000000003</v>
      </c>
      <c r="AK54" s="171">
        <f t="shared" si="5"/>
        <v>1646.9314285714281</v>
      </c>
      <c r="AL54" s="59">
        <f t="shared" si="6"/>
        <v>0.12191582002902757</v>
      </c>
      <c r="AM54" s="59">
        <f t="shared" si="7"/>
        <v>0.33030962747943876</v>
      </c>
      <c r="AN54" s="59">
        <f t="shared" si="8"/>
        <v>0.54777455249153362</v>
      </c>
      <c r="AO54" s="59">
        <f t="shared" si="9"/>
        <v>0.4173923560716013</v>
      </c>
      <c r="AP54" s="53">
        <f t="shared" si="16"/>
        <v>200.7869956458635</v>
      </c>
      <c r="AQ54" s="53">
        <f t="shared" si="10"/>
        <v>543.99730665560833</v>
      </c>
      <c r="AR54" s="53">
        <f t="shared" si="11"/>
        <v>902.14712626995617</v>
      </c>
      <c r="AS54" s="53">
        <f t="shared" si="12"/>
        <v>687.41658925979652</v>
      </c>
      <c r="AT54" s="174">
        <f t="shared" si="13"/>
        <v>668.1</v>
      </c>
      <c r="AU54" s="59">
        <f t="shared" si="14"/>
        <v>0.40566351968856379</v>
      </c>
      <c r="AV54" s="28">
        <f t="shared" si="15"/>
        <v>20.044067570274407</v>
      </c>
      <c r="AZ54" s="119"/>
      <c r="BA54" s="28"/>
      <c r="BB54" s="62"/>
      <c r="BC54" s="161" t="s">
        <v>43</v>
      </c>
      <c r="BD54" s="30">
        <v>484.68999999999994</v>
      </c>
    </row>
    <row r="55" spans="1:63" s="50" customFormat="1" ht="14.45">
      <c r="A55" s="86" t="s">
        <v>29</v>
      </c>
      <c r="B55" s="86" t="s">
        <v>30</v>
      </c>
      <c r="C55" s="86" t="s">
        <v>33</v>
      </c>
      <c r="D55" s="86">
        <v>1998</v>
      </c>
      <c r="E55" s="86">
        <v>4</v>
      </c>
      <c r="F55" s="86">
        <v>3</v>
      </c>
      <c r="G55" s="86">
        <v>28</v>
      </c>
      <c r="H55" s="86">
        <v>54</v>
      </c>
      <c r="I55" s="86">
        <v>328</v>
      </c>
      <c r="J55" s="68" t="s">
        <v>868</v>
      </c>
      <c r="K55" s="56">
        <v>0.5</v>
      </c>
      <c r="L55" s="56">
        <v>829</v>
      </c>
      <c r="M55" s="56"/>
      <c r="N55" s="56">
        <v>788</v>
      </c>
      <c r="O55" s="56"/>
      <c r="P55" s="30">
        <v>135.21428571428601</v>
      </c>
      <c r="Q55" s="30">
        <f t="shared" si="0"/>
        <v>652.78571428571399</v>
      </c>
      <c r="R55" s="56">
        <v>275.92</v>
      </c>
      <c r="S55" s="56"/>
      <c r="T55" s="56">
        <v>599</v>
      </c>
      <c r="U55" s="56"/>
      <c r="V55" s="160">
        <v>207.01</v>
      </c>
      <c r="W55" s="56"/>
      <c r="X55" s="59">
        <f t="shared" si="1"/>
        <v>0.42268081847029237</v>
      </c>
      <c r="Y55" s="59">
        <f t="shared" si="2"/>
        <v>0.34559265442404002</v>
      </c>
      <c r="Z55" s="56">
        <v>20</v>
      </c>
      <c r="AA55" s="50">
        <v>20</v>
      </c>
      <c r="AB55" s="56">
        <v>5.59</v>
      </c>
      <c r="AC55" s="56">
        <v>23.34</v>
      </c>
      <c r="AD55" s="56">
        <v>40.58</v>
      </c>
      <c r="AE55" s="56">
        <v>31.62</v>
      </c>
      <c r="AF55" s="56">
        <v>200</v>
      </c>
      <c r="AG55" s="56">
        <v>6.92</v>
      </c>
      <c r="AH55" s="56"/>
      <c r="AI55" s="56">
        <f t="shared" si="3"/>
        <v>69.509999999999991</v>
      </c>
      <c r="AJ55" s="53">
        <f t="shared" si="4"/>
        <v>3.4754999999999994</v>
      </c>
      <c r="AK55" s="171">
        <f t="shared" si="5"/>
        <v>1444.591428571428</v>
      </c>
      <c r="AL55" s="59">
        <f t="shared" si="6"/>
        <v>8.0420083441231485E-2</v>
      </c>
      <c r="AM55" s="59">
        <f t="shared" si="7"/>
        <v>0.33577902460077691</v>
      </c>
      <c r="AN55" s="59">
        <f t="shared" si="8"/>
        <v>0.58380089195799167</v>
      </c>
      <c r="AO55" s="59">
        <f t="shared" si="9"/>
        <v>0.45489857574449727</v>
      </c>
      <c r="AP55" s="53">
        <f t="shared" si="16"/>
        <v>116.17416322420203</v>
      </c>
      <c r="AQ55" s="53">
        <f t="shared" si="10"/>
        <v>485.06350083235697</v>
      </c>
      <c r="AR55" s="53">
        <f t="shared" si="11"/>
        <v>843.35376451486911</v>
      </c>
      <c r="AS55" s="53">
        <f t="shared" si="12"/>
        <v>657.14258338985121</v>
      </c>
      <c r="AT55" s="174">
        <f t="shared" si="13"/>
        <v>615.08000000000004</v>
      </c>
      <c r="AU55" s="59">
        <f t="shared" si="14"/>
        <v>0.42578128862931114</v>
      </c>
      <c r="AV55" s="28">
        <f t="shared" si="15"/>
        <v>50.050739344737586</v>
      </c>
      <c r="AW55" s="28"/>
      <c r="AX55" s="53"/>
      <c r="AY55" s="28"/>
      <c r="AZ55" s="119"/>
      <c r="BA55" s="28"/>
      <c r="BB55" s="62"/>
      <c r="BC55" s="161" t="s">
        <v>641</v>
      </c>
      <c r="BD55" s="30"/>
      <c r="BE55"/>
      <c r="BF55"/>
      <c r="BG55"/>
      <c r="BH55"/>
      <c r="BI55"/>
      <c r="BJ55"/>
      <c r="BK55"/>
    </row>
    <row r="56" spans="1:63" ht="14.45">
      <c r="A56" s="86" t="s">
        <v>29</v>
      </c>
      <c r="B56" s="86" t="s">
        <v>30</v>
      </c>
      <c r="C56" s="86" t="s">
        <v>37</v>
      </c>
      <c r="D56" s="86">
        <v>2018</v>
      </c>
      <c r="E56" s="86">
        <v>4</v>
      </c>
      <c r="F56" s="86">
        <v>2</v>
      </c>
      <c r="G56" s="86">
        <v>28</v>
      </c>
      <c r="H56" s="86">
        <v>55</v>
      </c>
      <c r="I56" s="86">
        <v>228</v>
      </c>
      <c r="J56" s="68" t="s">
        <v>868</v>
      </c>
      <c r="K56" s="56">
        <v>0.5</v>
      </c>
      <c r="L56" s="56">
        <v>630</v>
      </c>
      <c r="N56" s="56">
        <v>627</v>
      </c>
      <c r="P56" s="30">
        <v>135.21428571428601</v>
      </c>
      <c r="Q56" s="30">
        <f t="shared" si="0"/>
        <v>491.78571428571399</v>
      </c>
      <c r="R56" s="56">
        <v>173.79</v>
      </c>
      <c r="T56" s="56">
        <v>549</v>
      </c>
      <c r="V56" s="160">
        <v>172.88</v>
      </c>
      <c r="X56" s="59">
        <f t="shared" si="1"/>
        <v>0.35338562091503289</v>
      </c>
      <c r="Y56" s="59">
        <f t="shared" si="2"/>
        <v>0.31489981785063753</v>
      </c>
      <c r="Z56" s="56">
        <v>20</v>
      </c>
      <c r="AA56">
        <v>19</v>
      </c>
      <c r="AB56" s="56">
        <v>9.6999999999999993</v>
      </c>
      <c r="AC56" s="56">
        <v>19.239999999999998</v>
      </c>
      <c r="AD56" s="56">
        <v>32.96</v>
      </c>
      <c r="AE56" s="56">
        <v>25.61</v>
      </c>
      <c r="AF56" s="56">
        <v>200</v>
      </c>
      <c r="AG56" s="56">
        <v>5.89</v>
      </c>
      <c r="AI56" s="56">
        <f t="shared" si="3"/>
        <v>61.9</v>
      </c>
      <c r="AJ56" s="53">
        <f t="shared" si="4"/>
        <v>3.2578947368421054</v>
      </c>
      <c r="AK56" s="171">
        <f t="shared" si="5"/>
        <v>1107.3714285714279</v>
      </c>
      <c r="AL56" s="59">
        <f t="shared" si="6"/>
        <v>0.15670436187399031</v>
      </c>
      <c r="AM56" s="59">
        <f t="shared" si="7"/>
        <v>0.31082390953150241</v>
      </c>
      <c r="AN56" s="59">
        <f t="shared" si="8"/>
        <v>0.53247172859450731</v>
      </c>
      <c r="AO56" s="59">
        <f t="shared" si="9"/>
        <v>0.4137318255250404</v>
      </c>
      <c r="AP56" s="53">
        <f t="shared" si="16"/>
        <v>173.52993307177465</v>
      </c>
      <c r="AQ56" s="53">
        <f t="shared" si="10"/>
        <v>344.1975167320561</v>
      </c>
      <c r="AR56" s="53">
        <f t="shared" si="11"/>
        <v>589.64397876759722</v>
      </c>
      <c r="AS56" s="53">
        <f t="shared" si="12"/>
        <v>458.15480267712877</v>
      </c>
      <c r="AT56" s="174">
        <f t="shared" si="13"/>
        <v>398.79999999999995</v>
      </c>
      <c r="AU56" s="59">
        <f t="shared" si="14"/>
        <v>0.36013210175963689</v>
      </c>
      <c r="AV56" s="28">
        <f t="shared" si="15"/>
        <v>98.95275907704702</v>
      </c>
      <c r="AZ56" s="119"/>
      <c r="BA56" s="28"/>
      <c r="BB56" s="62"/>
      <c r="BC56" s="161" t="s">
        <v>618</v>
      </c>
      <c r="BD56" s="30">
        <v>471.42312499999997</v>
      </c>
    </row>
    <row r="57" spans="1:63" ht="14.45">
      <c r="A57" s="86" t="s">
        <v>29</v>
      </c>
      <c r="B57" s="86" t="s">
        <v>30</v>
      </c>
      <c r="C57" s="86" t="s">
        <v>31</v>
      </c>
      <c r="D57" s="86">
        <v>1983</v>
      </c>
      <c r="E57" s="86">
        <v>4</v>
      </c>
      <c r="F57" s="86">
        <v>1</v>
      </c>
      <c r="G57" s="86">
        <v>28</v>
      </c>
      <c r="H57" s="86">
        <v>56</v>
      </c>
      <c r="I57" s="86">
        <v>128</v>
      </c>
      <c r="J57" s="68" t="s">
        <v>868</v>
      </c>
      <c r="K57" s="56">
        <v>0.5</v>
      </c>
      <c r="L57" s="56">
        <v>630</v>
      </c>
      <c r="N57" s="56">
        <v>662</v>
      </c>
      <c r="P57" s="30">
        <v>135.21428571428601</v>
      </c>
      <c r="Q57" s="30">
        <f t="shared" si="0"/>
        <v>526.78571428571399</v>
      </c>
      <c r="R57" s="56">
        <v>195.55</v>
      </c>
      <c r="T57" s="56">
        <v>608</v>
      </c>
      <c r="V57" s="160">
        <v>181.92</v>
      </c>
      <c r="X57" s="59">
        <f t="shared" si="1"/>
        <v>0.37121355932203415</v>
      </c>
      <c r="Y57" s="59">
        <f t="shared" si="2"/>
        <v>0.29921052631578943</v>
      </c>
      <c r="Z57" s="56">
        <v>20</v>
      </c>
      <c r="AA57">
        <v>20</v>
      </c>
      <c r="AB57" s="56">
        <v>5.35</v>
      </c>
      <c r="AC57" s="56">
        <v>18.100000000000001</v>
      </c>
      <c r="AD57" s="56">
        <v>23.85</v>
      </c>
      <c r="AE57" s="56">
        <v>18.239999999999998</v>
      </c>
      <c r="AF57" s="56">
        <v>200</v>
      </c>
      <c r="AG57" s="56">
        <v>5.68</v>
      </c>
      <c r="AI57" s="56">
        <f t="shared" si="3"/>
        <v>47.300000000000004</v>
      </c>
      <c r="AJ57" s="53">
        <f t="shared" si="4"/>
        <v>2.3650000000000002</v>
      </c>
      <c r="AK57" s="171">
        <f t="shared" si="5"/>
        <v>1148.1714285714279</v>
      </c>
      <c r="AL57" s="59">
        <f t="shared" si="6"/>
        <v>0.11310782241014797</v>
      </c>
      <c r="AM57" s="59">
        <f t="shared" si="7"/>
        <v>0.38266384778012685</v>
      </c>
      <c r="AN57" s="59">
        <f t="shared" si="8"/>
        <v>0.5042283298097251</v>
      </c>
      <c r="AO57" s="59">
        <f t="shared" si="9"/>
        <v>0.38562367864693442</v>
      </c>
      <c r="AP57" s="53">
        <f t="shared" si="16"/>
        <v>129.86717003926296</v>
      </c>
      <c r="AQ57" s="53">
        <f t="shared" si="10"/>
        <v>439.36369676834767</v>
      </c>
      <c r="AR57" s="53">
        <f t="shared" si="11"/>
        <v>578.94056176381719</v>
      </c>
      <c r="AS57" s="53">
        <f t="shared" si="12"/>
        <v>442.76209000301992</v>
      </c>
      <c r="AT57" s="174">
        <f t="shared" si="13"/>
        <v>427.58000000000004</v>
      </c>
      <c r="AU57" s="59">
        <f t="shared" si="14"/>
        <v>0.37240083611207908</v>
      </c>
      <c r="AV57" s="28">
        <f t="shared" si="15"/>
        <v>86.0598312452058</v>
      </c>
      <c r="AZ57" s="119"/>
      <c r="BA57" s="28"/>
      <c r="BB57" s="62"/>
    </row>
    <row r="58" spans="1:63" ht="14.45">
      <c r="A58" s="86" t="s">
        <v>39</v>
      </c>
      <c r="B58" s="86" t="s">
        <v>40</v>
      </c>
      <c r="C58" s="86" t="s">
        <v>43</v>
      </c>
      <c r="D58" s="86">
        <v>1999</v>
      </c>
      <c r="E58" s="86">
        <v>4</v>
      </c>
      <c r="F58" s="86">
        <v>1</v>
      </c>
      <c r="G58" s="86">
        <v>30</v>
      </c>
      <c r="H58" s="86">
        <v>57</v>
      </c>
      <c r="I58" s="86">
        <v>130</v>
      </c>
      <c r="J58" s="68" t="s">
        <v>868</v>
      </c>
      <c r="K58" s="56">
        <v>0.5</v>
      </c>
      <c r="L58" s="56">
        <v>736</v>
      </c>
      <c r="N58" s="56">
        <v>690</v>
      </c>
      <c r="P58" s="30">
        <v>135.21428571428601</v>
      </c>
      <c r="Q58" s="30">
        <f t="shared" si="0"/>
        <v>554.78571428571399</v>
      </c>
      <c r="R58" s="56">
        <v>226.16</v>
      </c>
      <c r="T58" s="56">
        <v>530</v>
      </c>
      <c r="V58" s="160">
        <v>173.42</v>
      </c>
      <c r="X58" s="59">
        <f t="shared" si="1"/>
        <v>0.40765289043388719</v>
      </c>
      <c r="Y58" s="59">
        <f t="shared" si="2"/>
        <v>0.32720754716981132</v>
      </c>
      <c r="Z58" s="56">
        <v>20</v>
      </c>
      <c r="AA58">
        <v>19</v>
      </c>
      <c r="AB58" s="56">
        <v>5.56</v>
      </c>
      <c r="AC58" s="56">
        <v>15.74</v>
      </c>
      <c r="AD58" s="56">
        <v>26.61</v>
      </c>
      <c r="AE58" s="56">
        <v>21.28</v>
      </c>
      <c r="AF58" s="56">
        <v>200</v>
      </c>
      <c r="AG58" s="56">
        <v>6.62</v>
      </c>
      <c r="AI58" s="56">
        <f t="shared" si="3"/>
        <v>47.91</v>
      </c>
      <c r="AJ58" s="53">
        <f t="shared" si="4"/>
        <v>2.5215789473684209</v>
      </c>
      <c r="AK58" s="171">
        <f t="shared" si="5"/>
        <v>1205.3914285714279</v>
      </c>
      <c r="AL58" s="59">
        <f t="shared" si="6"/>
        <v>0.11605092882487998</v>
      </c>
      <c r="AM58" s="59">
        <f t="shared" si="7"/>
        <v>0.32853266541431853</v>
      </c>
      <c r="AN58" s="59">
        <f t="shared" si="8"/>
        <v>0.55541640576080153</v>
      </c>
      <c r="AO58" s="59">
        <f t="shared" si="9"/>
        <v>0.44416614485493638</v>
      </c>
      <c r="AP58" s="53">
        <f t="shared" si="16"/>
        <v>139.88679488326318</v>
      </c>
      <c r="AQ58" s="53">
        <f t="shared" si="10"/>
        <v>396.01045889614437</v>
      </c>
      <c r="AR58" s="53">
        <f t="shared" si="11"/>
        <v>669.49417479202043</v>
      </c>
      <c r="AS58" s="53">
        <f t="shared" si="12"/>
        <v>535.39406386975554</v>
      </c>
      <c r="AT58" s="174">
        <f t="shared" si="13"/>
        <v>494.88</v>
      </c>
      <c r="AU58" s="59">
        <f t="shared" si="14"/>
        <v>0.41055543308990344</v>
      </c>
      <c r="AV58" s="28">
        <f t="shared" si="15"/>
        <v>53.360452776795185</v>
      </c>
      <c r="AZ58" s="119"/>
      <c r="BA58" s="28"/>
      <c r="BB58" s="62"/>
    </row>
    <row r="59" spans="1:63" ht="14.45">
      <c r="A59" s="86" t="s">
        <v>39</v>
      </c>
      <c r="B59" s="86" t="s">
        <v>40</v>
      </c>
      <c r="C59" s="86" t="s">
        <v>48</v>
      </c>
      <c r="D59" s="86">
        <v>2020</v>
      </c>
      <c r="E59" s="86">
        <v>4</v>
      </c>
      <c r="F59" s="86">
        <v>2</v>
      </c>
      <c r="G59" s="86">
        <v>30</v>
      </c>
      <c r="H59" s="86">
        <v>58</v>
      </c>
      <c r="I59" s="86">
        <v>230</v>
      </c>
      <c r="J59" s="68" t="s">
        <v>868</v>
      </c>
      <c r="K59" s="56">
        <v>0.5</v>
      </c>
      <c r="L59" s="56">
        <v>657</v>
      </c>
      <c r="N59" s="56">
        <v>597</v>
      </c>
      <c r="P59" s="30">
        <v>135.21428571428601</v>
      </c>
      <c r="Q59" s="30">
        <f t="shared" si="0"/>
        <v>461.78571428571399</v>
      </c>
      <c r="R59" s="56">
        <v>202.5</v>
      </c>
      <c r="T59" s="56">
        <v>453</v>
      </c>
      <c r="V59" s="160">
        <v>148.33000000000001</v>
      </c>
      <c r="X59" s="59">
        <f t="shared" si="1"/>
        <v>0.43851508120649679</v>
      </c>
      <c r="Y59" s="59">
        <f t="shared" si="2"/>
        <v>0.32743929359823404</v>
      </c>
      <c r="Z59" s="56">
        <v>20</v>
      </c>
      <c r="AA59">
        <v>20</v>
      </c>
      <c r="AB59" s="56">
        <v>5.92</v>
      </c>
      <c r="AC59" s="56">
        <v>22.54</v>
      </c>
      <c r="AD59" s="56">
        <v>42.91</v>
      </c>
      <c r="AE59" s="56">
        <v>34.21</v>
      </c>
      <c r="AF59" s="56">
        <v>200</v>
      </c>
      <c r="AG59" s="56">
        <v>7.2</v>
      </c>
      <c r="AI59" s="56">
        <f t="shared" si="3"/>
        <v>71.37</v>
      </c>
      <c r="AJ59" s="53">
        <f t="shared" si="4"/>
        <v>3.5685000000000002</v>
      </c>
      <c r="AK59" s="171">
        <f t="shared" si="5"/>
        <v>1066.311428571428</v>
      </c>
      <c r="AL59" s="59">
        <f t="shared" si="6"/>
        <v>8.2948017374246882E-2</v>
      </c>
      <c r="AM59" s="59">
        <f t="shared" si="7"/>
        <v>0.31581897155667643</v>
      </c>
      <c r="AN59" s="59">
        <f t="shared" si="8"/>
        <v>0.60123301106907656</v>
      </c>
      <c r="AO59" s="59">
        <f t="shared" si="9"/>
        <v>0.4793330531035449</v>
      </c>
      <c r="AP59" s="53">
        <f t="shared" si="16"/>
        <v>88.448418903500823</v>
      </c>
      <c r="AQ59" s="53">
        <f t="shared" si="10"/>
        <v>336.76137873055882</v>
      </c>
      <c r="AR59" s="53">
        <f t="shared" si="11"/>
        <v>641.10163093736821</v>
      </c>
      <c r="AS59" s="53">
        <f t="shared" si="12"/>
        <v>511.11831261634512</v>
      </c>
      <c r="AT59" s="174">
        <f t="shared" si="13"/>
        <v>473.42</v>
      </c>
      <c r="AU59" s="59">
        <f t="shared" si="14"/>
        <v>0.44397911090032688</v>
      </c>
      <c r="AV59" s="28">
        <f t="shared" si="15"/>
        <v>46.498765432098772</v>
      </c>
      <c r="AZ59" s="119"/>
      <c r="BA59" s="28"/>
      <c r="BB59" s="62"/>
    </row>
    <row r="60" spans="1:63" ht="14.45">
      <c r="A60" s="86" t="s">
        <v>39</v>
      </c>
      <c r="B60" s="86" t="s">
        <v>40</v>
      </c>
      <c r="C60" s="86" t="s">
        <v>44</v>
      </c>
      <c r="D60" s="86">
        <v>2001</v>
      </c>
      <c r="E60" s="86">
        <v>4</v>
      </c>
      <c r="F60" s="86">
        <v>3</v>
      </c>
      <c r="G60" s="86">
        <v>30</v>
      </c>
      <c r="H60" s="86">
        <v>59</v>
      </c>
      <c r="I60" s="86">
        <v>330</v>
      </c>
      <c r="J60" s="68" t="s">
        <v>868</v>
      </c>
      <c r="K60" s="56">
        <v>0.5</v>
      </c>
      <c r="L60" s="56">
        <v>730</v>
      </c>
      <c r="N60" s="56">
        <v>606</v>
      </c>
      <c r="P60" s="30">
        <v>135.21428571428601</v>
      </c>
      <c r="Q60" s="30">
        <f t="shared" si="0"/>
        <v>470.78571428571399</v>
      </c>
      <c r="R60" s="56">
        <v>219.85</v>
      </c>
      <c r="T60" s="56">
        <v>563</v>
      </c>
      <c r="V60" s="160">
        <v>197.36</v>
      </c>
      <c r="X60" s="59">
        <f t="shared" si="1"/>
        <v>0.46698528296161462</v>
      </c>
      <c r="Y60" s="59">
        <f t="shared" si="2"/>
        <v>0.35055062166962703</v>
      </c>
      <c r="Z60" s="56">
        <v>20</v>
      </c>
      <c r="AA60">
        <v>19</v>
      </c>
      <c r="AB60" s="56">
        <v>4.6900000000000004</v>
      </c>
      <c r="AC60" s="56">
        <v>16.86</v>
      </c>
      <c r="AD60" s="56">
        <v>36.03</v>
      </c>
      <c r="AE60" s="56">
        <v>27.93</v>
      </c>
      <c r="AF60" s="56">
        <v>200</v>
      </c>
      <c r="AG60" s="56">
        <v>7.97</v>
      </c>
      <c r="AI60" s="56">
        <f t="shared" si="3"/>
        <v>57.58</v>
      </c>
      <c r="AJ60" s="53">
        <f t="shared" si="4"/>
        <v>3.0305263157894737</v>
      </c>
      <c r="AK60" s="171">
        <f t="shared" si="5"/>
        <v>1056.7314285714281</v>
      </c>
      <c r="AL60" s="59">
        <f t="shared" si="6"/>
        <v>8.1451893018409174E-2</v>
      </c>
      <c r="AM60" s="59">
        <f t="shared" si="7"/>
        <v>0.29281000347342828</v>
      </c>
      <c r="AN60" s="59">
        <f t="shared" si="8"/>
        <v>0.62573810350816261</v>
      </c>
      <c r="AO60" s="59">
        <f t="shared" si="9"/>
        <v>0.48506425842306355</v>
      </c>
      <c r="AP60" s="53">
        <f t="shared" si="16"/>
        <v>86.072775269190657</v>
      </c>
      <c r="AQ60" s="53">
        <f t="shared" si="10"/>
        <v>309.42153327048067</v>
      </c>
      <c r="AR60" s="53">
        <f t="shared" si="11"/>
        <v>661.23712003175683</v>
      </c>
      <c r="AS60" s="53">
        <f t="shared" si="12"/>
        <v>512.58264675234432</v>
      </c>
      <c r="AT60" s="174">
        <f t="shared" si="13"/>
        <v>495.56</v>
      </c>
      <c r="AU60" s="59">
        <f t="shared" si="14"/>
        <v>0.46895548537809334</v>
      </c>
      <c r="AV60" s="28">
        <f t="shared" si="15"/>
        <v>79.540595860814207</v>
      </c>
      <c r="AZ60" s="119"/>
      <c r="BA60" s="28"/>
      <c r="BB60" s="62"/>
      <c r="BF60" s="29" t="s">
        <v>669</v>
      </c>
    </row>
    <row r="61" spans="1:63" ht="14.45">
      <c r="A61" s="86" t="s">
        <v>39</v>
      </c>
      <c r="B61" s="86" t="s">
        <v>40</v>
      </c>
      <c r="C61" s="86" t="s">
        <v>45</v>
      </c>
      <c r="D61" s="86">
        <v>2004</v>
      </c>
      <c r="E61" s="86">
        <v>4</v>
      </c>
      <c r="F61" s="86">
        <v>4</v>
      </c>
      <c r="G61" s="86">
        <v>30</v>
      </c>
      <c r="H61" s="86">
        <v>60</v>
      </c>
      <c r="I61" s="86">
        <v>430</v>
      </c>
      <c r="J61" s="68" t="s">
        <v>868</v>
      </c>
      <c r="K61" s="56">
        <v>0.5</v>
      </c>
      <c r="L61" s="154">
        <v>1112</v>
      </c>
      <c r="M61" s="154">
        <v>922</v>
      </c>
      <c r="N61" s="56">
        <v>734</v>
      </c>
      <c r="O61" s="56">
        <v>815</v>
      </c>
      <c r="P61" s="30">
        <v>135.21428571428601</v>
      </c>
      <c r="Q61" s="30">
        <f t="shared" si="0"/>
        <v>598.78571428571399</v>
      </c>
      <c r="R61" s="56">
        <v>248.32</v>
      </c>
      <c r="S61" s="56">
        <v>290.19</v>
      </c>
      <c r="T61" s="56">
        <v>595</v>
      </c>
      <c r="U61" s="56">
        <v>623</v>
      </c>
      <c r="V61" s="160">
        <v>194.6</v>
      </c>
      <c r="W61" s="56">
        <v>217.33</v>
      </c>
      <c r="X61" s="59">
        <f t="shared" si="1"/>
        <v>0.41470595252296333</v>
      </c>
      <c r="Y61" s="59">
        <f t="shared" si="2"/>
        <v>0.32705882352941174</v>
      </c>
      <c r="Z61" s="56">
        <v>20</v>
      </c>
      <c r="AA61">
        <v>20</v>
      </c>
      <c r="AB61" s="56">
        <v>3.64</v>
      </c>
      <c r="AC61" s="56">
        <v>24.52</v>
      </c>
      <c r="AD61" s="56">
        <v>45.68</v>
      </c>
      <c r="AE61" s="56">
        <v>34.159999999999997</v>
      </c>
      <c r="AF61" s="56">
        <v>200</v>
      </c>
      <c r="AG61" s="56">
        <v>7.46</v>
      </c>
      <c r="AH61" s="56">
        <v>7.69</v>
      </c>
      <c r="AI61" s="56">
        <f t="shared" si="3"/>
        <v>73.84</v>
      </c>
      <c r="AJ61" s="53">
        <f t="shared" si="4"/>
        <v>3.6920000000000002</v>
      </c>
      <c r="AK61" s="171">
        <f t="shared" si="5"/>
        <v>1345.2514285714281</v>
      </c>
      <c r="AL61" s="59">
        <f t="shared" si="6"/>
        <v>4.9295774647887321E-2</v>
      </c>
      <c r="AM61" s="59">
        <f t="shared" si="7"/>
        <v>0.33206933911159259</v>
      </c>
      <c r="AN61" s="59">
        <f t="shared" si="8"/>
        <v>0.61863488624051999</v>
      </c>
      <c r="AO61" s="59">
        <f t="shared" si="9"/>
        <v>0.46262188515709635</v>
      </c>
      <c r="AP61" s="53">
        <f t="shared" si="16"/>
        <v>66.315211267605605</v>
      </c>
      <c r="AQ61" s="53">
        <f t="shared" si="10"/>
        <v>446.71675282463991</v>
      </c>
      <c r="AR61" s="53">
        <f t="shared" si="11"/>
        <v>832.21946447918242</v>
      </c>
      <c r="AS61" s="53">
        <f t="shared" si="12"/>
        <v>622.342751895991</v>
      </c>
      <c r="AT61" s="174">
        <f t="shared" si="13"/>
        <v>564.96</v>
      </c>
      <c r="AU61" s="59">
        <f t="shared" si="14"/>
        <v>0.41996610299083781</v>
      </c>
      <c r="AV61" s="28">
        <f t="shared" si="15"/>
        <v>56.733247422680414</v>
      </c>
      <c r="AZ61" s="119"/>
      <c r="BA61" s="28"/>
      <c r="BB61" s="62"/>
      <c r="BC61" s="29" t="s">
        <v>49</v>
      </c>
      <c r="BD61" s="29" t="s">
        <v>53</v>
      </c>
      <c r="BE61" s="29" t="s">
        <v>52</v>
      </c>
      <c r="BF61" t="s">
        <v>871</v>
      </c>
      <c r="BG61" t="s">
        <v>785</v>
      </c>
    </row>
    <row r="62" spans="1:63" ht="14.45">
      <c r="A62" s="86" t="s">
        <v>39</v>
      </c>
      <c r="B62" s="86" t="s">
        <v>40</v>
      </c>
      <c r="C62" s="86" t="s">
        <v>42</v>
      </c>
      <c r="D62" s="86">
        <v>1989</v>
      </c>
      <c r="E62" s="86">
        <v>4</v>
      </c>
      <c r="F62" s="86">
        <v>4</v>
      </c>
      <c r="G62" s="86">
        <v>32</v>
      </c>
      <c r="H62" s="86">
        <v>61</v>
      </c>
      <c r="I62" s="86">
        <v>432</v>
      </c>
      <c r="J62" s="68" t="s">
        <v>868</v>
      </c>
      <c r="K62" s="56">
        <v>0.5</v>
      </c>
      <c r="L62" s="56">
        <v>803</v>
      </c>
      <c r="N62" s="56">
        <v>633</v>
      </c>
      <c r="P62" s="30">
        <v>135.21428571428601</v>
      </c>
      <c r="Q62" s="30">
        <f t="shared" si="0"/>
        <v>497.78571428571399</v>
      </c>
      <c r="R62" s="56">
        <v>221.93</v>
      </c>
      <c r="T62" s="56">
        <v>554</v>
      </c>
      <c r="V62" s="160">
        <v>191.28</v>
      </c>
      <c r="X62" s="59">
        <f t="shared" si="1"/>
        <v>0.44583440952790959</v>
      </c>
      <c r="Y62" s="59">
        <f t="shared" si="2"/>
        <v>0.34527075812274366</v>
      </c>
      <c r="Z62" s="56">
        <v>20</v>
      </c>
      <c r="AA62">
        <v>20</v>
      </c>
      <c r="AB62" s="56">
        <v>5.27</v>
      </c>
      <c r="AC62" s="56">
        <v>20.6</v>
      </c>
      <c r="AD62" s="56">
        <v>38.26</v>
      </c>
      <c r="AE62" s="56">
        <v>29.07</v>
      </c>
      <c r="AF62" s="56">
        <v>200</v>
      </c>
      <c r="AG62" s="56">
        <v>6.79</v>
      </c>
      <c r="AI62" s="56">
        <f t="shared" si="3"/>
        <v>64.13</v>
      </c>
      <c r="AJ62" s="53">
        <f t="shared" si="4"/>
        <v>3.2064999999999997</v>
      </c>
      <c r="AK62" s="171">
        <f t="shared" si="5"/>
        <v>1123.831428571428</v>
      </c>
      <c r="AL62" s="59">
        <f t="shared" si="6"/>
        <v>8.2176828317480119E-2</v>
      </c>
      <c r="AM62" s="59">
        <f t="shared" si="7"/>
        <v>0.32122251676282554</v>
      </c>
      <c r="AN62" s="59">
        <f t="shared" si="8"/>
        <v>0.59660065491969438</v>
      </c>
      <c r="AO62" s="59">
        <f t="shared" si="9"/>
        <v>0.45329798846093877</v>
      </c>
      <c r="AP62" s="53">
        <f t="shared" si="16"/>
        <v>92.352902363502665</v>
      </c>
      <c r="AQ62" s="53">
        <f t="shared" si="10"/>
        <v>360.99995990287567</v>
      </c>
      <c r="AR62" s="53">
        <f t="shared" si="11"/>
        <v>670.47856630504964</v>
      </c>
      <c r="AS62" s="53">
        <f t="shared" si="12"/>
        <v>509.43052594061152</v>
      </c>
      <c r="AT62" s="174">
        <f t="shared" si="13"/>
        <v>502</v>
      </c>
      <c r="AU62" s="59">
        <f t="shared" si="14"/>
        <v>0.446686208658645</v>
      </c>
      <c r="AV62" s="28">
        <f t="shared" si="15"/>
        <v>72.378677961519401</v>
      </c>
      <c r="AZ62" s="119"/>
      <c r="BA62" s="28"/>
      <c r="BB62" s="62"/>
      <c r="BC62" t="s">
        <v>39</v>
      </c>
      <c r="BD62">
        <v>1984</v>
      </c>
      <c r="BE62" t="s">
        <v>41</v>
      </c>
      <c r="BF62" s="30">
        <v>1013.4414285714281</v>
      </c>
      <c r="BG62" s="30">
        <v>339.41672507019069</v>
      </c>
    </row>
    <row r="63" spans="1:63" ht="14.45">
      <c r="A63" s="86" t="s">
        <v>39</v>
      </c>
      <c r="B63" s="86" t="s">
        <v>40</v>
      </c>
      <c r="C63" s="86" t="s">
        <v>47</v>
      </c>
      <c r="D63" s="86">
        <v>2016</v>
      </c>
      <c r="E63" s="86">
        <v>4</v>
      </c>
      <c r="F63" s="86">
        <v>3</v>
      </c>
      <c r="G63" s="86">
        <v>32</v>
      </c>
      <c r="H63" s="86">
        <v>62</v>
      </c>
      <c r="I63" s="86">
        <v>332</v>
      </c>
      <c r="J63" s="68" t="s">
        <v>868</v>
      </c>
      <c r="K63" s="56">
        <v>0.5</v>
      </c>
      <c r="L63" s="56">
        <v>962</v>
      </c>
      <c r="M63" s="56">
        <v>859</v>
      </c>
      <c r="N63" s="56">
        <v>854</v>
      </c>
      <c r="O63" s="56">
        <v>648</v>
      </c>
      <c r="P63" s="30">
        <v>135.21428571428601</v>
      </c>
      <c r="Q63" s="30">
        <f t="shared" si="0"/>
        <v>718.78571428571399</v>
      </c>
      <c r="R63" s="56">
        <v>339.78</v>
      </c>
      <c r="S63" s="56">
        <v>253.52</v>
      </c>
      <c r="T63" s="56">
        <v>504</v>
      </c>
      <c r="U63" s="56">
        <v>541</v>
      </c>
      <c r="V63" s="160">
        <v>182.13</v>
      </c>
      <c r="W63" s="56">
        <v>203.04</v>
      </c>
      <c r="X63" s="59">
        <f t="shared" si="1"/>
        <v>0.472713902414787</v>
      </c>
      <c r="Y63" s="59">
        <f t="shared" si="2"/>
        <v>0.36136904761904759</v>
      </c>
      <c r="Z63" s="56">
        <v>20</v>
      </c>
      <c r="AA63">
        <v>20</v>
      </c>
      <c r="AB63" s="56">
        <v>4.1900000000000004</v>
      </c>
      <c r="AC63" s="56">
        <v>14.85</v>
      </c>
      <c r="AD63" s="56">
        <v>27.79</v>
      </c>
      <c r="AE63" s="56">
        <v>21.2</v>
      </c>
      <c r="AF63" s="56">
        <v>200</v>
      </c>
      <c r="AG63" s="56">
        <v>8.58</v>
      </c>
      <c r="AH63" s="56">
        <v>8.6300000000000008</v>
      </c>
      <c r="AI63" s="56">
        <f t="shared" si="3"/>
        <v>46.83</v>
      </c>
      <c r="AJ63" s="53">
        <f t="shared" si="4"/>
        <v>2.3414999999999999</v>
      </c>
      <c r="AK63" s="171">
        <f t="shared" si="5"/>
        <v>1531.2314285714281</v>
      </c>
      <c r="AL63" s="59">
        <f t="shared" si="6"/>
        <v>8.9472560324578274E-2</v>
      </c>
      <c r="AM63" s="59">
        <f t="shared" si="7"/>
        <v>0.31710442024343372</v>
      </c>
      <c r="AN63" s="59">
        <f t="shared" si="8"/>
        <v>0.59342301943198805</v>
      </c>
      <c r="AO63" s="59">
        <f t="shared" si="9"/>
        <v>0.45270125987614779</v>
      </c>
      <c r="AP63" s="53">
        <f t="shared" si="16"/>
        <v>137.00319636374726</v>
      </c>
      <c r="AQ63" s="53">
        <f t="shared" si="10"/>
        <v>485.56025441566749</v>
      </c>
      <c r="AR63" s="53">
        <f t="shared" si="11"/>
        <v>908.6679777920134</v>
      </c>
      <c r="AS63" s="53">
        <f t="shared" si="12"/>
        <v>693.19039687623911</v>
      </c>
      <c r="AT63" s="174">
        <f t="shared" si="13"/>
        <v>721.95999999999992</v>
      </c>
      <c r="AU63" s="59">
        <f t="shared" si="14"/>
        <v>0.47148979999290963</v>
      </c>
      <c r="AV63" s="28">
        <f t="shared" si="15"/>
        <v>7.2046618400141327</v>
      </c>
      <c r="AZ63" s="119"/>
      <c r="BA63" s="28"/>
      <c r="BB63" s="62"/>
      <c r="BD63">
        <v>1989</v>
      </c>
      <c r="BE63" t="s">
        <v>42</v>
      </c>
      <c r="BF63" s="30">
        <v>1004.156428571428</v>
      </c>
      <c r="BG63" s="30">
        <v>322.25637369753412</v>
      </c>
    </row>
    <row r="64" spans="1:63" ht="14.45">
      <c r="A64" s="86" t="s">
        <v>39</v>
      </c>
      <c r="B64" s="86" t="s">
        <v>40</v>
      </c>
      <c r="C64" s="86" t="s">
        <v>41</v>
      </c>
      <c r="D64" s="86">
        <v>1984</v>
      </c>
      <c r="E64" s="86">
        <v>4</v>
      </c>
      <c r="F64" s="86">
        <v>2</v>
      </c>
      <c r="G64" s="86">
        <v>32</v>
      </c>
      <c r="H64" s="86">
        <v>63</v>
      </c>
      <c r="I64" s="86">
        <v>232</v>
      </c>
      <c r="J64" s="68" t="s">
        <v>868</v>
      </c>
      <c r="K64" s="56">
        <v>0.5</v>
      </c>
      <c r="L64" s="56">
        <v>597</v>
      </c>
      <c r="N64" s="56">
        <v>617</v>
      </c>
      <c r="P64" s="30">
        <v>135.21428571428601</v>
      </c>
      <c r="Q64" s="30">
        <f t="shared" si="0"/>
        <v>481.78571428571399</v>
      </c>
      <c r="R64" s="56">
        <v>166.1</v>
      </c>
      <c r="T64" s="56">
        <v>512</v>
      </c>
      <c r="V64" s="160">
        <v>152.65</v>
      </c>
      <c r="X64" s="59">
        <f t="shared" si="1"/>
        <v>0.34475908080059325</v>
      </c>
      <c r="Y64" s="59">
        <f t="shared" si="2"/>
        <v>0.29814453125000001</v>
      </c>
      <c r="Z64" s="56">
        <v>20</v>
      </c>
      <c r="AA64">
        <v>18</v>
      </c>
      <c r="AB64" s="56">
        <v>5.58</v>
      </c>
      <c r="AC64" s="56">
        <v>14.17</v>
      </c>
      <c r="AD64" s="56">
        <v>18.170000000000002</v>
      </c>
      <c r="AE64" s="56">
        <v>13.55</v>
      </c>
      <c r="AF64" s="56">
        <v>200</v>
      </c>
      <c r="AG64" s="56">
        <v>4.37</v>
      </c>
      <c r="AI64" s="56">
        <f t="shared" si="3"/>
        <v>37.92</v>
      </c>
      <c r="AJ64" s="53">
        <f t="shared" si="4"/>
        <v>2.1066666666666669</v>
      </c>
      <c r="AK64" s="171">
        <f t="shared" si="5"/>
        <v>1039.4114285714279</v>
      </c>
      <c r="AL64" s="59">
        <f t="shared" si="6"/>
        <v>0.14715189873417722</v>
      </c>
      <c r="AM64" s="59">
        <f t="shared" si="7"/>
        <v>0.37368143459915609</v>
      </c>
      <c r="AN64" s="59">
        <f t="shared" si="8"/>
        <v>0.47916666666666669</v>
      </c>
      <c r="AO64" s="59">
        <f t="shared" si="9"/>
        <v>0.35733122362869196</v>
      </c>
      <c r="AP64" s="53">
        <f t="shared" si="16"/>
        <v>152.95136528028925</v>
      </c>
      <c r="AQ64" s="53">
        <f t="shared" si="10"/>
        <v>388.40875376732942</v>
      </c>
      <c r="AR64" s="53">
        <f t="shared" si="11"/>
        <v>498.05130952380921</v>
      </c>
      <c r="AS64" s="53">
        <f t="shared" si="12"/>
        <v>371.41415762507506</v>
      </c>
      <c r="AT64" s="174">
        <f t="shared" si="13"/>
        <v>359.3</v>
      </c>
      <c r="AU64" s="59">
        <f t="shared" si="14"/>
        <v>0.34567639928091198</v>
      </c>
      <c r="AV64" s="28">
        <f t="shared" si="15"/>
        <v>83.804936785069245</v>
      </c>
      <c r="AZ64" s="119"/>
      <c r="BA64" s="28"/>
      <c r="BB64" s="62"/>
      <c r="BD64">
        <v>1999</v>
      </c>
      <c r="BE64" t="s">
        <v>43</v>
      </c>
      <c r="BF64" s="30">
        <v>1198.7664285714279</v>
      </c>
      <c r="BG64" s="30">
        <v>410.61708930990051</v>
      </c>
    </row>
    <row r="65" spans="1:59" ht="14.45">
      <c r="A65" s="86" t="s">
        <v>39</v>
      </c>
      <c r="B65" s="86" t="s">
        <v>40</v>
      </c>
      <c r="C65" s="86" t="s">
        <v>46</v>
      </c>
      <c r="D65" s="86">
        <v>2008</v>
      </c>
      <c r="E65" s="86">
        <v>4</v>
      </c>
      <c r="F65" s="86">
        <v>1</v>
      </c>
      <c r="G65" s="86">
        <v>32</v>
      </c>
      <c r="H65" s="86">
        <v>64</v>
      </c>
      <c r="I65" s="86">
        <v>132</v>
      </c>
      <c r="J65" s="68" t="s">
        <v>868</v>
      </c>
      <c r="K65" s="56">
        <v>0.5</v>
      </c>
      <c r="L65" s="56">
        <v>645</v>
      </c>
      <c r="N65" s="56">
        <v>602</v>
      </c>
      <c r="P65" s="30">
        <v>135.21428571428601</v>
      </c>
      <c r="Q65" s="30">
        <f t="shared" si="17"/>
        <v>466.78571428571399</v>
      </c>
      <c r="R65" s="56">
        <v>196.82</v>
      </c>
      <c r="T65" s="56">
        <v>524</v>
      </c>
      <c r="V65" s="160">
        <v>170.28</v>
      </c>
      <c r="X65" s="59">
        <f t="shared" si="1"/>
        <v>0.42164957918898266</v>
      </c>
      <c r="Y65" s="59">
        <f t="shared" si="2"/>
        <v>0.32496183206106871</v>
      </c>
      <c r="Z65" s="56">
        <v>20</v>
      </c>
      <c r="AA65">
        <v>20</v>
      </c>
      <c r="AB65" s="56">
        <v>5.1100000000000003</v>
      </c>
      <c r="AC65" s="56">
        <v>17.760000000000002</v>
      </c>
      <c r="AD65" s="56">
        <v>28.59</v>
      </c>
      <c r="AE65" s="56">
        <v>21.63</v>
      </c>
      <c r="AF65" s="56">
        <v>200</v>
      </c>
      <c r="AG65" s="56">
        <v>7.01</v>
      </c>
      <c r="AI65" s="56">
        <f t="shared" si="3"/>
        <v>51.46</v>
      </c>
      <c r="AJ65" s="53">
        <f t="shared" si="4"/>
        <v>2.573</v>
      </c>
      <c r="AK65" s="171">
        <f t="shared" si="5"/>
        <v>1036.4914285714281</v>
      </c>
      <c r="AL65" s="59">
        <f t="shared" si="6"/>
        <v>9.9300427516517686E-2</v>
      </c>
      <c r="AM65" s="59">
        <f t="shared" si="7"/>
        <v>0.34512242518460945</v>
      </c>
      <c r="AN65" s="59">
        <f t="shared" si="8"/>
        <v>0.55557714729887286</v>
      </c>
      <c r="AO65" s="59">
        <f t="shared" si="9"/>
        <v>0.42032646715895838</v>
      </c>
      <c r="AP65" s="53">
        <f t="shared" si="16"/>
        <v>102.92404197434897</v>
      </c>
      <c r="AQ65" s="53">
        <f t="shared" si="10"/>
        <v>357.71643551163163</v>
      </c>
      <c r="AR65" s="53">
        <f t="shared" si="11"/>
        <v>575.85095108544749</v>
      </c>
      <c r="AS65" s="53">
        <f t="shared" si="12"/>
        <v>435.66478041197024</v>
      </c>
      <c r="AT65" s="174">
        <f t="shared" si="13"/>
        <v>436.9</v>
      </c>
      <c r="AU65" s="59">
        <f t="shared" si="14"/>
        <v>0.42151819875844904</v>
      </c>
      <c r="AV65" s="28">
        <f t="shared" si="15"/>
        <v>73.031196016664978</v>
      </c>
      <c r="AZ65" s="119"/>
      <c r="BA65" s="28"/>
      <c r="BB65" s="62"/>
      <c r="BD65">
        <v>2001</v>
      </c>
      <c r="BE65" t="s">
        <v>44</v>
      </c>
      <c r="BF65" s="30">
        <v>1044.271428571428</v>
      </c>
      <c r="BG65" s="30">
        <v>326.66024834546556</v>
      </c>
    </row>
    <row r="66" spans="1:59" ht="14.45">
      <c r="A66" s="95"/>
      <c r="B66" s="95"/>
      <c r="C66" s="95"/>
      <c r="D66" s="95"/>
      <c r="E66" s="95"/>
      <c r="F66" s="95"/>
      <c r="G66" s="95"/>
      <c r="H66" s="95"/>
      <c r="I66" s="95"/>
      <c r="BD66">
        <v>2004</v>
      </c>
      <c r="BE66" t="s">
        <v>45</v>
      </c>
      <c r="BF66" s="30">
        <v>1171.0664285714279</v>
      </c>
      <c r="BG66" s="30">
        <v>399.355637960786</v>
      </c>
    </row>
    <row r="67" spans="1:59" ht="14.45">
      <c r="A67" s="95"/>
      <c r="B67" s="95"/>
      <c r="C67" s="95"/>
      <c r="D67" s="95"/>
      <c r="E67" s="95"/>
      <c r="F67" s="95"/>
      <c r="G67" s="95"/>
      <c r="H67" s="95"/>
      <c r="I67" s="95"/>
      <c r="BD67">
        <v>2008</v>
      </c>
      <c r="BE67" t="s">
        <v>46</v>
      </c>
      <c r="BF67" s="30">
        <v>1078.111428571428</v>
      </c>
      <c r="BG67" s="30">
        <v>357.94798482786211</v>
      </c>
    </row>
    <row r="68" spans="1:59" ht="14.45">
      <c r="A68" s="95"/>
      <c r="B68" s="95"/>
      <c r="C68" s="95"/>
      <c r="D68" s="95"/>
      <c r="E68" s="95"/>
      <c r="F68" s="95"/>
      <c r="G68" s="95"/>
      <c r="H68" s="95"/>
      <c r="I68" s="95"/>
      <c r="BD68">
        <v>2016</v>
      </c>
      <c r="BE68" t="s">
        <v>47</v>
      </c>
      <c r="BF68" s="30">
        <v>1289.0014285714281</v>
      </c>
      <c r="BG68" s="30">
        <v>403.7316458899939</v>
      </c>
    </row>
    <row r="69" spans="1:59" ht="14.45">
      <c r="A69" s="95"/>
      <c r="B69" s="95"/>
      <c r="C69" s="95"/>
      <c r="D69" s="95"/>
      <c r="E69" s="95"/>
      <c r="F69" s="95"/>
      <c r="G69" s="95"/>
      <c r="H69" s="95"/>
      <c r="I69" s="95"/>
      <c r="BD69">
        <v>2023</v>
      </c>
      <c r="BE69" t="s">
        <v>48</v>
      </c>
      <c r="BF69" s="30">
        <v>1112.9814285714281</v>
      </c>
      <c r="BG69" s="30">
        <v>346.58395839882513</v>
      </c>
    </row>
    <row r="70" spans="1:59" ht="14.45">
      <c r="A70" s="95"/>
      <c r="B70" s="95"/>
      <c r="C70" s="95"/>
      <c r="D70" s="95"/>
      <c r="E70" s="95"/>
      <c r="F70" s="95"/>
      <c r="G70" s="95"/>
      <c r="H70" s="95"/>
      <c r="I70" s="95"/>
      <c r="BC70" t="s">
        <v>606</v>
      </c>
      <c r="BF70" s="30">
        <v>1113.974553571428</v>
      </c>
      <c r="BG70" s="30">
        <v>363.3212079375698</v>
      </c>
    </row>
    <row r="71" spans="1:59" ht="14.45">
      <c r="A71" s="95"/>
      <c r="B71" s="95"/>
      <c r="C71" s="95"/>
      <c r="D71" s="95"/>
      <c r="E71" s="95"/>
      <c r="F71" s="95"/>
      <c r="G71" s="95"/>
      <c r="H71" s="95"/>
      <c r="I71" s="95"/>
      <c r="BC71" t="s">
        <v>29</v>
      </c>
      <c r="BD71">
        <v>1983</v>
      </c>
      <c r="BE71" t="s">
        <v>31</v>
      </c>
      <c r="BF71" s="30">
        <v>1298.696428571428</v>
      </c>
      <c r="BG71" s="30">
        <v>502.45758032856361</v>
      </c>
    </row>
    <row r="72" spans="1:59" ht="14.45">
      <c r="A72" s="95"/>
      <c r="B72" s="95"/>
      <c r="C72" s="95"/>
      <c r="D72" s="95"/>
      <c r="E72" s="95"/>
      <c r="F72" s="95"/>
      <c r="G72" s="95"/>
      <c r="H72" s="95"/>
      <c r="I72" s="95"/>
      <c r="BD72">
        <v>1985</v>
      </c>
      <c r="BE72" t="s">
        <v>32</v>
      </c>
      <c r="BF72" s="30">
        <v>1331.956428571428</v>
      </c>
      <c r="BG72" s="30">
        <v>495.6205488241086</v>
      </c>
    </row>
    <row r="73" spans="1:59" ht="14.45">
      <c r="A73" s="95"/>
      <c r="B73" s="95"/>
      <c r="C73" s="95"/>
      <c r="D73" s="95"/>
      <c r="E73" s="95"/>
      <c r="F73" s="95"/>
      <c r="G73" s="95"/>
      <c r="H73" s="95"/>
      <c r="I73" s="95"/>
      <c r="BD73">
        <v>1998</v>
      </c>
      <c r="BE73" t="s">
        <v>33</v>
      </c>
      <c r="BF73" s="30">
        <v>1265.8264285714281</v>
      </c>
      <c r="BG73" s="30">
        <v>425.24222438778719</v>
      </c>
    </row>
    <row r="74" spans="1:59" ht="15" customHeight="1">
      <c r="BD74">
        <v>1999</v>
      </c>
      <c r="BE74" t="s">
        <v>34</v>
      </c>
      <c r="BF74" s="30">
        <v>1149.551428571428</v>
      </c>
      <c r="BG74" s="30">
        <v>420.61752655644602</v>
      </c>
    </row>
    <row r="75" spans="1:59" ht="15" customHeight="1">
      <c r="BD75">
        <v>2002</v>
      </c>
      <c r="BE75" t="s">
        <v>35</v>
      </c>
      <c r="BF75" s="30">
        <v>1254.5864285714279</v>
      </c>
      <c r="BG75" s="30">
        <v>427.73545964278588</v>
      </c>
    </row>
    <row r="76" spans="1:59" ht="15" customHeight="1">
      <c r="BD76">
        <v>2016</v>
      </c>
      <c r="BE76" t="s">
        <v>36</v>
      </c>
      <c r="BF76" s="30">
        <v>1339.571428571428</v>
      </c>
      <c r="BG76" s="30">
        <v>455.05869913481484</v>
      </c>
    </row>
    <row r="77" spans="1:59" ht="15" customHeight="1">
      <c r="BD77">
        <v>2018</v>
      </c>
      <c r="BE77" t="s">
        <v>37</v>
      </c>
      <c r="BF77" s="30">
        <v>1223.821428571428</v>
      </c>
      <c r="BG77" s="30">
        <v>380.2786566663093</v>
      </c>
    </row>
    <row r="78" spans="1:59" ht="14.45">
      <c r="AZ78" s="57"/>
      <c r="BD78">
        <v>2023</v>
      </c>
      <c r="BE78" t="s">
        <v>38</v>
      </c>
      <c r="BF78" s="30">
        <v>1280.0664285714279</v>
      </c>
      <c r="BG78" s="30">
        <v>452.08579517030881</v>
      </c>
    </row>
    <row r="79" spans="1:59" ht="14.45">
      <c r="AZ79" s="57"/>
      <c r="BC79" t="s">
        <v>607</v>
      </c>
      <c r="BF79" s="30">
        <v>1268.0095535714281</v>
      </c>
      <c r="BG79" s="30">
        <v>444.88706133889059</v>
      </c>
    </row>
    <row r="80" spans="1:59" ht="15" customHeight="1">
      <c r="BC80" t="s">
        <v>618</v>
      </c>
      <c r="BF80" s="30">
        <v>1190.9920535714275</v>
      </c>
      <c r="BG80" s="30">
        <v>404.10413463823005</v>
      </c>
    </row>
    <row r="82" spans="1:60" ht="14.45">
      <c r="A82" s="95"/>
      <c r="B82" s="95"/>
      <c r="C82" s="95"/>
      <c r="D82" s="95"/>
      <c r="E82" s="95"/>
      <c r="F82" s="95"/>
      <c r="G82" s="95"/>
      <c r="H82" s="95"/>
      <c r="I82" s="95"/>
    </row>
    <row r="83" spans="1:60" ht="14.45">
      <c r="A83" s="95"/>
      <c r="B83" s="95"/>
      <c r="C83" s="95"/>
      <c r="D83" s="95"/>
      <c r="E83" s="95"/>
      <c r="F83" s="95"/>
      <c r="G83" s="95"/>
      <c r="H83" s="95"/>
      <c r="I83" s="95"/>
      <c r="BC83" t="s">
        <v>872</v>
      </c>
    </row>
    <row r="84" spans="1:60" ht="14.45">
      <c r="A84" s="95"/>
      <c r="B84" s="95"/>
      <c r="C84" s="95"/>
      <c r="D84" s="95"/>
      <c r="E84" s="95"/>
      <c r="F84" s="95"/>
      <c r="G84" s="95"/>
      <c r="H84" s="95"/>
      <c r="I84" s="95"/>
      <c r="BC84" s="164"/>
      <c r="BD84" s="164"/>
      <c r="BE84" s="164"/>
      <c r="BF84" s="164" t="s">
        <v>669</v>
      </c>
      <c r="BG84" s="164"/>
      <c r="BH84" s="164"/>
    </row>
    <row r="85" spans="1:60" ht="14.45">
      <c r="A85" s="95"/>
      <c r="B85" s="95"/>
      <c r="C85" s="95"/>
      <c r="D85" s="95"/>
      <c r="E85" s="95"/>
      <c r="F85" s="95"/>
      <c r="G85" s="95"/>
      <c r="H85" s="95"/>
      <c r="I85" s="95"/>
      <c r="BC85" s="165" t="s">
        <v>49</v>
      </c>
      <c r="BD85" s="165" t="s">
        <v>53</v>
      </c>
      <c r="BE85" s="165" t="s">
        <v>52</v>
      </c>
      <c r="BF85" s="165" t="s">
        <v>873</v>
      </c>
      <c r="BG85" s="165" t="s">
        <v>870</v>
      </c>
      <c r="BH85" s="165" t="s">
        <v>871</v>
      </c>
    </row>
    <row r="86" spans="1:60" ht="14.45">
      <c r="A86" s="95"/>
      <c r="B86" s="95"/>
      <c r="C86" s="95"/>
      <c r="D86" s="95"/>
      <c r="E86" s="95"/>
      <c r="F86" s="95"/>
      <c r="G86" s="95"/>
      <c r="H86" s="95"/>
      <c r="I86" s="95"/>
      <c r="BC86" s="1" t="s">
        <v>39</v>
      </c>
      <c r="BD86" s="1">
        <v>1984</v>
      </c>
      <c r="BE86" t="s">
        <v>41</v>
      </c>
      <c r="BF86" s="52">
        <v>0.39548595144165688</v>
      </c>
      <c r="BG86" s="30">
        <v>476.59000000000003</v>
      </c>
      <c r="BH86" s="30">
        <v>1006</v>
      </c>
    </row>
    <row r="87" spans="1:60" ht="14.45">
      <c r="A87" s="95"/>
      <c r="B87" s="95"/>
      <c r="C87" s="95"/>
      <c r="D87" s="95"/>
      <c r="E87" s="95"/>
      <c r="F87" s="95"/>
      <c r="G87" s="95"/>
      <c r="H87" s="95"/>
      <c r="I87" s="95"/>
      <c r="BC87" s="1"/>
      <c r="BD87" s="1">
        <v>1989</v>
      </c>
      <c r="BE87" t="s">
        <v>42</v>
      </c>
      <c r="BF87" s="52">
        <v>0.3928123790097644</v>
      </c>
      <c r="BG87" s="30">
        <v>445.88</v>
      </c>
      <c r="BH87" s="30">
        <v>952</v>
      </c>
    </row>
    <row r="88" spans="1:60" ht="14.45">
      <c r="A88" s="95"/>
      <c r="B88" s="95"/>
      <c r="C88" s="95"/>
      <c r="D88" s="95"/>
      <c r="E88" s="95"/>
      <c r="F88" s="95"/>
      <c r="G88" s="95"/>
      <c r="H88" s="95"/>
      <c r="I88" s="95"/>
      <c r="BC88" s="1"/>
      <c r="BD88" s="1">
        <v>1999</v>
      </c>
      <c r="BE88" t="s">
        <v>43</v>
      </c>
      <c r="BF88" s="52">
        <v>0.38477431403691298</v>
      </c>
      <c r="BG88" s="30">
        <v>475.58000000000004</v>
      </c>
      <c r="BH88" s="30">
        <v>1021.5</v>
      </c>
    </row>
    <row r="89" spans="1:60" ht="14.45">
      <c r="A89" s="95"/>
      <c r="B89" s="95"/>
      <c r="C89" s="95"/>
      <c r="D89" s="95"/>
      <c r="E89" s="95"/>
      <c r="F89" s="95"/>
      <c r="G89" s="95"/>
      <c r="H89" s="95"/>
      <c r="I89" s="95"/>
      <c r="BC89" s="1"/>
      <c r="BD89" s="1">
        <v>2001</v>
      </c>
      <c r="BE89" t="s">
        <v>44</v>
      </c>
      <c r="BF89" s="52">
        <v>0.42306097764654405</v>
      </c>
      <c r="BG89" s="30">
        <v>482.71999999999991</v>
      </c>
      <c r="BH89" s="30">
        <v>953.5</v>
      </c>
    </row>
    <row r="90" spans="1:60" ht="14.45">
      <c r="A90" s="86"/>
      <c r="B90" s="86"/>
      <c r="C90" s="87"/>
      <c r="D90" s="86"/>
      <c r="E90" s="86"/>
      <c r="F90" s="87"/>
      <c r="G90" s="87"/>
      <c r="H90" s="87"/>
      <c r="I90" s="87"/>
      <c r="BC90" s="1"/>
      <c r="BD90" s="1">
        <v>2004</v>
      </c>
      <c r="BE90" t="s">
        <v>45</v>
      </c>
      <c r="BF90" s="52">
        <v>0.40199784163436225</v>
      </c>
      <c r="BG90" s="30">
        <v>461.93</v>
      </c>
      <c r="BH90" s="30">
        <v>925.5</v>
      </c>
    </row>
    <row r="91" spans="1:60" ht="15" customHeight="1">
      <c r="BC91" s="1"/>
      <c r="BD91" s="1">
        <v>2008</v>
      </c>
      <c r="BE91" t="s">
        <v>46</v>
      </c>
      <c r="BF91" s="52">
        <v>0.42142818834691964</v>
      </c>
      <c r="BG91" s="30">
        <v>542.125</v>
      </c>
      <c r="BH91" s="30">
        <v>1082.5</v>
      </c>
    </row>
    <row r="92" spans="1:60" ht="15" customHeight="1">
      <c r="BC92" s="1"/>
      <c r="BD92" s="1">
        <v>2016</v>
      </c>
      <c r="BE92" t="s">
        <v>47</v>
      </c>
      <c r="BF92" s="52">
        <v>0.43337038643012693</v>
      </c>
      <c r="BG92" s="30">
        <v>493.69</v>
      </c>
      <c r="BH92" s="30">
        <v>915</v>
      </c>
    </row>
    <row r="93" spans="1:60" ht="15" customHeight="1">
      <c r="BC93" s="77"/>
      <c r="BD93" s="1">
        <v>2023</v>
      </c>
      <c r="BE93" t="s">
        <v>48</v>
      </c>
      <c r="BF93" s="52">
        <v>0.4270604845184211</v>
      </c>
      <c r="BG93" s="30">
        <v>522.43499999999995</v>
      </c>
      <c r="BH93" s="30">
        <v>963</v>
      </c>
    </row>
    <row r="94" spans="1:60" ht="15" customHeight="1">
      <c r="BC94" s="1" t="s">
        <v>29</v>
      </c>
      <c r="BD94" s="1">
        <v>1983</v>
      </c>
      <c r="BE94" t="s">
        <v>31</v>
      </c>
      <c r="BF94" s="52">
        <v>0.36667232771588981</v>
      </c>
      <c r="BG94" s="30">
        <v>465.56</v>
      </c>
      <c r="BH94" s="30">
        <v>1073.5</v>
      </c>
    </row>
    <row r="95" spans="1:60" ht="15" customHeight="1">
      <c r="BC95" s="1"/>
      <c r="BD95" s="1">
        <v>1985</v>
      </c>
      <c r="BE95" t="s">
        <v>32</v>
      </c>
      <c r="BF95" s="52">
        <v>0.38981105754780904</v>
      </c>
      <c r="BG95" s="30">
        <v>516.87</v>
      </c>
      <c r="BH95" s="30">
        <v>1093.5</v>
      </c>
    </row>
    <row r="96" spans="1:60" ht="15" customHeight="1">
      <c r="BC96" s="1"/>
      <c r="BD96" s="1">
        <v>1998</v>
      </c>
      <c r="BE96" t="s">
        <v>33</v>
      </c>
      <c r="BF96" s="52">
        <v>0.41991609433358829</v>
      </c>
      <c r="BG96" s="30">
        <v>556.22</v>
      </c>
      <c r="BH96" s="30">
        <v>1115</v>
      </c>
    </row>
    <row r="97" spans="1:60" ht="15" customHeight="1">
      <c r="BC97" s="1"/>
      <c r="BD97" s="1">
        <v>1999</v>
      </c>
      <c r="BE97" t="s">
        <v>34</v>
      </c>
      <c r="BF97" s="52">
        <v>0.35773676736077642</v>
      </c>
      <c r="BG97" s="30">
        <v>403.82500000000005</v>
      </c>
      <c r="BH97" s="30">
        <v>932.5</v>
      </c>
    </row>
    <row r="98" spans="1:60" ht="14.45">
      <c r="A98" s="95"/>
      <c r="B98" s="95"/>
      <c r="C98" s="95"/>
      <c r="D98" s="95"/>
      <c r="E98" s="95"/>
      <c r="F98" s="95"/>
      <c r="G98" s="95"/>
      <c r="H98" s="95"/>
      <c r="I98" s="95"/>
      <c r="BC98" s="1"/>
      <c r="BD98" s="1">
        <v>2002</v>
      </c>
      <c r="BE98" t="s">
        <v>35</v>
      </c>
      <c r="BF98" s="52">
        <v>0.40165616140934335</v>
      </c>
      <c r="BG98" s="30">
        <v>496.75999999999993</v>
      </c>
      <c r="BH98" s="30">
        <v>1015.5</v>
      </c>
    </row>
    <row r="99" spans="1:60" ht="14.45">
      <c r="A99" s="95"/>
      <c r="B99" s="95"/>
      <c r="C99" s="95"/>
      <c r="D99" s="95"/>
      <c r="E99" s="95"/>
      <c r="F99" s="95"/>
      <c r="G99" s="95"/>
      <c r="H99" s="95"/>
      <c r="I99" s="95"/>
      <c r="BC99" s="1"/>
      <c r="BD99" s="1">
        <v>2016</v>
      </c>
      <c r="BE99" t="s">
        <v>36</v>
      </c>
      <c r="BF99" s="52">
        <v>0.36272058476459323</v>
      </c>
      <c r="BG99" s="30">
        <v>533.55499999999995</v>
      </c>
      <c r="BH99" s="30">
        <v>1169</v>
      </c>
    </row>
    <row r="100" spans="1:60" ht="14.45">
      <c r="A100" s="95"/>
      <c r="B100" s="95"/>
      <c r="C100" s="95"/>
      <c r="D100" s="95"/>
      <c r="E100" s="95"/>
      <c r="F100" s="95"/>
      <c r="G100" s="95"/>
      <c r="H100" s="95"/>
      <c r="I100" s="95"/>
      <c r="BC100" s="1"/>
      <c r="BD100" s="1">
        <v>2018</v>
      </c>
      <c r="BE100" t="s">
        <v>37</v>
      </c>
      <c r="BF100" s="52">
        <v>0.40638936518505814</v>
      </c>
      <c r="BG100" s="30">
        <v>537.41</v>
      </c>
      <c r="BH100" s="30">
        <v>1079</v>
      </c>
    </row>
    <row r="101" spans="1:60" ht="14.45">
      <c r="A101" s="95"/>
      <c r="B101" s="95"/>
      <c r="C101" s="95"/>
      <c r="D101" s="95"/>
      <c r="E101" s="95"/>
      <c r="F101" s="95"/>
      <c r="G101" s="95"/>
      <c r="H101" s="95"/>
      <c r="I101" s="95"/>
      <c r="BC101" s="77"/>
      <c r="BD101" s="1">
        <v>2023</v>
      </c>
      <c r="BE101" t="s">
        <v>263</v>
      </c>
      <c r="BF101" s="52">
        <v>0.45793300964307837</v>
      </c>
      <c r="BG101" s="30">
        <v>614.55499999999995</v>
      </c>
      <c r="BH101" s="30">
        <v>1120</v>
      </c>
    </row>
    <row r="102" spans="1:60" ht="14.45">
      <c r="A102" s="95"/>
      <c r="B102" s="95"/>
      <c r="C102" s="95"/>
      <c r="D102" s="95"/>
      <c r="E102" s="95"/>
      <c r="F102" s="95"/>
      <c r="G102" s="95"/>
      <c r="H102" s="95"/>
      <c r="I102" s="95"/>
      <c r="BC102" s="175" t="s">
        <v>618</v>
      </c>
      <c r="BD102" s="175"/>
      <c r="BE102" s="175"/>
      <c r="BF102" s="176">
        <v>0.4026766181890527</v>
      </c>
      <c r="BG102" s="177">
        <v>501.60656250000017</v>
      </c>
      <c r="BH102" s="177">
        <v>1026.0625</v>
      </c>
    </row>
    <row r="103" spans="1:60" ht="14.45">
      <c r="A103" s="95"/>
      <c r="B103" s="95"/>
      <c r="C103" s="95"/>
      <c r="D103" s="95"/>
      <c r="E103" s="95"/>
      <c r="F103" s="95"/>
      <c r="G103" s="95"/>
      <c r="H103" s="95"/>
      <c r="I103" s="95"/>
    </row>
    <row r="104" spans="1:60" ht="14.45">
      <c r="A104" s="95"/>
      <c r="B104" s="95"/>
      <c r="C104" s="95"/>
      <c r="D104" s="95"/>
      <c r="E104" s="95"/>
      <c r="F104" s="95"/>
      <c r="G104" s="95"/>
      <c r="H104" s="95"/>
      <c r="I104" s="95"/>
    </row>
    <row r="105" spans="1:60" ht="14.45">
      <c r="A105" s="95"/>
      <c r="B105" s="95"/>
      <c r="C105" s="95"/>
      <c r="D105" s="95"/>
      <c r="E105" s="95"/>
      <c r="F105" s="95"/>
      <c r="G105" s="95"/>
      <c r="H105" s="95"/>
      <c r="I105" s="95"/>
    </row>
    <row r="114" spans="1:9" ht="14.45">
      <c r="A114" s="95"/>
      <c r="B114" s="95"/>
      <c r="C114" s="95"/>
      <c r="D114" s="95"/>
      <c r="E114" s="95"/>
      <c r="F114" s="95"/>
      <c r="G114" s="95"/>
      <c r="H114" s="95"/>
      <c r="I114" s="95"/>
    </row>
    <row r="115" spans="1:9" ht="14.45">
      <c r="A115" s="95"/>
      <c r="B115" s="95"/>
      <c r="C115" s="95"/>
      <c r="D115" s="95"/>
      <c r="E115" s="95"/>
      <c r="F115" s="95"/>
      <c r="G115" s="95"/>
      <c r="H115" s="95"/>
      <c r="I115" s="95"/>
    </row>
    <row r="116" spans="1:9" ht="14.45">
      <c r="A116" s="95"/>
      <c r="B116" s="95"/>
      <c r="C116" s="95"/>
      <c r="D116" s="95"/>
      <c r="E116" s="95"/>
      <c r="F116" s="95"/>
      <c r="G116" s="95"/>
      <c r="H116" s="95"/>
      <c r="I116" s="95"/>
    </row>
    <row r="117" spans="1:9" ht="14.45">
      <c r="A117" s="95"/>
      <c r="B117" s="95"/>
      <c r="C117" s="95"/>
      <c r="D117" s="95"/>
      <c r="E117" s="95"/>
      <c r="F117" s="95"/>
      <c r="G117" s="95"/>
      <c r="H117" s="95"/>
      <c r="I117" s="95"/>
    </row>
    <row r="118" spans="1:9" ht="14.45">
      <c r="A118" s="95"/>
      <c r="B118" s="95"/>
      <c r="C118" s="95"/>
      <c r="D118" s="95"/>
      <c r="E118" s="95"/>
      <c r="F118" s="95"/>
      <c r="G118" s="95"/>
      <c r="H118" s="95"/>
      <c r="I118" s="95"/>
    </row>
    <row r="119" spans="1:9" ht="14.45">
      <c r="A119" s="95"/>
      <c r="B119" s="95"/>
      <c r="C119" s="95"/>
      <c r="D119" s="95"/>
      <c r="E119" s="95"/>
      <c r="F119" s="95"/>
      <c r="G119" s="95"/>
      <c r="H119" s="95"/>
      <c r="I119" s="95"/>
    </row>
    <row r="120" spans="1:9" ht="14.45">
      <c r="A120" s="95"/>
      <c r="B120" s="95"/>
      <c r="C120" s="95"/>
      <c r="D120" s="95"/>
      <c r="E120" s="95"/>
      <c r="F120" s="95"/>
      <c r="G120" s="95"/>
      <c r="H120" s="95"/>
      <c r="I120" s="95"/>
    </row>
    <row r="121" spans="1:9" ht="14.45">
      <c r="A121" s="95"/>
      <c r="B121" s="95"/>
      <c r="C121" s="95"/>
      <c r="D121" s="95"/>
      <c r="E121" s="95"/>
      <c r="F121" s="95"/>
      <c r="G121" s="95"/>
      <c r="H121" s="95"/>
      <c r="I121" s="95"/>
    </row>
    <row r="154" spans="1:9" ht="14.45">
      <c r="A154" s="86"/>
      <c r="B154" s="86"/>
      <c r="C154" s="87"/>
      <c r="D154" s="86"/>
      <c r="E154" s="86"/>
      <c r="F154" s="87"/>
      <c r="G154" s="87"/>
      <c r="H154" s="87"/>
      <c r="I154" s="87"/>
    </row>
    <row r="218" spans="1:9" ht="14.45">
      <c r="A218" s="86"/>
      <c r="B218" s="86"/>
      <c r="C218" s="87"/>
      <c r="D218" s="86"/>
      <c r="E218" s="86"/>
      <c r="F218" s="87"/>
      <c r="G218" s="87"/>
      <c r="H218" s="87"/>
      <c r="I218" s="87"/>
    </row>
    <row r="282" spans="1:9" ht="14.45">
      <c r="A282" s="86"/>
      <c r="B282" s="86"/>
      <c r="C282" s="87"/>
      <c r="D282" s="86"/>
      <c r="E282" s="86"/>
      <c r="F282" s="87"/>
      <c r="G282" s="87"/>
      <c r="H282" s="87"/>
      <c r="I282" s="87"/>
    </row>
    <row r="346" spans="1:9" ht="14.45">
      <c r="A346" s="86"/>
      <c r="B346" s="86"/>
      <c r="C346" s="87"/>
      <c r="D346" s="86"/>
      <c r="E346" s="86"/>
      <c r="F346" s="87"/>
      <c r="G346" s="87"/>
      <c r="H346" s="87"/>
      <c r="I346" s="87"/>
    </row>
    <row r="410" spans="1:9" ht="14.45">
      <c r="A410" s="86"/>
      <c r="B410" s="86"/>
      <c r="C410" s="87"/>
      <c r="D410" s="86"/>
      <c r="E410" s="86"/>
      <c r="F410" s="87"/>
      <c r="G410" s="87"/>
      <c r="H410" s="87"/>
      <c r="I410" s="87"/>
    </row>
    <row r="474" spans="1:9" ht="14.45">
      <c r="A474" s="86"/>
      <c r="B474" s="86"/>
      <c r="C474" s="87"/>
      <c r="D474" s="86"/>
      <c r="E474" s="86"/>
      <c r="F474" s="87"/>
      <c r="G474" s="87"/>
      <c r="H474" s="87"/>
      <c r="I474" s="87"/>
    </row>
    <row r="538" spans="1:9" ht="14.45">
      <c r="A538" s="86"/>
      <c r="B538" s="86"/>
      <c r="C538" s="87"/>
      <c r="D538" s="86"/>
      <c r="E538" s="86"/>
      <c r="F538" s="87"/>
      <c r="G538" s="87"/>
      <c r="H538" s="87"/>
      <c r="I538" s="87"/>
    </row>
  </sheetData>
  <phoneticPr fontId="11" type="noConversion"/>
  <conditionalFormatting sqref="AZ80:AZ87">
    <cfRule type="colorScale" priority="2">
      <colorScale>
        <cfvo type="min"/>
        <cfvo type="percentile" val="50"/>
        <cfvo type="max"/>
        <color rgb="FFF8696B"/>
        <color rgb="FFFFEB84"/>
        <color rgb="FF63BE7B"/>
      </colorScale>
    </cfRule>
  </conditionalFormatting>
  <conditionalFormatting sqref="AZ88:AZ95">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3"/>
  <drawing r:id="rId4"/>
  <legacyDrawing r:id="rId5"/>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BBC75-548E-42AB-881B-4C27F1186812}">
  <sheetPr filterMode="1"/>
  <dimension ref="A1:BF538"/>
  <sheetViews>
    <sheetView topLeftCell="C1" workbookViewId="0">
      <pane xSplit="2" ySplit="1" topLeftCell="AL2" activePane="bottomRight" state="frozen"/>
      <selection pane="bottomRight" activeCell="AY7" sqref="AY7"/>
      <selection pane="bottomLeft" activeCell="C2" sqref="C2"/>
      <selection pane="topRight" activeCell="E1" sqref="E1"/>
    </sheetView>
  </sheetViews>
  <sheetFormatPr defaultRowHeight="14.45"/>
  <cols>
    <col min="1" max="2" width="9.140625" style="7"/>
    <col min="3" max="3" width="9.140625" style="7" customWidth="1"/>
    <col min="4" max="9" width="9.140625" style="7"/>
    <col min="10" max="10" width="15.5703125" style="68" customWidth="1"/>
    <col min="11" max="13" width="9.140625" style="56"/>
    <col min="14" max="14" width="12.7109375" style="28" customWidth="1"/>
    <col min="15" max="15" width="17" style="28" customWidth="1"/>
    <col min="16" max="16" width="12.42578125" style="56" customWidth="1"/>
    <col min="17" max="17" width="14.7109375" style="56" customWidth="1"/>
    <col min="18" max="18" width="13.42578125" style="56" customWidth="1"/>
    <col min="19" max="19" width="12.42578125" style="56" customWidth="1"/>
    <col min="20" max="21" width="12.42578125" style="59" customWidth="1"/>
    <col min="22" max="22" width="9.140625" style="56"/>
    <col min="23" max="23" width="8.85546875" bestFit="1" customWidth="1"/>
    <col min="24" max="24" width="9.28515625" style="56" bestFit="1" customWidth="1"/>
    <col min="25" max="25" width="9.140625" style="56"/>
    <col min="26" max="26" width="8.85546875" style="56" bestFit="1" customWidth="1"/>
    <col min="27" max="30" width="9.140625" style="56"/>
    <col min="31" max="31" width="9.140625" style="53"/>
    <col min="32" max="32" width="9.5703125" style="172" customWidth="1"/>
    <col min="33" max="36" width="9.140625" style="59"/>
    <col min="37" max="40" width="9.140625" style="53"/>
    <col min="41" max="41" width="9.140625" style="174"/>
    <col min="42" max="42" width="9.140625" style="59"/>
    <col min="43" max="44" width="9.140625" style="28"/>
    <col min="45" max="45" width="11.5703125" style="53" customWidth="1"/>
    <col min="46" max="46" width="10.5703125" style="28" customWidth="1"/>
    <col min="52" max="52" width="14.28515625" bestFit="1" customWidth="1"/>
    <col min="53" max="56" width="9.140625" bestFit="1" customWidth="1"/>
    <col min="57" max="57" width="10.7109375" bestFit="1" customWidth="1"/>
    <col min="58" max="58" width="13.42578125" customWidth="1"/>
    <col min="59" max="116" width="32.7109375" bestFit="1" customWidth="1"/>
    <col min="117" max="117" width="11.28515625" bestFit="1" customWidth="1"/>
  </cols>
  <sheetData>
    <row r="1" spans="1:58" ht="116.1">
      <c r="A1" s="96" t="s">
        <v>49</v>
      </c>
      <c r="B1" s="96" t="s">
        <v>50</v>
      </c>
      <c r="C1" s="96" t="s">
        <v>52</v>
      </c>
      <c r="D1" s="96" t="s">
        <v>53</v>
      </c>
      <c r="E1" s="96" t="s">
        <v>54</v>
      </c>
      <c r="F1" s="96" t="s">
        <v>55</v>
      </c>
      <c r="G1" s="96" t="s">
        <v>56</v>
      </c>
      <c r="H1" s="5" t="s">
        <v>57</v>
      </c>
      <c r="I1" s="96" t="s">
        <v>59</v>
      </c>
      <c r="J1" s="166" t="s">
        <v>823</v>
      </c>
      <c r="K1" s="55" t="s">
        <v>707</v>
      </c>
      <c r="L1" s="55" t="s">
        <v>708</v>
      </c>
      <c r="M1" s="55" t="s">
        <v>840</v>
      </c>
      <c r="N1" s="167" t="s">
        <v>842</v>
      </c>
      <c r="O1" s="55" t="s">
        <v>843</v>
      </c>
      <c r="P1" s="55" t="s">
        <v>844</v>
      </c>
      <c r="Q1" s="55" t="s">
        <v>846</v>
      </c>
      <c r="R1" s="55" t="s">
        <v>874</v>
      </c>
      <c r="S1" s="55" t="s">
        <v>848</v>
      </c>
      <c r="T1" s="168" t="s">
        <v>850</v>
      </c>
      <c r="U1" s="168" t="s">
        <v>851</v>
      </c>
      <c r="V1" s="55" t="s">
        <v>711</v>
      </c>
      <c r="W1" s="5" t="s">
        <v>712</v>
      </c>
      <c r="X1" s="55" t="s">
        <v>852</v>
      </c>
      <c r="Y1" s="55" t="s">
        <v>853</v>
      </c>
      <c r="Z1" s="55" t="s">
        <v>854</v>
      </c>
      <c r="AA1" s="55" t="s">
        <v>855</v>
      </c>
      <c r="AB1" s="55" t="s">
        <v>856</v>
      </c>
      <c r="AC1" s="55" t="s">
        <v>857</v>
      </c>
      <c r="AD1" s="55" t="s">
        <v>859</v>
      </c>
      <c r="AE1" s="81" t="s">
        <v>721</v>
      </c>
      <c r="AF1" s="170" t="s">
        <v>860</v>
      </c>
      <c r="AG1" s="168" t="s">
        <v>727</v>
      </c>
      <c r="AH1" s="168" t="s">
        <v>728</v>
      </c>
      <c r="AI1" s="168" t="s">
        <v>729</v>
      </c>
      <c r="AJ1" s="168" t="s">
        <v>861</v>
      </c>
      <c r="AK1" s="81" t="s">
        <v>731</v>
      </c>
      <c r="AL1" s="81" t="s">
        <v>732</v>
      </c>
      <c r="AM1" s="81" t="s">
        <v>733</v>
      </c>
      <c r="AN1" s="81" t="s">
        <v>862</v>
      </c>
      <c r="AO1" s="173" t="s">
        <v>863</v>
      </c>
      <c r="AP1" s="168" t="s">
        <v>850</v>
      </c>
      <c r="AQ1" s="169" t="s">
        <v>864</v>
      </c>
      <c r="AR1" s="169" t="s">
        <v>865</v>
      </c>
      <c r="AS1" s="81" t="s">
        <v>866</v>
      </c>
      <c r="AT1" s="169" t="s">
        <v>867</v>
      </c>
    </row>
    <row r="2" spans="1:58" hidden="1">
      <c r="A2" s="86" t="s">
        <v>29</v>
      </c>
      <c r="B2" s="86" t="s">
        <v>30</v>
      </c>
      <c r="C2" s="86" t="s">
        <v>37</v>
      </c>
      <c r="D2" s="86">
        <v>2018</v>
      </c>
      <c r="E2" s="86">
        <v>1</v>
      </c>
      <c r="F2" s="86">
        <v>1</v>
      </c>
      <c r="G2" s="86">
        <v>2</v>
      </c>
      <c r="H2" s="86">
        <v>1</v>
      </c>
      <c r="I2" s="86">
        <v>102</v>
      </c>
      <c r="J2" s="68" t="s">
        <v>868</v>
      </c>
      <c r="K2" s="56">
        <v>0.5</v>
      </c>
      <c r="L2" s="56">
        <v>834</v>
      </c>
      <c r="M2" s="56">
        <v>756</v>
      </c>
      <c r="N2" s="30">
        <v>135.21428571428601</v>
      </c>
      <c r="O2" s="30">
        <f t="shared" ref="O2:O33" si="0">M2-N2</f>
        <v>620.78571428571399</v>
      </c>
      <c r="P2" s="56">
        <v>260.64</v>
      </c>
      <c r="Q2" s="56">
        <v>559</v>
      </c>
      <c r="R2" s="28">
        <f>Q2-N2</f>
        <v>423.78571428571399</v>
      </c>
      <c r="S2" s="56">
        <v>186.1</v>
      </c>
      <c r="T2" s="59">
        <f t="shared" ref="T2:T33" si="1">P2/O2</f>
        <v>0.41985502243700396</v>
      </c>
      <c r="U2" s="59">
        <f t="shared" ref="U2:U33" si="2">S2/Q2</f>
        <v>0.33291592128801428</v>
      </c>
      <c r="V2" s="56">
        <v>20</v>
      </c>
      <c r="W2">
        <v>19</v>
      </c>
      <c r="X2" s="56">
        <v>8.23</v>
      </c>
      <c r="Y2" s="56">
        <v>22.14</v>
      </c>
      <c r="Z2" s="56">
        <v>42.52</v>
      </c>
      <c r="AA2" s="56">
        <v>33.33</v>
      </c>
      <c r="AB2" s="56">
        <v>200</v>
      </c>
      <c r="AC2" s="56">
        <v>7.2</v>
      </c>
      <c r="AD2" s="56">
        <f t="shared" ref="AD2:AD33" si="3">X2+Y2+Z2</f>
        <v>72.89</v>
      </c>
      <c r="AE2" s="53">
        <f t="shared" ref="AE2:AE33" si="4">AD2/W2</f>
        <v>3.8363157894736841</v>
      </c>
      <c r="AF2" s="171">
        <f t="shared" ref="AF2:AF33" si="5">(O2+AD2)/K2</f>
        <v>1387.351428571428</v>
      </c>
      <c r="AG2" s="59">
        <f t="shared" ref="AG2:AG33" si="6">X2/AD2</f>
        <v>0.11290986417889971</v>
      </c>
      <c r="AH2" s="59">
        <f t="shared" ref="AH2:AH33" si="7">Y2/AD2</f>
        <v>0.30374536973521743</v>
      </c>
      <c r="AI2" s="59">
        <f t="shared" ref="AI2:AI33" si="8">Z2/AD2</f>
        <v>0.58334476608588293</v>
      </c>
      <c r="AJ2" s="59">
        <f t="shared" ref="AJ2:AJ33" si="9">AA2/AD2</f>
        <v>0.4572643709699547</v>
      </c>
      <c r="AK2" s="53">
        <f>$AF2*AG2</f>
        <v>156.64566136840241</v>
      </c>
      <c r="AL2" s="53">
        <f>$AF2*AH2</f>
        <v>421.40157262411049</v>
      </c>
      <c r="AM2" s="53">
        <f>$AF2*AI2</f>
        <v>809.30419457891514</v>
      </c>
      <c r="AN2" s="53">
        <f>$AF2*AJ2</f>
        <v>634.38637829998208</v>
      </c>
      <c r="AO2" s="174">
        <f t="shared" ref="AO2:AO33" si="10">(AA2+P2)/K2</f>
        <v>587.93999999999994</v>
      </c>
      <c r="AP2" s="59">
        <f>AO2/AF2</f>
        <v>0.42378591890405781</v>
      </c>
      <c r="AQ2" s="28">
        <f t="shared" ref="AQ2:AQ33" si="11">100*((S2*2)-P2)/P2</f>
        <v>42.802332719459791</v>
      </c>
      <c r="AS2" s="53">
        <f>AC2*1000/AB2</f>
        <v>36</v>
      </c>
      <c r="AT2" s="28">
        <f>AO2*1000/AS2</f>
        <v>16331.666666666664</v>
      </c>
      <c r="AU2" s="119">
        <f>IF(C2="Sunmaster", 2020, D2)</f>
        <v>2018</v>
      </c>
    </row>
    <row r="3" spans="1:58" hidden="1">
      <c r="A3" s="86" t="s">
        <v>29</v>
      </c>
      <c r="B3" s="86" t="s">
        <v>30</v>
      </c>
      <c r="C3" s="86" t="s">
        <v>32</v>
      </c>
      <c r="D3" s="86">
        <v>1985</v>
      </c>
      <c r="E3" s="86">
        <v>1</v>
      </c>
      <c r="F3" s="86">
        <v>2</v>
      </c>
      <c r="G3" s="86">
        <v>2</v>
      </c>
      <c r="H3" s="86">
        <v>2</v>
      </c>
      <c r="I3" s="86">
        <v>202</v>
      </c>
      <c r="J3" s="68" t="s">
        <v>868</v>
      </c>
      <c r="K3" s="56">
        <v>0.5</v>
      </c>
      <c r="L3" s="56">
        <v>595</v>
      </c>
      <c r="M3" s="56">
        <v>631</v>
      </c>
      <c r="N3" s="30">
        <v>135.21428571428601</v>
      </c>
      <c r="O3" s="30">
        <f t="shared" si="0"/>
        <v>495.78571428571399</v>
      </c>
      <c r="P3" s="56">
        <v>115.65</v>
      </c>
      <c r="Q3" s="56">
        <v>608</v>
      </c>
      <c r="R3" s="28">
        <f t="shared" ref="R3:R65" si="12">Q3-N3</f>
        <v>472.78571428571399</v>
      </c>
      <c r="S3" s="56">
        <v>123.2</v>
      </c>
      <c r="T3" s="59">
        <f t="shared" si="1"/>
        <v>0.233266099985593</v>
      </c>
      <c r="U3" s="59">
        <f t="shared" si="2"/>
        <v>0.20263157894736841</v>
      </c>
      <c r="V3" s="56">
        <v>20</v>
      </c>
      <c r="W3" s="50">
        <v>15</v>
      </c>
      <c r="X3" s="56">
        <v>8.81</v>
      </c>
      <c r="Y3" s="56">
        <v>19.13</v>
      </c>
      <c r="Z3" s="56">
        <v>14.29</v>
      </c>
      <c r="AA3" s="56">
        <v>10.41</v>
      </c>
      <c r="AB3" s="56">
        <v>200</v>
      </c>
      <c r="AC3" s="56">
        <v>3.78</v>
      </c>
      <c r="AD3" s="56">
        <f t="shared" si="3"/>
        <v>42.23</v>
      </c>
      <c r="AE3" s="53">
        <f t="shared" si="4"/>
        <v>2.8153333333333332</v>
      </c>
      <c r="AF3" s="171">
        <f t="shared" si="5"/>
        <v>1076.031428571428</v>
      </c>
      <c r="AG3" s="59">
        <f t="shared" si="6"/>
        <v>0.20861946483542507</v>
      </c>
      <c r="AH3" s="59">
        <f t="shared" si="7"/>
        <v>0.45299550082879469</v>
      </c>
      <c r="AI3" s="59">
        <f t="shared" si="8"/>
        <v>0.33838503433578027</v>
      </c>
      <c r="AJ3" s="59">
        <f t="shared" si="9"/>
        <v>0.24650722235377695</v>
      </c>
      <c r="AK3" s="53">
        <f>$AF3*AG3</f>
        <v>224.48110077466922</v>
      </c>
      <c r="AL3" s="53">
        <f t="shared" ref="AL3:AN65" si="13">$AF3*AH3</f>
        <v>487.43739589323746</v>
      </c>
      <c r="AM3" s="53">
        <f t="shared" si="13"/>
        <v>364.11293190352137</v>
      </c>
      <c r="AN3" s="53">
        <f t="shared" si="13"/>
        <v>265.24951862250924</v>
      </c>
      <c r="AO3" s="174">
        <f t="shared" si="10"/>
        <v>252.12</v>
      </c>
      <c r="AP3" s="59">
        <f t="shared" ref="AP3:AP65" si="14">AO3/AF3</f>
        <v>0.23430542389893033</v>
      </c>
      <c r="AQ3" s="28">
        <f t="shared" si="11"/>
        <v>113.0566364029399</v>
      </c>
      <c r="AS3" s="53">
        <f t="shared" ref="AS3:AS65" si="15">AC3*1000/AB3</f>
        <v>18.899999999999999</v>
      </c>
      <c r="AT3" s="28">
        <f t="shared" ref="AT3:AT65" si="16">AO3*1000/AS3</f>
        <v>13339.682539682541</v>
      </c>
      <c r="AU3" s="119">
        <f t="shared" ref="AU3:AU65" si="17">IF(C3="Sunmaster", 2020, D3)</f>
        <v>1985</v>
      </c>
    </row>
    <row r="4" spans="1:58" hidden="1">
      <c r="A4" s="86" t="s">
        <v>29</v>
      </c>
      <c r="B4" s="86" t="s">
        <v>30</v>
      </c>
      <c r="C4" s="86" t="s">
        <v>31</v>
      </c>
      <c r="D4" s="86">
        <v>1983</v>
      </c>
      <c r="E4" s="86">
        <v>1</v>
      </c>
      <c r="F4" s="86">
        <v>3</v>
      </c>
      <c r="G4" s="86">
        <v>2</v>
      </c>
      <c r="H4" s="86">
        <v>3</v>
      </c>
      <c r="I4" s="86">
        <v>302</v>
      </c>
      <c r="J4" s="68" t="s">
        <v>868</v>
      </c>
      <c r="K4" s="56">
        <v>0.5</v>
      </c>
      <c r="L4" s="56">
        <v>859</v>
      </c>
      <c r="M4" s="56">
        <v>811</v>
      </c>
      <c r="N4" s="30">
        <v>135.21428571428601</v>
      </c>
      <c r="O4" s="30">
        <f t="shared" si="0"/>
        <v>675.78571428571399</v>
      </c>
      <c r="P4" s="56">
        <v>258.60000000000002</v>
      </c>
      <c r="Q4" s="56">
        <v>920</v>
      </c>
      <c r="R4" s="28">
        <f t="shared" si="12"/>
        <v>784.78571428571399</v>
      </c>
      <c r="S4" s="56">
        <v>290.58</v>
      </c>
      <c r="T4" s="59">
        <f t="shared" si="1"/>
        <v>0.38266568016065977</v>
      </c>
      <c r="U4" s="59">
        <f t="shared" si="2"/>
        <v>0.3158478260869565</v>
      </c>
      <c r="V4" s="56">
        <v>20</v>
      </c>
      <c r="W4">
        <v>19</v>
      </c>
      <c r="X4" s="56">
        <v>6.17</v>
      </c>
      <c r="Y4" s="56">
        <v>19.690000000000001</v>
      </c>
      <c r="Z4" s="56">
        <v>27.6</v>
      </c>
      <c r="AA4" s="56">
        <v>21.63</v>
      </c>
      <c r="AB4" s="56">
        <v>200</v>
      </c>
      <c r="AC4" s="56">
        <v>6.09</v>
      </c>
      <c r="AD4" s="56">
        <f t="shared" si="3"/>
        <v>53.46</v>
      </c>
      <c r="AE4" s="53">
        <f t="shared" si="4"/>
        <v>2.8136842105263158</v>
      </c>
      <c r="AF4" s="171">
        <f t="shared" si="5"/>
        <v>1458.4914285714281</v>
      </c>
      <c r="AG4" s="59">
        <f t="shared" si="6"/>
        <v>0.11541339319117097</v>
      </c>
      <c r="AH4" s="59">
        <f t="shared" si="7"/>
        <v>0.36831275720164613</v>
      </c>
      <c r="AI4" s="59">
        <f t="shared" si="8"/>
        <v>0.51627384960718292</v>
      </c>
      <c r="AJ4" s="59">
        <f t="shared" si="9"/>
        <v>0.40460157126823793</v>
      </c>
      <c r="AK4" s="53">
        <f t="shared" ref="AK4:AK65" si="18">$AF4*AG4</f>
        <v>168.32944471166687</v>
      </c>
      <c r="AL4" s="53">
        <f t="shared" si="13"/>
        <v>537.1809994121104</v>
      </c>
      <c r="AM4" s="53">
        <f t="shared" si="13"/>
        <v>752.98098444765083</v>
      </c>
      <c r="AN4" s="53">
        <f t="shared" si="13"/>
        <v>590.10792368125681</v>
      </c>
      <c r="AO4" s="174">
        <f t="shared" si="10"/>
        <v>560.46</v>
      </c>
      <c r="AP4" s="59">
        <f t="shared" si="14"/>
        <v>0.38427377015781489</v>
      </c>
      <c r="AQ4" s="28">
        <f t="shared" si="11"/>
        <v>124.7331786542923</v>
      </c>
      <c r="AS4" s="53">
        <f t="shared" si="15"/>
        <v>30.45</v>
      </c>
      <c r="AT4" s="28">
        <f t="shared" si="16"/>
        <v>18405.911330049261</v>
      </c>
      <c r="AU4" s="119">
        <f t="shared" si="17"/>
        <v>1983</v>
      </c>
    </row>
    <row r="5" spans="1:58" hidden="1">
      <c r="A5" s="86" t="s">
        <v>29</v>
      </c>
      <c r="B5" s="86" t="s">
        <v>30</v>
      </c>
      <c r="C5" s="86" t="s">
        <v>34</v>
      </c>
      <c r="D5" s="86">
        <v>1999</v>
      </c>
      <c r="E5" s="86">
        <v>1</v>
      </c>
      <c r="F5" s="86">
        <v>4</v>
      </c>
      <c r="G5" s="86">
        <v>2</v>
      </c>
      <c r="H5" s="86">
        <v>4</v>
      </c>
      <c r="I5" s="86">
        <v>402</v>
      </c>
      <c r="J5" s="68" t="s">
        <v>868</v>
      </c>
      <c r="K5" s="56">
        <v>0.5</v>
      </c>
      <c r="L5" s="56">
        <v>929</v>
      </c>
      <c r="M5" s="56">
        <v>851</v>
      </c>
      <c r="N5" s="30">
        <v>135.21428571428601</v>
      </c>
      <c r="O5" s="30">
        <f t="shared" si="0"/>
        <v>715.78571428571399</v>
      </c>
      <c r="P5" s="56">
        <v>262.83999999999997</v>
      </c>
      <c r="Q5" s="56">
        <v>718</v>
      </c>
      <c r="R5" s="28">
        <f t="shared" si="12"/>
        <v>582.78571428571399</v>
      </c>
      <c r="S5" s="56">
        <v>221.7</v>
      </c>
      <c r="T5" s="59">
        <f t="shared" si="1"/>
        <v>0.36720486977347583</v>
      </c>
      <c r="U5" s="59">
        <f t="shared" si="2"/>
        <v>0.30877437325905294</v>
      </c>
      <c r="V5" s="56">
        <v>20</v>
      </c>
      <c r="W5">
        <v>19</v>
      </c>
      <c r="X5" s="56">
        <v>4.83</v>
      </c>
      <c r="Y5" s="56">
        <v>18.649999999999999</v>
      </c>
      <c r="Z5" s="56">
        <v>25.83</v>
      </c>
      <c r="AA5" s="56">
        <v>20.29</v>
      </c>
      <c r="AB5" s="56">
        <v>200</v>
      </c>
      <c r="AC5" s="56">
        <v>6.23</v>
      </c>
      <c r="AD5" s="56">
        <f t="shared" si="3"/>
        <v>49.309999999999995</v>
      </c>
      <c r="AE5" s="53">
        <f t="shared" si="4"/>
        <v>2.5952631578947365</v>
      </c>
      <c r="AF5" s="171">
        <f t="shared" si="5"/>
        <v>1530.1914285714279</v>
      </c>
      <c r="AG5" s="59">
        <f t="shared" si="6"/>
        <v>9.79517339282093E-2</v>
      </c>
      <c r="AH5" s="59">
        <f t="shared" si="7"/>
        <v>0.37821942810788889</v>
      </c>
      <c r="AI5" s="59">
        <f t="shared" si="8"/>
        <v>0.52382883796390189</v>
      </c>
      <c r="AJ5" s="59">
        <f t="shared" si="9"/>
        <v>0.4114784019468668</v>
      </c>
      <c r="AK5" s="53">
        <f t="shared" si="18"/>
        <v>149.88490367065498</v>
      </c>
      <c r="AL5" s="53">
        <f t="shared" si="13"/>
        <v>578.748127009879</v>
      </c>
      <c r="AM5" s="53">
        <f t="shared" si="13"/>
        <v>801.55839789089407</v>
      </c>
      <c r="AN5" s="53">
        <f t="shared" si="13"/>
        <v>629.64072370136432</v>
      </c>
      <c r="AO5" s="174">
        <f t="shared" si="10"/>
        <v>566.26</v>
      </c>
      <c r="AP5" s="59">
        <f t="shared" si="14"/>
        <v>0.37005827468832114</v>
      </c>
      <c r="AQ5" s="28">
        <f t="shared" si="11"/>
        <v>68.695784507685289</v>
      </c>
      <c r="AS5" s="53">
        <f t="shared" si="15"/>
        <v>31.15</v>
      </c>
      <c r="AT5" s="28">
        <f t="shared" si="16"/>
        <v>18178.4911717496</v>
      </c>
      <c r="AU5" s="119">
        <f t="shared" si="17"/>
        <v>1999</v>
      </c>
    </row>
    <row r="6" spans="1:58" hidden="1">
      <c r="A6" s="86" t="s">
        <v>29</v>
      </c>
      <c r="B6" s="86" t="s">
        <v>30</v>
      </c>
      <c r="C6" s="86" t="s">
        <v>35</v>
      </c>
      <c r="D6" s="86">
        <v>2002</v>
      </c>
      <c r="E6" s="86">
        <v>1</v>
      </c>
      <c r="F6" s="86">
        <v>4</v>
      </c>
      <c r="G6" s="86">
        <v>4</v>
      </c>
      <c r="H6" s="86">
        <v>5</v>
      </c>
      <c r="I6" s="86">
        <v>404</v>
      </c>
      <c r="J6" s="68" t="s">
        <v>868</v>
      </c>
      <c r="K6" s="56">
        <v>0.5</v>
      </c>
      <c r="L6" s="154">
        <v>791</v>
      </c>
      <c r="M6" s="56">
        <v>848</v>
      </c>
      <c r="N6" s="30">
        <v>135.21428571428601</v>
      </c>
      <c r="O6" s="30">
        <f t="shared" si="0"/>
        <v>712.78571428571399</v>
      </c>
      <c r="P6" s="56">
        <v>289.63</v>
      </c>
      <c r="Q6" s="56">
        <v>799</v>
      </c>
      <c r="R6" s="28">
        <f t="shared" si="12"/>
        <v>663.78571428571399</v>
      </c>
      <c r="S6" s="56">
        <v>276.52999999999997</v>
      </c>
      <c r="T6" s="59">
        <f t="shared" si="1"/>
        <v>0.4063353041386914</v>
      </c>
      <c r="U6" s="59">
        <f t="shared" si="2"/>
        <v>0.34609511889862327</v>
      </c>
      <c r="V6" s="56">
        <v>20</v>
      </c>
      <c r="W6">
        <v>19</v>
      </c>
      <c r="X6" s="56">
        <v>7.81</v>
      </c>
      <c r="Y6" s="56">
        <v>20.63</v>
      </c>
      <c r="Z6" s="56">
        <v>32.369999999999997</v>
      </c>
      <c r="AA6" s="56">
        <v>26.12</v>
      </c>
      <c r="AB6" s="56">
        <v>200</v>
      </c>
      <c r="AC6" s="56">
        <v>6.49</v>
      </c>
      <c r="AD6" s="56">
        <f t="shared" si="3"/>
        <v>60.809999999999995</v>
      </c>
      <c r="AE6" s="53">
        <f t="shared" si="4"/>
        <v>3.2005263157894732</v>
      </c>
      <c r="AF6" s="171">
        <f t="shared" si="5"/>
        <v>1547.1914285714279</v>
      </c>
      <c r="AG6" s="59">
        <f t="shared" si="6"/>
        <v>0.12843282354875843</v>
      </c>
      <c r="AH6" s="59">
        <f t="shared" si="7"/>
        <v>0.33925341226771916</v>
      </c>
      <c r="AI6" s="59">
        <f t="shared" si="8"/>
        <v>0.5323137641835225</v>
      </c>
      <c r="AJ6" s="59">
        <f t="shared" si="9"/>
        <v>0.42953461601710252</v>
      </c>
      <c r="AK6" s="53">
        <f t="shared" si="18"/>
        <v>198.71016374186567</v>
      </c>
      <c r="AL6" s="53">
        <f t="shared" si="13"/>
        <v>524.88997157422398</v>
      </c>
      <c r="AM6" s="53">
        <f t="shared" si="13"/>
        <v>823.59129325533831</v>
      </c>
      <c r="AN6" s="53">
        <f t="shared" si="13"/>
        <v>664.57227617638057</v>
      </c>
      <c r="AO6" s="174">
        <f t="shared" si="10"/>
        <v>631.5</v>
      </c>
      <c r="AP6" s="59">
        <f t="shared" si="14"/>
        <v>0.4081589312985559</v>
      </c>
      <c r="AQ6" s="28">
        <f t="shared" si="11"/>
        <v>90.953975762179326</v>
      </c>
      <c r="AS6" s="53">
        <f t="shared" si="15"/>
        <v>32.450000000000003</v>
      </c>
      <c r="AT6" s="28">
        <f t="shared" si="16"/>
        <v>19460.70878274268</v>
      </c>
      <c r="AU6" s="119">
        <f t="shared" si="17"/>
        <v>2002</v>
      </c>
    </row>
    <row r="7" spans="1:58">
      <c r="A7" s="86" t="s">
        <v>29</v>
      </c>
      <c r="B7" s="86" t="s">
        <v>30</v>
      </c>
      <c r="C7" s="86" t="s">
        <v>38</v>
      </c>
      <c r="D7" s="86">
        <v>2023</v>
      </c>
      <c r="E7" s="86">
        <v>1</v>
      </c>
      <c r="F7" s="86">
        <v>3</v>
      </c>
      <c r="G7" s="86">
        <v>4</v>
      </c>
      <c r="H7" s="86">
        <v>6</v>
      </c>
      <c r="I7" s="86">
        <v>304</v>
      </c>
      <c r="J7" s="68" t="s">
        <v>868</v>
      </c>
      <c r="K7" s="56">
        <v>0.5</v>
      </c>
      <c r="L7" s="56">
        <v>700</v>
      </c>
      <c r="M7" s="56">
        <v>691</v>
      </c>
      <c r="N7" s="30">
        <v>135.21428571428601</v>
      </c>
      <c r="O7" s="30">
        <f t="shared" si="0"/>
        <v>555.78571428571399</v>
      </c>
      <c r="P7" s="56">
        <v>252.13</v>
      </c>
      <c r="Q7" s="56">
        <v>572</v>
      </c>
      <c r="R7" s="28">
        <f t="shared" si="12"/>
        <v>436.78571428571399</v>
      </c>
      <c r="S7" s="56">
        <v>207.22</v>
      </c>
      <c r="T7" s="59">
        <f t="shared" si="1"/>
        <v>0.45364606091762005</v>
      </c>
      <c r="U7" s="59">
        <f t="shared" si="2"/>
        <v>0.36227272727272725</v>
      </c>
      <c r="V7" s="56">
        <v>20</v>
      </c>
      <c r="W7" s="57">
        <v>20</v>
      </c>
      <c r="X7" s="56">
        <v>6.44</v>
      </c>
      <c r="Y7" s="56">
        <v>21.79</v>
      </c>
      <c r="Z7" s="56">
        <v>36.33</v>
      </c>
      <c r="AA7" s="56">
        <v>29.32</v>
      </c>
      <c r="AB7" s="56">
        <v>200</v>
      </c>
      <c r="AC7" s="56">
        <v>7.08</v>
      </c>
      <c r="AD7" s="56">
        <f t="shared" si="3"/>
        <v>64.56</v>
      </c>
      <c r="AE7" s="53">
        <f t="shared" si="4"/>
        <v>3.2280000000000002</v>
      </c>
      <c r="AF7" s="171">
        <f t="shared" si="5"/>
        <v>1240.6914285714279</v>
      </c>
      <c r="AG7" s="59">
        <f t="shared" si="6"/>
        <v>9.9752168525402723E-2</v>
      </c>
      <c r="AH7" s="59">
        <f t="shared" si="7"/>
        <v>0.33751548946716231</v>
      </c>
      <c r="AI7" s="59">
        <f t="shared" si="8"/>
        <v>0.56273234200743494</v>
      </c>
      <c r="AJ7" s="59">
        <f t="shared" si="9"/>
        <v>0.45415117719950432</v>
      </c>
      <c r="AK7" s="53">
        <f t="shared" si="18"/>
        <v>123.76166047087973</v>
      </c>
      <c r="AL7" s="53">
        <f t="shared" si="13"/>
        <v>418.75257479199831</v>
      </c>
      <c r="AM7" s="53">
        <f t="shared" si="13"/>
        <v>698.17719330854982</v>
      </c>
      <c r="AN7" s="53">
        <f t="shared" si="13"/>
        <v>563.46147282704874</v>
      </c>
      <c r="AO7" s="174">
        <f t="shared" si="10"/>
        <v>562.9</v>
      </c>
      <c r="AP7" s="59">
        <f t="shared" si="14"/>
        <v>0.45369862887514356</v>
      </c>
      <c r="AQ7" s="28">
        <f t="shared" si="11"/>
        <v>64.375520564788005</v>
      </c>
      <c r="AS7" s="53">
        <f t="shared" si="15"/>
        <v>35.4</v>
      </c>
      <c r="AT7" s="28">
        <f t="shared" si="16"/>
        <v>15901.129943502825</v>
      </c>
      <c r="AU7" s="119">
        <f t="shared" si="17"/>
        <v>2023</v>
      </c>
      <c r="AX7" s="29" t="s">
        <v>870</v>
      </c>
      <c r="BA7" s="29" t="s">
        <v>55</v>
      </c>
    </row>
    <row r="8" spans="1:58" hidden="1">
      <c r="A8" s="86" t="s">
        <v>29</v>
      </c>
      <c r="B8" s="86" t="s">
        <v>30</v>
      </c>
      <c r="C8" s="86" t="s">
        <v>33</v>
      </c>
      <c r="D8" s="86">
        <v>1998</v>
      </c>
      <c r="E8" s="86">
        <v>1</v>
      </c>
      <c r="F8" s="86">
        <v>2</v>
      </c>
      <c r="G8" s="86">
        <v>4</v>
      </c>
      <c r="H8" s="86">
        <v>7</v>
      </c>
      <c r="I8" s="86">
        <v>204</v>
      </c>
      <c r="J8" s="68" t="s">
        <v>868</v>
      </c>
      <c r="K8" s="56">
        <v>0.5</v>
      </c>
      <c r="L8" s="56">
        <v>632</v>
      </c>
      <c r="M8" s="56">
        <v>670</v>
      </c>
      <c r="N8" s="30">
        <v>135.21428571428601</v>
      </c>
      <c r="O8" s="30">
        <f t="shared" si="0"/>
        <v>534.78571428571399</v>
      </c>
      <c r="P8" s="56">
        <v>147.21</v>
      </c>
      <c r="Q8" s="56">
        <v>695</v>
      </c>
      <c r="R8" s="28">
        <f t="shared" si="12"/>
        <v>559.78571428571399</v>
      </c>
      <c r="S8" s="56">
        <v>210.8</v>
      </c>
      <c r="T8" s="59">
        <f t="shared" si="1"/>
        <v>0.27526913316415136</v>
      </c>
      <c r="U8" s="59">
        <f t="shared" si="2"/>
        <v>0.30330935251798563</v>
      </c>
      <c r="V8" s="56">
        <v>20</v>
      </c>
      <c r="W8">
        <v>15</v>
      </c>
      <c r="X8" s="56">
        <v>5.8</v>
      </c>
      <c r="Y8" s="56">
        <v>10.78</v>
      </c>
      <c r="Z8" s="56">
        <v>14.85</v>
      </c>
      <c r="AA8" s="56">
        <v>11.19</v>
      </c>
      <c r="AB8" s="56">
        <v>200</v>
      </c>
      <c r="AC8" s="53">
        <v>4.26</v>
      </c>
      <c r="AD8" s="56">
        <f t="shared" si="3"/>
        <v>31.43</v>
      </c>
      <c r="AE8" s="53">
        <f t="shared" si="4"/>
        <v>2.0953333333333335</v>
      </c>
      <c r="AF8" s="171">
        <f t="shared" si="5"/>
        <v>1132.4314285714279</v>
      </c>
      <c r="AG8" s="59">
        <f t="shared" si="6"/>
        <v>0.1845370664969774</v>
      </c>
      <c r="AH8" s="59">
        <f t="shared" si="7"/>
        <v>0.34298440979955452</v>
      </c>
      <c r="AI8" s="59">
        <f t="shared" si="8"/>
        <v>0.47247852370346799</v>
      </c>
      <c r="AJ8" s="59">
        <f t="shared" si="9"/>
        <v>0.35602927139675467</v>
      </c>
      <c r="AK8" s="53">
        <f t="shared" si="18"/>
        <v>208.9755738375527</v>
      </c>
      <c r="AL8" s="53">
        <f t="shared" si="13"/>
        <v>388.40632516703761</v>
      </c>
      <c r="AM8" s="53">
        <f t="shared" si="13"/>
        <v>535.04952956683746</v>
      </c>
      <c r="AN8" s="53">
        <f t="shared" si="13"/>
        <v>403.17873642107151</v>
      </c>
      <c r="AO8" s="174">
        <f t="shared" si="10"/>
        <v>316.8</v>
      </c>
      <c r="AP8" s="59">
        <f t="shared" si="14"/>
        <v>0.27975203796634818</v>
      </c>
      <c r="AQ8" s="28">
        <f t="shared" si="11"/>
        <v>186.39358739216084</v>
      </c>
      <c r="AS8" s="53">
        <f t="shared" si="15"/>
        <v>21.3</v>
      </c>
      <c r="AT8" s="28">
        <f t="shared" si="16"/>
        <v>14873.239436619719</v>
      </c>
      <c r="AU8" s="119">
        <f t="shared" si="17"/>
        <v>1998</v>
      </c>
      <c r="AX8" s="29" t="s">
        <v>49</v>
      </c>
      <c r="AY8" s="29" t="s">
        <v>53</v>
      </c>
      <c r="AZ8" s="29" t="s">
        <v>52</v>
      </c>
      <c r="BA8">
        <v>1</v>
      </c>
      <c r="BB8">
        <v>2</v>
      </c>
      <c r="BC8">
        <v>3</v>
      </c>
      <c r="BD8">
        <v>4</v>
      </c>
      <c r="BE8" t="s">
        <v>618</v>
      </c>
    </row>
    <row r="9" spans="1:58" hidden="1">
      <c r="A9" s="86" t="s">
        <v>29</v>
      </c>
      <c r="B9" s="86" t="s">
        <v>30</v>
      </c>
      <c r="C9" s="86" t="s">
        <v>36</v>
      </c>
      <c r="D9" s="86">
        <v>2016</v>
      </c>
      <c r="E9" s="86">
        <v>1</v>
      </c>
      <c r="F9" s="86">
        <v>1</v>
      </c>
      <c r="G9" s="86">
        <v>4</v>
      </c>
      <c r="H9" s="86">
        <v>8</v>
      </c>
      <c r="I9" s="86">
        <v>104</v>
      </c>
      <c r="J9" s="68" t="s">
        <v>868</v>
      </c>
      <c r="K9" s="56">
        <v>0.5</v>
      </c>
      <c r="L9" s="56">
        <v>776</v>
      </c>
      <c r="M9" s="56">
        <v>728</v>
      </c>
      <c r="N9" s="30">
        <v>135.21428571428601</v>
      </c>
      <c r="O9" s="30">
        <f t="shared" si="0"/>
        <v>592.78571428571399</v>
      </c>
      <c r="P9" s="56">
        <v>194.41</v>
      </c>
      <c r="Q9" s="56">
        <v>524</v>
      </c>
      <c r="R9" s="28">
        <f t="shared" si="12"/>
        <v>388.78571428571399</v>
      </c>
      <c r="S9" s="56">
        <v>155.91</v>
      </c>
      <c r="T9" s="59">
        <f t="shared" si="1"/>
        <v>0.32795999518014235</v>
      </c>
      <c r="U9" s="59">
        <f t="shared" si="2"/>
        <v>0.29753816793893129</v>
      </c>
      <c r="V9" s="56">
        <v>20</v>
      </c>
      <c r="W9">
        <v>18</v>
      </c>
      <c r="X9" s="56">
        <v>8.2799999999999994</v>
      </c>
      <c r="Y9" s="56">
        <v>19.190000000000001</v>
      </c>
      <c r="Z9" s="56">
        <v>28.69</v>
      </c>
      <c r="AA9" s="56">
        <v>22.12</v>
      </c>
      <c r="AB9" s="56">
        <v>200</v>
      </c>
      <c r="AC9" s="56">
        <v>6.41</v>
      </c>
      <c r="AD9" s="56">
        <f t="shared" si="3"/>
        <v>56.16</v>
      </c>
      <c r="AE9" s="53">
        <f t="shared" si="4"/>
        <v>3.1199999999999997</v>
      </c>
      <c r="AF9" s="171">
        <f t="shared" si="5"/>
        <v>1297.8914285714279</v>
      </c>
      <c r="AG9" s="59">
        <f t="shared" si="6"/>
        <v>0.14743589743589744</v>
      </c>
      <c r="AH9" s="59">
        <f t="shared" si="7"/>
        <v>0.34170227920227925</v>
      </c>
      <c r="AI9" s="59">
        <f t="shared" si="8"/>
        <v>0.5108618233618234</v>
      </c>
      <c r="AJ9" s="59">
        <f t="shared" si="9"/>
        <v>0.39387464387464394</v>
      </c>
      <c r="AK9" s="53">
        <f t="shared" si="18"/>
        <v>191.35578754578745</v>
      </c>
      <c r="AL9" s="53">
        <f t="shared" si="13"/>
        <v>443.49245929995914</v>
      </c>
      <c r="AM9" s="53">
        <f t="shared" si="13"/>
        <v>663.04318172568139</v>
      </c>
      <c r="AN9" s="53">
        <f t="shared" si="13"/>
        <v>511.20652421652403</v>
      </c>
      <c r="AO9" s="174">
        <f t="shared" si="10"/>
        <v>433.06</v>
      </c>
      <c r="AP9" s="59">
        <f t="shared" si="14"/>
        <v>0.33366427304066831</v>
      </c>
      <c r="AQ9" s="28">
        <f t="shared" si="11"/>
        <v>60.392983900005142</v>
      </c>
      <c r="AS9" s="53">
        <f t="shared" si="15"/>
        <v>32.049999999999997</v>
      </c>
      <c r="AT9" s="28">
        <f t="shared" si="16"/>
        <v>13512.012480499221</v>
      </c>
      <c r="AU9" s="119">
        <f t="shared" si="17"/>
        <v>2016</v>
      </c>
      <c r="AX9" t="s">
        <v>39</v>
      </c>
      <c r="AY9">
        <v>1984</v>
      </c>
      <c r="AZ9" t="s">
        <v>41</v>
      </c>
      <c r="BA9" s="61">
        <v>444.24</v>
      </c>
      <c r="BB9" s="61">
        <v>359.3</v>
      </c>
      <c r="BC9" s="61">
        <v>440.88</v>
      </c>
      <c r="BD9" s="61">
        <v>408.44</v>
      </c>
      <c r="BE9" s="61">
        <v>413.21500000000003</v>
      </c>
      <c r="BF9" s="30"/>
    </row>
    <row r="10" spans="1:58" hidden="1">
      <c r="A10" s="86" t="s">
        <v>39</v>
      </c>
      <c r="B10" s="86" t="s">
        <v>40</v>
      </c>
      <c r="C10" s="86" t="s">
        <v>41</v>
      </c>
      <c r="D10" s="86">
        <v>1984</v>
      </c>
      <c r="E10" s="86">
        <v>1</v>
      </c>
      <c r="F10" s="86">
        <v>1</v>
      </c>
      <c r="G10" s="86">
        <v>6</v>
      </c>
      <c r="H10" s="86">
        <v>9</v>
      </c>
      <c r="I10" s="86">
        <v>106</v>
      </c>
      <c r="J10" s="68" t="s">
        <v>868</v>
      </c>
      <c r="K10" s="56">
        <v>0.5</v>
      </c>
      <c r="L10" s="56">
        <v>675</v>
      </c>
      <c r="M10" s="56">
        <v>591</v>
      </c>
      <c r="N10" s="30">
        <v>135.21428571428601</v>
      </c>
      <c r="O10" s="30">
        <f t="shared" si="0"/>
        <v>455.78571428571399</v>
      </c>
      <c r="P10" s="56">
        <v>193.88</v>
      </c>
      <c r="Q10" s="56">
        <v>550</v>
      </c>
      <c r="R10" s="28">
        <f t="shared" si="12"/>
        <v>414.78571428571399</v>
      </c>
      <c r="S10" s="56">
        <v>190.63</v>
      </c>
      <c r="T10" s="59">
        <f t="shared" si="1"/>
        <v>0.4253753330199031</v>
      </c>
      <c r="U10" s="59">
        <f t="shared" si="2"/>
        <v>0.34660000000000002</v>
      </c>
      <c r="V10" s="56">
        <v>20</v>
      </c>
      <c r="W10">
        <v>20</v>
      </c>
      <c r="X10" s="56">
        <v>5.62</v>
      </c>
      <c r="Y10" s="56">
        <v>20.52</v>
      </c>
      <c r="Z10" s="56">
        <v>36.729999999999997</v>
      </c>
      <c r="AA10" s="56">
        <v>28.24</v>
      </c>
      <c r="AB10" s="56">
        <v>200</v>
      </c>
      <c r="AC10" s="56">
        <v>6.27</v>
      </c>
      <c r="AD10" s="56">
        <f t="shared" si="3"/>
        <v>62.87</v>
      </c>
      <c r="AE10" s="53">
        <f t="shared" si="4"/>
        <v>3.1435</v>
      </c>
      <c r="AF10" s="171">
        <f t="shared" si="5"/>
        <v>1037.311428571428</v>
      </c>
      <c r="AG10" s="59">
        <f t="shared" si="6"/>
        <v>8.9390806425958327E-2</v>
      </c>
      <c r="AH10" s="59">
        <f t="shared" si="7"/>
        <v>0.32638778431684429</v>
      </c>
      <c r="AI10" s="59">
        <f t="shared" si="8"/>
        <v>0.58422140925719734</v>
      </c>
      <c r="AJ10" s="59">
        <f t="shared" si="9"/>
        <v>0.44918084937171943</v>
      </c>
      <c r="AK10" s="53">
        <f t="shared" si="18"/>
        <v>92.726105114862818</v>
      </c>
      <c r="AL10" s="53">
        <f t="shared" si="13"/>
        <v>338.56577881796886</v>
      </c>
      <c r="AM10" s="53">
        <f t="shared" si="13"/>
        <v>606.01954463859624</v>
      </c>
      <c r="AN10" s="53">
        <f t="shared" si="13"/>
        <v>465.94042854870571</v>
      </c>
      <c r="AO10" s="174">
        <f t="shared" si="10"/>
        <v>444.24</v>
      </c>
      <c r="AP10" s="59">
        <f t="shared" si="14"/>
        <v>0.42826097135727276</v>
      </c>
      <c r="AQ10" s="28">
        <f t="shared" si="11"/>
        <v>96.647410769548173</v>
      </c>
      <c r="AS10" s="53">
        <f t="shared" si="15"/>
        <v>31.35</v>
      </c>
      <c r="AT10" s="28">
        <f t="shared" si="16"/>
        <v>14170.334928229664</v>
      </c>
      <c r="AU10" s="119">
        <f t="shared" si="17"/>
        <v>1984</v>
      </c>
      <c r="AY10">
        <v>1989</v>
      </c>
      <c r="AZ10" t="s">
        <v>42</v>
      </c>
      <c r="BA10" s="61">
        <v>518.48</v>
      </c>
      <c r="BB10" s="61">
        <v>386.24</v>
      </c>
      <c r="BC10" s="61">
        <v>341.52</v>
      </c>
      <c r="BD10" s="61">
        <v>502</v>
      </c>
      <c r="BE10" s="61">
        <v>437.06</v>
      </c>
      <c r="BF10" s="30"/>
    </row>
    <row r="11" spans="1:58" hidden="1">
      <c r="A11" s="86" t="s">
        <v>39</v>
      </c>
      <c r="B11" s="86" t="s">
        <v>40</v>
      </c>
      <c r="C11" s="86" t="s">
        <v>42</v>
      </c>
      <c r="D11" s="86">
        <v>1989</v>
      </c>
      <c r="E11" s="86">
        <v>1</v>
      </c>
      <c r="F11" s="86">
        <v>2</v>
      </c>
      <c r="G11" s="86">
        <v>6</v>
      </c>
      <c r="H11" s="86">
        <v>10</v>
      </c>
      <c r="I11" s="86">
        <v>206</v>
      </c>
      <c r="J11" s="68" t="s">
        <v>868</v>
      </c>
      <c r="K11" s="56">
        <v>0.5</v>
      </c>
      <c r="L11" s="56">
        <v>543</v>
      </c>
      <c r="M11" s="56">
        <v>542</v>
      </c>
      <c r="N11" s="30">
        <v>135.21428571428601</v>
      </c>
      <c r="O11" s="30">
        <f t="shared" si="0"/>
        <v>406.78571428571399</v>
      </c>
      <c r="P11" s="56">
        <v>172.8</v>
      </c>
      <c r="Q11" s="56">
        <v>626</v>
      </c>
      <c r="R11" s="28">
        <f t="shared" si="12"/>
        <v>490.78571428571399</v>
      </c>
      <c r="S11" s="56">
        <v>209.3</v>
      </c>
      <c r="T11" s="59">
        <f t="shared" si="1"/>
        <v>0.42479367866549639</v>
      </c>
      <c r="U11" s="59">
        <f t="shared" si="2"/>
        <v>0.3343450479233227</v>
      </c>
      <c r="V11" s="56">
        <v>20</v>
      </c>
      <c r="W11">
        <v>20</v>
      </c>
      <c r="X11" s="56">
        <v>4.93</v>
      </c>
      <c r="Y11" s="56">
        <v>13.28</v>
      </c>
      <c r="Z11" s="56">
        <v>26.15</v>
      </c>
      <c r="AA11" s="56">
        <v>20.32</v>
      </c>
      <c r="AB11" s="56">
        <v>200</v>
      </c>
      <c r="AC11" s="56">
        <v>5.99</v>
      </c>
      <c r="AD11" s="56">
        <f t="shared" si="3"/>
        <v>44.36</v>
      </c>
      <c r="AE11" s="53">
        <f t="shared" si="4"/>
        <v>2.218</v>
      </c>
      <c r="AF11" s="171">
        <f t="shared" si="5"/>
        <v>902.29142857142801</v>
      </c>
      <c r="AG11" s="59">
        <f t="shared" si="6"/>
        <v>0.11113615870153291</v>
      </c>
      <c r="AH11" s="59">
        <f t="shared" si="7"/>
        <v>0.29936880072137062</v>
      </c>
      <c r="AI11" s="59">
        <f t="shared" si="8"/>
        <v>0.58949504057709645</v>
      </c>
      <c r="AJ11" s="59">
        <f t="shared" si="9"/>
        <v>0.45807033363390443</v>
      </c>
      <c r="AK11" s="53">
        <f t="shared" si="18"/>
        <v>100.27720340074707</v>
      </c>
      <c r="AL11" s="53">
        <f t="shared" si="13"/>
        <v>270.11790287260067</v>
      </c>
      <c r="AM11" s="53">
        <f t="shared" si="13"/>
        <v>531.89632229808024</v>
      </c>
      <c r="AN11" s="53">
        <f t="shared" si="13"/>
        <v>413.31293572072627</v>
      </c>
      <c r="AO11" s="174">
        <f t="shared" si="10"/>
        <v>386.24</v>
      </c>
      <c r="AP11" s="59">
        <f t="shared" si="14"/>
        <v>0.42806568672776008</v>
      </c>
      <c r="AQ11" s="28">
        <f t="shared" si="11"/>
        <v>142.24537037037035</v>
      </c>
      <c r="AS11" s="53">
        <f t="shared" si="15"/>
        <v>29.95</v>
      </c>
      <c r="AT11" s="28">
        <f t="shared" si="16"/>
        <v>12896.160267111853</v>
      </c>
      <c r="AU11" s="119">
        <f t="shared" si="17"/>
        <v>1989</v>
      </c>
      <c r="AY11">
        <v>1999</v>
      </c>
      <c r="AZ11" t="s">
        <v>43</v>
      </c>
      <c r="BA11" s="61">
        <v>494.88</v>
      </c>
      <c r="BB11" s="61">
        <v>456.53999999999996</v>
      </c>
      <c r="BC11" s="61">
        <v>384.08</v>
      </c>
      <c r="BD11" s="61">
        <v>603.26</v>
      </c>
      <c r="BE11" s="61">
        <v>484.69</v>
      </c>
      <c r="BF11" s="30"/>
    </row>
    <row r="12" spans="1:58" hidden="1">
      <c r="A12" s="86" t="s">
        <v>39</v>
      </c>
      <c r="B12" s="86" t="s">
        <v>40</v>
      </c>
      <c r="C12" s="86" t="s">
        <v>45</v>
      </c>
      <c r="D12" s="86">
        <v>2004</v>
      </c>
      <c r="E12" s="86">
        <v>1</v>
      </c>
      <c r="F12" s="86">
        <v>3</v>
      </c>
      <c r="G12" s="86">
        <v>6</v>
      </c>
      <c r="H12" s="86">
        <v>11</v>
      </c>
      <c r="I12" s="86">
        <v>306</v>
      </c>
      <c r="J12" s="68" t="s">
        <v>868</v>
      </c>
      <c r="K12" s="56">
        <v>0.5</v>
      </c>
      <c r="L12" s="56">
        <v>620</v>
      </c>
      <c r="M12" s="56">
        <v>581</v>
      </c>
      <c r="N12" s="30">
        <v>135.21428571428601</v>
      </c>
      <c r="O12" s="30">
        <f t="shared" si="0"/>
        <v>445.78571428571399</v>
      </c>
      <c r="P12" s="56">
        <v>181.31</v>
      </c>
      <c r="Q12" s="56">
        <v>516</v>
      </c>
      <c r="R12" s="28">
        <f t="shared" si="12"/>
        <v>380.78571428571399</v>
      </c>
      <c r="S12" s="56">
        <v>171.11</v>
      </c>
      <c r="T12" s="59">
        <f t="shared" si="1"/>
        <v>0.40672007691075174</v>
      </c>
      <c r="U12" s="59">
        <f t="shared" si="2"/>
        <v>0.33160852713178296</v>
      </c>
      <c r="V12" s="56">
        <v>21</v>
      </c>
      <c r="W12">
        <v>21</v>
      </c>
      <c r="X12" s="56">
        <v>5.63</v>
      </c>
      <c r="Y12" s="56">
        <v>21.68</v>
      </c>
      <c r="Z12" s="56">
        <v>36.22</v>
      </c>
      <c r="AA12" s="56">
        <v>28.25</v>
      </c>
      <c r="AB12" s="56">
        <v>200</v>
      </c>
      <c r="AC12" s="56">
        <v>6.61</v>
      </c>
      <c r="AD12" s="56">
        <f t="shared" si="3"/>
        <v>63.53</v>
      </c>
      <c r="AE12" s="53">
        <f t="shared" si="4"/>
        <v>3.0252380952380955</v>
      </c>
      <c r="AF12" s="171">
        <f t="shared" si="5"/>
        <v>1018.6314285714279</v>
      </c>
      <c r="AG12" s="59">
        <f t="shared" si="6"/>
        <v>8.8619549818983151E-2</v>
      </c>
      <c r="AH12" s="59">
        <f t="shared" si="7"/>
        <v>0.34125609948056035</v>
      </c>
      <c r="AI12" s="59">
        <f t="shared" si="8"/>
        <v>0.57012435070045642</v>
      </c>
      <c r="AJ12" s="59">
        <f t="shared" si="9"/>
        <v>0.44467180859436484</v>
      </c>
      <c r="AK12" s="53">
        <f t="shared" si="18"/>
        <v>90.27065863146764</v>
      </c>
      <c r="AL12" s="53">
        <f t="shared" si="13"/>
        <v>347.61418812259649</v>
      </c>
      <c r="AM12" s="53">
        <f t="shared" si="13"/>
        <v>580.74658181736368</v>
      </c>
      <c r="AN12" s="53">
        <f t="shared" si="13"/>
        <v>452.95667963391844</v>
      </c>
      <c r="AO12" s="174">
        <f t="shared" si="10"/>
        <v>419.12</v>
      </c>
      <c r="AP12" s="59">
        <f t="shared" si="14"/>
        <v>0.41145402374614704</v>
      </c>
      <c r="AQ12" s="28">
        <f t="shared" si="11"/>
        <v>88.748552203408536</v>
      </c>
      <c r="AS12" s="53">
        <f t="shared" si="15"/>
        <v>33.049999999999997</v>
      </c>
      <c r="AT12" s="28">
        <f t="shared" si="16"/>
        <v>12681.39183055976</v>
      </c>
      <c r="AU12" s="119">
        <f t="shared" si="17"/>
        <v>2004</v>
      </c>
      <c r="AY12">
        <v>2001</v>
      </c>
      <c r="AZ12" t="s">
        <v>44</v>
      </c>
      <c r="BA12" s="61">
        <v>430.7</v>
      </c>
      <c r="BB12" s="61">
        <v>432.65999999999997</v>
      </c>
      <c r="BC12" s="61">
        <v>495.56</v>
      </c>
      <c r="BD12" s="61">
        <v>436.09999999999997</v>
      </c>
      <c r="BE12" s="61">
        <v>448.75499999999994</v>
      </c>
      <c r="BF12" s="30"/>
    </row>
    <row r="13" spans="1:58" hidden="1">
      <c r="A13" s="86" t="s">
        <v>39</v>
      </c>
      <c r="B13" s="86" t="s">
        <v>40</v>
      </c>
      <c r="C13" s="86" t="s">
        <v>43</v>
      </c>
      <c r="D13" s="86">
        <v>1999</v>
      </c>
      <c r="E13" s="86">
        <v>1</v>
      </c>
      <c r="F13" s="86">
        <v>4</v>
      </c>
      <c r="G13" s="86">
        <v>6</v>
      </c>
      <c r="H13" s="86">
        <v>12</v>
      </c>
      <c r="I13" s="86">
        <v>406</v>
      </c>
      <c r="J13" s="68" t="s">
        <v>868</v>
      </c>
      <c r="K13" s="56">
        <v>0.5</v>
      </c>
      <c r="L13" s="56">
        <v>980</v>
      </c>
      <c r="M13" s="56">
        <v>785</v>
      </c>
      <c r="N13" s="30">
        <v>135.21428571428601</v>
      </c>
      <c r="O13" s="30">
        <f t="shared" si="0"/>
        <v>649.78571428571399</v>
      </c>
      <c r="P13" s="56">
        <v>273.20999999999998</v>
      </c>
      <c r="Q13" s="56">
        <v>646</v>
      </c>
      <c r="R13" s="28">
        <f t="shared" si="12"/>
        <v>510.78571428571399</v>
      </c>
      <c r="S13" s="56">
        <v>237.76</v>
      </c>
      <c r="T13" s="59">
        <f t="shared" si="1"/>
        <v>0.42046169066725309</v>
      </c>
      <c r="U13" s="59">
        <f t="shared" si="2"/>
        <v>0.36804953560371517</v>
      </c>
      <c r="V13" s="56">
        <v>20</v>
      </c>
      <c r="W13">
        <v>20</v>
      </c>
      <c r="X13" s="56">
        <v>4.76</v>
      </c>
      <c r="Y13" s="56">
        <v>22.46</v>
      </c>
      <c r="Z13" s="56">
        <v>35.94</v>
      </c>
      <c r="AA13" s="56">
        <v>28.42</v>
      </c>
      <c r="AB13" s="56">
        <v>200</v>
      </c>
      <c r="AC13" s="56">
        <v>7.37</v>
      </c>
      <c r="AD13" s="56">
        <f t="shared" si="3"/>
        <v>63.16</v>
      </c>
      <c r="AE13" s="53">
        <f t="shared" si="4"/>
        <v>3.1579999999999999</v>
      </c>
      <c r="AF13" s="171">
        <f t="shared" si="5"/>
        <v>1425.8914285714279</v>
      </c>
      <c r="AG13" s="59">
        <f t="shared" si="6"/>
        <v>7.5364154528182389E-2</v>
      </c>
      <c r="AH13" s="59">
        <f t="shared" si="7"/>
        <v>0.35560481317289427</v>
      </c>
      <c r="AI13" s="59">
        <f t="shared" si="8"/>
        <v>0.56903103229892338</v>
      </c>
      <c r="AJ13" s="59">
        <f t="shared" si="9"/>
        <v>0.44996833438885375</v>
      </c>
      <c r="AK13" s="53">
        <f t="shared" si="18"/>
        <v>107.46110196326784</v>
      </c>
      <c r="AL13" s="53">
        <f t="shared" si="13"/>
        <v>507.05385506197393</v>
      </c>
      <c r="AM13" s="53">
        <f t="shared" si="13"/>
        <v>811.37647154618617</v>
      </c>
      <c r="AN13" s="53">
        <f t="shared" si="13"/>
        <v>641.60599113362866</v>
      </c>
      <c r="AO13" s="174">
        <f t="shared" si="10"/>
        <v>603.26</v>
      </c>
      <c r="AP13" s="59">
        <f t="shared" si="14"/>
        <v>0.42307568999442974</v>
      </c>
      <c r="AQ13" s="28">
        <f t="shared" si="11"/>
        <v>74.0492661322792</v>
      </c>
      <c r="AS13" s="53">
        <f t="shared" si="15"/>
        <v>36.85</v>
      </c>
      <c r="AT13" s="28">
        <f t="shared" si="16"/>
        <v>16370.691994572591</v>
      </c>
      <c r="AU13" s="119">
        <f t="shared" si="17"/>
        <v>1999</v>
      </c>
      <c r="AY13">
        <v>2004</v>
      </c>
      <c r="AZ13" t="s">
        <v>45</v>
      </c>
      <c r="BA13" s="61">
        <v>520.48</v>
      </c>
      <c r="BB13" s="61">
        <v>381.96</v>
      </c>
      <c r="BC13" s="61">
        <v>419.12</v>
      </c>
      <c r="BD13" s="61">
        <v>648.70000000000005</v>
      </c>
      <c r="BE13" s="61">
        <v>492.565</v>
      </c>
      <c r="BF13" s="30"/>
    </row>
    <row r="14" spans="1:58" hidden="1">
      <c r="A14" s="86" t="s">
        <v>39</v>
      </c>
      <c r="B14" s="86" t="s">
        <v>40</v>
      </c>
      <c r="C14" s="86" t="s">
        <v>46</v>
      </c>
      <c r="D14" s="86">
        <v>2008</v>
      </c>
      <c r="E14" s="86">
        <v>1</v>
      </c>
      <c r="F14" s="86">
        <v>4</v>
      </c>
      <c r="G14" s="86">
        <v>8</v>
      </c>
      <c r="H14" s="86">
        <v>13</v>
      </c>
      <c r="I14" s="86">
        <v>408</v>
      </c>
      <c r="J14" s="68" t="s">
        <v>868</v>
      </c>
      <c r="K14" s="56">
        <v>0.5</v>
      </c>
      <c r="L14" s="56">
        <v>737</v>
      </c>
      <c r="M14" s="56">
        <v>663</v>
      </c>
      <c r="N14" s="30">
        <v>135.21428571428601</v>
      </c>
      <c r="O14" s="30">
        <f t="shared" si="0"/>
        <v>527.78571428571399</v>
      </c>
      <c r="P14" s="56">
        <v>230.4</v>
      </c>
      <c r="Q14" s="56">
        <v>617</v>
      </c>
      <c r="R14" s="28">
        <f t="shared" si="12"/>
        <v>481.78571428571399</v>
      </c>
      <c r="S14" s="56">
        <v>226.6</v>
      </c>
      <c r="T14" s="59">
        <f t="shared" si="1"/>
        <v>0.43654080389768601</v>
      </c>
      <c r="U14" s="59">
        <f t="shared" si="2"/>
        <v>0.36726094003241488</v>
      </c>
      <c r="V14" s="56">
        <v>20</v>
      </c>
      <c r="W14">
        <v>20</v>
      </c>
      <c r="X14" s="56">
        <v>4.63</v>
      </c>
      <c r="Y14" s="56">
        <v>16.88</v>
      </c>
      <c r="Z14" s="56">
        <v>35.07</v>
      </c>
      <c r="AA14" s="56">
        <v>27.97</v>
      </c>
      <c r="AB14" s="56">
        <v>200</v>
      </c>
      <c r="AC14" s="56">
        <v>6.64</v>
      </c>
      <c r="AD14" s="56">
        <f t="shared" si="3"/>
        <v>56.58</v>
      </c>
      <c r="AE14" s="53">
        <f t="shared" si="4"/>
        <v>2.8289999999999997</v>
      </c>
      <c r="AF14" s="171">
        <f t="shared" si="5"/>
        <v>1168.7314285714281</v>
      </c>
      <c r="AG14" s="59">
        <f t="shared" si="6"/>
        <v>8.1831035701661364E-2</v>
      </c>
      <c r="AH14" s="59">
        <f t="shared" si="7"/>
        <v>0.29833863556026863</v>
      </c>
      <c r="AI14" s="59">
        <f t="shared" si="8"/>
        <v>0.61983032873806998</v>
      </c>
      <c r="AJ14" s="59">
        <f t="shared" si="9"/>
        <v>0.49434429126899965</v>
      </c>
      <c r="AK14" s="53">
        <f t="shared" si="18"/>
        <v>95.63850325708222</v>
      </c>
      <c r="AL14" s="53">
        <f t="shared" si="13"/>
        <v>348.6777397364034</v>
      </c>
      <c r="AM14" s="53">
        <f t="shared" si="13"/>
        <v>724.41518557794245</v>
      </c>
      <c r="AN14" s="53">
        <f t="shared" si="13"/>
        <v>577.75570974094808</v>
      </c>
      <c r="AO14" s="174">
        <f t="shared" si="10"/>
        <v>516.74</v>
      </c>
      <c r="AP14" s="59">
        <f t="shared" si="14"/>
        <v>0.44213750684502873</v>
      </c>
      <c r="AQ14" s="28">
        <f t="shared" si="11"/>
        <v>96.701388888888886</v>
      </c>
      <c r="AS14" s="53">
        <f t="shared" si="15"/>
        <v>33.200000000000003</v>
      </c>
      <c r="AT14" s="28">
        <f t="shared" si="16"/>
        <v>15564.457831325301</v>
      </c>
      <c r="AU14" s="119">
        <f t="shared" si="17"/>
        <v>2008</v>
      </c>
      <c r="AY14">
        <v>2008</v>
      </c>
      <c r="AZ14" t="s">
        <v>46</v>
      </c>
      <c r="BA14" s="61">
        <v>436.9</v>
      </c>
      <c r="BB14" s="61">
        <v>413.14000000000004</v>
      </c>
      <c r="BC14" s="61">
        <v>402.96</v>
      </c>
      <c r="BD14" s="61">
        <v>516.74</v>
      </c>
      <c r="BE14" s="61">
        <v>442.435</v>
      </c>
      <c r="BF14" s="30"/>
    </row>
    <row r="15" spans="1:58" hidden="1">
      <c r="A15" s="86" t="s">
        <v>39</v>
      </c>
      <c r="B15" s="86" t="s">
        <v>40</v>
      </c>
      <c r="C15" s="86" t="s">
        <v>48</v>
      </c>
      <c r="D15" s="86">
        <v>2020</v>
      </c>
      <c r="E15" s="86">
        <v>1</v>
      </c>
      <c r="F15" s="86">
        <v>3</v>
      </c>
      <c r="G15" s="86">
        <v>8</v>
      </c>
      <c r="H15" s="86">
        <v>14</v>
      </c>
      <c r="I15" s="86">
        <v>308</v>
      </c>
      <c r="J15" s="68" t="s">
        <v>868</v>
      </c>
      <c r="K15" s="56">
        <v>0.5</v>
      </c>
      <c r="L15" s="56">
        <v>694</v>
      </c>
      <c r="M15" s="56">
        <v>621</v>
      </c>
      <c r="N15" s="30">
        <v>135.21428571428601</v>
      </c>
      <c r="O15" s="30">
        <f t="shared" si="0"/>
        <v>485.78571428571399</v>
      </c>
      <c r="P15" s="56">
        <v>204.21</v>
      </c>
      <c r="Q15" s="56">
        <v>618</v>
      </c>
      <c r="R15" s="28">
        <f t="shared" si="12"/>
        <v>482.78571428571399</v>
      </c>
      <c r="S15" s="56">
        <v>224.66</v>
      </c>
      <c r="T15" s="59">
        <f t="shared" si="1"/>
        <v>0.42037053374503774</v>
      </c>
      <c r="U15" s="59">
        <f t="shared" si="2"/>
        <v>0.3635275080906149</v>
      </c>
      <c r="V15" s="56">
        <v>20</v>
      </c>
      <c r="W15">
        <v>20</v>
      </c>
      <c r="X15" s="56">
        <v>5.79</v>
      </c>
      <c r="Y15" s="56">
        <v>22.95</v>
      </c>
      <c r="Z15" s="56">
        <v>45.95</v>
      </c>
      <c r="AA15" s="56">
        <v>36.21</v>
      </c>
      <c r="AB15" s="56">
        <v>200</v>
      </c>
      <c r="AC15" s="56">
        <v>6.76</v>
      </c>
      <c r="AD15" s="56">
        <f t="shared" si="3"/>
        <v>74.69</v>
      </c>
      <c r="AE15" s="53">
        <f t="shared" si="4"/>
        <v>3.7344999999999997</v>
      </c>
      <c r="AF15" s="171">
        <f t="shared" si="5"/>
        <v>1120.9514285714281</v>
      </c>
      <c r="AG15" s="59">
        <f t="shared" si="6"/>
        <v>7.75204177266033E-2</v>
      </c>
      <c r="AH15" s="59">
        <f t="shared" si="7"/>
        <v>0.30727004953809078</v>
      </c>
      <c r="AI15" s="59">
        <f t="shared" si="8"/>
        <v>0.61520953273530599</v>
      </c>
      <c r="AJ15" s="59">
        <f t="shared" si="9"/>
        <v>0.48480385593787656</v>
      </c>
      <c r="AK15" s="53">
        <f t="shared" si="18"/>
        <v>86.896622994089824</v>
      </c>
      <c r="AL15" s="53">
        <f t="shared" si="13"/>
        <v>344.43480098693635</v>
      </c>
      <c r="AM15" s="53">
        <f t="shared" si="13"/>
        <v>689.620004590402</v>
      </c>
      <c r="AN15" s="53">
        <f t="shared" si="13"/>
        <v>543.44157489049951</v>
      </c>
      <c r="AO15" s="174">
        <f t="shared" si="10"/>
        <v>480.84000000000003</v>
      </c>
      <c r="AP15" s="59">
        <f t="shared" si="14"/>
        <v>0.42895703394820239</v>
      </c>
      <c r="AQ15" s="28">
        <f t="shared" si="11"/>
        <v>120.02840213505705</v>
      </c>
      <c r="AS15" s="53">
        <f t="shared" si="15"/>
        <v>33.799999999999997</v>
      </c>
      <c r="AT15" s="28">
        <f t="shared" si="16"/>
        <v>14226.035502958583</v>
      </c>
      <c r="AU15" s="119">
        <f t="shared" si="17"/>
        <v>2020</v>
      </c>
      <c r="AY15">
        <v>2016</v>
      </c>
      <c r="AZ15" t="s">
        <v>47</v>
      </c>
      <c r="BA15" s="61">
        <v>456.06</v>
      </c>
      <c r="BB15" s="61">
        <v>513.34</v>
      </c>
      <c r="BC15" s="61">
        <v>549.44000000000005</v>
      </c>
      <c r="BD15" s="61">
        <v>553.32000000000005</v>
      </c>
      <c r="BE15" s="61">
        <v>518.04000000000008</v>
      </c>
      <c r="BF15" s="30"/>
    </row>
    <row r="16" spans="1:58" hidden="1">
      <c r="A16" s="86" t="s">
        <v>39</v>
      </c>
      <c r="B16" s="86" t="s">
        <v>40</v>
      </c>
      <c r="C16" s="86" t="s">
        <v>44</v>
      </c>
      <c r="D16" s="86">
        <v>2001</v>
      </c>
      <c r="E16" s="86">
        <v>1</v>
      </c>
      <c r="F16" s="86">
        <v>2</v>
      </c>
      <c r="G16" s="86">
        <v>8</v>
      </c>
      <c r="H16" s="86">
        <v>15</v>
      </c>
      <c r="I16" s="86">
        <v>208</v>
      </c>
      <c r="J16" s="68" t="s">
        <v>868</v>
      </c>
      <c r="K16" s="56">
        <v>0.5</v>
      </c>
      <c r="L16" s="56">
        <v>609</v>
      </c>
      <c r="M16" s="56">
        <v>615</v>
      </c>
      <c r="N16" s="30">
        <v>135.21428571428601</v>
      </c>
      <c r="O16" s="30">
        <f t="shared" si="0"/>
        <v>479.78571428571399</v>
      </c>
      <c r="P16" s="56">
        <v>196.79</v>
      </c>
      <c r="Q16" s="56">
        <v>525</v>
      </c>
      <c r="R16" s="28">
        <f t="shared" si="12"/>
        <v>389.78571428571399</v>
      </c>
      <c r="S16" s="56">
        <v>173.44</v>
      </c>
      <c r="T16" s="59">
        <f t="shared" si="1"/>
        <v>0.41016227482507095</v>
      </c>
      <c r="U16" s="59">
        <f t="shared" si="2"/>
        <v>0.33036190476190475</v>
      </c>
      <c r="V16" s="56">
        <v>20</v>
      </c>
      <c r="W16">
        <v>20</v>
      </c>
      <c r="X16" s="56">
        <v>4.9000000000000004</v>
      </c>
      <c r="Y16" s="56">
        <v>14.22</v>
      </c>
      <c r="Z16" s="56">
        <v>25.7</v>
      </c>
      <c r="AA16" s="56">
        <v>19.54</v>
      </c>
      <c r="AB16" s="56">
        <v>200</v>
      </c>
      <c r="AC16" s="56">
        <v>6.91</v>
      </c>
      <c r="AD16" s="56">
        <f t="shared" si="3"/>
        <v>44.82</v>
      </c>
      <c r="AE16" s="53">
        <f t="shared" si="4"/>
        <v>2.2410000000000001</v>
      </c>
      <c r="AF16" s="171">
        <f t="shared" si="5"/>
        <v>1049.2114285714281</v>
      </c>
      <c r="AG16" s="59">
        <f t="shared" si="6"/>
        <v>0.10932619366354307</v>
      </c>
      <c r="AH16" s="59">
        <f t="shared" si="7"/>
        <v>0.31726907630522089</v>
      </c>
      <c r="AI16" s="59">
        <f t="shared" si="8"/>
        <v>0.57340473003123604</v>
      </c>
      <c r="AJ16" s="59">
        <f t="shared" si="9"/>
        <v>0.43596608656849617</v>
      </c>
      <c r="AK16" s="53">
        <f t="shared" si="18"/>
        <v>114.70629183400263</v>
      </c>
      <c r="AL16" s="53">
        <f t="shared" si="13"/>
        <v>332.88234079173822</v>
      </c>
      <c r="AM16" s="53">
        <f t="shared" si="13"/>
        <v>601.62279594568724</v>
      </c>
      <c r="AN16" s="53">
        <f t="shared" si="13"/>
        <v>457.42060049722676</v>
      </c>
      <c r="AO16" s="174">
        <f t="shared" si="10"/>
        <v>432.65999999999997</v>
      </c>
      <c r="AP16" s="59">
        <f t="shared" si="14"/>
        <v>0.41236683876870811</v>
      </c>
      <c r="AQ16" s="28">
        <f t="shared" si="11"/>
        <v>76.269119365821439</v>
      </c>
      <c r="AS16" s="53">
        <f t="shared" si="15"/>
        <v>34.549999999999997</v>
      </c>
      <c r="AT16" s="28">
        <f t="shared" si="16"/>
        <v>12522.720694645441</v>
      </c>
      <c r="AU16" s="119">
        <f t="shared" si="17"/>
        <v>2001</v>
      </c>
      <c r="AY16">
        <v>2020</v>
      </c>
      <c r="AZ16" t="s">
        <v>48</v>
      </c>
      <c r="BA16" s="61">
        <v>527.62</v>
      </c>
      <c r="BB16" s="61">
        <v>473.42</v>
      </c>
      <c r="BC16" s="61">
        <v>480.84000000000003</v>
      </c>
      <c r="BD16" s="61">
        <v>522.4</v>
      </c>
      <c r="BE16" s="61">
        <v>501.07000000000005</v>
      </c>
      <c r="BF16" s="30"/>
    </row>
    <row r="17" spans="1:58" hidden="1">
      <c r="A17" s="86" t="s">
        <v>39</v>
      </c>
      <c r="B17" s="86" t="s">
        <v>40</v>
      </c>
      <c r="C17" s="86" t="s">
        <v>47</v>
      </c>
      <c r="D17" s="86">
        <v>2016</v>
      </c>
      <c r="E17" s="86">
        <v>1</v>
      </c>
      <c r="F17" s="86">
        <v>1</v>
      </c>
      <c r="G17" s="86">
        <v>8</v>
      </c>
      <c r="H17" s="86">
        <v>16</v>
      </c>
      <c r="I17" s="86">
        <v>108</v>
      </c>
      <c r="J17" s="68" t="s">
        <v>868</v>
      </c>
      <c r="K17" s="56">
        <v>0.5</v>
      </c>
      <c r="L17" s="56">
        <v>634</v>
      </c>
      <c r="M17" s="56">
        <v>564</v>
      </c>
      <c r="N17" s="30">
        <v>135.21428571428601</v>
      </c>
      <c r="O17" s="30">
        <f t="shared" si="0"/>
        <v>428.78571428571399</v>
      </c>
      <c r="P17" s="56">
        <v>197.13</v>
      </c>
      <c r="Q17" s="56">
        <v>405</v>
      </c>
      <c r="R17" s="28">
        <f t="shared" si="12"/>
        <v>269.78571428571399</v>
      </c>
      <c r="S17" s="56">
        <v>120.85</v>
      </c>
      <c r="T17" s="59">
        <f t="shared" si="1"/>
        <v>0.45974012993503277</v>
      </c>
      <c r="U17" s="59">
        <f t="shared" si="2"/>
        <v>0.29839506172839503</v>
      </c>
      <c r="V17" s="56">
        <v>20</v>
      </c>
      <c r="W17">
        <v>20</v>
      </c>
      <c r="X17" s="56">
        <v>4.58</v>
      </c>
      <c r="Y17" s="56">
        <v>19.68</v>
      </c>
      <c r="Z17" s="56">
        <v>39.270000000000003</v>
      </c>
      <c r="AA17" s="56">
        <v>30.9</v>
      </c>
      <c r="AB17" s="56">
        <v>200</v>
      </c>
      <c r="AC17" s="56">
        <v>8.4499999999999993</v>
      </c>
      <c r="AD17" s="56">
        <f t="shared" si="3"/>
        <v>63.53</v>
      </c>
      <c r="AE17" s="53">
        <f t="shared" si="4"/>
        <v>3.1764999999999999</v>
      </c>
      <c r="AF17" s="171">
        <f t="shared" si="5"/>
        <v>984.63142857142793</v>
      </c>
      <c r="AG17" s="59">
        <f t="shared" si="6"/>
        <v>7.2091925074767832E-2</v>
      </c>
      <c r="AH17" s="59">
        <f t="shared" si="7"/>
        <v>0.30977490949157876</v>
      </c>
      <c r="AI17" s="59">
        <f t="shared" si="8"/>
        <v>0.61813316543365338</v>
      </c>
      <c r="AJ17" s="59">
        <f t="shared" si="9"/>
        <v>0.48638438532976541</v>
      </c>
      <c r="AK17" s="53">
        <f t="shared" si="18"/>
        <v>70.983975174832992</v>
      </c>
      <c r="AL17" s="53">
        <f t="shared" si="13"/>
        <v>305.01411166827796</v>
      </c>
      <c r="AM17" s="53">
        <f t="shared" si="13"/>
        <v>608.63334172831696</v>
      </c>
      <c r="AN17" s="53">
        <f t="shared" si="13"/>
        <v>478.90935216208277</v>
      </c>
      <c r="AO17" s="174">
        <f t="shared" si="10"/>
        <v>456.06</v>
      </c>
      <c r="AP17" s="59">
        <f t="shared" si="14"/>
        <v>0.46317839017355328</v>
      </c>
      <c r="AQ17" s="28">
        <f t="shared" si="11"/>
        <v>22.609445543549938</v>
      </c>
      <c r="AS17" s="53">
        <f t="shared" si="15"/>
        <v>42.25</v>
      </c>
      <c r="AT17" s="28">
        <f t="shared" si="16"/>
        <v>10794.31952662722</v>
      </c>
      <c r="AU17" s="119">
        <f t="shared" si="17"/>
        <v>2016</v>
      </c>
      <c r="AX17" t="s">
        <v>606</v>
      </c>
      <c r="BA17" s="61">
        <v>478.66999999999996</v>
      </c>
      <c r="BB17" s="61">
        <v>427.07499999999999</v>
      </c>
      <c r="BC17" s="61">
        <v>439.3</v>
      </c>
      <c r="BD17" s="61">
        <v>523.87</v>
      </c>
      <c r="BE17" s="61">
        <v>467.22874999999999</v>
      </c>
      <c r="BF17" s="30"/>
    </row>
    <row r="18" spans="1:58" hidden="1">
      <c r="A18" s="86" t="s">
        <v>29</v>
      </c>
      <c r="B18" s="86" t="s">
        <v>30</v>
      </c>
      <c r="C18" s="86" t="s">
        <v>32</v>
      </c>
      <c r="D18" s="86">
        <v>1985</v>
      </c>
      <c r="E18" s="86">
        <v>2</v>
      </c>
      <c r="F18" s="86">
        <v>1</v>
      </c>
      <c r="G18" s="86">
        <v>10</v>
      </c>
      <c r="H18" s="86">
        <v>17</v>
      </c>
      <c r="I18" s="86">
        <v>110</v>
      </c>
      <c r="J18" s="68" t="s">
        <v>868</v>
      </c>
      <c r="K18" s="56">
        <v>0.5</v>
      </c>
      <c r="L18" s="56">
        <v>792</v>
      </c>
      <c r="M18" s="56">
        <v>758</v>
      </c>
      <c r="N18" s="30">
        <v>135.21428571428601</v>
      </c>
      <c r="O18" s="30">
        <f t="shared" si="0"/>
        <v>622.78571428571399</v>
      </c>
      <c r="P18" s="56">
        <v>239.26</v>
      </c>
      <c r="Q18" s="56">
        <v>630</v>
      </c>
      <c r="R18" s="28">
        <f t="shared" si="12"/>
        <v>494.78571428571399</v>
      </c>
      <c r="S18" s="56">
        <v>192.8</v>
      </c>
      <c r="T18" s="59">
        <f t="shared" si="1"/>
        <v>0.38417708452804239</v>
      </c>
      <c r="U18" s="59">
        <f t="shared" si="2"/>
        <v>0.30603174603174604</v>
      </c>
      <c r="V18" s="56">
        <v>20</v>
      </c>
      <c r="W18">
        <v>20</v>
      </c>
      <c r="X18" s="56">
        <v>7.85</v>
      </c>
      <c r="Y18" s="56">
        <v>22.06</v>
      </c>
      <c r="Z18" s="56">
        <v>34.94</v>
      </c>
      <c r="AA18" s="56">
        <v>26.9</v>
      </c>
      <c r="AB18" s="56">
        <v>200</v>
      </c>
      <c r="AC18" s="56">
        <v>5.9</v>
      </c>
      <c r="AD18" s="56">
        <f t="shared" si="3"/>
        <v>64.849999999999994</v>
      </c>
      <c r="AE18" s="53">
        <f t="shared" si="4"/>
        <v>3.2424999999999997</v>
      </c>
      <c r="AF18" s="171">
        <f t="shared" si="5"/>
        <v>1375.271428571428</v>
      </c>
      <c r="AG18" s="59">
        <f t="shared" si="6"/>
        <v>0.12104857363145721</v>
      </c>
      <c r="AH18" s="59">
        <f t="shared" si="7"/>
        <v>0.34016962220508867</v>
      </c>
      <c r="AI18" s="59">
        <f t="shared" si="8"/>
        <v>0.53878180416345411</v>
      </c>
      <c r="AJ18" s="59">
        <f t="shared" si="9"/>
        <v>0.4148033924441018</v>
      </c>
      <c r="AK18" s="53">
        <f t="shared" si="18"/>
        <v>166.47464478466784</v>
      </c>
      <c r="AL18" s="53">
        <f t="shared" si="13"/>
        <v>467.82556228659524</v>
      </c>
      <c r="AM18" s="53">
        <f t="shared" si="13"/>
        <v>740.97122150016492</v>
      </c>
      <c r="AN18" s="53">
        <f t="shared" si="13"/>
        <v>570.46725410287456</v>
      </c>
      <c r="AO18" s="174">
        <f t="shared" si="10"/>
        <v>532.31999999999994</v>
      </c>
      <c r="AP18" s="59">
        <f t="shared" si="14"/>
        <v>0.38706541046442788</v>
      </c>
      <c r="AQ18" s="28">
        <f t="shared" si="11"/>
        <v>61.163587728830578</v>
      </c>
      <c r="AS18" s="53">
        <f t="shared" si="15"/>
        <v>29.5</v>
      </c>
      <c r="AT18" s="28">
        <f t="shared" si="16"/>
        <v>18044.74576271186</v>
      </c>
      <c r="AU18" s="119">
        <f t="shared" si="17"/>
        <v>1985</v>
      </c>
      <c r="AX18" t="s">
        <v>29</v>
      </c>
      <c r="AY18">
        <v>1983</v>
      </c>
      <c r="AZ18" t="s">
        <v>31</v>
      </c>
      <c r="BA18" s="61">
        <v>427.58000000000004</v>
      </c>
      <c r="BB18" s="61">
        <v>308.74</v>
      </c>
      <c r="BC18" s="61">
        <v>560.46</v>
      </c>
      <c r="BD18" s="61">
        <v>489.94000000000005</v>
      </c>
      <c r="BE18" s="61">
        <v>446.68000000000006</v>
      </c>
      <c r="BF18" s="30"/>
    </row>
    <row r="19" spans="1:58">
      <c r="A19" s="86" t="s">
        <v>29</v>
      </c>
      <c r="B19" s="86" t="s">
        <v>30</v>
      </c>
      <c r="C19" s="86" t="s">
        <v>38</v>
      </c>
      <c r="D19" s="86">
        <v>2023</v>
      </c>
      <c r="E19" s="86">
        <v>2</v>
      </c>
      <c r="F19" s="86">
        <v>2</v>
      </c>
      <c r="G19" s="86">
        <v>10</v>
      </c>
      <c r="H19" s="86">
        <v>18</v>
      </c>
      <c r="I19" s="86">
        <v>210</v>
      </c>
      <c r="J19" s="68" t="s">
        <v>868</v>
      </c>
      <c r="K19" s="56">
        <v>0.5</v>
      </c>
      <c r="L19" s="56">
        <v>677</v>
      </c>
      <c r="M19" s="56">
        <v>689</v>
      </c>
      <c r="N19" s="30">
        <v>135.21428571428601</v>
      </c>
      <c r="O19" s="30">
        <f t="shared" si="0"/>
        <v>553.78571428571399</v>
      </c>
      <c r="P19" s="56">
        <v>189.6</v>
      </c>
      <c r="Q19" s="56">
        <v>606</v>
      </c>
      <c r="R19" s="28">
        <f t="shared" si="12"/>
        <v>470.78571428571399</v>
      </c>
      <c r="S19" s="56">
        <v>193.92</v>
      </c>
      <c r="T19" s="59">
        <f t="shared" si="1"/>
        <v>0.34237069521475577</v>
      </c>
      <c r="U19" s="59">
        <f t="shared" si="2"/>
        <v>0.32</v>
      </c>
      <c r="V19" s="56">
        <v>20</v>
      </c>
      <c r="W19">
        <v>19</v>
      </c>
      <c r="X19" s="56">
        <v>7.61</v>
      </c>
      <c r="Y19" s="56">
        <v>21.72</v>
      </c>
      <c r="Z19" s="56">
        <v>31.4</v>
      </c>
      <c r="AA19" s="56">
        <v>24.14</v>
      </c>
      <c r="AB19" s="56">
        <v>200</v>
      </c>
      <c r="AC19" s="56">
        <v>5.12</v>
      </c>
      <c r="AD19" s="56">
        <f t="shared" si="3"/>
        <v>60.73</v>
      </c>
      <c r="AE19" s="53">
        <f t="shared" si="4"/>
        <v>3.196315789473684</v>
      </c>
      <c r="AF19" s="171">
        <f t="shared" si="5"/>
        <v>1229.031428571428</v>
      </c>
      <c r="AG19" s="59">
        <f t="shared" si="6"/>
        <v>0.12530874361929856</v>
      </c>
      <c r="AH19" s="59">
        <f t="shared" si="7"/>
        <v>0.35764860859542236</v>
      </c>
      <c r="AI19" s="59">
        <f t="shared" si="8"/>
        <v>0.51704264778527909</v>
      </c>
      <c r="AJ19" s="59">
        <f t="shared" si="9"/>
        <v>0.39749711839288659</v>
      </c>
      <c r="AK19" s="53">
        <f t="shared" si="18"/>
        <v>154.00838418291733</v>
      </c>
      <c r="AL19" s="53">
        <f t="shared" si="13"/>
        <v>439.56138034861544</v>
      </c>
      <c r="AM19" s="53">
        <f t="shared" si="13"/>
        <v>635.46166403989525</v>
      </c>
      <c r="AN19" s="53">
        <f t="shared" si="13"/>
        <v>488.53645127143545</v>
      </c>
      <c r="AO19" s="174">
        <f t="shared" si="10"/>
        <v>427.48</v>
      </c>
      <c r="AP19" s="59">
        <f t="shared" si="14"/>
        <v>0.34781860745162874</v>
      </c>
      <c r="AQ19" s="28">
        <f t="shared" si="11"/>
        <v>104.55696202531644</v>
      </c>
      <c r="AS19" s="53">
        <f t="shared" si="15"/>
        <v>25.6</v>
      </c>
      <c r="AT19" s="28">
        <f t="shared" si="16"/>
        <v>16698.4375</v>
      </c>
      <c r="AU19" s="119">
        <f t="shared" si="17"/>
        <v>2023</v>
      </c>
      <c r="AY19">
        <v>1985</v>
      </c>
      <c r="AZ19" t="s">
        <v>32</v>
      </c>
      <c r="BA19" s="61">
        <v>532.31999999999994</v>
      </c>
      <c r="BB19" s="61">
        <v>252.12</v>
      </c>
      <c r="BC19" s="61">
        <v>513.06000000000006</v>
      </c>
      <c r="BD19" s="61">
        <v>577.30000000000007</v>
      </c>
      <c r="BE19" s="61">
        <v>468.70000000000005</v>
      </c>
      <c r="BF19" s="30"/>
    </row>
    <row r="20" spans="1:58" hidden="1">
      <c r="A20" s="86" t="s">
        <v>29</v>
      </c>
      <c r="B20" s="86" t="s">
        <v>30</v>
      </c>
      <c r="C20" s="86" t="s">
        <v>36</v>
      </c>
      <c r="D20" s="86">
        <v>2016</v>
      </c>
      <c r="E20" s="86">
        <v>2</v>
      </c>
      <c r="F20" s="86">
        <v>3</v>
      </c>
      <c r="G20" s="86">
        <v>10</v>
      </c>
      <c r="H20" s="86">
        <v>19</v>
      </c>
      <c r="I20" s="86">
        <v>310</v>
      </c>
      <c r="J20" s="68" t="s">
        <v>868</v>
      </c>
      <c r="K20" s="56">
        <v>0.5</v>
      </c>
      <c r="L20" s="56">
        <v>783</v>
      </c>
      <c r="M20" s="56">
        <v>747</v>
      </c>
      <c r="N20" s="30">
        <v>135.21428571428601</v>
      </c>
      <c r="O20" s="30">
        <f t="shared" si="0"/>
        <v>611.78571428571399</v>
      </c>
      <c r="P20" s="56">
        <v>211.92</v>
      </c>
      <c r="Q20" s="56">
        <v>641</v>
      </c>
      <c r="R20" s="28">
        <f t="shared" si="12"/>
        <v>505.78571428571399</v>
      </c>
      <c r="S20" s="56">
        <v>201.65</v>
      </c>
      <c r="T20" s="59">
        <f t="shared" si="1"/>
        <v>0.34639579684763588</v>
      </c>
      <c r="U20" s="59">
        <f t="shared" si="2"/>
        <v>0.31458658346333856</v>
      </c>
      <c r="V20" s="56">
        <v>20</v>
      </c>
      <c r="W20">
        <v>19</v>
      </c>
      <c r="X20" s="56">
        <v>9.56</v>
      </c>
      <c r="Y20" s="56">
        <v>18.61</v>
      </c>
      <c r="Z20" s="56">
        <v>26.05</v>
      </c>
      <c r="AA20" s="56">
        <v>20.010000000000002</v>
      </c>
      <c r="AB20" s="56">
        <v>200</v>
      </c>
      <c r="AC20" s="56">
        <v>6.58</v>
      </c>
      <c r="AD20" s="56">
        <f t="shared" si="3"/>
        <v>54.22</v>
      </c>
      <c r="AE20" s="53">
        <f t="shared" si="4"/>
        <v>2.8536842105263158</v>
      </c>
      <c r="AF20" s="171">
        <f t="shared" si="5"/>
        <v>1332.011428571428</v>
      </c>
      <c r="AG20" s="59">
        <f t="shared" si="6"/>
        <v>0.17631870158613058</v>
      </c>
      <c r="AH20" s="59">
        <f t="shared" si="7"/>
        <v>0.34323127997049058</v>
      </c>
      <c r="AI20" s="59">
        <f t="shared" si="8"/>
        <v>0.48045001844337887</v>
      </c>
      <c r="AJ20" s="59">
        <f t="shared" si="9"/>
        <v>0.36905201032829216</v>
      </c>
      <c r="AK20" s="53">
        <f t="shared" si="18"/>
        <v>234.85852558360111</v>
      </c>
      <c r="AL20" s="53">
        <f t="shared" si="13"/>
        <v>457.18798756389293</v>
      </c>
      <c r="AM20" s="53">
        <f t="shared" si="13"/>
        <v>639.96491542393403</v>
      </c>
      <c r="AN20" s="53">
        <f t="shared" si="13"/>
        <v>491.58149549454583</v>
      </c>
      <c r="AO20" s="174">
        <f t="shared" si="10"/>
        <v>463.85999999999996</v>
      </c>
      <c r="AP20" s="59">
        <f t="shared" si="14"/>
        <v>0.34824025533886466</v>
      </c>
      <c r="AQ20" s="28">
        <f t="shared" si="11"/>
        <v>90.307663269158198</v>
      </c>
      <c r="AS20" s="53">
        <f t="shared" si="15"/>
        <v>32.9</v>
      </c>
      <c r="AT20" s="28">
        <f t="shared" si="16"/>
        <v>14099.088145896656</v>
      </c>
      <c r="AU20" s="119">
        <f t="shared" si="17"/>
        <v>2016</v>
      </c>
      <c r="AY20">
        <v>1998</v>
      </c>
      <c r="AZ20" t="s">
        <v>33</v>
      </c>
      <c r="BA20" s="61">
        <v>431.58</v>
      </c>
      <c r="BB20" s="61">
        <v>316.8</v>
      </c>
      <c r="BC20" s="61">
        <v>615.08000000000004</v>
      </c>
      <c r="BD20" s="61">
        <v>475.64</v>
      </c>
      <c r="BE20" s="61">
        <v>459.77499999999998</v>
      </c>
      <c r="BF20" s="30"/>
    </row>
    <row r="21" spans="1:58" hidden="1">
      <c r="A21" s="86" t="s">
        <v>29</v>
      </c>
      <c r="B21" s="86" t="s">
        <v>30</v>
      </c>
      <c r="C21" s="86" t="s">
        <v>33</v>
      </c>
      <c r="D21" s="86">
        <v>1998</v>
      </c>
      <c r="E21" s="86">
        <v>2</v>
      </c>
      <c r="F21" s="86">
        <v>4</v>
      </c>
      <c r="G21" s="86">
        <v>10</v>
      </c>
      <c r="H21" s="86">
        <v>20</v>
      </c>
      <c r="I21" s="86">
        <v>410</v>
      </c>
      <c r="J21" s="68" t="s">
        <v>868</v>
      </c>
      <c r="K21" s="56">
        <v>0.5</v>
      </c>
      <c r="L21" s="56">
        <v>724</v>
      </c>
      <c r="M21" s="56">
        <v>715</v>
      </c>
      <c r="N21" s="30">
        <v>135.21428571428601</v>
      </c>
      <c r="O21" s="30">
        <f t="shared" si="0"/>
        <v>579.78571428571399</v>
      </c>
      <c r="P21" s="56">
        <v>210.68</v>
      </c>
      <c r="Q21" s="56">
        <v>680</v>
      </c>
      <c r="R21" s="28">
        <f t="shared" si="12"/>
        <v>544.78571428571399</v>
      </c>
      <c r="S21" s="56">
        <v>217.98</v>
      </c>
      <c r="T21" s="59">
        <f t="shared" si="1"/>
        <v>0.36337563139090817</v>
      </c>
      <c r="U21" s="59">
        <f t="shared" si="2"/>
        <v>0.32055882352941173</v>
      </c>
      <c r="V21" s="56">
        <v>20</v>
      </c>
      <c r="W21">
        <v>20</v>
      </c>
      <c r="X21" s="59">
        <v>7.34</v>
      </c>
      <c r="Y21" s="56">
        <v>22.36</v>
      </c>
      <c r="Z21" s="56">
        <v>34.65</v>
      </c>
      <c r="AA21" s="56">
        <v>27.14</v>
      </c>
      <c r="AB21" s="56">
        <v>200</v>
      </c>
      <c r="AC21" s="56">
        <v>5.85</v>
      </c>
      <c r="AD21" s="56">
        <f t="shared" si="3"/>
        <v>64.349999999999994</v>
      </c>
      <c r="AE21" s="53">
        <f t="shared" si="4"/>
        <v>3.2174999999999998</v>
      </c>
      <c r="AF21" s="171">
        <f t="shared" si="5"/>
        <v>1288.271428571428</v>
      </c>
      <c r="AG21" s="59">
        <f t="shared" si="6"/>
        <v>0.11406371406371407</v>
      </c>
      <c r="AH21" s="59">
        <f t="shared" si="7"/>
        <v>0.34747474747474749</v>
      </c>
      <c r="AI21" s="59">
        <f t="shared" si="8"/>
        <v>0.53846153846153844</v>
      </c>
      <c r="AJ21" s="59">
        <f t="shared" si="9"/>
        <v>0.42175602175602178</v>
      </c>
      <c r="AK21" s="53">
        <f t="shared" si="18"/>
        <v>146.94502386502381</v>
      </c>
      <c r="AL21" s="53">
        <f t="shared" si="13"/>
        <v>447.64178932178913</v>
      </c>
      <c r="AM21" s="53">
        <f t="shared" si="13"/>
        <v>693.68461538461509</v>
      </c>
      <c r="AN21" s="53">
        <f t="shared" si="13"/>
        <v>543.33623265623248</v>
      </c>
      <c r="AO21" s="174">
        <f t="shared" si="10"/>
        <v>475.64</v>
      </c>
      <c r="AP21" s="59">
        <f t="shared" si="14"/>
        <v>0.3692079087148894</v>
      </c>
      <c r="AQ21" s="28">
        <f t="shared" si="11"/>
        <v>106.92994114296562</v>
      </c>
      <c r="AS21" s="53">
        <f t="shared" si="15"/>
        <v>29.25</v>
      </c>
      <c r="AT21" s="28">
        <f t="shared" si="16"/>
        <v>16261.196581196582</v>
      </c>
      <c r="AU21" s="119">
        <f t="shared" si="17"/>
        <v>1998</v>
      </c>
      <c r="AY21">
        <v>1999</v>
      </c>
      <c r="AZ21" t="s">
        <v>34</v>
      </c>
      <c r="BA21" s="61">
        <v>366.56</v>
      </c>
      <c r="BB21" s="61">
        <v>326.16000000000003</v>
      </c>
      <c r="BC21" s="61">
        <v>375.28000000000003</v>
      </c>
      <c r="BD21" s="61">
        <v>566.26</v>
      </c>
      <c r="BE21" s="61">
        <v>408.565</v>
      </c>
      <c r="BF21" s="30"/>
    </row>
    <row r="22" spans="1:58" hidden="1">
      <c r="A22" s="86" t="s">
        <v>29</v>
      </c>
      <c r="B22" s="86" t="s">
        <v>30</v>
      </c>
      <c r="C22" s="86" t="s">
        <v>31</v>
      </c>
      <c r="D22" s="86">
        <v>1983</v>
      </c>
      <c r="E22" s="86">
        <v>2</v>
      </c>
      <c r="F22" s="86">
        <v>4</v>
      </c>
      <c r="G22" s="86">
        <v>12</v>
      </c>
      <c r="H22" s="86">
        <v>21</v>
      </c>
      <c r="I22" s="86">
        <v>412</v>
      </c>
      <c r="J22" s="68" t="s">
        <v>868</v>
      </c>
      <c r="K22" s="56">
        <v>0.5</v>
      </c>
      <c r="L22" s="56">
        <v>857</v>
      </c>
      <c r="M22" s="56">
        <v>834</v>
      </c>
      <c r="N22" s="30">
        <v>135.21428571428601</v>
      </c>
      <c r="O22" s="30">
        <f t="shared" si="0"/>
        <v>698.78571428571399</v>
      </c>
      <c r="P22" s="56">
        <v>228.55</v>
      </c>
      <c r="Q22" s="56">
        <v>615</v>
      </c>
      <c r="R22" s="28">
        <f t="shared" si="12"/>
        <v>479.78571428571399</v>
      </c>
      <c r="S22" s="56">
        <v>178.76</v>
      </c>
      <c r="T22" s="59">
        <f t="shared" si="1"/>
        <v>0.32706736174997458</v>
      </c>
      <c r="U22" s="59">
        <f t="shared" si="2"/>
        <v>0.29066666666666663</v>
      </c>
      <c r="V22" s="56">
        <v>20</v>
      </c>
      <c r="W22">
        <v>19</v>
      </c>
      <c r="X22" s="56">
        <v>5.6</v>
      </c>
      <c r="Y22" s="56">
        <v>18.989999999999998</v>
      </c>
      <c r="Z22" s="56">
        <v>22.35</v>
      </c>
      <c r="AA22" s="56">
        <v>16.420000000000002</v>
      </c>
      <c r="AB22" s="56">
        <v>200</v>
      </c>
      <c r="AC22" s="56">
        <v>6.44</v>
      </c>
      <c r="AD22" s="56">
        <f t="shared" si="3"/>
        <v>46.94</v>
      </c>
      <c r="AE22" s="53">
        <f t="shared" si="4"/>
        <v>2.4705263157894737</v>
      </c>
      <c r="AF22" s="171">
        <f t="shared" si="5"/>
        <v>1491.4514285714281</v>
      </c>
      <c r="AG22" s="59">
        <f t="shared" si="6"/>
        <v>0.11930123561994035</v>
      </c>
      <c r="AH22" s="59">
        <f t="shared" si="7"/>
        <v>0.40455901150404772</v>
      </c>
      <c r="AI22" s="59">
        <f t="shared" si="8"/>
        <v>0.47613975287601196</v>
      </c>
      <c r="AJ22" s="59">
        <f t="shared" si="9"/>
        <v>0.34980826587132513</v>
      </c>
      <c r="AK22" s="53">
        <f t="shared" si="18"/>
        <v>177.93199829569659</v>
      </c>
      <c r="AL22" s="53">
        <f t="shared" si="13"/>
        <v>603.38011564915678</v>
      </c>
      <c r="AM22" s="53">
        <f t="shared" si="13"/>
        <v>710.13931462657479</v>
      </c>
      <c r="AN22" s="53">
        <f t="shared" si="13"/>
        <v>521.72203785988177</v>
      </c>
      <c r="AO22" s="174">
        <f t="shared" si="10"/>
        <v>489.94000000000005</v>
      </c>
      <c r="AP22" s="59">
        <f t="shared" si="14"/>
        <v>0.32849879695330353</v>
      </c>
      <c r="AQ22" s="28">
        <f t="shared" si="11"/>
        <v>56.429665281120087</v>
      </c>
      <c r="AS22" s="53">
        <f t="shared" si="15"/>
        <v>32.200000000000003</v>
      </c>
      <c r="AT22" s="28">
        <f t="shared" si="16"/>
        <v>15215.527950310559</v>
      </c>
      <c r="AU22" s="119">
        <f t="shared" si="17"/>
        <v>1983</v>
      </c>
      <c r="AY22">
        <v>2002</v>
      </c>
      <c r="AZ22" t="s">
        <v>35</v>
      </c>
      <c r="BA22" s="61">
        <v>514.83999999999992</v>
      </c>
      <c r="BB22" s="61">
        <v>341.92</v>
      </c>
      <c r="BC22" s="61">
        <v>351</v>
      </c>
      <c r="BD22" s="61">
        <v>631.5</v>
      </c>
      <c r="BE22" s="61">
        <v>459.815</v>
      </c>
      <c r="BF22" s="30"/>
    </row>
    <row r="23" spans="1:58" hidden="1">
      <c r="A23" s="86" t="s">
        <v>29</v>
      </c>
      <c r="B23" s="86" t="s">
        <v>30</v>
      </c>
      <c r="C23" s="86" t="s">
        <v>37</v>
      </c>
      <c r="D23" s="86">
        <v>2018</v>
      </c>
      <c r="E23" s="86">
        <v>2</v>
      </c>
      <c r="F23" s="86">
        <v>3</v>
      </c>
      <c r="G23" s="86">
        <v>12</v>
      </c>
      <c r="H23" s="86">
        <v>22</v>
      </c>
      <c r="I23" s="86">
        <v>312</v>
      </c>
      <c r="J23" s="68" t="s">
        <v>868</v>
      </c>
      <c r="K23" s="56">
        <v>0.5</v>
      </c>
      <c r="L23" s="56">
        <v>641</v>
      </c>
      <c r="M23" s="56">
        <v>596</v>
      </c>
      <c r="N23" s="30">
        <v>135.21428571428601</v>
      </c>
      <c r="O23" s="30">
        <f t="shared" si="0"/>
        <v>460.78571428571399</v>
      </c>
      <c r="P23" s="56">
        <v>195.74</v>
      </c>
      <c r="Q23" s="56">
        <v>567</v>
      </c>
      <c r="R23" s="28">
        <f t="shared" si="12"/>
        <v>431.78571428571399</v>
      </c>
      <c r="S23" s="56">
        <v>189.64</v>
      </c>
      <c r="T23" s="59">
        <f t="shared" si="1"/>
        <v>0.42479615563478562</v>
      </c>
      <c r="U23" s="59">
        <f t="shared" si="2"/>
        <v>0.33446208112874776</v>
      </c>
      <c r="V23" s="56">
        <v>20</v>
      </c>
      <c r="W23">
        <v>20</v>
      </c>
      <c r="X23" s="56">
        <v>7.83</v>
      </c>
      <c r="Y23" s="56">
        <v>22.68</v>
      </c>
      <c r="Z23" s="56">
        <v>42.39</v>
      </c>
      <c r="AA23" s="56">
        <v>33.520000000000003</v>
      </c>
      <c r="AB23" s="56">
        <v>200</v>
      </c>
      <c r="AC23" s="56">
        <v>7.15</v>
      </c>
      <c r="AD23" s="56">
        <f t="shared" si="3"/>
        <v>72.900000000000006</v>
      </c>
      <c r="AE23" s="53">
        <f t="shared" si="4"/>
        <v>3.6450000000000005</v>
      </c>
      <c r="AF23" s="171">
        <f t="shared" si="5"/>
        <v>1067.3714285714279</v>
      </c>
      <c r="AG23" s="59">
        <f t="shared" si="6"/>
        <v>0.1074074074074074</v>
      </c>
      <c r="AH23" s="59">
        <f t="shared" si="7"/>
        <v>0.31111111111111106</v>
      </c>
      <c r="AI23" s="59">
        <f t="shared" si="8"/>
        <v>0.58148148148148149</v>
      </c>
      <c r="AJ23" s="59">
        <f t="shared" si="9"/>
        <v>0.4598079561042524</v>
      </c>
      <c r="AK23" s="53">
        <f t="shared" si="18"/>
        <v>114.64359788359781</v>
      </c>
      <c r="AL23" s="53">
        <f t="shared" si="13"/>
        <v>332.07111111111084</v>
      </c>
      <c r="AM23" s="53">
        <f t="shared" si="13"/>
        <v>620.65671957671918</v>
      </c>
      <c r="AN23" s="53">
        <f t="shared" si="13"/>
        <v>490.78587497550433</v>
      </c>
      <c r="AO23" s="174">
        <f t="shared" si="10"/>
        <v>458.52000000000004</v>
      </c>
      <c r="AP23" s="59">
        <f t="shared" si="14"/>
        <v>0.42957867123507709</v>
      </c>
      <c r="AQ23" s="28">
        <f t="shared" si="11"/>
        <v>93.767242260140975</v>
      </c>
      <c r="AS23" s="53">
        <f t="shared" si="15"/>
        <v>35.75</v>
      </c>
      <c r="AT23" s="28">
        <f t="shared" si="16"/>
        <v>12825.734265734267</v>
      </c>
      <c r="AU23" s="119">
        <f t="shared" si="17"/>
        <v>2018</v>
      </c>
      <c r="AY23">
        <v>2016</v>
      </c>
      <c r="AZ23" t="s">
        <v>36</v>
      </c>
      <c r="BA23" s="61">
        <v>433.06</v>
      </c>
      <c r="BB23" s="61">
        <v>378.56</v>
      </c>
      <c r="BC23" s="61">
        <v>463.85999999999996</v>
      </c>
      <c r="BD23" s="61">
        <v>724.86</v>
      </c>
      <c r="BE23" s="61">
        <v>500.08500000000004</v>
      </c>
      <c r="BF23" s="30"/>
    </row>
    <row r="24" spans="1:58" hidden="1">
      <c r="A24" s="86" t="s">
        <v>29</v>
      </c>
      <c r="B24" s="86" t="s">
        <v>30</v>
      </c>
      <c r="C24" s="86" t="s">
        <v>34</v>
      </c>
      <c r="D24" s="86">
        <v>1999</v>
      </c>
      <c r="E24" s="86">
        <v>2</v>
      </c>
      <c r="F24" s="86">
        <v>2</v>
      </c>
      <c r="G24" s="86">
        <v>12</v>
      </c>
      <c r="H24" s="86">
        <v>23</v>
      </c>
      <c r="I24" s="86">
        <v>212</v>
      </c>
      <c r="J24" s="68" t="s">
        <v>868</v>
      </c>
      <c r="K24" s="56">
        <v>0.5</v>
      </c>
      <c r="L24" s="56">
        <v>578</v>
      </c>
      <c r="M24" s="56">
        <v>592</v>
      </c>
      <c r="N24" s="30">
        <v>135.21428571428601</v>
      </c>
      <c r="O24" s="30">
        <f t="shared" si="0"/>
        <v>456.78571428571399</v>
      </c>
      <c r="P24" s="56">
        <v>151.99</v>
      </c>
      <c r="Q24" s="56">
        <v>663</v>
      </c>
      <c r="R24" s="28">
        <f t="shared" si="12"/>
        <v>527.78571428571399</v>
      </c>
      <c r="S24" s="56">
        <v>176.88</v>
      </c>
      <c r="T24" s="59">
        <f t="shared" si="1"/>
        <v>0.33273807662236143</v>
      </c>
      <c r="U24" s="59">
        <f t="shared" si="2"/>
        <v>0.26678733031674207</v>
      </c>
      <c r="V24" s="56">
        <v>20</v>
      </c>
      <c r="W24">
        <v>19</v>
      </c>
      <c r="X24" s="56">
        <v>6.03</v>
      </c>
      <c r="Y24" s="56">
        <v>11.67</v>
      </c>
      <c r="Z24" s="56">
        <v>14.15</v>
      </c>
      <c r="AA24" s="56">
        <v>11.09</v>
      </c>
      <c r="AB24" s="56">
        <v>200</v>
      </c>
      <c r="AC24" s="56">
        <v>5.68</v>
      </c>
      <c r="AD24" s="56">
        <f t="shared" si="3"/>
        <v>31.85</v>
      </c>
      <c r="AE24" s="53">
        <f t="shared" si="4"/>
        <v>1.6763157894736842</v>
      </c>
      <c r="AF24" s="171">
        <f t="shared" si="5"/>
        <v>977.27142857142803</v>
      </c>
      <c r="AG24" s="59">
        <f t="shared" si="6"/>
        <v>0.18932496075353217</v>
      </c>
      <c r="AH24" s="59">
        <f t="shared" si="7"/>
        <v>0.36640502354788068</v>
      </c>
      <c r="AI24" s="59">
        <f t="shared" si="8"/>
        <v>0.4442700156985871</v>
      </c>
      <c r="AJ24" s="59">
        <f t="shared" si="9"/>
        <v>0.34819466248037673</v>
      </c>
      <c r="AK24" s="53">
        <f t="shared" si="18"/>
        <v>185.02187485983393</v>
      </c>
      <c r="AL24" s="53">
        <f t="shared" si="13"/>
        <v>358.07716079838508</v>
      </c>
      <c r="AM24" s="53">
        <f t="shared" si="13"/>
        <v>434.17239291320897</v>
      </c>
      <c r="AN24" s="53">
        <f t="shared" si="13"/>
        <v>340.28069522314399</v>
      </c>
      <c r="AO24" s="174">
        <f t="shared" si="10"/>
        <v>326.16000000000003</v>
      </c>
      <c r="AP24" s="59">
        <f t="shared" si="14"/>
        <v>0.33374555979476406</v>
      </c>
      <c r="AQ24" s="28">
        <f t="shared" si="11"/>
        <v>132.75215474702281</v>
      </c>
      <c r="AS24" s="53">
        <f t="shared" si="15"/>
        <v>28.4</v>
      </c>
      <c r="AT24" s="28">
        <f t="shared" si="16"/>
        <v>11484.507042253521</v>
      </c>
      <c r="AU24" s="119">
        <f t="shared" si="17"/>
        <v>1999</v>
      </c>
      <c r="AY24">
        <v>2018</v>
      </c>
      <c r="AZ24" t="s">
        <v>37</v>
      </c>
      <c r="BA24" s="61">
        <v>587.93999999999994</v>
      </c>
      <c r="BB24" s="61">
        <v>398.79999999999995</v>
      </c>
      <c r="BC24" s="61">
        <v>458.52000000000004</v>
      </c>
      <c r="BD24" s="61">
        <v>590.09999999999991</v>
      </c>
      <c r="BE24" s="61">
        <v>508.84</v>
      </c>
      <c r="BF24" s="30"/>
    </row>
    <row r="25" spans="1:58" hidden="1">
      <c r="A25" s="86" t="s">
        <v>29</v>
      </c>
      <c r="B25" s="86" t="s">
        <v>30</v>
      </c>
      <c r="C25" s="86" t="s">
        <v>35</v>
      </c>
      <c r="D25" s="86">
        <v>2002</v>
      </c>
      <c r="E25" s="86">
        <v>2</v>
      </c>
      <c r="F25" s="86">
        <v>1</v>
      </c>
      <c r="G25" s="86">
        <v>12</v>
      </c>
      <c r="H25" s="86">
        <v>24</v>
      </c>
      <c r="I25" s="86">
        <v>112</v>
      </c>
      <c r="J25" s="68" t="s">
        <v>868</v>
      </c>
      <c r="K25" s="56">
        <v>0.5</v>
      </c>
      <c r="L25" s="56">
        <v>773</v>
      </c>
      <c r="M25" s="56">
        <v>750</v>
      </c>
      <c r="N25" s="30">
        <v>135.21428571428601</v>
      </c>
      <c r="O25" s="30">
        <f t="shared" si="0"/>
        <v>614.78571428571399</v>
      </c>
      <c r="P25" s="56">
        <v>232.89</v>
      </c>
      <c r="Q25" s="56">
        <v>633</v>
      </c>
      <c r="R25" s="28">
        <f t="shared" si="12"/>
        <v>497.78571428571399</v>
      </c>
      <c r="S25" s="56">
        <v>203.07</v>
      </c>
      <c r="T25" s="59">
        <f t="shared" si="1"/>
        <v>0.37881491808992696</v>
      </c>
      <c r="U25" s="59">
        <f t="shared" si="2"/>
        <v>0.32080568720379143</v>
      </c>
      <c r="V25" s="56">
        <v>20</v>
      </c>
      <c r="W25">
        <v>17</v>
      </c>
      <c r="X25" s="56">
        <v>7.45</v>
      </c>
      <c r="Y25" s="56">
        <v>18.96</v>
      </c>
      <c r="Z25" s="56">
        <v>32.03</v>
      </c>
      <c r="AA25" s="56">
        <v>24.53</v>
      </c>
      <c r="AB25" s="56">
        <v>200</v>
      </c>
      <c r="AC25" s="56">
        <v>5.93</v>
      </c>
      <c r="AD25" s="56">
        <f t="shared" si="3"/>
        <v>58.44</v>
      </c>
      <c r="AE25" s="53">
        <f t="shared" si="4"/>
        <v>3.4376470588235293</v>
      </c>
      <c r="AF25" s="171">
        <f t="shared" si="5"/>
        <v>1346.4514285714281</v>
      </c>
      <c r="AG25" s="59">
        <f t="shared" si="6"/>
        <v>0.12748117727583846</v>
      </c>
      <c r="AH25" s="59">
        <f t="shared" si="7"/>
        <v>0.32443531827515404</v>
      </c>
      <c r="AI25" s="59">
        <f t="shared" si="8"/>
        <v>0.54808350444900755</v>
      </c>
      <c r="AJ25" s="59">
        <f t="shared" si="9"/>
        <v>0.41974674880219032</v>
      </c>
      <c r="AK25" s="53">
        <f t="shared" si="18"/>
        <v>171.64721325902016</v>
      </c>
      <c r="AL25" s="53">
        <f t="shared" si="13"/>
        <v>436.83639777060711</v>
      </c>
      <c r="AM25" s="53">
        <f t="shared" si="13"/>
        <v>737.96781754180085</v>
      </c>
      <c r="AN25" s="53">
        <f t="shared" si="13"/>
        <v>565.16860956292157</v>
      </c>
      <c r="AO25" s="174">
        <f t="shared" si="10"/>
        <v>514.83999999999992</v>
      </c>
      <c r="AP25" s="59">
        <f t="shared" si="14"/>
        <v>0.38236804468040869</v>
      </c>
      <c r="AQ25" s="28">
        <f t="shared" si="11"/>
        <v>74.391343552750229</v>
      </c>
      <c r="AS25" s="53">
        <f t="shared" si="15"/>
        <v>29.65</v>
      </c>
      <c r="AT25" s="28">
        <f t="shared" si="16"/>
        <v>17363.912310286676</v>
      </c>
      <c r="AU25" s="119">
        <f t="shared" si="17"/>
        <v>2002</v>
      </c>
      <c r="AY25">
        <v>2023</v>
      </c>
      <c r="AZ25" t="s">
        <v>38</v>
      </c>
      <c r="BA25" s="61">
        <v>601.74</v>
      </c>
      <c r="BB25" s="61">
        <v>427.48</v>
      </c>
      <c r="BC25" s="61">
        <v>562.9</v>
      </c>
      <c r="BD25" s="61">
        <v>473.14</v>
      </c>
      <c r="BE25" s="61">
        <v>516.31499999999994</v>
      </c>
      <c r="BF25" s="30"/>
    </row>
    <row r="26" spans="1:58" hidden="1">
      <c r="A26" s="86" t="s">
        <v>39</v>
      </c>
      <c r="B26" s="86" t="s">
        <v>40</v>
      </c>
      <c r="C26" s="86" t="s">
        <v>42</v>
      </c>
      <c r="D26" s="86">
        <v>1989</v>
      </c>
      <c r="E26" s="87">
        <v>2</v>
      </c>
      <c r="F26" s="87">
        <v>1</v>
      </c>
      <c r="G26" s="87">
        <v>14</v>
      </c>
      <c r="H26" s="86">
        <v>25</v>
      </c>
      <c r="I26" s="87">
        <v>114</v>
      </c>
      <c r="J26" s="68" t="s">
        <v>868</v>
      </c>
      <c r="K26" s="56">
        <v>0.5</v>
      </c>
      <c r="L26" s="56">
        <v>748</v>
      </c>
      <c r="M26" s="56">
        <v>678</v>
      </c>
      <c r="N26" s="30">
        <v>135.21428571428601</v>
      </c>
      <c r="O26" s="30">
        <f t="shared" si="0"/>
        <v>542.78571428571399</v>
      </c>
      <c r="P26" s="56">
        <v>238.51</v>
      </c>
      <c r="Q26" s="56">
        <v>443</v>
      </c>
      <c r="R26" s="28">
        <f t="shared" si="12"/>
        <v>307.78571428571399</v>
      </c>
      <c r="S26" s="56">
        <v>134.1</v>
      </c>
      <c r="T26" s="59">
        <f t="shared" si="1"/>
        <v>0.4394183445190159</v>
      </c>
      <c r="U26" s="59">
        <f t="shared" si="2"/>
        <v>0.30270880361173813</v>
      </c>
      <c r="V26" s="56">
        <v>20</v>
      </c>
      <c r="W26">
        <v>18</v>
      </c>
      <c r="X26" s="56">
        <v>4.8499999999999996</v>
      </c>
      <c r="Y26" s="56">
        <v>16.32</v>
      </c>
      <c r="Z26" s="56">
        <v>26.73</v>
      </c>
      <c r="AA26" s="56">
        <v>20.73</v>
      </c>
      <c r="AB26" s="56">
        <v>200</v>
      </c>
      <c r="AC26" s="56">
        <v>6.5</v>
      </c>
      <c r="AD26" s="56">
        <f t="shared" si="3"/>
        <v>47.900000000000006</v>
      </c>
      <c r="AE26" s="53">
        <f t="shared" si="4"/>
        <v>2.6611111111111114</v>
      </c>
      <c r="AF26" s="171">
        <f t="shared" si="5"/>
        <v>1181.3714285714279</v>
      </c>
      <c r="AG26" s="59">
        <f t="shared" si="6"/>
        <v>0.10125260960334027</v>
      </c>
      <c r="AH26" s="59">
        <f t="shared" si="7"/>
        <v>0.34070981210855944</v>
      </c>
      <c r="AI26" s="59">
        <f t="shared" si="8"/>
        <v>0.55803757828810019</v>
      </c>
      <c r="AJ26" s="59">
        <f t="shared" si="9"/>
        <v>0.43277661795407096</v>
      </c>
      <c r="AK26" s="53">
        <f t="shared" si="18"/>
        <v>119.61694005368318</v>
      </c>
      <c r="AL26" s="53">
        <f t="shared" si="13"/>
        <v>402.50483745899169</v>
      </c>
      <c r="AM26" s="53">
        <f t="shared" si="13"/>
        <v>659.24965105875299</v>
      </c>
      <c r="AN26" s="53">
        <f t="shared" si="13"/>
        <v>511.26993140471188</v>
      </c>
      <c r="AO26" s="174">
        <f t="shared" si="10"/>
        <v>518.48</v>
      </c>
      <c r="AP26" s="59">
        <f t="shared" si="14"/>
        <v>0.43887975234594201</v>
      </c>
      <c r="AQ26" s="28">
        <f t="shared" si="11"/>
        <v>12.44811538300281</v>
      </c>
      <c r="AS26" s="53">
        <f t="shared" si="15"/>
        <v>32.5</v>
      </c>
      <c r="AT26" s="28">
        <f t="shared" si="16"/>
        <v>15953.23076923077</v>
      </c>
      <c r="AU26" s="119">
        <f t="shared" si="17"/>
        <v>1989</v>
      </c>
      <c r="AX26" t="s">
        <v>607</v>
      </c>
      <c r="BA26" s="61">
        <v>486.95249999999999</v>
      </c>
      <c r="BB26" s="61">
        <v>343.82250000000005</v>
      </c>
      <c r="BC26" s="61">
        <v>487.52000000000004</v>
      </c>
      <c r="BD26" s="61">
        <v>566.09250000000009</v>
      </c>
      <c r="BE26" s="61">
        <v>471.09687500000007</v>
      </c>
      <c r="BF26" s="30"/>
    </row>
    <row r="27" spans="1:58" hidden="1">
      <c r="A27" s="86" t="s">
        <v>39</v>
      </c>
      <c r="B27" s="86" t="s">
        <v>40</v>
      </c>
      <c r="C27" s="86" t="s">
        <v>45</v>
      </c>
      <c r="D27" s="86">
        <v>2004</v>
      </c>
      <c r="E27" s="86">
        <v>2</v>
      </c>
      <c r="F27" s="86">
        <v>2</v>
      </c>
      <c r="G27" s="86">
        <v>14</v>
      </c>
      <c r="H27" s="86">
        <v>26</v>
      </c>
      <c r="I27" s="86">
        <v>214</v>
      </c>
      <c r="J27" s="68" t="s">
        <v>868</v>
      </c>
      <c r="K27" s="56">
        <v>0.5</v>
      </c>
      <c r="L27" s="56">
        <v>649</v>
      </c>
      <c r="M27" s="56">
        <v>640</v>
      </c>
      <c r="N27" s="30">
        <v>135.21428571428601</v>
      </c>
      <c r="O27" s="30">
        <f t="shared" si="0"/>
        <v>504.78571428571399</v>
      </c>
      <c r="P27" s="56">
        <v>173.89</v>
      </c>
      <c r="Q27" s="56">
        <v>678</v>
      </c>
      <c r="R27" s="28">
        <f t="shared" si="12"/>
        <v>542.78571428571399</v>
      </c>
      <c r="S27" s="56">
        <v>224.63</v>
      </c>
      <c r="T27" s="59">
        <f t="shared" si="1"/>
        <v>0.34448280741474474</v>
      </c>
      <c r="U27" s="59">
        <f t="shared" si="2"/>
        <v>0.33131268436578171</v>
      </c>
      <c r="V27" s="56">
        <v>20</v>
      </c>
      <c r="W27">
        <v>19</v>
      </c>
      <c r="X27" s="56">
        <v>5.46</v>
      </c>
      <c r="Y27" s="56">
        <v>15.89</v>
      </c>
      <c r="Z27" s="56">
        <v>22.35</v>
      </c>
      <c r="AA27" s="56">
        <v>17.09</v>
      </c>
      <c r="AB27" s="56">
        <v>200</v>
      </c>
      <c r="AC27" s="56">
        <v>5.52</v>
      </c>
      <c r="AD27" s="56">
        <f t="shared" si="3"/>
        <v>43.7</v>
      </c>
      <c r="AE27" s="53">
        <f t="shared" si="4"/>
        <v>2.3000000000000003</v>
      </c>
      <c r="AF27" s="171">
        <f t="shared" si="5"/>
        <v>1096.9714285714281</v>
      </c>
      <c r="AG27" s="59">
        <f t="shared" si="6"/>
        <v>0.12494279176201373</v>
      </c>
      <c r="AH27" s="59">
        <f t="shared" si="7"/>
        <v>0.36361556064073225</v>
      </c>
      <c r="AI27" s="59">
        <f t="shared" si="8"/>
        <v>0.51144164759725397</v>
      </c>
      <c r="AJ27" s="59">
        <f t="shared" si="9"/>
        <v>0.39107551487414183</v>
      </c>
      <c r="AK27" s="53">
        <f t="shared" si="18"/>
        <v>137.05867276887867</v>
      </c>
      <c r="AL27" s="53">
        <f t="shared" si="13"/>
        <v>398.8758810068648</v>
      </c>
      <c r="AM27" s="53">
        <f t="shared" si="13"/>
        <v>561.03687479568453</v>
      </c>
      <c r="AN27" s="53">
        <f t="shared" si="13"/>
        <v>428.99866623079413</v>
      </c>
      <c r="AO27" s="174">
        <f t="shared" si="10"/>
        <v>381.96</v>
      </c>
      <c r="AP27" s="59">
        <f t="shared" si="14"/>
        <v>0.34819503047351164</v>
      </c>
      <c r="AQ27" s="28">
        <f t="shared" si="11"/>
        <v>158.35873253206051</v>
      </c>
      <c r="AS27" s="53">
        <f t="shared" si="15"/>
        <v>27.6</v>
      </c>
      <c r="AT27" s="28">
        <f t="shared" si="16"/>
        <v>13839.130434782608</v>
      </c>
      <c r="AU27" s="119">
        <f t="shared" si="17"/>
        <v>2004</v>
      </c>
    </row>
    <row r="28" spans="1:58" hidden="1">
      <c r="A28" s="86" t="s">
        <v>39</v>
      </c>
      <c r="B28" s="86" t="s">
        <v>40</v>
      </c>
      <c r="C28" s="86" t="s">
        <v>41</v>
      </c>
      <c r="D28" s="86">
        <v>1984</v>
      </c>
      <c r="E28" s="86">
        <v>2</v>
      </c>
      <c r="F28" s="86">
        <v>3</v>
      </c>
      <c r="G28" s="86">
        <v>14</v>
      </c>
      <c r="H28" s="86">
        <v>27</v>
      </c>
      <c r="I28" s="86">
        <v>314</v>
      </c>
      <c r="J28" s="68" t="s">
        <v>868</v>
      </c>
      <c r="K28" s="56">
        <v>0.5</v>
      </c>
      <c r="L28" s="56">
        <v>640</v>
      </c>
      <c r="M28" s="56">
        <v>600</v>
      </c>
      <c r="N28" s="30">
        <v>135.21428571428601</v>
      </c>
      <c r="O28" s="30">
        <f t="shared" si="0"/>
        <v>464.78571428571399</v>
      </c>
      <c r="P28" s="56">
        <v>194.19</v>
      </c>
      <c r="Q28" s="56">
        <v>555</v>
      </c>
      <c r="R28" s="28">
        <f t="shared" si="12"/>
        <v>419.78571428571399</v>
      </c>
      <c r="S28" s="56">
        <v>183.6</v>
      </c>
      <c r="T28" s="59">
        <f t="shared" si="1"/>
        <v>0.41780544029506711</v>
      </c>
      <c r="U28" s="59">
        <f t="shared" si="2"/>
        <v>0.33081081081081082</v>
      </c>
      <c r="V28" s="56">
        <v>20</v>
      </c>
      <c r="W28">
        <v>20</v>
      </c>
      <c r="X28" s="56">
        <v>5.73</v>
      </c>
      <c r="Y28" s="56">
        <v>18.46</v>
      </c>
      <c r="Z28" s="56">
        <v>34.03</v>
      </c>
      <c r="AA28" s="56">
        <v>26.25</v>
      </c>
      <c r="AB28" s="56">
        <v>200</v>
      </c>
      <c r="AC28" s="56">
        <v>6.08</v>
      </c>
      <c r="AD28" s="56">
        <f t="shared" si="3"/>
        <v>58.22</v>
      </c>
      <c r="AE28" s="53">
        <f t="shared" si="4"/>
        <v>2.911</v>
      </c>
      <c r="AF28" s="171">
        <f t="shared" si="5"/>
        <v>1046.011428571428</v>
      </c>
      <c r="AG28" s="59">
        <f t="shared" si="6"/>
        <v>9.8419787014771568E-2</v>
      </c>
      <c r="AH28" s="59">
        <f t="shared" si="7"/>
        <v>0.31707317073170732</v>
      </c>
      <c r="AI28" s="59">
        <f t="shared" si="8"/>
        <v>0.58450704225352113</v>
      </c>
      <c r="AJ28" s="59">
        <f t="shared" si="9"/>
        <v>0.45087598763311576</v>
      </c>
      <c r="AK28" s="53">
        <f t="shared" si="18"/>
        <v>102.9482220150169</v>
      </c>
      <c r="AL28" s="53">
        <f t="shared" si="13"/>
        <v>331.66216027874549</v>
      </c>
      <c r="AM28" s="53">
        <f t="shared" si="13"/>
        <v>611.40104627766573</v>
      </c>
      <c r="AN28" s="53">
        <f t="shared" si="13"/>
        <v>471.62143593266893</v>
      </c>
      <c r="AO28" s="174">
        <f t="shared" si="10"/>
        <v>440.88</v>
      </c>
      <c r="AP28" s="59">
        <f t="shared" si="14"/>
        <v>0.42148679063872579</v>
      </c>
      <c r="AQ28" s="28">
        <f t="shared" si="11"/>
        <v>89.093156187239302</v>
      </c>
      <c r="AS28" s="53">
        <f t="shared" si="15"/>
        <v>30.4</v>
      </c>
      <c r="AT28" s="28">
        <f t="shared" si="16"/>
        <v>14502.631578947368</v>
      </c>
      <c r="AU28" s="119">
        <f t="shared" si="17"/>
        <v>1984</v>
      </c>
    </row>
    <row r="29" spans="1:58" hidden="1">
      <c r="A29" s="86" t="s">
        <v>39</v>
      </c>
      <c r="B29" s="86" t="s">
        <v>40</v>
      </c>
      <c r="C29" s="86" t="s">
        <v>47</v>
      </c>
      <c r="D29" s="86">
        <v>2016</v>
      </c>
      <c r="E29" s="86">
        <v>2</v>
      </c>
      <c r="F29" s="86">
        <v>4</v>
      </c>
      <c r="G29" s="86">
        <v>14</v>
      </c>
      <c r="H29" s="86">
        <v>28</v>
      </c>
      <c r="I29" s="86">
        <v>414</v>
      </c>
      <c r="J29" s="68" t="s">
        <v>868</v>
      </c>
      <c r="K29" s="56">
        <v>0.5</v>
      </c>
      <c r="L29" s="56">
        <v>703</v>
      </c>
      <c r="M29" s="56">
        <v>656</v>
      </c>
      <c r="N29" s="30">
        <v>135.21428571428601</v>
      </c>
      <c r="O29" s="30">
        <f t="shared" si="0"/>
        <v>520.78571428571399</v>
      </c>
      <c r="P29" s="56">
        <v>239.4</v>
      </c>
      <c r="Q29" s="56">
        <v>626</v>
      </c>
      <c r="R29" s="28">
        <f t="shared" si="12"/>
        <v>490.78571428571399</v>
      </c>
      <c r="S29" s="56">
        <v>236.25</v>
      </c>
      <c r="T29" s="59">
        <f t="shared" si="1"/>
        <v>0.45969002880263365</v>
      </c>
      <c r="U29" s="59">
        <f t="shared" si="2"/>
        <v>0.37739616613418531</v>
      </c>
      <c r="V29" s="56">
        <v>20</v>
      </c>
      <c r="W29">
        <v>20</v>
      </c>
      <c r="X29" s="56">
        <v>6.11</v>
      </c>
      <c r="Y29" s="56">
        <v>22.3</v>
      </c>
      <c r="Z29" s="56">
        <v>46.92</v>
      </c>
      <c r="AA29" s="56">
        <v>37.26</v>
      </c>
      <c r="AB29" s="56">
        <v>200</v>
      </c>
      <c r="AC29" s="56">
        <v>7.1</v>
      </c>
      <c r="AD29" s="56">
        <f t="shared" si="3"/>
        <v>75.33</v>
      </c>
      <c r="AE29" s="53">
        <f t="shared" si="4"/>
        <v>3.7664999999999997</v>
      </c>
      <c r="AF29" s="171">
        <f t="shared" si="5"/>
        <v>1192.2314285714281</v>
      </c>
      <c r="AG29" s="59">
        <f t="shared" si="6"/>
        <v>8.11097836187442E-2</v>
      </c>
      <c r="AH29" s="59">
        <f t="shared" si="7"/>
        <v>0.29603079782291253</v>
      </c>
      <c r="AI29" s="59">
        <f t="shared" si="8"/>
        <v>0.62285941855834337</v>
      </c>
      <c r="AJ29" s="59">
        <f t="shared" si="9"/>
        <v>0.4946236559139785</v>
      </c>
      <c r="AK29" s="53">
        <f t="shared" si="18"/>
        <v>96.701633194894811</v>
      </c>
      <c r="AL29" s="53">
        <f t="shared" si="13"/>
        <v>352.93722098955061</v>
      </c>
      <c r="AM29" s="53">
        <f t="shared" si="13"/>
        <v>742.59257438698273</v>
      </c>
      <c r="AN29" s="53">
        <f t="shared" si="13"/>
        <v>589.70586789554511</v>
      </c>
      <c r="AO29" s="174">
        <f t="shared" si="10"/>
        <v>553.32000000000005</v>
      </c>
      <c r="AP29" s="59">
        <f t="shared" si="14"/>
        <v>0.46410452428938798</v>
      </c>
      <c r="AQ29" s="28">
        <f t="shared" si="11"/>
        <v>97.368421052631575</v>
      </c>
      <c r="AS29" s="53">
        <f t="shared" si="15"/>
        <v>35.5</v>
      </c>
      <c r="AT29" s="28">
        <f t="shared" si="16"/>
        <v>15586.478873239437</v>
      </c>
      <c r="AU29" s="119">
        <f t="shared" si="17"/>
        <v>2016</v>
      </c>
    </row>
    <row r="30" spans="1:58" hidden="1">
      <c r="A30" s="86" t="s">
        <v>39</v>
      </c>
      <c r="B30" s="86" t="s">
        <v>40</v>
      </c>
      <c r="C30" s="86" t="s">
        <v>44</v>
      </c>
      <c r="D30" s="86">
        <v>2001</v>
      </c>
      <c r="E30" s="86">
        <v>2</v>
      </c>
      <c r="F30" s="86">
        <v>4</v>
      </c>
      <c r="G30" s="86">
        <v>16</v>
      </c>
      <c r="H30" s="86">
        <v>29</v>
      </c>
      <c r="I30" s="86">
        <v>416</v>
      </c>
      <c r="J30" s="68" t="s">
        <v>868</v>
      </c>
      <c r="K30" s="56">
        <v>0.5</v>
      </c>
      <c r="L30" s="56">
        <v>617</v>
      </c>
      <c r="M30" s="56">
        <v>614</v>
      </c>
      <c r="N30" s="30">
        <v>135.21428571428601</v>
      </c>
      <c r="O30" s="30">
        <f t="shared" si="0"/>
        <v>478.78571428571399</v>
      </c>
      <c r="P30" s="56">
        <v>200.1</v>
      </c>
      <c r="Q30" s="56">
        <v>539</v>
      </c>
      <c r="R30" s="28">
        <f t="shared" si="12"/>
        <v>403.78571428571399</v>
      </c>
      <c r="S30" s="56">
        <v>183.26</v>
      </c>
      <c r="T30" s="59">
        <f t="shared" si="1"/>
        <v>0.41793226913322418</v>
      </c>
      <c r="U30" s="59">
        <f t="shared" si="2"/>
        <v>0.33999999999999997</v>
      </c>
      <c r="V30" s="56">
        <v>20</v>
      </c>
      <c r="W30" s="50">
        <v>19</v>
      </c>
      <c r="X30" s="56">
        <v>4.12</v>
      </c>
      <c r="Y30" s="56">
        <v>14.4</v>
      </c>
      <c r="Z30" s="56">
        <v>24.02</v>
      </c>
      <c r="AA30" s="56">
        <v>17.95</v>
      </c>
      <c r="AB30" s="56">
        <v>200</v>
      </c>
      <c r="AC30" s="56">
        <v>5.71</v>
      </c>
      <c r="AD30" s="56">
        <f t="shared" si="3"/>
        <v>42.54</v>
      </c>
      <c r="AE30" s="53">
        <f t="shared" si="4"/>
        <v>2.2389473684210528</v>
      </c>
      <c r="AF30" s="171">
        <f t="shared" si="5"/>
        <v>1042.6514285714279</v>
      </c>
      <c r="AG30" s="59">
        <f t="shared" si="6"/>
        <v>9.6850023507287261E-2</v>
      </c>
      <c r="AH30" s="59">
        <f t="shared" si="7"/>
        <v>0.33850493653032443</v>
      </c>
      <c r="AI30" s="59">
        <f t="shared" si="8"/>
        <v>0.56464503996238835</v>
      </c>
      <c r="AJ30" s="59">
        <f t="shared" si="9"/>
        <v>0.421955806299953</v>
      </c>
      <c r="AK30" s="53">
        <f t="shared" si="18"/>
        <v>100.98081536704944</v>
      </c>
      <c r="AL30" s="53">
        <f t="shared" si="13"/>
        <v>352.94265565182332</v>
      </c>
      <c r="AM30" s="53">
        <f t="shared" si="13"/>
        <v>588.72795755255527</v>
      </c>
      <c r="AN30" s="53">
        <f t="shared" si="13"/>
        <v>439.95282423265473</v>
      </c>
      <c r="AO30" s="174">
        <f t="shared" si="10"/>
        <v>436.09999999999997</v>
      </c>
      <c r="AP30" s="59">
        <f t="shared" si="14"/>
        <v>0.41826058839003882</v>
      </c>
      <c r="AQ30" s="28">
        <f t="shared" si="11"/>
        <v>83.168415792103957</v>
      </c>
      <c r="AS30" s="53">
        <f t="shared" si="15"/>
        <v>28.55</v>
      </c>
      <c r="AT30" s="28">
        <f t="shared" si="16"/>
        <v>15274.95621716287</v>
      </c>
      <c r="AU30" s="119">
        <f t="shared" si="17"/>
        <v>2001</v>
      </c>
    </row>
    <row r="31" spans="1:58" hidden="1">
      <c r="A31" s="86" t="s">
        <v>39</v>
      </c>
      <c r="B31" s="86" t="s">
        <v>40</v>
      </c>
      <c r="C31" s="86" t="s">
        <v>43</v>
      </c>
      <c r="D31" s="86">
        <v>1999</v>
      </c>
      <c r="E31" s="86">
        <v>2</v>
      </c>
      <c r="F31" s="86">
        <v>3</v>
      </c>
      <c r="G31" s="86">
        <v>16</v>
      </c>
      <c r="H31" s="86">
        <v>30</v>
      </c>
      <c r="I31" s="86">
        <v>316</v>
      </c>
      <c r="J31" s="68" t="s">
        <v>868</v>
      </c>
      <c r="K31" s="56">
        <v>0.5</v>
      </c>
      <c r="L31" s="56">
        <v>581</v>
      </c>
      <c r="M31" s="56">
        <v>580</v>
      </c>
      <c r="N31" s="30">
        <v>135.21428571428601</v>
      </c>
      <c r="O31" s="30">
        <f t="shared" si="0"/>
        <v>444.78571428571399</v>
      </c>
      <c r="P31" s="56">
        <v>174.22</v>
      </c>
      <c r="Q31" s="56">
        <v>493</v>
      </c>
      <c r="R31" s="28">
        <f t="shared" si="12"/>
        <v>357.78571428571399</v>
      </c>
      <c r="S31" s="56">
        <v>158.57</v>
      </c>
      <c r="T31" s="59">
        <f t="shared" si="1"/>
        <v>0.39169423478400539</v>
      </c>
      <c r="U31" s="59">
        <f t="shared" si="2"/>
        <v>0.32164300202839757</v>
      </c>
      <c r="V31" s="56">
        <v>20</v>
      </c>
      <c r="W31">
        <v>17</v>
      </c>
      <c r="X31" s="56">
        <v>5.54</v>
      </c>
      <c r="Y31" s="56">
        <v>14.66</v>
      </c>
      <c r="Z31" s="56">
        <v>23.2</v>
      </c>
      <c r="AA31" s="56">
        <v>17.82</v>
      </c>
      <c r="AB31" s="56">
        <v>200</v>
      </c>
      <c r="AC31" s="56">
        <v>6.68</v>
      </c>
      <c r="AD31" s="56">
        <f t="shared" si="3"/>
        <v>43.4</v>
      </c>
      <c r="AE31" s="53">
        <f t="shared" si="4"/>
        <v>2.552941176470588</v>
      </c>
      <c r="AF31" s="171">
        <f t="shared" si="5"/>
        <v>976.37142857142794</v>
      </c>
      <c r="AG31" s="59">
        <f t="shared" si="6"/>
        <v>0.12764976958525345</v>
      </c>
      <c r="AH31" s="59">
        <f t="shared" si="7"/>
        <v>0.33778801843317974</v>
      </c>
      <c r="AI31" s="59">
        <f t="shared" si="8"/>
        <v>0.53456221198156684</v>
      </c>
      <c r="AJ31" s="59">
        <f t="shared" si="9"/>
        <v>0.41059907834101383</v>
      </c>
      <c r="AK31" s="53">
        <f t="shared" si="18"/>
        <v>124.63358788676753</v>
      </c>
      <c r="AL31" s="53">
        <f t="shared" si="13"/>
        <v>329.80657011191556</v>
      </c>
      <c r="AM31" s="53">
        <f t="shared" si="13"/>
        <v>521.93127057274489</v>
      </c>
      <c r="AN31" s="53">
        <f t="shared" si="13"/>
        <v>400.89720868992731</v>
      </c>
      <c r="AO31" s="174">
        <f t="shared" si="10"/>
        <v>384.08</v>
      </c>
      <c r="AP31" s="59">
        <f t="shared" si="14"/>
        <v>0.39337488660638542</v>
      </c>
      <c r="AQ31" s="28">
        <f t="shared" si="11"/>
        <v>82.034209620020647</v>
      </c>
      <c r="AS31" s="53">
        <f t="shared" si="15"/>
        <v>33.4</v>
      </c>
      <c r="AT31" s="28">
        <f t="shared" si="16"/>
        <v>11499.401197604791</v>
      </c>
      <c r="AU31" s="119">
        <f t="shared" si="17"/>
        <v>1999</v>
      </c>
    </row>
    <row r="32" spans="1:58" hidden="1">
      <c r="A32" s="86" t="s">
        <v>39</v>
      </c>
      <c r="B32" s="86" t="s">
        <v>40</v>
      </c>
      <c r="C32" s="86" t="s">
        <v>46</v>
      </c>
      <c r="D32" s="86">
        <v>2008</v>
      </c>
      <c r="E32" s="86">
        <v>2</v>
      </c>
      <c r="F32" s="86">
        <v>2</v>
      </c>
      <c r="G32" s="86">
        <v>16</v>
      </c>
      <c r="H32" s="86">
        <v>31</v>
      </c>
      <c r="I32" s="86">
        <v>216</v>
      </c>
      <c r="J32" s="68" t="s">
        <v>868</v>
      </c>
      <c r="K32" s="56">
        <v>0.5</v>
      </c>
      <c r="L32" s="56">
        <v>617</v>
      </c>
      <c r="M32" s="56">
        <v>644</v>
      </c>
      <c r="N32" s="30">
        <v>135.21428571428601</v>
      </c>
      <c r="O32" s="30">
        <f t="shared" si="0"/>
        <v>508.78571428571399</v>
      </c>
      <c r="P32" s="56">
        <v>189.52</v>
      </c>
      <c r="Q32" s="56">
        <v>507</v>
      </c>
      <c r="R32" s="28">
        <f t="shared" si="12"/>
        <v>371.78571428571399</v>
      </c>
      <c r="S32" s="56">
        <v>159.62</v>
      </c>
      <c r="T32" s="59">
        <f t="shared" si="1"/>
        <v>0.37249473536431305</v>
      </c>
      <c r="U32" s="59">
        <f t="shared" si="2"/>
        <v>0.31483234714003944</v>
      </c>
      <c r="V32" s="56">
        <v>20</v>
      </c>
      <c r="W32">
        <v>19</v>
      </c>
      <c r="X32" s="56">
        <v>5.43</v>
      </c>
      <c r="Y32" s="56">
        <v>16.25</v>
      </c>
      <c r="Z32" s="56">
        <v>23.42</v>
      </c>
      <c r="AA32" s="56">
        <v>17.05</v>
      </c>
      <c r="AB32" s="56">
        <v>200</v>
      </c>
      <c r="AC32" s="56">
        <v>6.16</v>
      </c>
      <c r="AD32" s="56">
        <f t="shared" si="3"/>
        <v>45.1</v>
      </c>
      <c r="AE32" s="53">
        <f t="shared" si="4"/>
        <v>2.3736842105263158</v>
      </c>
      <c r="AF32" s="171">
        <f t="shared" si="5"/>
        <v>1107.771428571428</v>
      </c>
      <c r="AG32" s="59">
        <f t="shared" si="6"/>
        <v>0.1203991130820399</v>
      </c>
      <c r="AH32" s="59">
        <f t="shared" si="7"/>
        <v>0.36031042128603102</v>
      </c>
      <c r="AI32" s="59">
        <f t="shared" si="8"/>
        <v>0.51929046563192904</v>
      </c>
      <c r="AJ32" s="59">
        <f t="shared" si="9"/>
        <v>0.37804878048780488</v>
      </c>
      <c r="AK32" s="53">
        <f t="shared" si="18"/>
        <v>133.37469749762425</v>
      </c>
      <c r="AL32" s="53">
        <f t="shared" si="13"/>
        <v>399.14159011719966</v>
      </c>
      <c r="AM32" s="53">
        <f t="shared" si="13"/>
        <v>575.25514095660412</v>
      </c>
      <c r="AN32" s="53">
        <f t="shared" si="13"/>
        <v>418.7916376306618</v>
      </c>
      <c r="AO32" s="174">
        <f t="shared" si="10"/>
        <v>413.14000000000004</v>
      </c>
      <c r="AP32" s="59">
        <f t="shared" si="14"/>
        <v>0.37294697204167976</v>
      </c>
      <c r="AQ32" s="28">
        <f t="shared" si="11"/>
        <v>68.446601941747574</v>
      </c>
      <c r="AS32" s="53">
        <f t="shared" si="15"/>
        <v>30.8</v>
      </c>
      <c r="AT32" s="28">
        <f t="shared" si="16"/>
        <v>13413.636363636366</v>
      </c>
      <c r="AU32" s="119">
        <f t="shared" si="17"/>
        <v>2008</v>
      </c>
    </row>
    <row r="33" spans="1:54" hidden="1">
      <c r="A33" s="86" t="s">
        <v>39</v>
      </c>
      <c r="B33" s="86" t="s">
        <v>40</v>
      </c>
      <c r="C33" s="86" t="s">
        <v>48</v>
      </c>
      <c r="D33" s="86">
        <v>2020</v>
      </c>
      <c r="E33" s="86">
        <v>2</v>
      </c>
      <c r="F33" s="86">
        <v>1</v>
      </c>
      <c r="G33" s="86">
        <v>16</v>
      </c>
      <c r="H33" s="86">
        <v>32</v>
      </c>
      <c r="I33" s="86">
        <v>116</v>
      </c>
      <c r="J33" s="68" t="s">
        <v>868</v>
      </c>
      <c r="K33" s="56">
        <v>0.5</v>
      </c>
      <c r="L33" s="56">
        <v>724</v>
      </c>
      <c r="M33" s="56">
        <v>643</v>
      </c>
      <c r="N33" s="30">
        <v>135.21428571428601</v>
      </c>
      <c r="O33" s="30">
        <f t="shared" si="0"/>
        <v>507.78571428571399</v>
      </c>
      <c r="P33" s="56">
        <v>233.89</v>
      </c>
      <c r="Q33" s="56">
        <v>483</v>
      </c>
      <c r="R33" s="28">
        <f t="shared" si="12"/>
        <v>347.78571428571399</v>
      </c>
      <c r="S33" s="56">
        <v>174.02</v>
      </c>
      <c r="T33" s="59">
        <f t="shared" si="1"/>
        <v>0.46060768040512051</v>
      </c>
      <c r="U33" s="59">
        <f t="shared" si="2"/>
        <v>0.3602898550724638</v>
      </c>
      <c r="V33" s="56">
        <v>20</v>
      </c>
      <c r="W33">
        <v>20</v>
      </c>
      <c r="X33" s="56">
        <v>5.7</v>
      </c>
      <c r="Y33" s="56">
        <v>19.57</v>
      </c>
      <c r="Z33" s="56">
        <v>37.82</v>
      </c>
      <c r="AA33" s="56">
        <v>29.92</v>
      </c>
      <c r="AB33" s="56">
        <v>200</v>
      </c>
      <c r="AC33" s="56">
        <v>7.04</v>
      </c>
      <c r="AD33" s="56">
        <f t="shared" si="3"/>
        <v>63.09</v>
      </c>
      <c r="AE33" s="53">
        <f t="shared" si="4"/>
        <v>3.1545000000000001</v>
      </c>
      <c r="AF33" s="171">
        <f t="shared" si="5"/>
        <v>1141.7514285714281</v>
      </c>
      <c r="AG33" s="59">
        <f t="shared" si="6"/>
        <v>9.0347123157394196E-2</v>
      </c>
      <c r="AH33" s="59">
        <f t="shared" si="7"/>
        <v>0.31019178950705339</v>
      </c>
      <c r="AI33" s="59">
        <f t="shared" si="8"/>
        <v>0.59946108733555237</v>
      </c>
      <c r="AJ33" s="59">
        <f t="shared" si="9"/>
        <v>0.47424314471390078</v>
      </c>
      <c r="AK33" s="53">
        <f t="shared" si="18"/>
        <v>103.15395693227357</v>
      </c>
      <c r="AL33" s="53">
        <f t="shared" si="13"/>
        <v>354.16191880080589</v>
      </c>
      <c r="AM33" s="53">
        <f t="shared" si="13"/>
        <v>684.43555283834849</v>
      </c>
      <c r="AN33" s="53">
        <f t="shared" si="13"/>
        <v>541.46778796730268</v>
      </c>
      <c r="AO33" s="174">
        <f t="shared" si="10"/>
        <v>527.62</v>
      </c>
      <c r="AP33" s="59">
        <f t="shared" si="14"/>
        <v>0.46211459587150588</v>
      </c>
      <c r="AQ33" s="28">
        <f t="shared" si="11"/>
        <v>48.804993800504526</v>
      </c>
      <c r="AS33" s="53">
        <f t="shared" si="15"/>
        <v>35.200000000000003</v>
      </c>
      <c r="AT33" s="28">
        <f t="shared" si="16"/>
        <v>14989.204545454544</v>
      </c>
      <c r="AU33" s="119">
        <f t="shared" si="17"/>
        <v>2020</v>
      </c>
    </row>
    <row r="34" spans="1:54" hidden="1">
      <c r="A34" s="86" t="s">
        <v>29</v>
      </c>
      <c r="B34" s="86" t="s">
        <v>30</v>
      </c>
      <c r="C34" s="86" t="s">
        <v>33</v>
      </c>
      <c r="D34" s="86">
        <v>1998</v>
      </c>
      <c r="E34" s="86">
        <v>3</v>
      </c>
      <c r="F34" s="86">
        <v>1</v>
      </c>
      <c r="G34" s="86">
        <v>18</v>
      </c>
      <c r="H34" s="86">
        <v>33</v>
      </c>
      <c r="I34" s="86">
        <v>118</v>
      </c>
      <c r="J34" s="68" t="s">
        <v>868</v>
      </c>
      <c r="K34" s="56">
        <v>0.5</v>
      </c>
      <c r="L34" s="56">
        <v>597</v>
      </c>
      <c r="M34" s="56">
        <v>676</v>
      </c>
      <c r="N34" s="30">
        <v>135.21428571428601</v>
      </c>
      <c r="O34" s="30">
        <f t="shared" ref="O34:O65" si="19">M34-N34</f>
        <v>540.78571428571399</v>
      </c>
      <c r="P34" s="56">
        <v>192.81</v>
      </c>
      <c r="Q34" s="56">
        <v>622</v>
      </c>
      <c r="R34" s="28">
        <f t="shared" si="12"/>
        <v>486.78571428571399</v>
      </c>
      <c r="S34" s="56">
        <v>179.56</v>
      </c>
      <c r="T34" s="59">
        <f t="shared" ref="T34:T65" si="20">P34/O34</f>
        <v>0.35653678510104364</v>
      </c>
      <c r="U34" s="59">
        <f t="shared" ref="U34:U65" si="21">S34/Q34</f>
        <v>0.28868167202572348</v>
      </c>
      <c r="V34" s="56">
        <v>20</v>
      </c>
      <c r="W34">
        <v>20</v>
      </c>
      <c r="X34" s="56">
        <v>9.18</v>
      </c>
      <c r="Y34" s="56">
        <v>18.46</v>
      </c>
      <c r="Z34" s="56">
        <v>30.58</v>
      </c>
      <c r="AA34" s="56">
        <v>22.98</v>
      </c>
      <c r="AB34" s="56">
        <v>200</v>
      </c>
      <c r="AC34" s="56">
        <v>5.49</v>
      </c>
      <c r="AD34" s="56">
        <f t="shared" ref="AD34:AD65" si="22">X34+Y34+Z34</f>
        <v>58.22</v>
      </c>
      <c r="AE34" s="53">
        <f t="shared" ref="AE34:AE65" si="23">AD34/W34</f>
        <v>2.911</v>
      </c>
      <c r="AF34" s="171">
        <f t="shared" ref="AF34:AF65" si="24">(O34+AD34)/K34</f>
        <v>1198.011428571428</v>
      </c>
      <c r="AG34" s="59">
        <f t="shared" ref="AG34:AG65" si="25">X34/AD34</f>
        <v>0.15767777396083821</v>
      </c>
      <c r="AH34" s="59">
        <f t="shared" ref="AH34:AH65" si="26">Y34/AD34</f>
        <v>0.31707317073170732</v>
      </c>
      <c r="AI34" s="59">
        <f t="shared" ref="AI34:AI65" si="27">Z34/AD34</f>
        <v>0.52524905530745447</v>
      </c>
      <c r="AJ34" s="59">
        <f t="shared" ref="AJ34:AJ65" si="28">AA34/AD34</f>
        <v>0.39470972174510477</v>
      </c>
      <c r="AK34" s="53">
        <f t="shared" si="18"/>
        <v>188.8997752367865</v>
      </c>
      <c r="AL34" s="53">
        <f t="shared" si="13"/>
        <v>379.85728222996499</v>
      </c>
      <c r="AM34" s="53">
        <f t="shared" si="13"/>
        <v>629.25437110467658</v>
      </c>
      <c r="AN34" s="53">
        <f t="shared" si="13"/>
        <v>472.86675761888381</v>
      </c>
      <c r="AO34" s="174">
        <f t="shared" ref="AO34:AO65" si="29">(AA34+P34)/K34</f>
        <v>431.58</v>
      </c>
      <c r="AP34" s="59">
        <f t="shared" si="14"/>
        <v>0.36024698071089251</v>
      </c>
      <c r="AQ34" s="28">
        <f t="shared" ref="AQ34:AQ65" si="30">100*((S34*2)-P34)/P34</f>
        <v>86.255899590270218</v>
      </c>
      <c r="AS34" s="53">
        <f t="shared" si="15"/>
        <v>27.45</v>
      </c>
      <c r="AT34" s="28">
        <f t="shared" si="16"/>
        <v>15722.4043715847</v>
      </c>
      <c r="AU34" s="119">
        <f t="shared" si="17"/>
        <v>1998</v>
      </c>
    </row>
    <row r="35" spans="1:54" hidden="1">
      <c r="A35" s="86" t="s">
        <v>29</v>
      </c>
      <c r="B35" s="86" t="s">
        <v>30</v>
      </c>
      <c r="C35" s="86" t="s">
        <v>31</v>
      </c>
      <c r="D35" s="86">
        <v>1983</v>
      </c>
      <c r="E35" s="86">
        <v>3</v>
      </c>
      <c r="F35" s="86">
        <v>2</v>
      </c>
      <c r="G35" s="86">
        <v>18</v>
      </c>
      <c r="H35" s="86">
        <v>34</v>
      </c>
      <c r="I35" s="86">
        <v>218</v>
      </c>
      <c r="J35" s="68" t="s">
        <v>868</v>
      </c>
      <c r="K35" s="56">
        <v>0.5</v>
      </c>
      <c r="L35" s="56">
        <v>610</v>
      </c>
      <c r="M35" s="56">
        <v>641</v>
      </c>
      <c r="N35" s="30">
        <v>135.21428571428601</v>
      </c>
      <c r="O35" s="30">
        <f t="shared" si="19"/>
        <v>505.78571428571399</v>
      </c>
      <c r="P35" s="56">
        <v>140.11000000000001</v>
      </c>
      <c r="Q35" s="56">
        <v>671</v>
      </c>
      <c r="R35" s="28">
        <f t="shared" si="12"/>
        <v>535.78571428571399</v>
      </c>
      <c r="S35" s="56">
        <v>152.97</v>
      </c>
      <c r="T35" s="59">
        <f t="shared" si="20"/>
        <v>0.27701454596808378</v>
      </c>
      <c r="U35" s="59">
        <f t="shared" si="21"/>
        <v>0.22797317436661699</v>
      </c>
      <c r="V35" s="56">
        <v>20</v>
      </c>
      <c r="W35">
        <v>17</v>
      </c>
      <c r="X35" s="56">
        <v>7.04</v>
      </c>
      <c r="Y35" s="56">
        <v>16.68</v>
      </c>
      <c r="Z35" s="56">
        <v>18.829999999999998</v>
      </c>
      <c r="AA35" s="56">
        <v>14.26</v>
      </c>
      <c r="AB35" s="56">
        <v>200</v>
      </c>
      <c r="AC35" s="56">
        <v>4.43</v>
      </c>
      <c r="AD35" s="56">
        <f t="shared" si="22"/>
        <v>42.55</v>
      </c>
      <c r="AE35" s="53">
        <f t="shared" si="23"/>
        <v>2.5029411764705882</v>
      </c>
      <c r="AF35" s="171">
        <f t="shared" si="24"/>
        <v>1096.6714285714279</v>
      </c>
      <c r="AG35" s="59">
        <f t="shared" si="25"/>
        <v>0.16545240893066981</v>
      </c>
      <c r="AH35" s="59">
        <f t="shared" si="26"/>
        <v>0.39200940070505291</v>
      </c>
      <c r="AI35" s="59">
        <f t="shared" si="27"/>
        <v>0.44253819036427733</v>
      </c>
      <c r="AJ35" s="59">
        <f t="shared" si="28"/>
        <v>0.33513513513513515</v>
      </c>
      <c r="AK35" s="53">
        <f t="shared" si="18"/>
        <v>181.44692966258174</v>
      </c>
      <c r="AL35" s="53">
        <f t="shared" si="13"/>
        <v>429.90550948463971</v>
      </c>
      <c r="AM35" s="53">
        <f t="shared" si="13"/>
        <v>485.31898942420651</v>
      </c>
      <c r="AN35" s="53">
        <f t="shared" si="13"/>
        <v>367.5331274131272</v>
      </c>
      <c r="AO35" s="174">
        <f t="shared" si="29"/>
        <v>308.74</v>
      </c>
      <c r="AP35" s="59">
        <f t="shared" si="14"/>
        <v>0.28152461344067131</v>
      </c>
      <c r="AQ35" s="28">
        <f t="shared" si="30"/>
        <v>118.35700521019199</v>
      </c>
      <c r="AS35" s="53">
        <f t="shared" si="15"/>
        <v>22.15</v>
      </c>
      <c r="AT35" s="28">
        <f t="shared" si="16"/>
        <v>13938.60045146727</v>
      </c>
      <c r="AU35" s="119">
        <f t="shared" si="17"/>
        <v>1983</v>
      </c>
      <c r="BA35" s="29" t="s">
        <v>669</v>
      </c>
    </row>
    <row r="36" spans="1:54" hidden="1">
      <c r="A36" s="86" t="s">
        <v>29</v>
      </c>
      <c r="B36" s="86" t="s">
        <v>30</v>
      </c>
      <c r="C36" s="86" t="s">
        <v>34</v>
      </c>
      <c r="D36" s="86">
        <v>1999</v>
      </c>
      <c r="E36" s="86">
        <v>3</v>
      </c>
      <c r="F36" s="86">
        <v>3</v>
      </c>
      <c r="G36" s="86">
        <v>18</v>
      </c>
      <c r="H36" s="86">
        <v>35</v>
      </c>
      <c r="I36" s="86">
        <v>318</v>
      </c>
      <c r="J36" s="68" t="s">
        <v>868</v>
      </c>
      <c r="K36" s="56">
        <v>0.5</v>
      </c>
      <c r="L36" s="56">
        <v>589</v>
      </c>
      <c r="M36" s="56">
        <v>587</v>
      </c>
      <c r="N36" s="30">
        <v>135.21428571428601</v>
      </c>
      <c r="O36" s="30">
        <f t="shared" si="19"/>
        <v>451.78571428571399</v>
      </c>
      <c r="P36" s="56">
        <v>171.49</v>
      </c>
      <c r="Q36" s="56">
        <v>503</v>
      </c>
      <c r="R36" s="28">
        <f t="shared" si="12"/>
        <v>367.78571428571399</v>
      </c>
      <c r="S36" s="56">
        <v>143.19</v>
      </c>
      <c r="T36" s="59">
        <f t="shared" si="20"/>
        <v>0.37958260869565241</v>
      </c>
      <c r="U36" s="59">
        <f t="shared" si="21"/>
        <v>0.28467196819085488</v>
      </c>
      <c r="V36" s="56">
        <v>20</v>
      </c>
      <c r="W36">
        <v>20</v>
      </c>
      <c r="X36" s="56">
        <v>4.78</v>
      </c>
      <c r="Y36" s="56">
        <v>13.46</v>
      </c>
      <c r="Z36" s="56">
        <v>20.86</v>
      </c>
      <c r="AA36" s="56">
        <v>16.149999999999999</v>
      </c>
      <c r="AB36" s="56">
        <v>200</v>
      </c>
      <c r="AC36" s="56">
        <v>6.31</v>
      </c>
      <c r="AD36" s="56">
        <f t="shared" si="22"/>
        <v>39.1</v>
      </c>
      <c r="AE36" s="53">
        <f t="shared" si="23"/>
        <v>1.9550000000000001</v>
      </c>
      <c r="AF36" s="171">
        <f t="shared" si="24"/>
        <v>981.77142857142803</v>
      </c>
      <c r="AG36" s="59">
        <f t="shared" si="25"/>
        <v>0.12225063938618926</v>
      </c>
      <c r="AH36" s="59">
        <f t="shared" si="26"/>
        <v>0.34424552429667521</v>
      </c>
      <c r="AI36" s="59">
        <f t="shared" si="27"/>
        <v>0.53350383631713549</v>
      </c>
      <c r="AJ36" s="59">
        <f t="shared" si="28"/>
        <v>0.41304347826086951</v>
      </c>
      <c r="AK36" s="53">
        <f t="shared" si="18"/>
        <v>120.02218487394951</v>
      </c>
      <c r="AL36" s="53">
        <f t="shared" si="13"/>
        <v>337.97042016806705</v>
      </c>
      <c r="AM36" s="53">
        <f t="shared" si="13"/>
        <v>523.7788235294114</v>
      </c>
      <c r="AN36" s="53">
        <f t="shared" si="13"/>
        <v>405.51428571428545</v>
      </c>
      <c r="AO36" s="174">
        <f t="shared" si="29"/>
        <v>375.28000000000003</v>
      </c>
      <c r="AP36" s="59">
        <f t="shared" si="14"/>
        <v>0.38224783190733974</v>
      </c>
      <c r="AQ36" s="28">
        <f t="shared" si="30"/>
        <v>66.995160067642416</v>
      </c>
      <c r="AS36" s="53">
        <f t="shared" si="15"/>
        <v>31.55</v>
      </c>
      <c r="AT36" s="28">
        <f t="shared" si="16"/>
        <v>11894.770206022189</v>
      </c>
      <c r="AU36" s="119">
        <f t="shared" si="17"/>
        <v>1999</v>
      </c>
      <c r="AX36" s="29" t="s">
        <v>49</v>
      </c>
      <c r="AY36" s="29" t="s">
        <v>53</v>
      </c>
      <c r="AZ36" s="29" t="s">
        <v>52</v>
      </c>
      <c r="BA36" t="s">
        <v>785</v>
      </c>
      <c r="BB36" t="s">
        <v>787</v>
      </c>
    </row>
    <row r="37" spans="1:54" hidden="1">
      <c r="A37" s="86" t="s">
        <v>29</v>
      </c>
      <c r="B37" s="86" t="s">
        <v>30</v>
      </c>
      <c r="C37" s="86" t="s">
        <v>37</v>
      </c>
      <c r="D37" s="86">
        <v>2018</v>
      </c>
      <c r="E37" s="86">
        <v>3</v>
      </c>
      <c r="F37" s="86">
        <v>4</v>
      </c>
      <c r="G37" s="86">
        <v>18</v>
      </c>
      <c r="H37" s="86">
        <v>36</v>
      </c>
      <c r="I37" s="86">
        <v>418</v>
      </c>
      <c r="J37" s="68" t="s">
        <v>868</v>
      </c>
      <c r="K37" s="56">
        <v>0.5</v>
      </c>
      <c r="L37" s="56">
        <v>805</v>
      </c>
      <c r="M37" s="56">
        <v>735</v>
      </c>
      <c r="N37" s="30">
        <v>135.21428571428601</v>
      </c>
      <c r="O37" s="30">
        <f t="shared" si="19"/>
        <v>599.78571428571399</v>
      </c>
      <c r="P37" s="56">
        <v>265.33</v>
      </c>
      <c r="Q37" s="56">
        <v>667</v>
      </c>
      <c r="R37" s="28">
        <f t="shared" si="12"/>
        <v>531.78571428571399</v>
      </c>
      <c r="S37" s="56">
        <v>244.6</v>
      </c>
      <c r="T37" s="59">
        <f t="shared" si="20"/>
        <v>0.44237465761581535</v>
      </c>
      <c r="U37" s="59">
        <f t="shared" si="21"/>
        <v>0.3667166416791604</v>
      </c>
      <c r="V37" s="56">
        <v>20</v>
      </c>
      <c r="W37">
        <v>18</v>
      </c>
      <c r="X37" s="56">
        <v>7.62</v>
      </c>
      <c r="Y37" s="56">
        <v>21.22</v>
      </c>
      <c r="Z37" s="56">
        <v>37.97</v>
      </c>
      <c r="AA37" s="56">
        <v>29.72</v>
      </c>
      <c r="AB37" s="56">
        <v>200</v>
      </c>
      <c r="AC37" s="56">
        <v>7.51</v>
      </c>
      <c r="AD37" s="56">
        <f t="shared" si="22"/>
        <v>66.81</v>
      </c>
      <c r="AE37" s="53">
        <f t="shared" si="23"/>
        <v>3.7116666666666669</v>
      </c>
      <c r="AF37" s="171">
        <f t="shared" si="24"/>
        <v>1333.1914285714279</v>
      </c>
      <c r="AG37" s="59">
        <f t="shared" si="25"/>
        <v>0.1140547822182308</v>
      </c>
      <c r="AH37" s="59">
        <f t="shared" si="26"/>
        <v>0.3176171231851519</v>
      </c>
      <c r="AI37" s="59">
        <f t="shared" si="27"/>
        <v>0.56832809459661726</v>
      </c>
      <c r="AJ37" s="59">
        <f t="shared" si="28"/>
        <v>0.44484358628947757</v>
      </c>
      <c r="AK37" s="53">
        <f t="shared" si="18"/>
        <v>152.05685804092622</v>
      </c>
      <c r="AL37" s="53">
        <f t="shared" si="13"/>
        <v>423.44442619795984</v>
      </c>
      <c r="AM37" s="53">
        <f t="shared" si="13"/>
        <v>757.69014433254176</v>
      </c>
      <c r="AN37" s="53">
        <f t="shared" si="13"/>
        <v>593.06165629610587</v>
      </c>
      <c r="AO37" s="174">
        <f t="shared" si="29"/>
        <v>590.09999999999991</v>
      </c>
      <c r="AP37" s="59">
        <f t="shared" si="14"/>
        <v>0.44262210763859883</v>
      </c>
      <c r="AQ37" s="28">
        <f t="shared" si="30"/>
        <v>84.374175554969284</v>
      </c>
      <c r="AS37" s="53">
        <f t="shared" si="15"/>
        <v>37.549999999999997</v>
      </c>
      <c r="AT37" s="28">
        <f t="shared" si="16"/>
        <v>15715.046604527295</v>
      </c>
      <c r="AU37" s="119">
        <f t="shared" si="17"/>
        <v>2018</v>
      </c>
      <c r="AX37" t="s">
        <v>39</v>
      </c>
      <c r="AY37">
        <v>1984</v>
      </c>
      <c r="AZ37" t="s">
        <v>41</v>
      </c>
      <c r="BA37" s="61">
        <v>339.41672507019069</v>
      </c>
      <c r="BB37" s="61">
        <v>28.787500000000001</v>
      </c>
    </row>
    <row r="38" spans="1:54" hidden="1">
      <c r="A38" s="86" t="s">
        <v>29</v>
      </c>
      <c r="B38" s="86" t="s">
        <v>30</v>
      </c>
      <c r="C38" s="86" t="s">
        <v>32</v>
      </c>
      <c r="D38" s="86">
        <v>1985</v>
      </c>
      <c r="E38" s="86">
        <v>3</v>
      </c>
      <c r="F38" s="86">
        <v>4</v>
      </c>
      <c r="G38" s="86">
        <v>20</v>
      </c>
      <c r="H38" s="86">
        <v>37</v>
      </c>
      <c r="I38" s="86">
        <v>420</v>
      </c>
      <c r="J38" s="68" t="s">
        <v>868</v>
      </c>
      <c r="K38" s="56">
        <v>0.5</v>
      </c>
      <c r="L38" s="56">
        <v>829</v>
      </c>
      <c r="M38" s="56">
        <v>791</v>
      </c>
      <c r="N38" s="30">
        <v>135.21428571428601</v>
      </c>
      <c r="O38" s="30">
        <f t="shared" si="19"/>
        <v>655.78571428571399</v>
      </c>
      <c r="P38" s="56">
        <v>265.92</v>
      </c>
      <c r="Q38" s="56">
        <v>655</v>
      </c>
      <c r="R38" s="28">
        <f t="shared" si="12"/>
        <v>519.78571428571399</v>
      </c>
      <c r="S38" s="56">
        <v>218.91</v>
      </c>
      <c r="T38" s="59">
        <f t="shared" si="20"/>
        <v>0.40549831173074846</v>
      </c>
      <c r="U38" s="59">
        <f t="shared" si="21"/>
        <v>0.33421374045801527</v>
      </c>
      <c r="V38" s="56">
        <v>20</v>
      </c>
      <c r="W38">
        <v>19</v>
      </c>
      <c r="X38" s="56">
        <v>5.83</v>
      </c>
      <c r="Y38" s="56">
        <v>19.149999999999999</v>
      </c>
      <c r="Z38" s="56">
        <v>29.25</v>
      </c>
      <c r="AA38" s="56">
        <v>22.73</v>
      </c>
      <c r="AB38" s="56">
        <v>200</v>
      </c>
      <c r="AC38" s="56">
        <v>6.31</v>
      </c>
      <c r="AD38" s="56">
        <f t="shared" si="22"/>
        <v>54.23</v>
      </c>
      <c r="AE38" s="53">
        <f t="shared" si="23"/>
        <v>2.8542105263157893</v>
      </c>
      <c r="AF38" s="171">
        <f t="shared" si="24"/>
        <v>1420.031428571428</v>
      </c>
      <c r="AG38" s="59">
        <f t="shared" si="25"/>
        <v>0.10750507099391482</v>
      </c>
      <c r="AH38" s="59">
        <f t="shared" si="26"/>
        <v>0.35312557624930851</v>
      </c>
      <c r="AI38" s="59">
        <f t="shared" si="27"/>
        <v>0.53936935275677678</v>
      </c>
      <c r="AJ38" s="59">
        <f t="shared" si="28"/>
        <v>0.41914069703116358</v>
      </c>
      <c r="AK38" s="53">
        <f t="shared" si="18"/>
        <v>152.66057954216166</v>
      </c>
      <c r="AL38" s="53">
        <f t="shared" si="13"/>
        <v>501.44941650641431</v>
      </c>
      <c r="AM38" s="53">
        <f t="shared" si="13"/>
        <v>765.92143252285223</v>
      </c>
      <c r="AN38" s="53">
        <f t="shared" si="13"/>
        <v>595.19296277758735</v>
      </c>
      <c r="AO38" s="174">
        <f t="shared" si="29"/>
        <v>577.30000000000007</v>
      </c>
      <c r="AP38" s="59">
        <f t="shared" si="14"/>
        <v>0.4065402979008515</v>
      </c>
      <c r="AQ38" s="28">
        <f t="shared" si="30"/>
        <v>64.643501805054129</v>
      </c>
      <c r="AS38" s="53">
        <f t="shared" si="15"/>
        <v>31.55</v>
      </c>
      <c r="AT38" s="28">
        <f t="shared" si="16"/>
        <v>18297.939778129956</v>
      </c>
      <c r="AU38" s="119">
        <f t="shared" si="17"/>
        <v>1985</v>
      </c>
      <c r="AY38">
        <v>1989</v>
      </c>
      <c r="AZ38" t="s">
        <v>42</v>
      </c>
      <c r="BA38" s="61">
        <v>322.25637369753412</v>
      </c>
      <c r="BB38" s="61">
        <v>31.875000000000004</v>
      </c>
    </row>
    <row r="39" spans="1:54" hidden="1">
      <c r="A39" s="86" t="s">
        <v>29</v>
      </c>
      <c r="B39" s="86" t="s">
        <v>30</v>
      </c>
      <c r="C39" s="86" t="s">
        <v>35</v>
      </c>
      <c r="D39" s="86">
        <v>2002</v>
      </c>
      <c r="E39" s="86">
        <v>3</v>
      </c>
      <c r="F39" s="86">
        <v>3</v>
      </c>
      <c r="G39" s="86">
        <v>20</v>
      </c>
      <c r="H39" s="86">
        <v>38</v>
      </c>
      <c r="I39" s="86">
        <v>320</v>
      </c>
      <c r="J39" s="68" t="s">
        <v>868</v>
      </c>
      <c r="K39" s="56">
        <v>0.5</v>
      </c>
      <c r="L39" s="56">
        <v>591</v>
      </c>
      <c r="M39" s="56">
        <v>617</v>
      </c>
      <c r="N39" s="30">
        <v>135.21428571428601</v>
      </c>
      <c r="O39" s="30">
        <f t="shared" si="19"/>
        <v>481.78571428571399</v>
      </c>
      <c r="P39" s="56">
        <v>162.41</v>
      </c>
      <c r="Q39" s="56">
        <v>601</v>
      </c>
      <c r="R39" s="28">
        <f t="shared" si="12"/>
        <v>465.78571428571399</v>
      </c>
      <c r="S39" s="56">
        <v>168.07</v>
      </c>
      <c r="T39" s="59">
        <f t="shared" si="20"/>
        <v>0.33710007412898463</v>
      </c>
      <c r="U39" s="59">
        <f t="shared" si="21"/>
        <v>0.27965058236272877</v>
      </c>
      <c r="V39" s="56">
        <v>20</v>
      </c>
      <c r="W39">
        <v>16</v>
      </c>
      <c r="X39" s="56">
        <v>7.85</v>
      </c>
      <c r="Y39" s="56">
        <v>14.08</v>
      </c>
      <c r="Z39" s="56">
        <v>17.739999999999998</v>
      </c>
      <c r="AA39" s="56">
        <v>13.09</v>
      </c>
      <c r="AB39" s="56">
        <v>200</v>
      </c>
      <c r="AC39" s="56">
        <v>5.13</v>
      </c>
      <c r="AD39" s="56">
        <f t="shared" si="22"/>
        <v>39.67</v>
      </c>
      <c r="AE39" s="53">
        <f t="shared" si="23"/>
        <v>2.4793750000000001</v>
      </c>
      <c r="AF39" s="171">
        <f t="shared" si="24"/>
        <v>1042.9114285714279</v>
      </c>
      <c r="AG39" s="59">
        <f t="shared" si="25"/>
        <v>0.19788253087975799</v>
      </c>
      <c r="AH39" s="59">
        <f t="shared" si="26"/>
        <v>0.35492815729770605</v>
      </c>
      <c r="AI39" s="59">
        <f t="shared" si="27"/>
        <v>0.44718931182253585</v>
      </c>
      <c r="AJ39" s="59">
        <f t="shared" si="28"/>
        <v>0.32997227123771111</v>
      </c>
      <c r="AK39" s="53">
        <f t="shared" si="18"/>
        <v>206.37395296913809</v>
      </c>
      <c r="AL39" s="53">
        <f t="shared" si="13"/>
        <v>370.15863156757507</v>
      </c>
      <c r="AM39" s="53">
        <f t="shared" si="13"/>
        <v>466.37884403471458</v>
      </c>
      <c r="AN39" s="53">
        <f t="shared" si="13"/>
        <v>344.13185278547996</v>
      </c>
      <c r="AO39" s="174">
        <f t="shared" si="29"/>
        <v>351</v>
      </c>
      <c r="AP39" s="59">
        <f t="shared" si="14"/>
        <v>0.3365578230174322</v>
      </c>
      <c r="AQ39" s="28">
        <f t="shared" si="30"/>
        <v>106.97001416168955</v>
      </c>
      <c r="AS39" s="53">
        <f t="shared" si="15"/>
        <v>25.65</v>
      </c>
      <c r="AT39" s="28">
        <f t="shared" si="16"/>
        <v>13684.21052631579</v>
      </c>
      <c r="AU39" s="119">
        <f t="shared" si="17"/>
        <v>2002</v>
      </c>
      <c r="AY39">
        <v>1999</v>
      </c>
      <c r="AZ39" t="s">
        <v>43</v>
      </c>
      <c r="BA39" s="61">
        <v>410.61708930990051</v>
      </c>
      <c r="BB39" s="61">
        <v>33.875</v>
      </c>
    </row>
    <row r="40" spans="1:54" hidden="1">
      <c r="A40" s="86" t="s">
        <v>29</v>
      </c>
      <c r="B40" s="86" t="s">
        <v>30</v>
      </c>
      <c r="C40" s="86" t="s">
        <v>36</v>
      </c>
      <c r="D40" s="86">
        <v>2016</v>
      </c>
      <c r="E40" s="86">
        <v>3</v>
      </c>
      <c r="F40" s="86">
        <v>2</v>
      </c>
      <c r="G40" s="86">
        <v>20</v>
      </c>
      <c r="H40" s="86">
        <v>39</v>
      </c>
      <c r="I40" s="86">
        <v>220</v>
      </c>
      <c r="J40" s="68" t="s">
        <v>868</v>
      </c>
      <c r="K40" s="56">
        <v>0.5</v>
      </c>
      <c r="L40" s="56">
        <v>652</v>
      </c>
      <c r="M40" s="56">
        <v>625</v>
      </c>
      <c r="N40" s="30">
        <v>135.21428571428601</v>
      </c>
      <c r="O40" s="30">
        <f t="shared" si="19"/>
        <v>489.78571428571399</v>
      </c>
      <c r="P40" s="56">
        <v>171.03</v>
      </c>
      <c r="Q40" s="56">
        <v>667</v>
      </c>
      <c r="R40" s="28">
        <f t="shared" si="12"/>
        <v>531.78571428571399</v>
      </c>
      <c r="S40" s="56">
        <v>199.96</v>
      </c>
      <c r="T40" s="59">
        <f t="shared" si="20"/>
        <v>0.34919352486510158</v>
      </c>
      <c r="U40" s="59">
        <f t="shared" si="21"/>
        <v>0.29979010494752623</v>
      </c>
      <c r="V40" s="56">
        <v>20</v>
      </c>
      <c r="W40">
        <v>17</v>
      </c>
      <c r="X40" s="56">
        <v>9.76</v>
      </c>
      <c r="Y40" s="56">
        <v>17.690000000000001</v>
      </c>
      <c r="Z40" s="56">
        <v>23.49</v>
      </c>
      <c r="AA40" s="56">
        <v>18.25</v>
      </c>
      <c r="AB40" s="56">
        <v>200</v>
      </c>
      <c r="AC40" s="56">
        <v>6.44</v>
      </c>
      <c r="AD40" s="56">
        <f t="shared" si="22"/>
        <v>50.94</v>
      </c>
      <c r="AE40" s="53">
        <f t="shared" si="23"/>
        <v>2.9964705882352938</v>
      </c>
      <c r="AF40" s="171">
        <f t="shared" si="24"/>
        <v>1081.4514285714281</v>
      </c>
      <c r="AG40" s="59">
        <f t="shared" si="25"/>
        <v>0.19159795838241067</v>
      </c>
      <c r="AH40" s="59">
        <f t="shared" si="26"/>
        <v>0.34727129956811942</v>
      </c>
      <c r="AI40" s="59">
        <f t="shared" si="27"/>
        <v>0.46113074204946997</v>
      </c>
      <c r="AJ40" s="59">
        <f t="shared" si="28"/>
        <v>0.35826462504907736</v>
      </c>
      <c r="AK40" s="53">
        <f t="shared" si="18"/>
        <v>207.20388580402704</v>
      </c>
      <c r="AL40" s="53">
        <f t="shared" si="13"/>
        <v>375.5570430197991</v>
      </c>
      <c r="AM40" s="53">
        <f t="shared" si="13"/>
        <v>498.69049974760202</v>
      </c>
      <c r="AN40" s="53">
        <f t="shared" si="13"/>
        <v>387.44579056593176</v>
      </c>
      <c r="AO40" s="174">
        <f t="shared" si="29"/>
        <v>378.56</v>
      </c>
      <c r="AP40" s="59">
        <f t="shared" si="14"/>
        <v>0.3500480835279573</v>
      </c>
      <c r="AQ40" s="28">
        <f t="shared" si="30"/>
        <v>133.83032216570192</v>
      </c>
      <c r="AS40" s="53">
        <f t="shared" si="15"/>
        <v>32.200000000000003</v>
      </c>
      <c r="AT40" s="28">
        <f t="shared" si="16"/>
        <v>11756.521739130434</v>
      </c>
      <c r="AU40" s="119">
        <f t="shared" si="17"/>
        <v>2016</v>
      </c>
      <c r="AY40">
        <v>2001</v>
      </c>
      <c r="AZ40" t="s">
        <v>44</v>
      </c>
      <c r="BA40" s="61">
        <v>326.66024834546556</v>
      </c>
      <c r="BB40" s="61">
        <v>34.087499999999999</v>
      </c>
    </row>
    <row r="41" spans="1:54">
      <c r="A41" s="86" t="s">
        <v>29</v>
      </c>
      <c r="B41" s="86" t="s">
        <v>30</v>
      </c>
      <c r="C41" s="86" t="s">
        <v>38</v>
      </c>
      <c r="D41" s="86">
        <v>2023</v>
      </c>
      <c r="E41" s="86">
        <v>3</v>
      </c>
      <c r="F41" s="86">
        <v>1</v>
      </c>
      <c r="G41" s="86">
        <v>20</v>
      </c>
      <c r="H41" s="86">
        <v>40</v>
      </c>
      <c r="I41" s="86">
        <v>120</v>
      </c>
      <c r="J41" s="68" t="s">
        <v>868</v>
      </c>
      <c r="K41" s="56">
        <v>0.5</v>
      </c>
      <c r="L41" s="56">
        <v>785</v>
      </c>
      <c r="M41" s="56">
        <v>813</v>
      </c>
      <c r="N41" s="30">
        <v>135.21428571428601</v>
      </c>
      <c r="O41" s="30">
        <f t="shared" si="19"/>
        <v>677.78571428571399</v>
      </c>
      <c r="P41" s="56">
        <v>278.57</v>
      </c>
      <c r="Q41" s="56">
        <v>604</v>
      </c>
      <c r="R41" s="28">
        <f t="shared" si="12"/>
        <v>468.78571428571399</v>
      </c>
      <c r="S41" s="56">
        <v>211.4</v>
      </c>
      <c r="T41" s="59">
        <f t="shared" si="20"/>
        <v>0.411000105385183</v>
      </c>
      <c r="U41" s="59">
        <f t="shared" si="21"/>
        <v>0.35000000000000003</v>
      </c>
      <c r="V41" s="56">
        <v>20</v>
      </c>
      <c r="W41">
        <v>19</v>
      </c>
      <c r="X41" s="56">
        <v>5.49</v>
      </c>
      <c r="Y41" s="56">
        <v>18.59</v>
      </c>
      <c r="Z41" s="56">
        <v>27.94</v>
      </c>
      <c r="AA41" s="56">
        <v>22.3</v>
      </c>
      <c r="AB41" s="56">
        <v>200</v>
      </c>
      <c r="AC41" s="56">
        <v>6.29</v>
      </c>
      <c r="AD41" s="56">
        <f t="shared" si="22"/>
        <v>52.019999999999996</v>
      </c>
      <c r="AE41" s="53">
        <f t="shared" si="23"/>
        <v>2.7378947368421049</v>
      </c>
      <c r="AF41" s="171">
        <f t="shared" si="24"/>
        <v>1459.611428571428</v>
      </c>
      <c r="AG41" s="59">
        <f t="shared" si="25"/>
        <v>0.1055363321799308</v>
      </c>
      <c r="AH41" s="59">
        <f t="shared" si="26"/>
        <v>0.35736255286428298</v>
      </c>
      <c r="AI41" s="59">
        <f t="shared" si="27"/>
        <v>0.53710111495578627</v>
      </c>
      <c r="AJ41" s="59">
        <f t="shared" si="28"/>
        <v>0.42868127643214154</v>
      </c>
      <c r="AK41" s="53">
        <f t="shared" si="18"/>
        <v>154.04203657933755</v>
      </c>
      <c r="AL41" s="53">
        <f t="shared" si="13"/>
        <v>521.61046630416854</v>
      </c>
      <c r="AM41" s="53">
        <f t="shared" si="13"/>
        <v>783.95892568792192</v>
      </c>
      <c r="AN41" s="53">
        <f t="shared" si="13"/>
        <v>625.70809029494137</v>
      </c>
      <c r="AO41" s="174">
        <f t="shared" si="29"/>
        <v>601.74</v>
      </c>
      <c r="AP41" s="59">
        <f t="shared" si="14"/>
        <v>0.4122604059005921</v>
      </c>
      <c r="AQ41" s="28">
        <f t="shared" si="30"/>
        <v>51.775137308396459</v>
      </c>
      <c r="AS41" s="53">
        <f t="shared" si="15"/>
        <v>31.45</v>
      </c>
      <c r="AT41" s="28">
        <f t="shared" si="16"/>
        <v>19133.22734499205</v>
      </c>
      <c r="AU41" s="119">
        <f t="shared" si="17"/>
        <v>2023</v>
      </c>
      <c r="AY41">
        <v>2004</v>
      </c>
      <c r="AZ41" t="s">
        <v>45</v>
      </c>
      <c r="BA41" s="61">
        <v>412.80444619480545</v>
      </c>
      <c r="BB41" s="61">
        <v>33.462500000000006</v>
      </c>
    </row>
    <row r="42" spans="1:54" hidden="1">
      <c r="A42" s="86" t="s">
        <v>39</v>
      </c>
      <c r="B42" s="86" t="s">
        <v>40</v>
      </c>
      <c r="C42" s="86" t="s">
        <v>44</v>
      </c>
      <c r="D42" s="86">
        <v>2001</v>
      </c>
      <c r="E42" s="86">
        <v>3</v>
      </c>
      <c r="F42" s="86">
        <v>1</v>
      </c>
      <c r="G42" s="86">
        <v>22</v>
      </c>
      <c r="H42" s="86">
        <v>41</v>
      </c>
      <c r="I42" s="86">
        <v>122</v>
      </c>
      <c r="J42" s="68" t="s">
        <v>868</v>
      </c>
      <c r="K42" s="56">
        <v>0.5</v>
      </c>
      <c r="L42" s="56">
        <v>612</v>
      </c>
      <c r="M42" s="56">
        <v>609</v>
      </c>
      <c r="N42" s="30">
        <v>135.21428571428601</v>
      </c>
      <c r="O42" s="30">
        <f t="shared" si="19"/>
        <v>473.78571428571399</v>
      </c>
      <c r="P42" s="56">
        <v>197.23</v>
      </c>
      <c r="Q42" s="56">
        <v>468</v>
      </c>
      <c r="R42" s="28">
        <f t="shared" si="12"/>
        <v>332.78571428571399</v>
      </c>
      <c r="S42" s="56">
        <v>153.38</v>
      </c>
      <c r="T42" s="59">
        <f t="shared" si="20"/>
        <v>0.41628524046434517</v>
      </c>
      <c r="U42" s="59">
        <f t="shared" si="21"/>
        <v>0.32773504273504273</v>
      </c>
      <c r="V42" s="56">
        <v>20</v>
      </c>
      <c r="W42">
        <v>18</v>
      </c>
      <c r="X42" s="56">
        <v>4.83</v>
      </c>
      <c r="Y42" s="56">
        <v>12.25</v>
      </c>
      <c r="Z42" s="56">
        <v>23.38</v>
      </c>
      <c r="AA42" s="56">
        <v>18.12</v>
      </c>
      <c r="AB42" s="56">
        <v>200</v>
      </c>
      <c r="AC42" s="56">
        <v>6.68</v>
      </c>
      <c r="AD42" s="56">
        <f t="shared" si="22"/>
        <v>40.459999999999994</v>
      </c>
      <c r="AE42" s="53">
        <f t="shared" si="23"/>
        <v>2.2477777777777774</v>
      </c>
      <c r="AF42" s="171">
        <f t="shared" si="24"/>
        <v>1028.4914285714281</v>
      </c>
      <c r="AG42" s="59">
        <f t="shared" si="25"/>
        <v>0.11937716262975781</v>
      </c>
      <c r="AH42" s="59">
        <f t="shared" si="26"/>
        <v>0.30276816608996543</v>
      </c>
      <c r="AI42" s="59">
        <f t="shared" si="27"/>
        <v>0.5778546712802769</v>
      </c>
      <c r="AJ42" s="59">
        <f t="shared" si="28"/>
        <v>0.44784972812654483</v>
      </c>
      <c r="AK42" s="53">
        <f t="shared" si="18"/>
        <v>122.77838853188331</v>
      </c>
      <c r="AL42" s="53">
        <f t="shared" si="13"/>
        <v>311.39446366781993</v>
      </c>
      <c r="AM42" s="53">
        <f t="shared" si="13"/>
        <v>594.31857637172493</v>
      </c>
      <c r="AN42" s="53">
        <f t="shared" si="13"/>
        <v>460.60960666619576</v>
      </c>
      <c r="AO42" s="174">
        <f t="shared" si="29"/>
        <v>430.7</v>
      </c>
      <c r="AP42" s="59">
        <f t="shared" si="14"/>
        <v>0.41876868200860085</v>
      </c>
      <c r="AQ42" s="28">
        <f t="shared" si="30"/>
        <v>55.534147949094965</v>
      </c>
      <c r="AS42" s="53">
        <f t="shared" si="15"/>
        <v>33.4</v>
      </c>
      <c r="AT42" s="28">
        <f t="shared" si="16"/>
        <v>12895.209580838324</v>
      </c>
      <c r="AU42" s="119">
        <f t="shared" si="17"/>
        <v>2001</v>
      </c>
      <c r="AY42">
        <v>2008</v>
      </c>
      <c r="AZ42" t="s">
        <v>46</v>
      </c>
      <c r="BA42" s="61">
        <v>357.94798482786211</v>
      </c>
      <c r="BB42" s="61">
        <v>32.237499999999997</v>
      </c>
    </row>
    <row r="43" spans="1:54" hidden="1">
      <c r="A43" s="86" t="s">
        <v>39</v>
      </c>
      <c r="B43" s="86" t="s">
        <v>40</v>
      </c>
      <c r="C43" s="86" t="s">
        <v>47</v>
      </c>
      <c r="D43" s="86">
        <v>2016</v>
      </c>
      <c r="E43" s="86">
        <v>3</v>
      </c>
      <c r="F43" s="86">
        <v>2</v>
      </c>
      <c r="G43" s="86">
        <v>22</v>
      </c>
      <c r="H43" s="86">
        <v>42</v>
      </c>
      <c r="I43" s="86">
        <v>222</v>
      </c>
      <c r="J43" s="68" t="s">
        <v>868</v>
      </c>
      <c r="K43" s="56">
        <v>0.5</v>
      </c>
      <c r="L43" s="56">
        <v>686</v>
      </c>
      <c r="M43" s="56">
        <v>684</v>
      </c>
      <c r="N43" s="30">
        <v>135.21428571428601</v>
      </c>
      <c r="O43" s="30">
        <f t="shared" si="19"/>
        <v>548.78571428571399</v>
      </c>
      <c r="P43" s="56">
        <v>234.35</v>
      </c>
      <c r="Q43" s="56">
        <v>604</v>
      </c>
      <c r="R43" s="28">
        <f t="shared" si="12"/>
        <v>468.78571428571399</v>
      </c>
      <c r="S43" s="56">
        <v>221.6</v>
      </c>
      <c r="T43" s="59">
        <f t="shared" si="20"/>
        <v>0.4270337107900562</v>
      </c>
      <c r="U43" s="59">
        <f t="shared" si="21"/>
        <v>0.36688741721854301</v>
      </c>
      <c r="V43" s="56">
        <v>20</v>
      </c>
      <c r="W43" s="50">
        <v>19</v>
      </c>
      <c r="X43" s="56">
        <v>5.46</v>
      </c>
      <c r="Y43" s="56">
        <v>16.5</v>
      </c>
      <c r="Z43" s="56">
        <v>28.21</v>
      </c>
      <c r="AA43" s="56">
        <v>22.32</v>
      </c>
      <c r="AB43" s="56">
        <v>200</v>
      </c>
      <c r="AC43" s="56">
        <v>6.88</v>
      </c>
      <c r="AD43" s="56">
        <f t="shared" si="22"/>
        <v>50.17</v>
      </c>
      <c r="AE43" s="53">
        <f t="shared" si="23"/>
        <v>2.6405263157894736</v>
      </c>
      <c r="AF43" s="171">
        <f t="shared" si="24"/>
        <v>1197.9114285714279</v>
      </c>
      <c r="AG43" s="59">
        <f t="shared" si="25"/>
        <v>0.10882997807454654</v>
      </c>
      <c r="AH43" s="59">
        <f t="shared" si="26"/>
        <v>0.32888180187362964</v>
      </c>
      <c r="AI43" s="59">
        <f t="shared" si="27"/>
        <v>0.56228822005182377</v>
      </c>
      <c r="AJ43" s="59">
        <f t="shared" si="28"/>
        <v>0.44488738289814628</v>
      </c>
      <c r="AK43" s="53">
        <f t="shared" si="18"/>
        <v>130.36867450667722</v>
      </c>
      <c r="AL43" s="53">
        <f t="shared" si="13"/>
        <v>393.97126911358498</v>
      </c>
      <c r="AM43" s="53">
        <f t="shared" si="13"/>
        <v>673.57148495116564</v>
      </c>
      <c r="AN43" s="53">
        <f t="shared" si="13"/>
        <v>532.93568040092225</v>
      </c>
      <c r="AO43" s="174">
        <f t="shared" si="29"/>
        <v>513.34</v>
      </c>
      <c r="AP43" s="59">
        <f t="shared" si="14"/>
        <v>0.42852917816485386</v>
      </c>
      <c r="AQ43" s="28">
        <f t="shared" si="30"/>
        <v>89.118839342863239</v>
      </c>
      <c r="AS43" s="53">
        <f t="shared" si="15"/>
        <v>34.4</v>
      </c>
      <c r="AT43" s="28">
        <f t="shared" si="16"/>
        <v>14922.674418604653</v>
      </c>
      <c r="AU43" s="119">
        <f t="shared" si="17"/>
        <v>2016</v>
      </c>
      <c r="AY43">
        <v>2016</v>
      </c>
      <c r="AZ43" t="s">
        <v>47</v>
      </c>
      <c r="BA43" s="61">
        <v>351.70895876169664</v>
      </c>
      <c r="BB43" s="61">
        <v>38.825000000000003</v>
      </c>
    </row>
    <row r="44" spans="1:54" hidden="1">
      <c r="A44" s="86" t="s">
        <v>39</v>
      </c>
      <c r="B44" s="86" t="s">
        <v>40</v>
      </c>
      <c r="C44" s="86" t="s">
        <v>42</v>
      </c>
      <c r="D44" s="86">
        <v>1989</v>
      </c>
      <c r="E44" s="86">
        <v>3</v>
      </c>
      <c r="F44" s="86">
        <v>3</v>
      </c>
      <c r="G44" s="86">
        <v>22</v>
      </c>
      <c r="H44" s="86">
        <v>43</v>
      </c>
      <c r="I44" s="86">
        <v>322</v>
      </c>
      <c r="J44" s="68" t="s">
        <v>868</v>
      </c>
      <c r="K44" s="56">
        <v>0.5</v>
      </c>
      <c r="L44" s="56">
        <v>458</v>
      </c>
      <c r="M44" s="56">
        <v>464</v>
      </c>
      <c r="N44" s="30">
        <v>135.21428571428601</v>
      </c>
      <c r="O44" s="30">
        <f t="shared" si="19"/>
        <v>328.78571428571399</v>
      </c>
      <c r="P44" s="56">
        <v>134.18</v>
      </c>
      <c r="Q44" s="56">
        <v>351</v>
      </c>
      <c r="R44" s="28">
        <f t="shared" si="12"/>
        <v>215.78571428571399</v>
      </c>
      <c r="S44" s="56">
        <v>90.55</v>
      </c>
      <c r="T44" s="59">
        <f t="shared" si="20"/>
        <v>0.40810775581142772</v>
      </c>
      <c r="U44" s="59">
        <f t="shared" si="21"/>
        <v>0.25797720797720797</v>
      </c>
      <c r="V44" s="56">
        <v>20</v>
      </c>
      <c r="W44">
        <v>20</v>
      </c>
      <c r="X44" s="56">
        <v>5.75</v>
      </c>
      <c r="Y44" s="56">
        <v>23.92</v>
      </c>
      <c r="Z44" s="56">
        <v>46.11</v>
      </c>
      <c r="AA44" s="56">
        <v>36.58</v>
      </c>
      <c r="AB44" s="56">
        <v>200</v>
      </c>
      <c r="AC44" s="56">
        <v>6.22</v>
      </c>
      <c r="AD44" s="56">
        <f t="shared" si="22"/>
        <v>75.78</v>
      </c>
      <c r="AE44" s="53">
        <f t="shared" si="23"/>
        <v>3.7890000000000001</v>
      </c>
      <c r="AF44" s="171">
        <f t="shared" si="24"/>
        <v>809.13142857142793</v>
      </c>
      <c r="AG44" s="59">
        <f t="shared" si="25"/>
        <v>7.5877540248086559E-2</v>
      </c>
      <c r="AH44" s="59">
        <f t="shared" si="26"/>
        <v>0.31565056743204012</v>
      </c>
      <c r="AI44" s="59">
        <f t="shared" si="27"/>
        <v>0.60847189231987331</v>
      </c>
      <c r="AJ44" s="59">
        <f t="shared" si="28"/>
        <v>0.48271311691739244</v>
      </c>
      <c r="AK44" s="53">
        <f t="shared" si="18"/>
        <v>61.3949025374203</v>
      </c>
      <c r="AL44" s="53">
        <f t="shared" si="13"/>
        <v>255.40279455566846</v>
      </c>
      <c r="AM44" s="53">
        <f t="shared" si="13"/>
        <v>492.33373147833913</v>
      </c>
      <c r="AN44" s="53">
        <f t="shared" si="13"/>
        <v>390.57835388153649</v>
      </c>
      <c r="AO44" s="174">
        <f t="shared" si="29"/>
        <v>341.52</v>
      </c>
      <c r="AP44" s="59">
        <f t="shared" si="14"/>
        <v>0.42208223279989859</v>
      </c>
      <c r="AQ44" s="28">
        <f t="shared" si="30"/>
        <v>34.967953495304805</v>
      </c>
      <c r="AS44" s="53">
        <f t="shared" si="15"/>
        <v>31.1</v>
      </c>
      <c r="AT44" s="28">
        <f t="shared" si="16"/>
        <v>10981.350482315112</v>
      </c>
      <c r="AU44" s="119">
        <f t="shared" si="17"/>
        <v>1989</v>
      </c>
      <c r="AY44">
        <v>2020</v>
      </c>
      <c r="AZ44" t="s">
        <v>48</v>
      </c>
      <c r="BA44" s="61">
        <v>346.58395839882513</v>
      </c>
      <c r="BB44" s="61">
        <v>35.024999999999999</v>
      </c>
    </row>
    <row r="45" spans="1:54" hidden="1">
      <c r="A45" s="86" t="s">
        <v>39</v>
      </c>
      <c r="B45" s="86" t="s">
        <v>40</v>
      </c>
      <c r="C45" s="86" t="s">
        <v>48</v>
      </c>
      <c r="D45" s="86">
        <v>2020</v>
      </c>
      <c r="E45" s="86">
        <v>3</v>
      </c>
      <c r="F45" s="86">
        <v>4</v>
      </c>
      <c r="G45" s="86">
        <v>22</v>
      </c>
      <c r="H45" s="86">
        <v>44</v>
      </c>
      <c r="I45" s="86">
        <v>422</v>
      </c>
      <c r="J45" s="68" t="s">
        <v>868</v>
      </c>
      <c r="K45" s="56">
        <v>0.5</v>
      </c>
      <c r="L45" s="56">
        <v>735</v>
      </c>
      <c r="M45" s="56">
        <v>645</v>
      </c>
      <c r="N45" s="30">
        <v>135.21428571428601</v>
      </c>
      <c r="O45" s="30">
        <f t="shared" si="19"/>
        <v>509.78571428571399</v>
      </c>
      <c r="P45" s="56">
        <v>237.13</v>
      </c>
      <c r="Q45" s="56">
        <v>530</v>
      </c>
      <c r="R45" s="28">
        <f t="shared" si="12"/>
        <v>394.78571428571399</v>
      </c>
      <c r="S45" s="56">
        <v>194.48</v>
      </c>
      <c r="T45" s="59">
        <f t="shared" si="20"/>
        <v>0.46515622810704804</v>
      </c>
      <c r="U45" s="59">
        <f t="shared" si="21"/>
        <v>0.36694339622641509</v>
      </c>
      <c r="V45" s="56">
        <v>20</v>
      </c>
      <c r="W45">
        <v>18</v>
      </c>
      <c r="X45" s="56">
        <v>5.19</v>
      </c>
      <c r="Y45" s="56">
        <v>16.149999999999999</v>
      </c>
      <c r="Z45" s="56">
        <v>30.33</v>
      </c>
      <c r="AA45" s="56">
        <v>24.07</v>
      </c>
      <c r="AB45" s="56">
        <v>200</v>
      </c>
      <c r="AC45" s="56">
        <v>7.02</v>
      </c>
      <c r="AD45" s="56">
        <f t="shared" si="22"/>
        <v>51.67</v>
      </c>
      <c r="AE45" s="53">
        <f t="shared" si="23"/>
        <v>2.8705555555555557</v>
      </c>
      <c r="AF45" s="171">
        <f t="shared" si="24"/>
        <v>1122.9114285714279</v>
      </c>
      <c r="AG45" s="59">
        <f t="shared" si="25"/>
        <v>0.10044513257209213</v>
      </c>
      <c r="AH45" s="59">
        <f t="shared" si="26"/>
        <v>0.31256047996903424</v>
      </c>
      <c r="AI45" s="59">
        <f t="shared" si="27"/>
        <v>0.58699438745887356</v>
      </c>
      <c r="AJ45" s="59">
        <f t="shared" si="28"/>
        <v>0.46584091348945228</v>
      </c>
      <c r="AK45" s="53">
        <f t="shared" si="18"/>
        <v>112.79098730957443</v>
      </c>
      <c r="AL45" s="53">
        <f t="shared" si="13"/>
        <v>350.97773507699941</v>
      </c>
      <c r="AM45" s="53">
        <f t="shared" si="13"/>
        <v>659.14270618485398</v>
      </c>
      <c r="AN45" s="53">
        <f t="shared" si="13"/>
        <v>523.09808565345986</v>
      </c>
      <c r="AO45" s="174">
        <f t="shared" si="29"/>
        <v>522.4</v>
      </c>
      <c r="AP45" s="59">
        <f t="shared" si="14"/>
        <v>0.46521923876453836</v>
      </c>
      <c r="AQ45" s="28">
        <f t="shared" si="30"/>
        <v>64.028170201998904</v>
      </c>
      <c r="AS45" s="53">
        <f t="shared" si="15"/>
        <v>35.1</v>
      </c>
      <c r="AT45" s="28">
        <f t="shared" si="16"/>
        <v>14883.190883190882</v>
      </c>
      <c r="AU45" s="119">
        <f t="shared" si="17"/>
        <v>2020</v>
      </c>
      <c r="AX45" t="s">
        <v>606</v>
      </c>
      <c r="BA45" s="61">
        <v>358.49947307578492</v>
      </c>
      <c r="BB45" s="61">
        <v>33.521874999999994</v>
      </c>
    </row>
    <row r="46" spans="1:54" hidden="1">
      <c r="A46" s="86" t="s">
        <v>39</v>
      </c>
      <c r="B46" s="86" t="s">
        <v>40</v>
      </c>
      <c r="C46" s="86" t="s">
        <v>41</v>
      </c>
      <c r="D46" s="86">
        <v>1984</v>
      </c>
      <c r="E46" s="86">
        <v>3</v>
      </c>
      <c r="F46" s="86">
        <v>4</v>
      </c>
      <c r="G46" s="86">
        <v>24</v>
      </c>
      <c r="H46" s="86">
        <v>45</v>
      </c>
      <c r="I46" s="86">
        <v>424</v>
      </c>
      <c r="J46" s="68" t="s">
        <v>868</v>
      </c>
      <c r="K46" s="56">
        <v>0.5</v>
      </c>
      <c r="L46" s="56">
        <v>605</v>
      </c>
      <c r="M46" s="56">
        <v>553</v>
      </c>
      <c r="N46" s="30">
        <v>135.21428571428601</v>
      </c>
      <c r="O46" s="30">
        <f t="shared" si="19"/>
        <v>417.78571428571399</v>
      </c>
      <c r="P46" s="56">
        <v>182.35</v>
      </c>
      <c r="Q46" s="56">
        <v>387</v>
      </c>
      <c r="R46" s="28">
        <f t="shared" si="12"/>
        <v>251.78571428571399</v>
      </c>
      <c r="S46" s="56">
        <v>111.2</v>
      </c>
      <c r="T46" s="59">
        <f t="shared" si="20"/>
        <v>0.43646777226876421</v>
      </c>
      <c r="U46" s="59">
        <f t="shared" si="21"/>
        <v>0.28733850129198968</v>
      </c>
      <c r="V46" s="56">
        <v>20</v>
      </c>
      <c r="W46">
        <v>18</v>
      </c>
      <c r="X46" s="56">
        <v>4.3899999999999997</v>
      </c>
      <c r="Y46" s="56">
        <v>15.33</v>
      </c>
      <c r="Z46" s="56">
        <v>28.01</v>
      </c>
      <c r="AA46" s="56">
        <v>21.87</v>
      </c>
      <c r="AB46" s="56">
        <v>200</v>
      </c>
      <c r="AC46" s="56">
        <v>6.31</v>
      </c>
      <c r="AD46" s="56">
        <f t="shared" si="22"/>
        <v>47.730000000000004</v>
      </c>
      <c r="AE46" s="53">
        <f t="shared" si="23"/>
        <v>2.6516666666666668</v>
      </c>
      <c r="AF46" s="171">
        <f t="shared" si="24"/>
        <v>931.03142857142802</v>
      </c>
      <c r="AG46" s="59">
        <f t="shared" si="25"/>
        <v>9.1975696626859407E-2</v>
      </c>
      <c r="AH46" s="59">
        <f t="shared" si="26"/>
        <v>0.32118164676304206</v>
      </c>
      <c r="AI46" s="59">
        <f t="shared" si="27"/>
        <v>0.58684265661009849</v>
      </c>
      <c r="AJ46" s="59">
        <f t="shared" si="28"/>
        <v>0.45820238843494654</v>
      </c>
      <c r="AK46" s="53">
        <f t="shared" si="18"/>
        <v>85.632264224357186</v>
      </c>
      <c r="AL46" s="53">
        <f t="shared" si="13"/>
        <v>299.03020741671884</v>
      </c>
      <c r="AM46" s="53">
        <f t="shared" si="13"/>
        <v>546.36895693035194</v>
      </c>
      <c r="AN46" s="53">
        <f t="shared" si="13"/>
        <v>426.60082427942865</v>
      </c>
      <c r="AO46" s="174">
        <f t="shared" si="29"/>
        <v>408.44</v>
      </c>
      <c r="AP46" s="59">
        <f t="shared" si="14"/>
        <v>0.43869625392421946</v>
      </c>
      <c r="AQ46" s="28">
        <f t="shared" si="30"/>
        <v>21.963257471894714</v>
      </c>
      <c r="AS46" s="53">
        <f t="shared" si="15"/>
        <v>31.55</v>
      </c>
      <c r="AT46" s="28">
        <f t="shared" si="16"/>
        <v>12945.800316957211</v>
      </c>
      <c r="AU46" s="119">
        <f t="shared" si="17"/>
        <v>1984</v>
      </c>
      <c r="AX46" t="s">
        <v>29</v>
      </c>
      <c r="AY46">
        <v>1983</v>
      </c>
      <c r="AZ46" t="s">
        <v>31</v>
      </c>
      <c r="BA46" s="61">
        <v>502.45758032856361</v>
      </c>
      <c r="BB46" s="61">
        <v>28.300000000000004</v>
      </c>
    </row>
    <row r="47" spans="1:54" hidden="1">
      <c r="A47" s="86" t="s">
        <v>39</v>
      </c>
      <c r="B47" s="86" t="s">
        <v>40</v>
      </c>
      <c r="C47" s="86" t="s">
        <v>46</v>
      </c>
      <c r="D47" s="86">
        <v>2008</v>
      </c>
      <c r="E47" s="86">
        <v>3</v>
      </c>
      <c r="F47" s="86">
        <v>3</v>
      </c>
      <c r="G47" s="86">
        <v>24</v>
      </c>
      <c r="H47" s="86">
        <v>46</v>
      </c>
      <c r="I47" s="86">
        <v>324</v>
      </c>
      <c r="J47" s="68" t="s">
        <v>868</v>
      </c>
      <c r="K47" s="56">
        <v>0.5</v>
      </c>
      <c r="L47" s="154">
        <v>507</v>
      </c>
      <c r="M47" s="56">
        <v>590</v>
      </c>
      <c r="N47" s="30">
        <v>135.21428571428601</v>
      </c>
      <c r="O47" s="30">
        <f t="shared" si="19"/>
        <v>454.78571428571399</v>
      </c>
      <c r="P47" s="56">
        <v>181.39</v>
      </c>
      <c r="Q47" s="56">
        <v>470</v>
      </c>
      <c r="R47" s="28">
        <f t="shared" si="12"/>
        <v>334.78571428571399</v>
      </c>
      <c r="S47" s="56">
        <v>145.28</v>
      </c>
      <c r="T47" s="59">
        <f t="shared" si="20"/>
        <v>0.39884718077587583</v>
      </c>
      <c r="U47" s="59">
        <f t="shared" si="21"/>
        <v>0.30910638297872339</v>
      </c>
      <c r="V47" s="56">
        <v>20</v>
      </c>
      <c r="W47">
        <v>19</v>
      </c>
      <c r="X47" s="56">
        <v>3.91</v>
      </c>
      <c r="Y47" s="56">
        <v>14.67</v>
      </c>
      <c r="Z47" s="56">
        <v>26.36</v>
      </c>
      <c r="AA47" s="56">
        <v>20.09</v>
      </c>
      <c r="AB47" s="56">
        <v>200</v>
      </c>
      <c r="AC47" s="56">
        <v>5.98</v>
      </c>
      <c r="AD47" s="56">
        <f t="shared" si="22"/>
        <v>44.94</v>
      </c>
      <c r="AE47" s="53">
        <f t="shared" si="23"/>
        <v>2.3652631578947365</v>
      </c>
      <c r="AF47" s="171">
        <f t="shared" si="24"/>
        <v>999.45142857142798</v>
      </c>
      <c r="AG47" s="59">
        <f t="shared" si="25"/>
        <v>8.7004895416110381E-2</v>
      </c>
      <c r="AH47" s="59">
        <f t="shared" si="26"/>
        <v>0.32643524699599469</v>
      </c>
      <c r="AI47" s="59">
        <f t="shared" si="27"/>
        <v>0.58655985758789497</v>
      </c>
      <c r="AJ47" s="59">
        <f t="shared" si="28"/>
        <v>0.4470404984423676</v>
      </c>
      <c r="AK47" s="53">
        <f t="shared" si="18"/>
        <v>86.957167016339213</v>
      </c>
      <c r="AL47" s="53">
        <f t="shared" si="13"/>
        <v>326.25617394621383</v>
      </c>
      <c r="AM47" s="53">
        <f t="shared" si="13"/>
        <v>586.23808760887493</v>
      </c>
      <c r="AN47" s="53">
        <f t="shared" si="13"/>
        <v>446.79526479750751</v>
      </c>
      <c r="AO47" s="174">
        <f t="shared" si="29"/>
        <v>402.96</v>
      </c>
      <c r="AP47" s="59">
        <f t="shared" si="14"/>
        <v>0.40318117367241479</v>
      </c>
      <c r="AQ47" s="28">
        <f t="shared" si="30"/>
        <v>60.185236231324787</v>
      </c>
      <c r="AS47" s="53">
        <f t="shared" si="15"/>
        <v>29.9</v>
      </c>
      <c r="AT47" s="28">
        <f t="shared" si="16"/>
        <v>13476.923076923078</v>
      </c>
      <c r="AU47" s="119">
        <f t="shared" si="17"/>
        <v>2008</v>
      </c>
      <c r="AY47">
        <v>1985</v>
      </c>
      <c r="AZ47" t="s">
        <v>32</v>
      </c>
      <c r="BA47" s="61">
        <v>495.6205488241086</v>
      </c>
      <c r="BB47" s="61">
        <v>27.375</v>
      </c>
    </row>
    <row r="48" spans="1:54" hidden="1">
      <c r="A48" s="86" t="s">
        <v>39</v>
      </c>
      <c r="B48" s="86" t="s">
        <v>40</v>
      </c>
      <c r="C48" s="86" t="s">
        <v>43</v>
      </c>
      <c r="D48" s="86">
        <v>1999</v>
      </c>
      <c r="E48" s="86">
        <v>3</v>
      </c>
      <c r="F48" s="86">
        <v>2</v>
      </c>
      <c r="G48" s="86">
        <v>24</v>
      </c>
      <c r="H48" s="86">
        <v>47</v>
      </c>
      <c r="I48" s="86">
        <v>224</v>
      </c>
      <c r="J48" s="68" t="s">
        <v>868</v>
      </c>
      <c r="K48" s="56">
        <v>0.5</v>
      </c>
      <c r="L48" s="56">
        <v>686</v>
      </c>
      <c r="M48" s="56">
        <v>681</v>
      </c>
      <c r="N48" s="30">
        <v>135.21428571428601</v>
      </c>
      <c r="O48" s="30">
        <f t="shared" si="19"/>
        <v>545.78571428571399</v>
      </c>
      <c r="P48" s="56">
        <v>208.95</v>
      </c>
      <c r="Q48" s="56">
        <v>551</v>
      </c>
      <c r="R48" s="28">
        <f t="shared" si="12"/>
        <v>415.78571428571399</v>
      </c>
      <c r="S48" s="56">
        <v>182.31</v>
      </c>
      <c r="T48" s="59">
        <f t="shared" si="20"/>
        <v>0.38284255987436216</v>
      </c>
      <c r="U48" s="59">
        <f t="shared" si="21"/>
        <v>0.33087114337568058</v>
      </c>
      <c r="V48" s="56">
        <v>20</v>
      </c>
      <c r="W48">
        <v>16</v>
      </c>
      <c r="X48" s="56">
        <v>6.03</v>
      </c>
      <c r="Y48" s="56">
        <v>16.53</v>
      </c>
      <c r="Z48" s="56">
        <v>25.36</v>
      </c>
      <c r="AA48" s="56">
        <v>19.32</v>
      </c>
      <c r="AB48" s="56">
        <v>200</v>
      </c>
      <c r="AC48" s="56">
        <v>6.43</v>
      </c>
      <c r="AD48" s="56">
        <f t="shared" si="22"/>
        <v>47.92</v>
      </c>
      <c r="AE48" s="53">
        <f t="shared" si="23"/>
        <v>2.9950000000000001</v>
      </c>
      <c r="AF48" s="171">
        <f t="shared" si="24"/>
        <v>1187.4114285714279</v>
      </c>
      <c r="AG48" s="59">
        <f t="shared" si="25"/>
        <v>0.1258347245409015</v>
      </c>
      <c r="AH48" s="59">
        <f t="shared" si="26"/>
        <v>0.34494991652754592</v>
      </c>
      <c r="AI48" s="59">
        <f t="shared" si="27"/>
        <v>0.52921535893155258</v>
      </c>
      <c r="AJ48" s="59">
        <f t="shared" si="28"/>
        <v>0.40317195325542571</v>
      </c>
      <c r="AK48" s="53">
        <f t="shared" si="18"/>
        <v>149.41759003100395</v>
      </c>
      <c r="AL48" s="53">
        <f t="shared" si="13"/>
        <v>409.5974731695681</v>
      </c>
      <c r="AM48" s="53">
        <f t="shared" si="13"/>
        <v>628.39636537085585</v>
      </c>
      <c r="AN48" s="53">
        <f t="shared" si="13"/>
        <v>478.73098497495801</v>
      </c>
      <c r="AO48" s="174">
        <f t="shared" si="29"/>
        <v>456.53999999999996</v>
      </c>
      <c r="AP48" s="59">
        <f t="shared" si="14"/>
        <v>0.38448341410126247</v>
      </c>
      <c r="AQ48" s="28">
        <f t="shared" si="30"/>
        <v>74.501076812634608</v>
      </c>
      <c r="AS48" s="53">
        <f t="shared" si="15"/>
        <v>32.15</v>
      </c>
      <c r="AT48" s="28">
        <f t="shared" si="16"/>
        <v>14200.311041990668</v>
      </c>
      <c r="AU48" s="119">
        <f t="shared" si="17"/>
        <v>1999</v>
      </c>
      <c r="AY48">
        <v>1998</v>
      </c>
      <c r="AZ48" t="s">
        <v>33</v>
      </c>
      <c r="BA48" s="61">
        <v>425.24222438778719</v>
      </c>
      <c r="BB48" s="61">
        <v>28.15</v>
      </c>
    </row>
    <row r="49" spans="1:54" hidden="1">
      <c r="A49" s="86" t="s">
        <v>39</v>
      </c>
      <c r="B49" s="86" t="s">
        <v>40</v>
      </c>
      <c r="C49" s="86" t="s">
        <v>45</v>
      </c>
      <c r="D49" s="86">
        <v>2004</v>
      </c>
      <c r="E49" s="86">
        <v>3</v>
      </c>
      <c r="F49" s="86">
        <v>1</v>
      </c>
      <c r="G49" s="86">
        <v>24</v>
      </c>
      <c r="H49" s="86">
        <v>48</v>
      </c>
      <c r="I49" s="86">
        <v>124</v>
      </c>
      <c r="J49" s="68" t="s">
        <v>868</v>
      </c>
      <c r="K49" s="56">
        <v>0.5</v>
      </c>
      <c r="L49" s="56">
        <v>733</v>
      </c>
      <c r="M49" s="56">
        <v>681</v>
      </c>
      <c r="N49" s="30">
        <v>135.21428571428601</v>
      </c>
      <c r="O49" s="30">
        <f t="shared" si="19"/>
        <v>545.78571428571399</v>
      </c>
      <c r="P49" s="56">
        <v>230.43</v>
      </c>
      <c r="Q49" s="56">
        <v>520</v>
      </c>
      <c r="R49" s="28">
        <f t="shared" si="12"/>
        <v>384.78571428571399</v>
      </c>
      <c r="S49" s="56">
        <v>181.17</v>
      </c>
      <c r="T49" s="59">
        <f t="shared" si="20"/>
        <v>0.42219866509619186</v>
      </c>
      <c r="U49" s="59">
        <f t="shared" si="21"/>
        <v>0.34840384615384612</v>
      </c>
      <c r="V49" s="56">
        <v>20</v>
      </c>
      <c r="W49">
        <v>20</v>
      </c>
      <c r="X49" s="56">
        <v>5.64</v>
      </c>
      <c r="Y49" s="56">
        <v>21.78</v>
      </c>
      <c r="Z49" s="56">
        <v>38.5</v>
      </c>
      <c r="AA49" s="56">
        <v>29.81</v>
      </c>
      <c r="AB49" s="56">
        <v>200</v>
      </c>
      <c r="AC49" s="56">
        <v>6.95</v>
      </c>
      <c r="AD49" s="56">
        <f t="shared" si="22"/>
        <v>65.92</v>
      </c>
      <c r="AE49" s="53">
        <f t="shared" si="23"/>
        <v>3.2960000000000003</v>
      </c>
      <c r="AF49" s="171">
        <f t="shared" si="24"/>
        <v>1223.4114285714279</v>
      </c>
      <c r="AG49" s="59">
        <f t="shared" si="25"/>
        <v>8.5558252427184456E-2</v>
      </c>
      <c r="AH49" s="59">
        <f t="shared" si="26"/>
        <v>0.33040048543689321</v>
      </c>
      <c r="AI49" s="59">
        <f t="shared" si="27"/>
        <v>0.58404126213592233</v>
      </c>
      <c r="AJ49" s="59">
        <f t="shared" si="28"/>
        <v>0.4522148058252427</v>
      </c>
      <c r="AK49" s="53">
        <f t="shared" si="18"/>
        <v>104.67294382801657</v>
      </c>
      <c r="AL49" s="53">
        <f t="shared" si="13"/>
        <v>404.21572988904279</v>
      </c>
      <c r="AM49" s="53">
        <f t="shared" si="13"/>
        <v>714.5227548543686</v>
      </c>
      <c r="AN49" s="53">
        <f t="shared" si="13"/>
        <v>553.24476161581106</v>
      </c>
      <c r="AO49" s="174">
        <f t="shared" si="29"/>
        <v>520.48</v>
      </c>
      <c r="AP49" s="59">
        <f t="shared" si="14"/>
        <v>0.42543333162071423</v>
      </c>
      <c r="AQ49" s="28">
        <f t="shared" si="30"/>
        <v>57.245150371045419</v>
      </c>
      <c r="AS49" s="53">
        <f t="shared" si="15"/>
        <v>34.75</v>
      </c>
      <c r="AT49" s="28">
        <f t="shared" si="16"/>
        <v>14977.841726618704</v>
      </c>
      <c r="AU49" s="119">
        <f t="shared" si="17"/>
        <v>2004</v>
      </c>
      <c r="AY49">
        <v>1999</v>
      </c>
      <c r="AZ49" t="s">
        <v>34</v>
      </c>
      <c r="BA49" s="61">
        <v>420.61752655644602</v>
      </c>
      <c r="BB49" s="61">
        <v>29.662499999999998</v>
      </c>
    </row>
    <row r="50" spans="1:54" hidden="1">
      <c r="A50" s="86" t="s">
        <v>29</v>
      </c>
      <c r="B50" s="86" t="s">
        <v>30</v>
      </c>
      <c r="C50" s="86" t="s">
        <v>34</v>
      </c>
      <c r="D50" s="86">
        <v>1999</v>
      </c>
      <c r="E50" s="86">
        <v>4</v>
      </c>
      <c r="F50" s="86">
        <v>1</v>
      </c>
      <c r="G50" s="86">
        <v>26</v>
      </c>
      <c r="H50" s="86">
        <v>49</v>
      </c>
      <c r="I50" s="86">
        <v>126</v>
      </c>
      <c r="J50" s="68" t="s">
        <v>868</v>
      </c>
      <c r="K50" s="56">
        <v>0.5</v>
      </c>
      <c r="L50" s="56">
        <v>640</v>
      </c>
      <c r="M50" s="56">
        <v>644</v>
      </c>
      <c r="N50" s="30">
        <v>135.21428571428601</v>
      </c>
      <c r="O50" s="30">
        <f t="shared" si="19"/>
        <v>508.78571428571399</v>
      </c>
      <c r="P50" s="56">
        <v>166.98</v>
      </c>
      <c r="Q50" s="56">
        <v>556</v>
      </c>
      <c r="R50" s="28">
        <f t="shared" si="12"/>
        <v>420.78571428571399</v>
      </c>
      <c r="S50" s="56">
        <v>147.81</v>
      </c>
      <c r="T50" s="59">
        <f t="shared" si="20"/>
        <v>0.32819317703214956</v>
      </c>
      <c r="U50" s="59">
        <f t="shared" si="21"/>
        <v>0.26584532374100722</v>
      </c>
      <c r="V50" s="56">
        <v>20</v>
      </c>
      <c r="W50">
        <v>17</v>
      </c>
      <c r="X50" s="56">
        <v>6.98</v>
      </c>
      <c r="Y50" s="56">
        <v>16.8</v>
      </c>
      <c r="Z50" s="56">
        <v>21.92</v>
      </c>
      <c r="AA50" s="56">
        <v>16.3</v>
      </c>
      <c r="AB50" s="56">
        <v>200</v>
      </c>
      <c r="AC50" s="56">
        <v>5.51</v>
      </c>
      <c r="AD50" s="56">
        <f t="shared" si="22"/>
        <v>45.7</v>
      </c>
      <c r="AE50" s="53">
        <f t="shared" si="23"/>
        <v>2.6882352941176473</v>
      </c>
      <c r="AF50" s="171">
        <f t="shared" si="24"/>
        <v>1108.9714285714281</v>
      </c>
      <c r="AG50" s="59">
        <f t="shared" si="25"/>
        <v>0.15273522975929979</v>
      </c>
      <c r="AH50" s="59">
        <f t="shared" si="26"/>
        <v>0.36761487964989059</v>
      </c>
      <c r="AI50" s="59">
        <f t="shared" si="27"/>
        <v>0.47964989059080965</v>
      </c>
      <c r="AJ50" s="59">
        <f t="shared" si="28"/>
        <v>0.35667396061269147</v>
      </c>
      <c r="AK50" s="53">
        <f t="shared" si="18"/>
        <v>169.37900593935598</v>
      </c>
      <c r="AL50" s="53">
        <f t="shared" si="13"/>
        <v>407.67439824945279</v>
      </c>
      <c r="AM50" s="53">
        <f t="shared" si="13"/>
        <v>531.91802438261936</v>
      </c>
      <c r="AN50" s="53">
        <f t="shared" si="13"/>
        <v>395.54123163488572</v>
      </c>
      <c r="AO50" s="174">
        <f t="shared" si="29"/>
        <v>366.56</v>
      </c>
      <c r="AP50" s="59">
        <f t="shared" si="14"/>
        <v>0.33054052661410849</v>
      </c>
      <c r="AQ50" s="28">
        <f t="shared" si="30"/>
        <v>77.039166367229626</v>
      </c>
      <c r="AS50" s="53">
        <f t="shared" si="15"/>
        <v>27.55</v>
      </c>
      <c r="AT50" s="28">
        <f t="shared" si="16"/>
        <v>13305.263157894737</v>
      </c>
      <c r="AU50" s="119">
        <f t="shared" si="17"/>
        <v>1999</v>
      </c>
      <c r="AY50">
        <v>2002</v>
      </c>
      <c r="AZ50" t="s">
        <v>35</v>
      </c>
      <c r="BA50" s="61">
        <v>427.73545964278588</v>
      </c>
      <c r="BB50" s="61">
        <v>28.037500000000001</v>
      </c>
    </row>
    <row r="51" spans="1:54" hidden="1">
      <c r="A51" s="86" t="s">
        <v>29</v>
      </c>
      <c r="B51" s="86" t="s">
        <v>30</v>
      </c>
      <c r="C51" s="86" t="s">
        <v>35</v>
      </c>
      <c r="D51" s="86">
        <v>2002</v>
      </c>
      <c r="E51" s="86">
        <v>4</v>
      </c>
      <c r="F51" s="86">
        <v>2</v>
      </c>
      <c r="G51" s="86">
        <v>26</v>
      </c>
      <c r="H51" s="86">
        <v>50</v>
      </c>
      <c r="I51" s="86">
        <v>226</v>
      </c>
      <c r="J51" s="68" t="s">
        <v>868</v>
      </c>
      <c r="K51" s="56">
        <v>0.5</v>
      </c>
      <c r="L51" s="56">
        <v>607</v>
      </c>
      <c r="M51" s="56">
        <v>622</v>
      </c>
      <c r="N51" s="30">
        <v>135.21428571428601</v>
      </c>
      <c r="O51" s="30">
        <f t="shared" si="19"/>
        <v>486.78571428571399</v>
      </c>
      <c r="P51" s="56">
        <v>152.21</v>
      </c>
      <c r="Q51" s="56">
        <v>507</v>
      </c>
      <c r="R51" s="28">
        <f t="shared" si="12"/>
        <v>371.78571428571399</v>
      </c>
      <c r="S51" s="56">
        <v>151.32</v>
      </c>
      <c r="T51" s="59">
        <f t="shared" si="20"/>
        <v>0.31268378576669131</v>
      </c>
      <c r="U51" s="59">
        <f t="shared" si="21"/>
        <v>0.29846153846153844</v>
      </c>
      <c r="V51" s="56">
        <v>20</v>
      </c>
      <c r="W51">
        <v>19</v>
      </c>
      <c r="X51" s="56">
        <v>9.57</v>
      </c>
      <c r="Y51" s="56">
        <v>18.96</v>
      </c>
      <c r="Z51" s="56">
        <v>25.58</v>
      </c>
      <c r="AA51" s="56">
        <v>18.75</v>
      </c>
      <c r="AB51" s="56">
        <v>200</v>
      </c>
      <c r="AC51" s="56">
        <v>4.88</v>
      </c>
      <c r="AD51" s="56">
        <f t="shared" si="22"/>
        <v>54.11</v>
      </c>
      <c r="AE51" s="53">
        <f t="shared" si="23"/>
        <v>2.8478947368421053</v>
      </c>
      <c r="AF51" s="171">
        <f t="shared" si="24"/>
        <v>1081.791428571428</v>
      </c>
      <c r="AG51" s="59">
        <f t="shared" si="25"/>
        <v>0.17686194788394013</v>
      </c>
      <c r="AH51" s="59">
        <f t="shared" si="26"/>
        <v>0.35039733875438922</v>
      </c>
      <c r="AI51" s="59">
        <f t="shared" si="27"/>
        <v>0.47274071336167062</v>
      </c>
      <c r="AJ51" s="59">
        <f t="shared" si="28"/>
        <v>0.34651635557198301</v>
      </c>
      <c r="AK51" s="53">
        <f t="shared" si="18"/>
        <v>191.32773926129306</v>
      </c>
      <c r="AL51" s="53">
        <f t="shared" si="13"/>
        <v>379.05683765873732</v>
      </c>
      <c r="AM51" s="53">
        <f t="shared" si="13"/>
        <v>511.40685165139763</v>
      </c>
      <c r="AN51" s="53">
        <f t="shared" si="13"/>
        <v>374.85842331758039</v>
      </c>
      <c r="AO51" s="174">
        <f t="shared" si="29"/>
        <v>341.92</v>
      </c>
      <c r="AP51" s="59">
        <f t="shared" si="14"/>
        <v>0.31606832053709871</v>
      </c>
      <c r="AQ51" s="28">
        <f t="shared" si="30"/>
        <v>98.830563037908135</v>
      </c>
      <c r="AS51" s="53">
        <f t="shared" si="15"/>
        <v>24.4</v>
      </c>
      <c r="AT51" s="28">
        <f t="shared" si="16"/>
        <v>14013.114754098362</v>
      </c>
      <c r="AU51" s="119">
        <f t="shared" si="17"/>
        <v>2002</v>
      </c>
      <c r="AY51">
        <v>2016</v>
      </c>
      <c r="AZ51" t="s">
        <v>36</v>
      </c>
      <c r="BA51" s="61">
        <v>464.96798795919801</v>
      </c>
      <c r="BB51" s="61">
        <v>34.087499999999999</v>
      </c>
    </row>
    <row r="52" spans="1:54" hidden="1">
      <c r="A52" s="86" t="s">
        <v>29</v>
      </c>
      <c r="B52" s="86" t="s">
        <v>30</v>
      </c>
      <c r="C52" s="86" t="s">
        <v>32</v>
      </c>
      <c r="D52" s="86">
        <v>1985</v>
      </c>
      <c r="E52" s="86">
        <v>4</v>
      </c>
      <c r="F52" s="86">
        <v>3</v>
      </c>
      <c r="G52" s="86">
        <v>26</v>
      </c>
      <c r="H52" s="86">
        <v>51</v>
      </c>
      <c r="I52" s="86">
        <v>326</v>
      </c>
      <c r="J52" s="68" t="s">
        <v>868</v>
      </c>
      <c r="K52" s="56">
        <v>0.5</v>
      </c>
      <c r="L52" s="56">
        <v>816</v>
      </c>
      <c r="M52" s="56">
        <v>798</v>
      </c>
      <c r="N52" s="30">
        <v>135.21428571428601</v>
      </c>
      <c r="O52" s="30">
        <f t="shared" si="19"/>
        <v>662.78571428571399</v>
      </c>
      <c r="P52" s="56">
        <v>230.49</v>
      </c>
      <c r="Q52" s="56">
        <v>690</v>
      </c>
      <c r="R52" s="28">
        <f t="shared" si="12"/>
        <v>554.78571428571399</v>
      </c>
      <c r="S52" s="56">
        <v>227.62</v>
      </c>
      <c r="T52" s="59">
        <f t="shared" si="20"/>
        <v>0.34775945683802151</v>
      </c>
      <c r="U52" s="59">
        <f t="shared" si="21"/>
        <v>0.3298840579710145</v>
      </c>
      <c r="V52" s="56">
        <v>20</v>
      </c>
      <c r="W52">
        <v>20</v>
      </c>
      <c r="X52" s="56">
        <v>8.61</v>
      </c>
      <c r="Y52" s="56">
        <v>23.63</v>
      </c>
      <c r="Z52" s="56">
        <v>33.22</v>
      </c>
      <c r="AA52" s="56">
        <v>26.04</v>
      </c>
      <c r="AB52" s="56">
        <v>200</v>
      </c>
      <c r="AC52" s="56">
        <v>5.91</v>
      </c>
      <c r="AD52" s="56">
        <f t="shared" si="22"/>
        <v>65.459999999999994</v>
      </c>
      <c r="AE52" s="53">
        <f t="shared" si="23"/>
        <v>3.2729999999999997</v>
      </c>
      <c r="AF52" s="171">
        <f t="shared" si="24"/>
        <v>1456.4914285714281</v>
      </c>
      <c r="AG52" s="59">
        <f t="shared" si="25"/>
        <v>0.13153070577451878</v>
      </c>
      <c r="AH52" s="59">
        <f t="shared" si="26"/>
        <v>0.36098380690498016</v>
      </c>
      <c r="AI52" s="59">
        <f t="shared" si="27"/>
        <v>0.50748548732050114</v>
      </c>
      <c r="AJ52" s="59">
        <f t="shared" si="28"/>
        <v>0.39780018331805683</v>
      </c>
      <c r="AK52" s="53">
        <f t="shared" si="18"/>
        <v>191.57334555453704</v>
      </c>
      <c r="AL52" s="53">
        <f t="shared" si="13"/>
        <v>525.76982061018714</v>
      </c>
      <c r="AM52" s="53">
        <f t="shared" si="13"/>
        <v>739.14826240670402</v>
      </c>
      <c r="AN52" s="53">
        <f t="shared" si="13"/>
        <v>579.39255728689261</v>
      </c>
      <c r="AO52" s="174">
        <f t="shared" si="29"/>
        <v>513.06000000000006</v>
      </c>
      <c r="AP52" s="59">
        <f t="shared" si="14"/>
        <v>0.35225747981450545</v>
      </c>
      <c r="AQ52" s="28">
        <f t="shared" si="30"/>
        <v>97.509653347216798</v>
      </c>
      <c r="AS52" s="53">
        <f t="shared" si="15"/>
        <v>29.55</v>
      </c>
      <c r="AT52" s="28">
        <f t="shared" si="16"/>
        <v>17362.436548223352</v>
      </c>
      <c r="AU52" s="119">
        <f t="shared" si="17"/>
        <v>1985</v>
      </c>
      <c r="AY52">
        <v>2018</v>
      </c>
      <c r="AZ52" t="s">
        <v>37</v>
      </c>
      <c r="BA52" s="61">
        <v>380.2786566663093</v>
      </c>
      <c r="BB52" s="61">
        <v>34.6875</v>
      </c>
    </row>
    <row r="53" spans="1:54">
      <c r="A53" s="86" t="s">
        <v>29</v>
      </c>
      <c r="B53" s="86" t="s">
        <v>30</v>
      </c>
      <c r="C53" s="86" t="s">
        <v>38</v>
      </c>
      <c r="D53" s="86">
        <v>2023</v>
      </c>
      <c r="E53" s="86">
        <v>4</v>
      </c>
      <c r="F53" s="86">
        <v>4</v>
      </c>
      <c r="G53" s="86">
        <v>26</v>
      </c>
      <c r="H53" s="86">
        <v>52</v>
      </c>
      <c r="I53" s="86">
        <v>426</v>
      </c>
      <c r="J53" s="68" t="s">
        <v>868</v>
      </c>
      <c r="K53" s="56">
        <v>0.5</v>
      </c>
      <c r="L53" s="56">
        <v>667</v>
      </c>
      <c r="M53" s="56">
        <v>675</v>
      </c>
      <c r="N53" s="30">
        <v>135.21428571428601</v>
      </c>
      <c r="O53" s="30">
        <f t="shared" si="19"/>
        <v>539.78571428571399</v>
      </c>
      <c r="P53" s="56">
        <v>213.21</v>
      </c>
      <c r="Q53" s="56">
        <v>514</v>
      </c>
      <c r="R53" s="28">
        <f t="shared" si="12"/>
        <v>378.78571428571399</v>
      </c>
      <c r="S53" s="56">
        <v>172.5</v>
      </c>
      <c r="T53" s="59">
        <f t="shared" si="20"/>
        <v>0.3949900754267569</v>
      </c>
      <c r="U53" s="59">
        <f t="shared" si="21"/>
        <v>0.3356031128404669</v>
      </c>
      <c r="V53" s="56">
        <v>20</v>
      </c>
      <c r="W53">
        <v>18</v>
      </c>
      <c r="X53" s="56">
        <v>5.9</v>
      </c>
      <c r="Y53" s="56">
        <v>20.03</v>
      </c>
      <c r="Z53" s="56">
        <v>29.75</v>
      </c>
      <c r="AA53" s="56">
        <v>23.36</v>
      </c>
      <c r="AB53" s="56">
        <v>200</v>
      </c>
      <c r="AC53" s="56">
        <v>5.58</v>
      </c>
      <c r="AD53" s="56">
        <f t="shared" si="22"/>
        <v>55.68</v>
      </c>
      <c r="AE53" s="53">
        <f t="shared" si="23"/>
        <v>3.0933333333333333</v>
      </c>
      <c r="AF53" s="171">
        <f t="shared" si="24"/>
        <v>1190.9314285714279</v>
      </c>
      <c r="AG53" s="59">
        <f t="shared" si="25"/>
        <v>0.10596264367816093</v>
      </c>
      <c r="AH53" s="59">
        <f t="shared" si="26"/>
        <v>0.3597341954022989</v>
      </c>
      <c r="AI53" s="59">
        <f t="shared" si="27"/>
        <v>0.53430316091954022</v>
      </c>
      <c r="AJ53" s="59">
        <f t="shared" si="28"/>
        <v>0.41954022988505746</v>
      </c>
      <c r="AK53" s="53">
        <f t="shared" si="18"/>
        <v>126.19424261083738</v>
      </c>
      <c r="AL53" s="53">
        <f t="shared" si="13"/>
        <v>428.41875923645301</v>
      </c>
      <c r="AM53" s="53">
        <f t="shared" si="13"/>
        <v>636.31842672413757</v>
      </c>
      <c r="AN53" s="53">
        <f t="shared" si="13"/>
        <v>499.64364532019675</v>
      </c>
      <c r="AO53" s="174">
        <f t="shared" si="29"/>
        <v>473.14</v>
      </c>
      <c r="AP53" s="59">
        <f t="shared" si="14"/>
        <v>0.39728567795674957</v>
      </c>
      <c r="AQ53" s="28">
        <f t="shared" si="30"/>
        <v>61.812297734627826</v>
      </c>
      <c r="AS53" s="53">
        <f t="shared" si="15"/>
        <v>27.9</v>
      </c>
      <c r="AT53" s="28">
        <f t="shared" si="16"/>
        <v>16958.422939068103</v>
      </c>
      <c r="AU53" s="119">
        <f t="shared" si="17"/>
        <v>2023</v>
      </c>
      <c r="AY53">
        <v>2023</v>
      </c>
      <c r="AZ53" t="s">
        <v>38</v>
      </c>
      <c r="BA53" s="61">
        <v>452.08579517030881</v>
      </c>
      <c r="BB53" s="61">
        <v>30.087499999999999</v>
      </c>
    </row>
    <row r="54" spans="1:54" hidden="1">
      <c r="A54" s="86" t="s">
        <v>29</v>
      </c>
      <c r="B54" s="86" t="s">
        <v>30</v>
      </c>
      <c r="C54" s="86" t="s">
        <v>36</v>
      </c>
      <c r="D54" s="86">
        <v>2016</v>
      </c>
      <c r="E54" s="86">
        <v>4</v>
      </c>
      <c r="F54" s="86">
        <v>4</v>
      </c>
      <c r="G54" s="86">
        <v>28</v>
      </c>
      <c r="H54" s="86">
        <v>53</v>
      </c>
      <c r="I54" s="86">
        <v>428</v>
      </c>
      <c r="J54" s="68" t="s">
        <v>868</v>
      </c>
      <c r="K54" s="56">
        <v>0.5</v>
      </c>
      <c r="L54" s="154">
        <v>1111</v>
      </c>
      <c r="M54" s="56">
        <v>936</v>
      </c>
      <c r="N54" s="30">
        <v>135.21428571428601</v>
      </c>
      <c r="O54" s="30">
        <f t="shared" si="19"/>
        <v>800.78571428571399</v>
      </c>
      <c r="P54" s="56">
        <v>327.92</v>
      </c>
      <c r="Q54" s="56">
        <v>776</v>
      </c>
      <c r="R54" s="28">
        <f t="shared" si="12"/>
        <v>640.78571428571399</v>
      </c>
      <c r="S54" s="56">
        <v>271.74</v>
      </c>
      <c r="T54" s="59">
        <f t="shared" si="20"/>
        <v>0.40949781464632967</v>
      </c>
      <c r="U54" s="59">
        <f t="shared" si="21"/>
        <v>0.35018041237113401</v>
      </c>
      <c r="V54" s="56">
        <v>20</v>
      </c>
      <c r="W54">
        <v>20</v>
      </c>
      <c r="X54" s="56">
        <v>10.08</v>
      </c>
      <c r="Y54" s="56">
        <v>27.31</v>
      </c>
      <c r="Z54" s="56">
        <v>45.29</v>
      </c>
      <c r="AA54" s="56">
        <v>34.51</v>
      </c>
      <c r="AB54" s="56">
        <v>200</v>
      </c>
      <c r="AC54" s="56">
        <v>7.84</v>
      </c>
      <c r="AD54" s="56">
        <f t="shared" si="22"/>
        <v>82.68</v>
      </c>
      <c r="AE54" s="53">
        <f t="shared" si="23"/>
        <v>4.1340000000000003</v>
      </c>
      <c r="AF54" s="171">
        <f t="shared" si="24"/>
        <v>1766.9314285714281</v>
      </c>
      <c r="AG54" s="59">
        <f t="shared" si="25"/>
        <v>0.12191582002902757</v>
      </c>
      <c r="AH54" s="59">
        <f t="shared" si="26"/>
        <v>0.33030962747943876</v>
      </c>
      <c r="AI54" s="59">
        <f t="shared" si="27"/>
        <v>0.54777455249153362</v>
      </c>
      <c r="AJ54" s="59">
        <f t="shared" si="28"/>
        <v>0.4173923560716013</v>
      </c>
      <c r="AK54" s="53">
        <f t="shared" si="18"/>
        <v>215.41689404934681</v>
      </c>
      <c r="AL54" s="53">
        <f t="shared" si="13"/>
        <v>583.634461953141</v>
      </c>
      <c r="AM54" s="53">
        <f t="shared" si="13"/>
        <v>967.88007256894025</v>
      </c>
      <c r="AN54" s="53">
        <f t="shared" si="13"/>
        <v>737.50367198838865</v>
      </c>
      <c r="AO54" s="174">
        <f t="shared" si="29"/>
        <v>724.86</v>
      </c>
      <c r="AP54" s="59">
        <f t="shared" si="14"/>
        <v>0.41023663300055313</v>
      </c>
      <c r="AQ54" s="28">
        <f t="shared" si="30"/>
        <v>65.73554525494022</v>
      </c>
      <c r="AS54" s="53">
        <f t="shared" si="15"/>
        <v>39.200000000000003</v>
      </c>
      <c r="AT54" s="28">
        <f t="shared" si="16"/>
        <v>18491.326530612245</v>
      </c>
      <c r="AU54" s="119">
        <f t="shared" si="17"/>
        <v>2016</v>
      </c>
      <c r="AX54" t="s">
        <v>607</v>
      </c>
      <c r="BA54" s="61">
        <v>446.12572244193848</v>
      </c>
      <c r="BB54" s="61">
        <v>30.048437500000002</v>
      </c>
    </row>
    <row r="55" spans="1:54" hidden="1">
      <c r="A55" s="86" t="s">
        <v>29</v>
      </c>
      <c r="B55" s="86" t="s">
        <v>30</v>
      </c>
      <c r="C55" s="86" t="s">
        <v>33</v>
      </c>
      <c r="D55" s="86">
        <v>1998</v>
      </c>
      <c r="E55" s="86">
        <v>4</v>
      </c>
      <c r="F55" s="86">
        <v>3</v>
      </c>
      <c r="G55" s="86">
        <v>28</v>
      </c>
      <c r="H55" s="86">
        <v>54</v>
      </c>
      <c r="I55" s="86">
        <v>328</v>
      </c>
      <c r="J55" s="68" t="s">
        <v>868</v>
      </c>
      <c r="K55" s="56">
        <v>0.5</v>
      </c>
      <c r="L55" s="56">
        <v>829</v>
      </c>
      <c r="M55" s="56">
        <v>788</v>
      </c>
      <c r="N55" s="30">
        <v>135.21428571428601</v>
      </c>
      <c r="O55" s="30">
        <f t="shared" si="19"/>
        <v>652.78571428571399</v>
      </c>
      <c r="P55" s="56">
        <v>275.92</v>
      </c>
      <c r="Q55" s="56">
        <v>599</v>
      </c>
      <c r="R55" s="28">
        <f t="shared" si="12"/>
        <v>463.78571428571399</v>
      </c>
      <c r="S55" s="56">
        <v>207.01</v>
      </c>
      <c r="T55" s="59">
        <f t="shared" si="20"/>
        <v>0.42268081847029237</v>
      </c>
      <c r="U55" s="59">
        <f t="shared" si="21"/>
        <v>0.34559265442404002</v>
      </c>
      <c r="V55" s="56">
        <v>20</v>
      </c>
      <c r="W55" s="50">
        <v>20</v>
      </c>
      <c r="X55" s="56">
        <v>5.59</v>
      </c>
      <c r="Y55" s="56">
        <v>23.34</v>
      </c>
      <c r="Z55" s="56">
        <v>40.58</v>
      </c>
      <c r="AA55" s="56">
        <v>31.62</v>
      </c>
      <c r="AB55" s="56">
        <v>200</v>
      </c>
      <c r="AC55" s="56">
        <v>6.92</v>
      </c>
      <c r="AD55" s="56">
        <f t="shared" si="22"/>
        <v>69.509999999999991</v>
      </c>
      <c r="AE55" s="53">
        <f t="shared" si="23"/>
        <v>3.4754999999999994</v>
      </c>
      <c r="AF55" s="171">
        <f t="shared" si="24"/>
        <v>1444.591428571428</v>
      </c>
      <c r="AG55" s="59">
        <f t="shared" si="25"/>
        <v>8.0420083441231485E-2</v>
      </c>
      <c r="AH55" s="59">
        <f t="shared" si="26"/>
        <v>0.33577902460077691</v>
      </c>
      <c r="AI55" s="59">
        <f t="shared" si="27"/>
        <v>0.58380089195799167</v>
      </c>
      <c r="AJ55" s="59">
        <f t="shared" si="28"/>
        <v>0.45489857574449727</v>
      </c>
      <c r="AK55" s="53">
        <f t="shared" si="18"/>
        <v>116.17416322420203</v>
      </c>
      <c r="AL55" s="53">
        <f t="shared" si="13"/>
        <v>485.06350083235697</v>
      </c>
      <c r="AM55" s="53">
        <f t="shared" si="13"/>
        <v>843.35376451486911</v>
      </c>
      <c r="AN55" s="53">
        <f t="shared" si="13"/>
        <v>657.14258338985121</v>
      </c>
      <c r="AO55" s="174">
        <f t="shared" si="29"/>
        <v>615.08000000000004</v>
      </c>
      <c r="AP55" s="59">
        <f t="shared" si="14"/>
        <v>0.42578128862931114</v>
      </c>
      <c r="AQ55" s="28">
        <f t="shared" si="30"/>
        <v>50.050739344737586</v>
      </c>
      <c r="AS55" s="53">
        <f t="shared" si="15"/>
        <v>34.6</v>
      </c>
      <c r="AT55" s="28">
        <f t="shared" si="16"/>
        <v>17776.878612716762</v>
      </c>
      <c r="AU55" s="119">
        <f t="shared" si="17"/>
        <v>1998</v>
      </c>
    </row>
    <row r="56" spans="1:54" hidden="1">
      <c r="A56" s="86" t="s">
        <v>29</v>
      </c>
      <c r="B56" s="86" t="s">
        <v>30</v>
      </c>
      <c r="C56" s="86" t="s">
        <v>37</v>
      </c>
      <c r="D56" s="86">
        <v>2018</v>
      </c>
      <c r="E56" s="86">
        <v>4</v>
      </c>
      <c r="F56" s="86">
        <v>2</v>
      </c>
      <c r="G56" s="86">
        <v>28</v>
      </c>
      <c r="H56" s="86">
        <v>55</v>
      </c>
      <c r="I56" s="86">
        <v>228</v>
      </c>
      <c r="J56" s="68" t="s">
        <v>868</v>
      </c>
      <c r="K56" s="56">
        <v>0.5</v>
      </c>
      <c r="L56" s="56">
        <v>630</v>
      </c>
      <c r="M56" s="56">
        <v>627</v>
      </c>
      <c r="N56" s="30">
        <v>135.21428571428601</v>
      </c>
      <c r="O56" s="30">
        <f t="shared" si="19"/>
        <v>491.78571428571399</v>
      </c>
      <c r="P56" s="56">
        <v>173.79</v>
      </c>
      <c r="Q56" s="56">
        <v>549</v>
      </c>
      <c r="R56" s="28">
        <f t="shared" si="12"/>
        <v>413.78571428571399</v>
      </c>
      <c r="S56" s="56">
        <v>172.88</v>
      </c>
      <c r="T56" s="59">
        <f t="shared" si="20"/>
        <v>0.35338562091503289</v>
      </c>
      <c r="U56" s="59">
        <f t="shared" si="21"/>
        <v>0.31489981785063753</v>
      </c>
      <c r="V56" s="56">
        <v>20</v>
      </c>
      <c r="W56">
        <v>19</v>
      </c>
      <c r="X56" s="56">
        <v>9.6999999999999993</v>
      </c>
      <c r="Y56" s="56">
        <v>19.239999999999998</v>
      </c>
      <c r="Z56" s="56">
        <v>32.96</v>
      </c>
      <c r="AA56" s="56">
        <v>25.61</v>
      </c>
      <c r="AB56" s="56">
        <v>200</v>
      </c>
      <c r="AC56" s="56">
        <v>5.89</v>
      </c>
      <c r="AD56" s="56">
        <f t="shared" si="22"/>
        <v>61.9</v>
      </c>
      <c r="AE56" s="53">
        <f t="shared" si="23"/>
        <v>3.2578947368421054</v>
      </c>
      <c r="AF56" s="171">
        <f t="shared" si="24"/>
        <v>1107.3714285714279</v>
      </c>
      <c r="AG56" s="59">
        <f t="shared" si="25"/>
        <v>0.15670436187399031</v>
      </c>
      <c r="AH56" s="59">
        <f t="shared" si="26"/>
        <v>0.31082390953150241</v>
      </c>
      <c r="AI56" s="59">
        <f t="shared" si="27"/>
        <v>0.53247172859450731</v>
      </c>
      <c r="AJ56" s="59">
        <f t="shared" si="28"/>
        <v>0.4137318255250404</v>
      </c>
      <c r="AK56" s="53">
        <f t="shared" si="18"/>
        <v>173.52993307177465</v>
      </c>
      <c r="AL56" s="53">
        <f t="shared" si="13"/>
        <v>344.1975167320561</v>
      </c>
      <c r="AM56" s="53">
        <f t="shared" si="13"/>
        <v>589.64397876759722</v>
      </c>
      <c r="AN56" s="53">
        <f t="shared" si="13"/>
        <v>458.15480267712877</v>
      </c>
      <c r="AO56" s="174">
        <f t="shared" si="29"/>
        <v>398.79999999999995</v>
      </c>
      <c r="AP56" s="59">
        <f t="shared" si="14"/>
        <v>0.36013210175963689</v>
      </c>
      <c r="AQ56" s="28">
        <f t="shared" si="30"/>
        <v>98.95275907704702</v>
      </c>
      <c r="AS56" s="53">
        <f t="shared" si="15"/>
        <v>29.45</v>
      </c>
      <c r="AT56" s="28">
        <f t="shared" si="16"/>
        <v>13541.595925297112</v>
      </c>
      <c r="AU56" s="119">
        <f t="shared" si="17"/>
        <v>2018</v>
      </c>
    </row>
    <row r="57" spans="1:54" hidden="1">
      <c r="A57" s="86" t="s">
        <v>29</v>
      </c>
      <c r="B57" s="86" t="s">
        <v>30</v>
      </c>
      <c r="C57" s="86" t="s">
        <v>31</v>
      </c>
      <c r="D57" s="86">
        <v>1983</v>
      </c>
      <c r="E57" s="86">
        <v>4</v>
      </c>
      <c r="F57" s="86">
        <v>1</v>
      </c>
      <c r="G57" s="86">
        <v>28</v>
      </c>
      <c r="H57" s="86">
        <v>56</v>
      </c>
      <c r="I57" s="86">
        <v>128</v>
      </c>
      <c r="J57" s="68" t="s">
        <v>868</v>
      </c>
      <c r="K57" s="56">
        <v>0.5</v>
      </c>
      <c r="L57" s="56">
        <v>630</v>
      </c>
      <c r="M57" s="56">
        <v>662</v>
      </c>
      <c r="N57" s="30">
        <v>135.21428571428601</v>
      </c>
      <c r="O57" s="30">
        <f t="shared" si="19"/>
        <v>526.78571428571399</v>
      </c>
      <c r="P57" s="56">
        <v>195.55</v>
      </c>
      <c r="Q57" s="56">
        <v>608</v>
      </c>
      <c r="R57" s="28">
        <f t="shared" si="12"/>
        <v>472.78571428571399</v>
      </c>
      <c r="S57" s="56">
        <v>181.92</v>
      </c>
      <c r="T57" s="59">
        <f t="shared" si="20"/>
        <v>0.37121355932203415</v>
      </c>
      <c r="U57" s="59">
        <f t="shared" si="21"/>
        <v>0.29921052631578943</v>
      </c>
      <c r="V57" s="56">
        <v>20</v>
      </c>
      <c r="W57">
        <v>20</v>
      </c>
      <c r="X57" s="56">
        <v>5.35</v>
      </c>
      <c r="Y57" s="56">
        <v>18.100000000000001</v>
      </c>
      <c r="Z57" s="56">
        <v>23.85</v>
      </c>
      <c r="AA57" s="56">
        <v>18.239999999999998</v>
      </c>
      <c r="AB57" s="56">
        <v>200</v>
      </c>
      <c r="AC57" s="56">
        <v>5.68</v>
      </c>
      <c r="AD57" s="56">
        <f t="shared" si="22"/>
        <v>47.300000000000004</v>
      </c>
      <c r="AE57" s="53">
        <f t="shared" si="23"/>
        <v>2.3650000000000002</v>
      </c>
      <c r="AF57" s="171">
        <f t="shared" si="24"/>
        <v>1148.1714285714279</v>
      </c>
      <c r="AG57" s="59">
        <f t="shared" si="25"/>
        <v>0.11310782241014797</v>
      </c>
      <c r="AH57" s="59">
        <f t="shared" si="26"/>
        <v>0.38266384778012685</v>
      </c>
      <c r="AI57" s="59">
        <f t="shared" si="27"/>
        <v>0.5042283298097251</v>
      </c>
      <c r="AJ57" s="59">
        <f t="shared" si="28"/>
        <v>0.38562367864693442</v>
      </c>
      <c r="AK57" s="53">
        <f t="shared" si="18"/>
        <v>129.86717003926296</v>
      </c>
      <c r="AL57" s="53">
        <f t="shared" si="13"/>
        <v>439.36369676834767</v>
      </c>
      <c r="AM57" s="53">
        <f t="shared" si="13"/>
        <v>578.94056176381719</v>
      </c>
      <c r="AN57" s="53">
        <f t="shared" si="13"/>
        <v>442.76209000301992</v>
      </c>
      <c r="AO57" s="174">
        <f t="shared" si="29"/>
        <v>427.58000000000004</v>
      </c>
      <c r="AP57" s="59">
        <f t="shared" si="14"/>
        <v>0.37240083611207908</v>
      </c>
      <c r="AQ57" s="28">
        <f t="shared" si="30"/>
        <v>86.0598312452058</v>
      </c>
      <c r="AS57" s="53">
        <f t="shared" si="15"/>
        <v>28.4</v>
      </c>
      <c r="AT57" s="28">
        <f t="shared" si="16"/>
        <v>15055.633802816905</v>
      </c>
      <c r="AU57" s="119">
        <f t="shared" si="17"/>
        <v>1983</v>
      </c>
    </row>
    <row r="58" spans="1:54" hidden="1">
      <c r="A58" s="86" t="s">
        <v>39</v>
      </c>
      <c r="B58" s="86" t="s">
        <v>40</v>
      </c>
      <c r="C58" s="86" t="s">
        <v>43</v>
      </c>
      <c r="D58" s="86">
        <v>1999</v>
      </c>
      <c r="E58" s="86">
        <v>4</v>
      </c>
      <c r="F58" s="86">
        <v>1</v>
      </c>
      <c r="G58" s="86">
        <v>30</v>
      </c>
      <c r="H58" s="86">
        <v>57</v>
      </c>
      <c r="I58" s="86">
        <v>130</v>
      </c>
      <c r="J58" s="68" t="s">
        <v>868</v>
      </c>
      <c r="K58" s="56">
        <v>0.5</v>
      </c>
      <c r="L58" s="56">
        <v>736</v>
      </c>
      <c r="M58" s="56">
        <v>690</v>
      </c>
      <c r="N58" s="30">
        <v>135.21428571428601</v>
      </c>
      <c r="O58" s="30">
        <f t="shared" si="19"/>
        <v>554.78571428571399</v>
      </c>
      <c r="P58" s="56">
        <v>226.16</v>
      </c>
      <c r="Q58" s="56">
        <v>530</v>
      </c>
      <c r="R58" s="28">
        <f t="shared" si="12"/>
        <v>394.78571428571399</v>
      </c>
      <c r="S58" s="56">
        <v>173.42</v>
      </c>
      <c r="T58" s="59">
        <f t="shared" si="20"/>
        <v>0.40765289043388719</v>
      </c>
      <c r="U58" s="59">
        <f t="shared" si="21"/>
        <v>0.32720754716981132</v>
      </c>
      <c r="V58" s="56">
        <v>20</v>
      </c>
      <c r="W58">
        <v>19</v>
      </c>
      <c r="X58" s="56">
        <v>5.56</v>
      </c>
      <c r="Y58" s="56">
        <v>15.74</v>
      </c>
      <c r="Z58" s="56">
        <v>26.61</v>
      </c>
      <c r="AA58" s="56">
        <v>21.28</v>
      </c>
      <c r="AB58" s="56">
        <v>200</v>
      </c>
      <c r="AC58" s="56">
        <v>6.62</v>
      </c>
      <c r="AD58" s="56">
        <f t="shared" si="22"/>
        <v>47.91</v>
      </c>
      <c r="AE58" s="53">
        <f t="shared" si="23"/>
        <v>2.5215789473684209</v>
      </c>
      <c r="AF58" s="171">
        <f t="shared" si="24"/>
        <v>1205.3914285714279</v>
      </c>
      <c r="AG58" s="59">
        <f t="shared" si="25"/>
        <v>0.11605092882487998</v>
      </c>
      <c r="AH58" s="59">
        <f t="shared" si="26"/>
        <v>0.32853266541431853</v>
      </c>
      <c r="AI58" s="59">
        <f t="shared" si="27"/>
        <v>0.55541640576080153</v>
      </c>
      <c r="AJ58" s="59">
        <f t="shared" si="28"/>
        <v>0.44416614485493638</v>
      </c>
      <c r="AK58" s="53">
        <f t="shared" si="18"/>
        <v>139.88679488326318</v>
      </c>
      <c r="AL58" s="53">
        <f t="shared" si="13"/>
        <v>396.01045889614437</v>
      </c>
      <c r="AM58" s="53">
        <f t="shared" si="13"/>
        <v>669.49417479202043</v>
      </c>
      <c r="AN58" s="53">
        <f t="shared" si="13"/>
        <v>535.39406386975554</v>
      </c>
      <c r="AO58" s="174">
        <f t="shared" si="29"/>
        <v>494.88</v>
      </c>
      <c r="AP58" s="59">
        <f t="shared" si="14"/>
        <v>0.41055543308990344</v>
      </c>
      <c r="AQ58" s="28">
        <f t="shared" si="30"/>
        <v>53.360452776795185</v>
      </c>
      <c r="AS58" s="53">
        <f t="shared" si="15"/>
        <v>33.1</v>
      </c>
      <c r="AT58" s="28">
        <f t="shared" si="16"/>
        <v>14951.057401812688</v>
      </c>
      <c r="AU58" s="119">
        <f t="shared" si="17"/>
        <v>1999</v>
      </c>
    </row>
    <row r="59" spans="1:54" hidden="1">
      <c r="A59" s="86" t="s">
        <v>39</v>
      </c>
      <c r="B59" s="86" t="s">
        <v>40</v>
      </c>
      <c r="C59" s="86" t="s">
        <v>48</v>
      </c>
      <c r="D59" s="86">
        <v>2020</v>
      </c>
      <c r="E59" s="86">
        <v>4</v>
      </c>
      <c r="F59" s="86">
        <v>2</v>
      </c>
      <c r="G59" s="86">
        <v>30</v>
      </c>
      <c r="H59" s="86">
        <v>58</v>
      </c>
      <c r="I59" s="86">
        <v>230</v>
      </c>
      <c r="J59" s="68" t="s">
        <v>868</v>
      </c>
      <c r="K59" s="56">
        <v>0.5</v>
      </c>
      <c r="L59" s="56">
        <v>657</v>
      </c>
      <c r="M59" s="56">
        <v>597</v>
      </c>
      <c r="N59" s="30">
        <v>135.21428571428601</v>
      </c>
      <c r="O59" s="30">
        <f t="shared" si="19"/>
        <v>461.78571428571399</v>
      </c>
      <c r="P59" s="56">
        <v>202.5</v>
      </c>
      <c r="Q59" s="56">
        <v>453</v>
      </c>
      <c r="R59" s="28">
        <f t="shared" si="12"/>
        <v>317.78571428571399</v>
      </c>
      <c r="S59" s="56">
        <v>148.33000000000001</v>
      </c>
      <c r="T59" s="59">
        <f t="shared" si="20"/>
        <v>0.43851508120649679</v>
      </c>
      <c r="U59" s="59">
        <f t="shared" si="21"/>
        <v>0.32743929359823404</v>
      </c>
      <c r="V59" s="56">
        <v>20</v>
      </c>
      <c r="W59">
        <v>20</v>
      </c>
      <c r="X59" s="56">
        <v>5.92</v>
      </c>
      <c r="Y59" s="56">
        <v>22.54</v>
      </c>
      <c r="Z59" s="56">
        <v>42.91</v>
      </c>
      <c r="AA59" s="56">
        <v>34.21</v>
      </c>
      <c r="AB59" s="56">
        <v>200</v>
      </c>
      <c r="AC59" s="56">
        <v>7.2</v>
      </c>
      <c r="AD59" s="56">
        <f t="shared" si="22"/>
        <v>71.37</v>
      </c>
      <c r="AE59" s="53">
        <f t="shared" si="23"/>
        <v>3.5685000000000002</v>
      </c>
      <c r="AF59" s="171">
        <f t="shared" si="24"/>
        <v>1066.311428571428</v>
      </c>
      <c r="AG59" s="59">
        <f t="shared" si="25"/>
        <v>8.2948017374246882E-2</v>
      </c>
      <c r="AH59" s="59">
        <f t="shared" si="26"/>
        <v>0.31581897155667643</v>
      </c>
      <c r="AI59" s="59">
        <f t="shared" si="27"/>
        <v>0.60123301106907656</v>
      </c>
      <c r="AJ59" s="59">
        <f t="shared" si="28"/>
        <v>0.4793330531035449</v>
      </c>
      <c r="AK59" s="53">
        <f t="shared" si="18"/>
        <v>88.448418903500823</v>
      </c>
      <c r="AL59" s="53">
        <f t="shared" si="13"/>
        <v>336.76137873055882</v>
      </c>
      <c r="AM59" s="53">
        <f t="shared" si="13"/>
        <v>641.10163093736821</v>
      </c>
      <c r="AN59" s="53">
        <f t="shared" si="13"/>
        <v>511.11831261634512</v>
      </c>
      <c r="AO59" s="174">
        <f t="shared" si="29"/>
        <v>473.42</v>
      </c>
      <c r="AP59" s="59">
        <f t="shared" si="14"/>
        <v>0.44397911090032688</v>
      </c>
      <c r="AQ59" s="28">
        <f t="shared" si="30"/>
        <v>46.498765432098772</v>
      </c>
      <c r="AS59" s="53">
        <f t="shared" si="15"/>
        <v>36</v>
      </c>
      <c r="AT59" s="28">
        <f t="shared" si="16"/>
        <v>13150.555555555555</v>
      </c>
      <c r="AU59" s="119">
        <f t="shared" si="17"/>
        <v>2020</v>
      </c>
    </row>
    <row r="60" spans="1:54" hidden="1">
      <c r="A60" s="86" t="s">
        <v>39</v>
      </c>
      <c r="B60" s="86" t="s">
        <v>40</v>
      </c>
      <c r="C60" s="86" t="s">
        <v>44</v>
      </c>
      <c r="D60" s="86">
        <v>2001</v>
      </c>
      <c r="E60" s="86">
        <v>4</v>
      </c>
      <c r="F60" s="86">
        <v>3</v>
      </c>
      <c r="G60" s="86">
        <v>30</v>
      </c>
      <c r="H60" s="86">
        <v>59</v>
      </c>
      <c r="I60" s="86">
        <v>330</v>
      </c>
      <c r="J60" s="68" t="s">
        <v>868</v>
      </c>
      <c r="K60" s="56">
        <v>0.5</v>
      </c>
      <c r="L60" s="56">
        <v>730</v>
      </c>
      <c r="M60" s="56">
        <v>606</v>
      </c>
      <c r="N60" s="30">
        <v>135.21428571428601</v>
      </c>
      <c r="O60" s="30">
        <f t="shared" si="19"/>
        <v>470.78571428571399</v>
      </c>
      <c r="P60" s="56">
        <v>219.85</v>
      </c>
      <c r="Q60" s="56">
        <v>563</v>
      </c>
      <c r="R60" s="28">
        <f t="shared" si="12"/>
        <v>427.78571428571399</v>
      </c>
      <c r="S60" s="56">
        <v>197.36</v>
      </c>
      <c r="T60" s="59">
        <f t="shared" si="20"/>
        <v>0.46698528296161462</v>
      </c>
      <c r="U60" s="59">
        <f t="shared" si="21"/>
        <v>0.35055062166962703</v>
      </c>
      <c r="V60" s="56">
        <v>20</v>
      </c>
      <c r="W60">
        <v>19</v>
      </c>
      <c r="X60" s="56">
        <v>4.6900000000000004</v>
      </c>
      <c r="Y60" s="56">
        <v>16.86</v>
      </c>
      <c r="Z60" s="56">
        <v>36.03</v>
      </c>
      <c r="AA60" s="56">
        <v>27.93</v>
      </c>
      <c r="AB60" s="56">
        <v>200</v>
      </c>
      <c r="AC60" s="56">
        <v>7.97</v>
      </c>
      <c r="AD60" s="56">
        <f t="shared" si="22"/>
        <v>57.58</v>
      </c>
      <c r="AE60" s="53">
        <f t="shared" si="23"/>
        <v>3.0305263157894737</v>
      </c>
      <c r="AF60" s="171">
        <f t="shared" si="24"/>
        <v>1056.7314285714281</v>
      </c>
      <c r="AG60" s="59">
        <f t="shared" si="25"/>
        <v>8.1451893018409174E-2</v>
      </c>
      <c r="AH60" s="59">
        <f t="shared" si="26"/>
        <v>0.29281000347342828</v>
      </c>
      <c r="AI60" s="59">
        <f t="shared" si="27"/>
        <v>0.62573810350816261</v>
      </c>
      <c r="AJ60" s="59">
        <f t="shared" si="28"/>
        <v>0.48506425842306355</v>
      </c>
      <c r="AK60" s="53">
        <f t="shared" si="18"/>
        <v>86.072775269190657</v>
      </c>
      <c r="AL60" s="53">
        <f t="shared" si="13"/>
        <v>309.42153327048067</v>
      </c>
      <c r="AM60" s="53">
        <f t="shared" si="13"/>
        <v>661.23712003175683</v>
      </c>
      <c r="AN60" s="53">
        <f t="shared" si="13"/>
        <v>512.58264675234432</v>
      </c>
      <c r="AO60" s="174">
        <f t="shared" si="29"/>
        <v>495.56</v>
      </c>
      <c r="AP60" s="59">
        <f t="shared" si="14"/>
        <v>0.46895548537809334</v>
      </c>
      <c r="AQ60" s="28">
        <f t="shared" si="30"/>
        <v>79.540595860814207</v>
      </c>
      <c r="AS60" s="53">
        <f t="shared" si="15"/>
        <v>39.85</v>
      </c>
      <c r="AT60" s="28">
        <f t="shared" si="16"/>
        <v>12435.633626097866</v>
      </c>
      <c r="AU60" s="119">
        <f t="shared" si="17"/>
        <v>2001</v>
      </c>
    </row>
    <row r="61" spans="1:54" hidden="1">
      <c r="A61" s="86" t="s">
        <v>39</v>
      </c>
      <c r="B61" s="86" t="s">
        <v>40</v>
      </c>
      <c r="C61" s="86" t="s">
        <v>45</v>
      </c>
      <c r="D61" s="86">
        <v>2004</v>
      </c>
      <c r="E61" s="86">
        <v>4</v>
      </c>
      <c r="F61" s="86">
        <v>4</v>
      </c>
      <c r="G61" s="86">
        <v>30</v>
      </c>
      <c r="H61" s="86">
        <v>60</v>
      </c>
      <c r="I61" s="86">
        <v>430</v>
      </c>
      <c r="J61" s="68" t="s">
        <v>868</v>
      </c>
      <c r="K61" s="56">
        <v>0.5</v>
      </c>
      <c r="L61" s="154">
        <v>922</v>
      </c>
      <c r="M61" s="56">
        <v>815</v>
      </c>
      <c r="N61" s="30">
        <v>135.21428571428601</v>
      </c>
      <c r="O61" s="30">
        <f t="shared" si="19"/>
        <v>679.78571428571399</v>
      </c>
      <c r="P61" s="56">
        <v>290.19</v>
      </c>
      <c r="Q61" s="56">
        <v>623</v>
      </c>
      <c r="R61" s="28">
        <f t="shared" si="12"/>
        <v>487.78571428571399</v>
      </c>
      <c r="S61" s="56">
        <v>217.33</v>
      </c>
      <c r="T61" s="59">
        <f t="shared" si="20"/>
        <v>0.42688452243354014</v>
      </c>
      <c r="U61" s="59">
        <f t="shared" si="21"/>
        <v>0.34884430176565012</v>
      </c>
      <c r="V61" s="56">
        <v>20</v>
      </c>
      <c r="W61">
        <v>20</v>
      </c>
      <c r="X61" s="56">
        <v>3.64</v>
      </c>
      <c r="Y61" s="56">
        <v>24.52</v>
      </c>
      <c r="Z61" s="56">
        <v>45.68</v>
      </c>
      <c r="AA61" s="56">
        <v>34.159999999999997</v>
      </c>
      <c r="AB61" s="56">
        <v>200</v>
      </c>
      <c r="AC61" s="56">
        <v>7.69</v>
      </c>
      <c r="AD61" s="56">
        <f t="shared" si="22"/>
        <v>73.84</v>
      </c>
      <c r="AE61" s="53">
        <f t="shared" si="23"/>
        <v>3.6920000000000002</v>
      </c>
      <c r="AF61" s="171">
        <f t="shared" si="24"/>
        <v>1507.2514285714281</v>
      </c>
      <c r="AG61" s="59">
        <f t="shared" si="25"/>
        <v>4.9295774647887321E-2</v>
      </c>
      <c r="AH61" s="59">
        <f t="shared" si="26"/>
        <v>0.33206933911159259</v>
      </c>
      <c r="AI61" s="59">
        <f t="shared" si="27"/>
        <v>0.61863488624051999</v>
      </c>
      <c r="AJ61" s="59">
        <f t="shared" si="28"/>
        <v>0.46262188515709635</v>
      </c>
      <c r="AK61" s="53">
        <f t="shared" si="18"/>
        <v>74.301126760563349</v>
      </c>
      <c r="AL61" s="53">
        <f t="shared" si="13"/>
        <v>500.51198576071789</v>
      </c>
      <c r="AM61" s="53">
        <f t="shared" si="13"/>
        <v>932.43831605014668</v>
      </c>
      <c r="AN61" s="53">
        <f t="shared" si="13"/>
        <v>697.28749729144056</v>
      </c>
      <c r="AO61" s="174">
        <f t="shared" si="29"/>
        <v>648.70000000000005</v>
      </c>
      <c r="AP61" s="59">
        <f t="shared" si="14"/>
        <v>0.43038605749727998</v>
      </c>
      <c r="AQ61" s="28">
        <f t="shared" si="30"/>
        <v>49.784623867121553</v>
      </c>
      <c r="AS61" s="53">
        <f t="shared" si="15"/>
        <v>38.450000000000003</v>
      </c>
      <c r="AT61" s="28">
        <f t="shared" si="16"/>
        <v>16871.261378413521</v>
      </c>
      <c r="AU61" s="119">
        <f t="shared" si="17"/>
        <v>2004</v>
      </c>
    </row>
    <row r="62" spans="1:54" hidden="1">
      <c r="A62" s="86" t="s">
        <v>39</v>
      </c>
      <c r="B62" s="86" t="s">
        <v>40</v>
      </c>
      <c r="C62" s="86" t="s">
        <v>42</v>
      </c>
      <c r="D62" s="86">
        <v>1989</v>
      </c>
      <c r="E62" s="86">
        <v>4</v>
      </c>
      <c r="F62" s="86">
        <v>4</v>
      </c>
      <c r="G62" s="86">
        <v>32</v>
      </c>
      <c r="H62" s="86">
        <v>61</v>
      </c>
      <c r="I62" s="86">
        <v>432</v>
      </c>
      <c r="J62" s="68" t="s">
        <v>868</v>
      </c>
      <c r="K62" s="56">
        <v>0.5</v>
      </c>
      <c r="L62" s="56">
        <v>803</v>
      </c>
      <c r="M62" s="56">
        <v>633</v>
      </c>
      <c r="N62" s="30">
        <v>135.21428571428601</v>
      </c>
      <c r="O62" s="30">
        <f t="shared" si="19"/>
        <v>497.78571428571399</v>
      </c>
      <c r="P62" s="56">
        <v>221.93</v>
      </c>
      <c r="Q62" s="56">
        <v>554</v>
      </c>
      <c r="R62" s="28">
        <f t="shared" si="12"/>
        <v>418.78571428571399</v>
      </c>
      <c r="S62" s="56">
        <v>191.28</v>
      </c>
      <c r="T62" s="59">
        <f t="shared" si="20"/>
        <v>0.44583440952790959</v>
      </c>
      <c r="U62" s="59">
        <f t="shared" si="21"/>
        <v>0.34527075812274366</v>
      </c>
      <c r="V62" s="56">
        <v>20</v>
      </c>
      <c r="W62">
        <v>20</v>
      </c>
      <c r="X62" s="56">
        <v>5.27</v>
      </c>
      <c r="Y62" s="56">
        <v>20.6</v>
      </c>
      <c r="Z62" s="56">
        <v>38.26</v>
      </c>
      <c r="AA62" s="56">
        <v>29.07</v>
      </c>
      <c r="AB62" s="56">
        <v>200</v>
      </c>
      <c r="AC62" s="56">
        <v>6.79</v>
      </c>
      <c r="AD62" s="56">
        <f t="shared" si="22"/>
        <v>64.13</v>
      </c>
      <c r="AE62" s="53">
        <f t="shared" si="23"/>
        <v>3.2064999999999997</v>
      </c>
      <c r="AF62" s="171">
        <f t="shared" si="24"/>
        <v>1123.831428571428</v>
      </c>
      <c r="AG62" s="59">
        <f t="shared" si="25"/>
        <v>8.2176828317480119E-2</v>
      </c>
      <c r="AH62" s="59">
        <f t="shared" si="26"/>
        <v>0.32122251676282554</v>
      </c>
      <c r="AI62" s="59">
        <f t="shared" si="27"/>
        <v>0.59660065491969438</v>
      </c>
      <c r="AJ62" s="59">
        <f t="shared" si="28"/>
        <v>0.45329798846093877</v>
      </c>
      <c r="AK62" s="53">
        <f t="shared" si="18"/>
        <v>92.352902363502665</v>
      </c>
      <c r="AL62" s="53">
        <f t="shared" si="13"/>
        <v>360.99995990287567</v>
      </c>
      <c r="AM62" s="53">
        <f t="shared" si="13"/>
        <v>670.47856630504964</v>
      </c>
      <c r="AN62" s="53">
        <f t="shared" si="13"/>
        <v>509.43052594061152</v>
      </c>
      <c r="AO62" s="174">
        <f t="shared" si="29"/>
        <v>502</v>
      </c>
      <c r="AP62" s="59">
        <f t="shared" si="14"/>
        <v>0.446686208658645</v>
      </c>
      <c r="AQ62" s="28">
        <f t="shared" si="30"/>
        <v>72.378677961519401</v>
      </c>
      <c r="AS62" s="53">
        <f t="shared" si="15"/>
        <v>33.950000000000003</v>
      </c>
      <c r="AT62" s="28">
        <f t="shared" si="16"/>
        <v>14786.450662739322</v>
      </c>
      <c r="AU62" s="119">
        <f t="shared" si="17"/>
        <v>1989</v>
      </c>
    </row>
    <row r="63" spans="1:54" hidden="1">
      <c r="A63" s="86" t="s">
        <v>39</v>
      </c>
      <c r="B63" s="86" t="s">
        <v>40</v>
      </c>
      <c r="C63" s="86" t="s">
        <v>47</v>
      </c>
      <c r="D63" s="86">
        <v>2016</v>
      </c>
      <c r="E63" s="86">
        <v>4</v>
      </c>
      <c r="F63" s="86">
        <v>3</v>
      </c>
      <c r="G63" s="86">
        <v>32</v>
      </c>
      <c r="H63" s="86">
        <v>62</v>
      </c>
      <c r="I63" s="86">
        <v>332</v>
      </c>
      <c r="J63" s="68" t="s">
        <v>868</v>
      </c>
      <c r="K63" s="56">
        <v>0.5</v>
      </c>
      <c r="L63" s="56">
        <v>859</v>
      </c>
      <c r="M63" s="56">
        <v>648</v>
      </c>
      <c r="N63" s="30">
        <v>135.21428571428601</v>
      </c>
      <c r="O63" s="30">
        <f t="shared" si="19"/>
        <v>512.78571428571399</v>
      </c>
      <c r="P63" s="56">
        <v>253.52</v>
      </c>
      <c r="Q63" s="56">
        <v>541</v>
      </c>
      <c r="R63" s="28">
        <f t="shared" si="12"/>
        <v>405.78571428571399</v>
      </c>
      <c r="S63" s="56">
        <v>203.04</v>
      </c>
      <c r="T63" s="59">
        <f t="shared" si="20"/>
        <v>0.49439754840507066</v>
      </c>
      <c r="U63" s="59">
        <f t="shared" si="21"/>
        <v>0.37530499075785578</v>
      </c>
      <c r="V63" s="56">
        <v>20</v>
      </c>
      <c r="W63">
        <v>20</v>
      </c>
      <c r="X63" s="56">
        <v>4.1900000000000004</v>
      </c>
      <c r="Y63" s="56">
        <v>14.85</v>
      </c>
      <c r="Z63" s="56">
        <v>27.79</v>
      </c>
      <c r="AA63" s="56">
        <v>21.2</v>
      </c>
      <c r="AB63" s="56">
        <v>200</v>
      </c>
      <c r="AC63" s="56">
        <v>8.6300000000000008</v>
      </c>
      <c r="AD63" s="56">
        <f t="shared" si="22"/>
        <v>46.83</v>
      </c>
      <c r="AE63" s="53">
        <f t="shared" si="23"/>
        <v>2.3414999999999999</v>
      </c>
      <c r="AF63" s="171">
        <f t="shared" si="24"/>
        <v>1119.2314285714281</v>
      </c>
      <c r="AG63" s="59">
        <f t="shared" si="25"/>
        <v>8.9472560324578274E-2</v>
      </c>
      <c r="AH63" s="59">
        <f t="shared" si="26"/>
        <v>0.31710442024343372</v>
      </c>
      <c r="AI63" s="59">
        <f t="shared" si="27"/>
        <v>0.59342301943198805</v>
      </c>
      <c r="AJ63" s="59">
        <f t="shared" si="28"/>
        <v>0.45270125987614779</v>
      </c>
      <c r="AK63" s="53">
        <f t="shared" si="18"/>
        <v>100.14050151002101</v>
      </c>
      <c r="AL63" s="53">
        <f t="shared" si="13"/>
        <v>354.91323327537282</v>
      </c>
      <c r="AM63" s="53">
        <f t="shared" si="13"/>
        <v>664.1776937860343</v>
      </c>
      <c r="AN63" s="53">
        <f t="shared" si="13"/>
        <v>506.6774778072662</v>
      </c>
      <c r="AO63" s="174">
        <f t="shared" si="29"/>
        <v>549.44000000000005</v>
      </c>
      <c r="AP63" s="59">
        <f t="shared" si="14"/>
        <v>0.49090830187041645</v>
      </c>
      <c r="AQ63" s="28">
        <f t="shared" si="30"/>
        <v>60.176711896497309</v>
      </c>
      <c r="AS63" s="53">
        <f t="shared" si="15"/>
        <v>43.15</v>
      </c>
      <c r="AT63" s="28">
        <f t="shared" si="16"/>
        <v>12733.256083429897</v>
      </c>
      <c r="AU63" s="119">
        <f t="shared" si="17"/>
        <v>2016</v>
      </c>
    </row>
    <row r="64" spans="1:54" hidden="1">
      <c r="A64" s="86" t="s">
        <v>39</v>
      </c>
      <c r="B64" s="86" t="s">
        <v>40</v>
      </c>
      <c r="C64" s="86" t="s">
        <v>41</v>
      </c>
      <c r="D64" s="86">
        <v>1984</v>
      </c>
      <c r="E64" s="86">
        <v>4</v>
      </c>
      <c r="F64" s="86">
        <v>2</v>
      </c>
      <c r="G64" s="86">
        <v>32</v>
      </c>
      <c r="H64" s="86">
        <v>63</v>
      </c>
      <c r="I64" s="86">
        <v>232</v>
      </c>
      <c r="J64" s="68" t="s">
        <v>868</v>
      </c>
      <c r="K64" s="56">
        <v>0.5</v>
      </c>
      <c r="L64" s="56">
        <v>597</v>
      </c>
      <c r="M64" s="56">
        <v>617</v>
      </c>
      <c r="N64" s="30">
        <v>135.21428571428601</v>
      </c>
      <c r="O64" s="30">
        <f t="shared" si="19"/>
        <v>481.78571428571399</v>
      </c>
      <c r="P64" s="56">
        <v>166.1</v>
      </c>
      <c r="Q64" s="56">
        <v>512</v>
      </c>
      <c r="R64" s="28">
        <f t="shared" si="12"/>
        <v>376.78571428571399</v>
      </c>
      <c r="S64" s="56">
        <v>152.65</v>
      </c>
      <c r="T64" s="59">
        <f t="shared" si="20"/>
        <v>0.34475908080059325</v>
      </c>
      <c r="U64" s="59">
        <f t="shared" si="21"/>
        <v>0.29814453125000001</v>
      </c>
      <c r="V64" s="56">
        <v>20</v>
      </c>
      <c r="W64">
        <v>18</v>
      </c>
      <c r="X64" s="56">
        <v>5.58</v>
      </c>
      <c r="Y64" s="56">
        <v>14.17</v>
      </c>
      <c r="Z64" s="56">
        <v>18.170000000000002</v>
      </c>
      <c r="AA64" s="56">
        <v>13.55</v>
      </c>
      <c r="AB64" s="56">
        <v>200</v>
      </c>
      <c r="AC64" s="56">
        <v>4.37</v>
      </c>
      <c r="AD64" s="56">
        <f t="shared" si="22"/>
        <v>37.92</v>
      </c>
      <c r="AE64" s="53">
        <f t="shared" si="23"/>
        <v>2.1066666666666669</v>
      </c>
      <c r="AF64" s="171">
        <f t="shared" si="24"/>
        <v>1039.4114285714279</v>
      </c>
      <c r="AG64" s="59">
        <f t="shared" si="25"/>
        <v>0.14715189873417722</v>
      </c>
      <c r="AH64" s="59">
        <f t="shared" si="26"/>
        <v>0.37368143459915609</v>
      </c>
      <c r="AI64" s="59">
        <f t="shared" si="27"/>
        <v>0.47916666666666669</v>
      </c>
      <c r="AJ64" s="59">
        <f t="shared" si="28"/>
        <v>0.35733122362869196</v>
      </c>
      <c r="AK64" s="53">
        <f t="shared" si="18"/>
        <v>152.95136528028925</v>
      </c>
      <c r="AL64" s="53">
        <f t="shared" si="13"/>
        <v>388.40875376732942</v>
      </c>
      <c r="AM64" s="53">
        <f t="shared" si="13"/>
        <v>498.05130952380921</v>
      </c>
      <c r="AN64" s="53">
        <f t="shared" si="13"/>
        <v>371.41415762507506</v>
      </c>
      <c r="AO64" s="174">
        <f t="shared" si="29"/>
        <v>359.3</v>
      </c>
      <c r="AP64" s="59">
        <f t="shared" si="14"/>
        <v>0.34567639928091198</v>
      </c>
      <c r="AQ64" s="28">
        <f t="shared" si="30"/>
        <v>83.804936785069245</v>
      </c>
      <c r="AS64" s="53">
        <f t="shared" si="15"/>
        <v>21.85</v>
      </c>
      <c r="AT64" s="28">
        <f t="shared" si="16"/>
        <v>16443.935926773454</v>
      </c>
      <c r="AU64" s="119">
        <f t="shared" si="17"/>
        <v>1984</v>
      </c>
    </row>
    <row r="65" spans="1:47" hidden="1">
      <c r="A65" s="86" t="s">
        <v>39</v>
      </c>
      <c r="B65" s="86" t="s">
        <v>40</v>
      </c>
      <c r="C65" s="86" t="s">
        <v>46</v>
      </c>
      <c r="D65" s="86">
        <v>2008</v>
      </c>
      <c r="E65" s="86">
        <v>4</v>
      </c>
      <c r="F65" s="86">
        <v>1</v>
      </c>
      <c r="G65" s="86">
        <v>32</v>
      </c>
      <c r="H65" s="86">
        <v>64</v>
      </c>
      <c r="I65" s="86">
        <v>132</v>
      </c>
      <c r="J65" s="68" t="s">
        <v>868</v>
      </c>
      <c r="K65" s="56">
        <v>0.5</v>
      </c>
      <c r="L65" s="56">
        <v>645</v>
      </c>
      <c r="M65" s="56">
        <v>602</v>
      </c>
      <c r="N65" s="30">
        <v>135.21428571428601</v>
      </c>
      <c r="O65" s="30">
        <f t="shared" si="19"/>
        <v>466.78571428571399</v>
      </c>
      <c r="P65" s="56">
        <v>196.82</v>
      </c>
      <c r="Q65" s="56">
        <v>524</v>
      </c>
      <c r="R65" s="28">
        <f t="shared" si="12"/>
        <v>388.78571428571399</v>
      </c>
      <c r="S65" s="56">
        <v>170.28</v>
      </c>
      <c r="T65" s="59">
        <f t="shared" si="20"/>
        <v>0.42164957918898266</v>
      </c>
      <c r="U65" s="59">
        <f t="shared" si="21"/>
        <v>0.32496183206106871</v>
      </c>
      <c r="V65" s="56">
        <v>20</v>
      </c>
      <c r="W65">
        <v>20</v>
      </c>
      <c r="X65" s="56">
        <v>5.1100000000000003</v>
      </c>
      <c r="Y65" s="56">
        <v>17.760000000000002</v>
      </c>
      <c r="Z65" s="56">
        <v>28.59</v>
      </c>
      <c r="AA65" s="56">
        <v>21.63</v>
      </c>
      <c r="AB65" s="56">
        <v>200</v>
      </c>
      <c r="AC65" s="56">
        <v>7.01</v>
      </c>
      <c r="AD65" s="56">
        <f t="shared" si="22"/>
        <v>51.46</v>
      </c>
      <c r="AE65" s="53">
        <f t="shared" si="23"/>
        <v>2.573</v>
      </c>
      <c r="AF65" s="171">
        <f t="shared" si="24"/>
        <v>1036.4914285714281</v>
      </c>
      <c r="AG65" s="59">
        <f t="shared" si="25"/>
        <v>9.9300427516517686E-2</v>
      </c>
      <c r="AH65" s="59">
        <f t="shared" si="26"/>
        <v>0.34512242518460945</v>
      </c>
      <c r="AI65" s="59">
        <f t="shared" si="27"/>
        <v>0.55557714729887286</v>
      </c>
      <c r="AJ65" s="59">
        <f t="shared" si="28"/>
        <v>0.42032646715895838</v>
      </c>
      <c r="AK65" s="53">
        <f t="shared" si="18"/>
        <v>102.92404197434897</v>
      </c>
      <c r="AL65" s="53">
        <f t="shared" si="13"/>
        <v>357.71643551163163</v>
      </c>
      <c r="AM65" s="53">
        <f t="shared" si="13"/>
        <v>575.85095108544749</v>
      </c>
      <c r="AN65" s="53">
        <f t="shared" si="13"/>
        <v>435.66478041197024</v>
      </c>
      <c r="AO65" s="174">
        <f t="shared" si="29"/>
        <v>436.9</v>
      </c>
      <c r="AP65" s="59">
        <f t="shared" si="14"/>
        <v>0.42151819875844904</v>
      </c>
      <c r="AQ65" s="28">
        <f t="shared" si="30"/>
        <v>73.031196016664978</v>
      </c>
      <c r="AS65" s="53">
        <f t="shared" si="15"/>
        <v>35.049999999999997</v>
      </c>
      <c r="AT65" s="28">
        <f t="shared" si="16"/>
        <v>12465.049928673325</v>
      </c>
      <c r="AU65" s="119">
        <f t="shared" si="17"/>
        <v>2008</v>
      </c>
    </row>
    <row r="66" spans="1:47" hidden="1">
      <c r="A66" s="95"/>
      <c r="B66" s="95"/>
      <c r="C66" s="95"/>
      <c r="D66" s="95"/>
      <c r="E66" s="95"/>
      <c r="F66" s="95"/>
      <c r="G66" s="95"/>
      <c r="H66" s="95"/>
      <c r="I66" s="95"/>
    </row>
    <row r="67" spans="1:47" hidden="1">
      <c r="A67" s="95"/>
      <c r="B67" s="95"/>
      <c r="C67" s="95"/>
      <c r="D67" s="95"/>
      <c r="E67" s="95"/>
      <c r="F67" s="95"/>
      <c r="G67" s="95"/>
      <c r="H67" s="95"/>
      <c r="I67" s="95"/>
    </row>
    <row r="68" spans="1:47" hidden="1">
      <c r="A68" s="95"/>
      <c r="B68" s="95"/>
      <c r="C68" s="95"/>
      <c r="D68" s="95"/>
      <c r="E68" s="95"/>
      <c r="F68" s="95"/>
      <c r="G68" s="95"/>
      <c r="H68" s="95"/>
      <c r="I68" s="95"/>
    </row>
    <row r="69" spans="1:47" hidden="1">
      <c r="A69" s="95"/>
      <c r="B69" s="95"/>
      <c r="C69" s="95"/>
      <c r="D69" s="95"/>
      <c r="E69" s="95"/>
      <c r="F69" s="95"/>
      <c r="G69" s="95"/>
      <c r="H69" s="95"/>
      <c r="I69" s="95"/>
    </row>
    <row r="70" spans="1:47" hidden="1">
      <c r="A70" s="95"/>
      <c r="B70" s="95"/>
      <c r="C70" s="95"/>
      <c r="D70" s="95"/>
      <c r="E70" s="95"/>
      <c r="F70" s="95"/>
      <c r="G70" s="95"/>
      <c r="H70" s="95"/>
      <c r="I70" s="95"/>
    </row>
    <row r="71" spans="1:47" hidden="1">
      <c r="A71" s="95"/>
      <c r="B71" s="95"/>
      <c r="C71" s="95"/>
      <c r="D71" s="95"/>
      <c r="E71" s="95"/>
      <c r="F71" s="95"/>
      <c r="G71" s="95"/>
      <c r="H71" s="95"/>
      <c r="I71" s="95"/>
    </row>
    <row r="72" spans="1:47" hidden="1">
      <c r="A72" s="95"/>
      <c r="B72" s="95"/>
      <c r="C72" s="95"/>
      <c r="D72" s="95"/>
      <c r="E72" s="95"/>
      <c r="F72" s="95"/>
      <c r="G72" s="95"/>
      <c r="H72" s="95"/>
      <c r="I72" s="95"/>
    </row>
    <row r="73" spans="1:47" hidden="1">
      <c r="A73" s="95"/>
      <c r="B73" s="95"/>
      <c r="C73" s="95"/>
      <c r="D73" s="95"/>
      <c r="E73" s="95"/>
      <c r="F73" s="95"/>
      <c r="G73" s="95"/>
      <c r="H73" s="95"/>
      <c r="I73" s="95"/>
    </row>
    <row r="74" spans="1:47" hidden="1"/>
    <row r="75" spans="1:47" hidden="1"/>
    <row r="76" spans="1:47" hidden="1"/>
    <row r="77" spans="1:47" hidden="1"/>
    <row r="78" spans="1:47" hidden="1"/>
    <row r="79" spans="1:47" hidden="1"/>
    <row r="80" spans="1:47" hidden="1"/>
    <row r="81" spans="1:9" hidden="1"/>
    <row r="82" spans="1:9" hidden="1">
      <c r="A82" s="95"/>
      <c r="B82" s="95"/>
      <c r="C82" s="95"/>
      <c r="D82" s="95"/>
      <c r="E82" s="95"/>
      <c r="F82" s="95"/>
      <c r="G82" s="95"/>
      <c r="H82" s="95"/>
      <c r="I82" s="95"/>
    </row>
    <row r="83" spans="1:9" hidden="1">
      <c r="A83" s="95"/>
      <c r="B83" s="95"/>
      <c r="C83" s="95"/>
      <c r="D83" s="95"/>
      <c r="E83" s="95"/>
      <c r="F83" s="95"/>
      <c r="G83" s="95"/>
      <c r="H83" s="95"/>
      <c r="I83" s="95"/>
    </row>
    <row r="84" spans="1:9" hidden="1">
      <c r="A84" s="95"/>
      <c r="B84" s="95"/>
      <c r="C84" s="95"/>
      <c r="D84" s="95"/>
      <c r="E84" s="95"/>
      <c r="F84" s="95"/>
      <c r="G84" s="95"/>
      <c r="H84" s="95"/>
      <c r="I84" s="95"/>
    </row>
    <row r="85" spans="1:9" hidden="1">
      <c r="A85" s="95"/>
      <c r="B85" s="95"/>
      <c r="C85" s="95"/>
      <c r="D85" s="95"/>
      <c r="E85" s="95"/>
      <c r="F85" s="95"/>
      <c r="G85" s="95"/>
      <c r="H85" s="95"/>
      <c r="I85" s="95"/>
    </row>
    <row r="86" spans="1:9" hidden="1">
      <c r="A86" s="95"/>
      <c r="B86" s="95"/>
      <c r="C86" s="95"/>
      <c r="D86" s="95"/>
      <c r="E86" s="95"/>
      <c r="F86" s="95"/>
      <c r="G86" s="95"/>
      <c r="H86" s="95"/>
      <c r="I86" s="95"/>
    </row>
    <row r="87" spans="1:9" hidden="1">
      <c r="A87" s="95"/>
      <c r="B87" s="95"/>
      <c r="C87" s="95"/>
      <c r="D87" s="95"/>
      <c r="E87" s="95"/>
      <c r="F87" s="95"/>
      <c r="G87" s="95"/>
      <c r="H87" s="95"/>
      <c r="I87" s="95"/>
    </row>
    <row r="88" spans="1:9" hidden="1">
      <c r="A88" s="95"/>
      <c r="B88" s="95"/>
      <c r="C88" s="95"/>
      <c r="D88" s="95"/>
      <c r="E88" s="95"/>
      <c r="F88" s="95"/>
      <c r="G88" s="95"/>
      <c r="H88" s="95"/>
      <c r="I88" s="95"/>
    </row>
    <row r="89" spans="1:9" hidden="1">
      <c r="A89" s="95"/>
      <c r="B89" s="95"/>
      <c r="C89" s="95"/>
      <c r="D89" s="95"/>
      <c r="E89" s="95"/>
      <c r="F89" s="95"/>
      <c r="G89" s="95"/>
      <c r="H89" s="95"/>
      <c r="I89" s="95"/>
    </row>
    <row r="90" spans="1:9" hidden="1">
      <c r="A90" s="86"/>
      <c r="B90" s="86"/>
      <c r="C90" s="87"/>
      <c r="D90" s="86"/>
      <c r="E90" s="86"/>
      <c r="F90" s="87"/>
      <c r="G90" s="87"/>
      <c r="H90" s="87"/>
      <c r="I90" s="87"/>
    </row>
    <row r="91" spans="1:9" hidden="1"/>
    <row r="92" spans="1:9" hidden="1"/>
    <row r="93" spans="1:9" hidden="1"/>
    <row r="94" spans="1:9" hidden="1"/>
    <row r="95" spans="1:9" hidden="1"/>
    <row r="96" spans="1:9" hidden="1"/>
    <row r="97" spans="1:9" hidden="1"/>
    <row r="98" spans="1:9" hidden="1">
      <c r="A98" s="95"/>
      <c r="B98" s="95"/>
      <c r="C98" s="95"/>
      <c r="D98" s="95"/>
      <c r="E98" s="95"/>
      <c r="F98" s="95"/>
      <c r="G98" s="95"/>
      <c r="H98" s="95"/>
      <c r="I98" s="95"/>
    </row>
    <row r="99" spans="1:9" hidden="1">
      <c r="A99" s="95"/>
      <c r="B99" s="95"/>
      <c r="C99" s="95"/>
      <c r="D99" s="95"/>
      <c r="E99" s="95"/>
      <c r="F99" s="95"/>
      <c r="G99" s="95"/>
      <c r="H99" s="95"/>
      <c r="I99" s="95"/>
    </row>
    <row r="100" spans="1:9" hidden="1">
      <c r="A100" s="95"/>
      <c r="B100" s="95"/>
      <c r="C100" s="95"/>
      <c r="D100" s="95"/>
      <c r="E100" s="95"/>
      <c r="F100" s="95"/>
      <c r="G100" s="95"/>
      <c r="H100" s="95"/>
      <c r="I100" s="95"/>
    </row>
    <row r="101" spans="1:9" hidden="1">
      <c r="A101" s="95"/>
      <c r="B101" s="95"/>
      <c r="C101" s="95"/>
      <c r="D101" s="95"/>
      <c r="E101" s="95"/>
      <c r="F101" s="95"/>
      <c r="G101" s="95"/>
      <c r="H101" s="95"/>
      <c r="I101" s="95"/>
    </row>
    <row r="102" spans="1:9" hidden="1">
      <c r="A102" s="95"/>
      <c r="B102" s="95"/>
      <c r="C102" s="95"/>
      <c r="D102" s="95"/>
      <c r="E102" s="95"/>
      <c r="F102" s="95"/>
      <c r="G102" s="95"/>
      <c r="H102" s="95"/>
      <c r="I102" s="95"/>
    </row>
    <row r="103" spans="1:9" hidden="1">
      <c r="A103" s="95"/>
      <c r="B103" s="95"/>
      <c r="C103" s="95"/>
      <c r="D103" s="95"/>
      <c r="E103" s="95"/>
      <c r="F103" s="95"/>
      <c r="G103" s="95"/>
      <c r="H103" s="95"/>
      <c r="I103" s="95"/>
    </row>
    <row r="104" spans="1:9" hidden="1">
      <c r="A104" s="95"/>
      <c r="B104" s="95"/>
      <c r="C104" s="95"/>
      <c r="D104" s="95"/>
      <c r="E104" s="95"/>
      <c r="F104" s="95"/>
      <c r="G104" s="95"/>
      <c r="H104" s="95"/>
      <c r="I104" s="95"/>
    </row>
    <row r="105" spans="1:9" hidden="1">
      <c r="A105" s="95"/>
      <c r="B105" s="95"/>
      <c r="C105" s="95"/>
      <c r="D105" s="95"/>
      <c r="E105" s="95"/>
      <c r="F105" s="95"/>
      <c r="G105" s="95"/>
      <c r="H105" s="95"/>
      <c r="I105" s="95"/>
    </row>
    <row r="106" spans="1:9" hidden="1"/>
    <row r="107" spans="1:9" hidden="1"/>
    <row r="108" spans="1:9" hidden="1"/>
    <row r="109" spans="1:9" hidden="1"/>
    <row r="110" spans="1:9" hidden="1"/>
    <row r="111" spans="1:9" hidden="1"/>
    <row r="112" spans="1:9" hidden="1"/>
    <row r="113" spans="1:9" hidden="1"/>
    <row r="114" spans="1:9" hidden="1">
      <c r="A114" s="95"/>
      <c r="B114" s="95"/>
      <c r="C114" s="95"/>
      <c r="D114" s="95"/>
      <c r="E114" s="95"/>
      <c r="F114" s="95"/>
      <c r="G114" s="95"/>
      <c r="H114" s="95"/>
      <c r="I114" s="95"/>
    </row>
    <row r="115" spans="1:9" hidden="1">
      <c r="A115" s="95"/>
      <c r="B115" s="95"/>
      <c r="C115" s="95"/>
      <c r="D115" s="95"/>
      <c r="E115" s="95"/>
      <c r="F115" s="95"/>
      <c r="G115" s="95"/>
      <c r="H115" s="95"/>
      <c r="I115" s="95"/>
    </row>
    <row r="116" spans="1:9" hidden="1">
      <c r="A116" s="95"/>
      <c r="B116" s="95"/>
      <c r="C116" s="95"/>
      <c r="D116" s="95"/>
      <c r="E116" s="95"/>
      <c r="F116" s="95"/>
      <c r="G116" s="95"/>
      <c r="H116" s="95"/>
      <c r="I116" s="95"/>
    </row>
    <row r="117" spans="1:9" hidden="1">
      <c r="A117" s="95"/>
      <c r="B117" s="95"/>
      <c r="C117" s="95"/>
      <c r="D117" s="95"/>
      <c r="E117" s="95"/>
      <c r="F117" s="95"/>
      <c r="G117" s="95"/>
      <c r="H117" s="95"/>
      <c r="I117" s="95"/>
    </row>
    <row r="118" spans="1:9" hidden="1">
      <c r="A118" s="95"/>
      <c r="B118" s="95"/>
      <c r="C118" s="95"/>
      <c r="D118" s="95"/>
      <c r="E118" s="95"/>
      <c r="F118" s="95"/>
      <c r="G118" s="95"/>
      <c r="H118" s="95"/>
      <c r="I118" s="95"/>
    </row>
    <row r="119" spans="1:9" hidden="1">
      <c r="A119" s="95"/>
      <c r="B119" s="95"/>
      <c r="C119" s="95"/>
      <c r="D119" s="95"/>
      <c r="E119" s="95"/>
      <c r="F119" s="95"/>
      <c r="G119" s="95"/>
      <c r="H119" s="95"/>
      <c r="I119" s="95"/>
    </row>
    <row r="120" spans="1:9" hidden="1">
      <c r="A120" s="95"/>
      <c r="B120" s="95"/>
      <c r="C120" s="95"/>
      <c r="D120" s="95"/>
      <c r="E120" s="95"/>
      <c r="F120" s="95"/>
      <c r="G120" s="95"/>
      <c r="H120" s="95"/>
      <c r="I120" s="95"/>
    </row>
    <row r="121" spans="1:9" hidden="1">
      <c r="A121" s="95"/>
      <c r="B121" s="95"/>
      <c r="C121" s="95"/>
      <c r="D121" s="95"/>
      <c r="E121" s="95"/>
      <c r="F121" s="95"/>
      <c r="G121" s="95"/>
      <c r="H121" s="95"/>
      <c r="I121" s="95"/>
    </row>
    <row r="122" spans="1:9" hidden="1"/>
    <row r="123" spans="1:9" hidden="1"/>
    <row r="124" spans="1:9" hidden="1"/>
    <row r="125" spans="1:9" hidden="1"/>
    <row r="126" spans="1:9" hidden="1"/>
    <row r="127" spans="1:9" hidden="1"/>
    <row r="128" spans="1:9"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spans="1:9" hidden="1"/>
    <row r="146" spans="1:9" hidden="1"/>
    <row r="147" spans="1:9" hidden="1"/>
    <row r="148" spans="1:9" hidden="1"/>
    <row r="149" spans="1:9" hidden="1"/>
    <row r="150" spans="1:9" hidden="1"/>
    <row r="151" spans="1:9" hidden="1"/>
    <row r="152" spans="1:9" hidden="1"/>
    <row r="153" spans="1:9" hidden="1"/>
    <row r="154" spans="1:9" hidden="1">
      <c r="A154" s="86"/>
      <c r="B154" s="86"/>
      <c r="C154" s="87"/>
      <c r="D154" s="86"/>
      <c r="E154" s="86"/>
      <c r="F154" s="87"/>
      <c r="G154" s="87"/>
      <c r="H154" s="87"/>
      <c r="I154" s="87"/>
    </row>
    <row r="155" spans="1:9" hidden="1"/>
    <row r="156" spans="1:9" hidden="1"/>
    <row r="157" spans="1:9" hidden="1"/>
    <row r="158" spans="1:9" hidden="1"/>
    <row r="159" spans="1:9" hidden="1"/>
    <row r="160" spans="1:9"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spans="1:9" hidden="1"/>
    <row r="210" spans="1:9" hidden="1"/>
    <row r="211" spans="1:9" hidden="1"/>
    <row r="212" spans="1:9" hidden="1"/>
    <row r="213" spans="1:9" hidden="1"/>
    <row r="214" spans="1:9" hidden="1"/>
    <row r="215" spans="1:9" hidden="1"/>
    <row r="216" spans="1:9" hidden="1"/>
    <row r="217" spans="1:9" hidden="1"/>
    <row r="218" spans="1:9" hidden="1">
      <c r="A218" s="86"/>
      <c r="B218" s="86"/>
      <c r="C218" s="87"/>
      <c r="D218" s="86"/>
      <c r="E218" s="86"/>
      <c r="F218" s="87"/>
      <c r="G218" s="87"/>
      <c r="H218" s="87"/>
      <c r="I218" s="87"/>
    </row>
    <row r="219" spans="1:9" hidden="1"/>
    <row r="220" spans="1:9" hidden="1"/>
    <row r="221" spans="1:9" hidden="1"/>
    <row r="222" spans="1:9" hidden="1"/>
    <row r="223" spans="1:9" hidden="1"/>
    <row r="224" spans="1:9"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spans="1:9" hidden="1"/>
    <row r="274" spans="1:9" hidden="1"/>
    <row r="275" spans="1:9" hidden="1"/>
    <row r="276" spans="1:9" hidden="1"/>
    <row r="277" spans="1:9" hidden="1"/>
    <row r="278" spans="1:9" hidden="1"/>
    <row r="279" spans="1:9" hidden="1"/>
    <row r="280" spans="1:9" hidden="1"/>
    <row r="281" spans="1:9" hidden="1"/>
    <row r="282" spans="1:9" hidden="1">
      <c r="A282" s="86"/>
      <c r="B282" s="86"/>
      <c r="C282" s="87"/>
      <c r="D282" s="86"/>
      <c r="E282" s="86"/>
      <c r="F282" s="87"/>
      <c r="G282" s="87"/>
      <c r="H282" s="87"/>
      <c r="I282" s="87"/>
    </row>
    <row r="283" spans="1:9" hidden="1"/>
    <row r="284" spans="1:9" hidden="1"/>
    <row r="285" spans="1:9" hidden="1"/>
    <row r="286" spans="1:9" hidden="1"/>
    <row r="287" spans="1:9" hidden="1"/>
    <row r="288" spans="1:9"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spans="1:9" hidden="1"/>
    <row r="338" spans="1:9" hidden="1"/>
    <row r="339" spans="1:9" hidden="1"/>
    <row r="340" spans="1:9" hidden="1"/>
    <row r="341" spans="1:9" hidden="1"/>
    <row r="342" spans="1:9" hidden="1"/>
    <row r="343" spans="1:9" hidden="1"/>
    <row r="344" spans="1:9" hidden="1"/>
    <row r="345" spans="1:9" hidden="1"/>
    <row r="346" spans="1:9" hidden="1">
      <c r="A346" s="86"/>
      <c r="B346" s="86"/>
      <c r="C346" s="87"/>
      <c r="D346" s="86"/>
      <c r="E346" s="86"/>
      <c r="F346" s="87"/>
      <c r="G346" s="87"/>
      <c r="H346" s="87"/>
      <c r="I346" s="87"/>
    </row>
    <row r="347" spans="1:9" hidden="1"/>
    <row r="348" spans="1:9" hidden="1"/>
    <row r="349" spans="1:9" hidden="1"/>
    <row r="350" spans="1:9" hidden="1"/>
    <row r="351" spans="1:9" hidden="1"/>
    <row r="352" spans="1:9"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spans="1:9" hidden="1"/>
    <row r="402" spans="1:9" hidden="1"/>
    <row r="403" spans="1:9" hidden="1"/>
    <row r="404" spans="1:9" hidden="1"/>
    <row r="405" spans="1:9" hidden="1"/>
    <row r="406" spans="1:9" hidden="1"/>
    <row r="407" spans="1:9" hidden="1"/>
    <row r="408" spans="1:9" hidden="1"/>
    <row r="409" spans="1:9" hidden="1"/>
    <row r="410" spans="1:9" hidden="1">
      <c r="A410" s="86"/>
      <c r="B410" s="86"/>
      <c r="C410" s="87"/>
      <c r="D410" s="86"/>
      <c r="E410" s="86"/>
      <c r="F410" s="87"/>
      <c r="G410" s="87"/>
      <c r="H410" s="87"/>
      <c r="I410" s="87"/>
    </row>
    <row r="411" spans="1:9" hidden="1"/>
    <row r="412" spans="1:9" hidden="1"/>
    <row r="413" spans="1:9" hidden="1"/>
    <row r="414" spans="1:9" hidden="1"/>
    <row r="415" spans="1:9" hidden="1"/>
    <row r="416" spans="1:9"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spans="1:9" hidden="1"/>
    <row r="466" spans="1:9" hidden="1"/>
    <row r="467" spans="1:9" hidden="1"/>
    <row r="468" spans="1:9" hidden="1"/>
    <row r="469" spans="1:9" hidden="1"/>
    <row r="470" spans="1:9" hidden="1"/>
    <row r="471" spans="1:9" hidden="1"/>
    <row r="472" spans="1:9" hidden="1"/>
    <row r="473" spans="1:9" hidden="1"/>
    <row r="474" spans="1:9" hidden="1">
      <c r="A474" s="86"/>
      <c r="B474" s="86"/>
      <c r="C474" s="87"/>
      <c r="D474" s="86"/>
      <c r="E474" s="86"/>
      <c r="F474" s="87"/>
      <c r="G474" s="87"/>
      <c r="H474" s="87"/>
      <c r="I474" s="87"/>
    </row>
    <row r="475" spans="1:9" hidden="1"/>
    <row r="476" spans="1:9" hidden="1"/>
    <row r="477" spans="1:9" hidden="1"/>
    <row r="478" spans="1:9" hidden="1"/>
    <row r="479" spans="1:9" hidden="1"/>
    <row r="480" spans="1:9"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spans="1:9" hidden="1"/>
    <row r="530" spans="1:9" hidden="1"/>
    <row r="531" spans="1:9" hidden="1"/>
    <row r="532" spans="1:9" hidden="1"/>
    <row r="533" spans="1:9" hidden="1"/>
    <row r="534" spans="1:9" hidden="1"/>
    <row r="535" spans="1:9" hidden="1"/>
    <row r="536" spans="1:9" hidden="1"/>
    <row r="537" spans="1:9" hidden="1"/>
    <row r="538" spans="1:9" hidden="1">
      <c r="A538" s="86"/>
      <c r="B538" s="86"/>
      <c r="C538" s="87"/>
      <c r="D538" s="86"/>
      <c r="E538" s="86"/>
      <c r="F538" s="87"/>
      <c r="G538" s="87"/>
      <c r="H538" s="87"/>
      <c r="I538" s="87"/>
    </row>
  </sheetData>
  <autoFilter ref="C1:AU538" xr:uid="{5EABBC75-548E-42AB-881B-4C27F1186812}">
    <filterColumn colId="0">
      <filters>
        <filter val="LRPB_Mohawk"/>
      </filters>
    </filterColumn>
  </autoFilter>
  <pageMargins left="0.7" right="0.7" top="0.75" bottom="0.75" header="0.3" footer="0.3"/>
  <drawing r:id="rId3"/>
  <legacyDrawing r:id="rId4"/>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B791-45A1-4714-B72E-3563837A1FE3}">
  <dimension ref="A1:Z65"/>
  <sheetViews>
    <sheetView topLeftCell="H1" workbookViewId="0">
      <selection activeCell="U28" sqref="U28"/>
    </sheetView>
  </sheetViews>
  <sheetFormatPr defaultRowHeight="14.45"/>
  <cols>
    <col min="10" max="10" width="17.140625" bestFit="1" customWidth="1"/>
    <col min="11" max="11" width="15.42578125" bestFit="1" customWidth="1"/>
    <col min="15" max="15" width="14" style="52" customWidth="1"/>
    <col min="18" max="18" width="11.28515625" bestFit="1" customWidth="1"/>
    <col min="19" max="19" width="15.42578125" bestFit="1" customWidth="1"/>
    <col min="20" max="20" width="14.28515625" bestFit="1" customWidth="1"/>
    <col min="21" max="25" width="9.140625" bestFit="1" customWidth="1"/>
    <col min="26" max="26" width="10.7109375" bestFit="1" customWidth="1"/>
  </cols>
  <sheetData>
    <row r="1" spans="1:26" ht="29.1">
      <c r="A1" s="96" t="s">
        <v>49</v>
      </c>
      <c r="B1" s="96" t="s">
        <v>50</v>
      </c>
      <c r="C1" s="96" t="s">
        <v>52</v>
      </c>
      <c r="D1" s="96" t="s">
        <v>53</v>
      </c>
      <c r="E1" s="96" t="s">
        <v>54</v>
      </c>
      <c r="F1" s="96" t="s">
        <v>55</v>
      </c>
      <c r="G1" s="96" t="s">
        <v>56</v>
      </c>
      <c r="H1" s="5" t="s">
        <v>57</v>
      </c>
      <c r="I1" s="96" t="s">
        <v>59</v>
      </c>
      <c r="J1" s="1" t="s">
        <v>875</v>
      </c>
      <c r="K1" s="1" t="s">
        <v>876</v>
      </c>
      <c r="L1" t="s">
        <v>66</v>
      </c>
      <c r="M1" t="s">
        <v>68</v>
      </c>
      <c r="N1" t="s">
        <v>877</v>
      </c>
      <c r="O1" s="52" t="s">
        <v>878</v>
      </c>
      <c r="R1" s="29" t="s">
        <v>879</v>
      </c>
      <c r="U1" s="29" t="s">
        <v>55</v>
      </c>
    </row>
    <row r="2" spans="1:26">
      <c r="A2" s="86" t="s">
        <v>29</v>
      </c>
      <c r="B2" s="86" t="s">
        <v>30</v>
      </c>
      <c r="C2" s="86" t="s">
        <v>37</v>
      </c>
      <c r="D2" s="86">
        <v>2018</v>
      </c>
      <c r="E2" s="86">
        <v>1</v>
      </c>
      <c r="F2" s="86">
        <v>1</v>
      </c>
      <c r="G2" s="86">
        <v>2</v>
      </c>
      <c r="H2" s="86">
        <v>1</v>
      </c>
      <c r="I2" s="86">
        <v>102</v>
      </c>
      <c r="J2" s="20">
        <v>46002</v>
      </c>
      <c r="K2">
        <v>3.03</v>
      </c>
      <c r="L2">
        <v>1</v>
      </c>
      <c r="M2">
        <v>2</v>
      </c>
      <c r="N2">
        <v>1.03</v>
      </c>
      <c r="O2" s="52">
        <f>(N2/K2)*10</f>
        <v>3.3993399339933994</v>
      </c>
      <c r="P2" s="119"/>
      <c r="R2" s="29" t="s">
        <v>49</v>
      </c>
      <c r="S2" s="29" t="s">
        <v>53</v>
      </c>
      <c r="T2" s="29" t="s">
        <v>52</v>
      </c>
      <c r="U2">
        <v>1</v>
      </c>
      <c r="V2">
        <v>2</v>
      </c>
      <c r="W2">
        <v>3</v>
      </c>
      <c r="X2">
        <v>4</v>
      </c>
      <c r="Y2" t="s">
        <v>641</v>
      </c>
      <c r="Z2" t="s">
        <v>618</v>
      </c>
    </row>
    <row r="3" spans="1:26">
      <c r="A3" s="86" t="s">
        <v>29</v>
      </c>
      <c r="B3" s="86" t="s">
        <v>30</v>
      </c>
      <c r="C3" s="86" t="s">
        <v>32</v>
      </c>
      <c r="D3" s="86">
        <v>1985</v>
      </c>
      <c r="E3" s="86">
        <v>1</v>
      </c>
      <c r="F3" s="86">
        <v>2</v>
      </c>
      <c r="G3" s="86">
        <v>2</v>
      </c>
      <c r="H3" s="86">
        <v>2</v>
      </c>
      <c r="I3" s="86">
        <v>202</v>
      </c>
      <c r="J3" s="20">
        <v>46002</v>
      </c>
      <c r="K3">
        <v>2.95</v>
      </c>
      <c r="L3">
        <v>2</v>
      </c>
      <c r="M3">
        <v>2</v>
      </c>
      <c r="N3">
        <v>0.57999999999999996</v>
      </c>
      <c r="O3" s="52">
        <f t="shared" ref="O3:O65" si="0">(N3/K3)*10</f>
        <v>1.9661016949152541</v>
      </c>
      <c r="P3" s="119"/>
      <c r="R3" t="s">
        <v>39</v>
      </c>
      <c r="S3">
        <v>1984</v>
      </c>
      <c r="T3" t="s">
        <v>41</v>
      </c>
      <c r="U3" s="17">
        <v>4.0163934426229506</v>
      </c>
      <c r="V3" s="17">
        <v>3.8405797101449277</v>
      </c>
      <c r="W3" s="17">
        <v>4.3080357142857135</v>
      </c>
      <c r="X3" s="17">
        <v>4.7368421052631584</v>
      </c>
      <c r="Y3" s="17"/>
      <c r="Z3" s="17">
        <v>4.2254627430791878</v>
      </c>
    </row>
    <row r="4" spans="1:26">
      <c r="A4" s="86" t="s">
        <v>29</v>
      </c>
      <c r="B4" s="86" t="s">
        <v>30</v>
      </c>
      <c r="C4" s="86" t="s">
        <v>31</v>
      </c>
      <c r="D4" s="86">
        <v>1983</v>
      </c>
      <c r="E4" s="86">
        <v>1</v>
      </c>
      <c r="F4" s="86">
        <v>3</v>
      </c>
      <c r="G4" s="86">
        <v>2</v>
      </c>
      <c r="H4" s="86">
        <v>3</v>
      </c>
      <c r="I4" s="86">
        <v>302</v>
      </c>
      <c r="J4" s="20">
        <v>46002</v>
      </c>
      <c r="K4">
        <v>2.77</v>
      </c>
      <c r="L4">
        <v>3</v>
      </c>
      <c r="M4">
        <v>2</v>
      </c>
      <c r="N4">
        <v>1.125</v>
      </c>
      <c r="O4" s="52">
        <f t="shared" si="0"/>
        <v>4.0613718411552346</v>
      </c>
      <c r="P4" s="119"/>
      <c r="S4">
        <v>1989</v>
      </c>
      <c r="T4" t="s">
        <v>42</v>
      </c>
      <c r="U4" s="17">
        <v>4.4444444444444446</v>
      </c>
      <c r="V4" s="17">
        <v>4.448160535117057</v>
      </c>
      <c r="W4" s="17">
        <v>3.4079601990049757</v>
      </c>
      <c r="X4" s="17">
        <v>5.625</v>
      </c>
      <c r="Y4" s="17"/>
      <c r="Z4" s="17">
        <v>4.481391294641619</v>
      </c>
    </row>
    <row r="5" spans="1:26">
      <c r="A5" s="86" t="s">
        <v>29</v>
      </c>
      <c r="B5" s="86" t="s">
        <v>30</v>
      </c>
      <c r="C5" s="86" t="s">
        <v>34</v>
      </c>
      <c r="D5" s="86">
        <v>1999</v>
      </c>
      <c r="E5" s="86">
        <v>1</v>
      </c>
      <c r="F5" s="86">
        <v>4</v>
      </c>
      <c r="G5" s="86">
        <v>2</v>
      </c>
      <c r="H5" s="86">
        <v>4</v>
      </c>
      <c r="I5" s="86">
        <v>402</v>
      </c>
      <c r="J5" s="20">
        <v>46002</v>
      </c>
      <c r="K5">
        <v>2.68</v>
      </c>
      <c r="L5">
        <v>4</v>
      </c>
      <c r="M5">
        <v>2</v>
      </c>
      <c r="N5">
        <v>1.385</v>
      </c>
      <c r="O5" s="52">
        <f t="shared" si="0"/>
        <v>5.1679104477611935</v>
      </c>
      <c r="P5" s="119"/>
      <c r="S5">
        <v>1999</v>
      </c>
      <c r="T5" t="s">
        <v>43</v>
      </c>
      <c r="U5" s="17">
        <v>4.193548387096774</v>
      </c>
      <c r="V5" s="17">
        <v>4.0083798882681565</v>
      </c>
      <c r="W5" s="17">
        <v>4.7804054054054053</v>
      </c>
      <c r="X5" s="17">
        <v>4.935691318327974</v>
      </c>
      <c r="Y5" s="17"/>
      <c r="Z5" s="17">
        <v>4.4795062497745777</v>
      </c>
    </row>
    <row r="6" spans="1:26">
      <c r="A6" s="86" t="s">
        <v>29</v>
      </c>
      <c r="B6" s="86" t="s">
        <v>30</v>
      </c>
      <c r="C6" s="86" t="s">
        <v>35</v>
      </c>
      <c r="D6" s="86">
        <v>2002</v>
      </c>
      <c r="E6" s="86">
        <v>1</v>
      </c>
      <c r="F6" s="86">
        <v>4</v>
      </c>
      <c r="G6" s="86">
        <v>4</v>
      </c>
      <c r="H6" s="86">
        <v>5</v>
      </c>
      <c r="I6" s="86">
        <v>404</v>
      </c>
      <c r="J6" s="20">
        <v>46002</v>
      </c>
      <c r="K6">
        <v>1.53</v>
      </c>
      <c r="L6">
        <v>4</v>
      </c>
      <c r="M6">
        <v>4</v>
      </c>
      <c r="N6">
        <v>0.87</v>
      </c>
      <c r="O6" s="52">
        <f t="shared" si="0"/>
        <v>5.6862745098039209</v>
      </c>
      <c r="P6" s="119"/>
      <c r="S6">
        <v>2001</v>
      </c>
      <c r="T6" t="s">
        <v>44</v>
      </c>
      <c r="U6" s="17">
        <v>4.7445255474452548</v>
      </c>
      <c r="V6" s="17">
        <v>4.4019933554817277</v>
      </c>
      <c r="W6" s="17">
        <v>5.3135313531353141</v>
      </c>
      <c r="X6" s="17">
        <v>5.8939393939393945</v>
      </c>
      <c r="Y6" s="17"/>
      <c r="Z6" s="17">
        <v>5.0884974125004225</v>
      </c>
    </row>
    <row r="7" spans="1:26">
      <c r="A7" s="86" t="s">
        <v>29</v>
      </c>
      <c r="B7" s="86" t="s">
        <v>30</v>
      </c>
      <c r="C7" s="86" t="s">
        <v>38</v>
      </c>
      <c r="D7" s="86">
        <v>2023</v>
      </c>
      <c r="E7" s="86">
        <v>1</v>
      </c>
      <c r="F7" s="86">
        <v>3</v>
      </c>
      <c r="G7" s="86">
        <v>4</v>
      </c>
      <c r="H7" s="86">
        <v>6</v>
      </c>
      <c r="I7" s="86">
        <v>304</v>
      </c>
      <c r="J7" s="20">
        <v>46002</v>
      </c>
      <c r="K7">
        <v>3.04</v>
      </c>
      <c r="L7">
        <v>3</v>
      </c>
      <c r="M7">
        <v>4</v>
      </c>
      <c r="N7">
        <v>1.43</v>
      </c>
      <c r="O7" s="52">
        <f t="shared" si="0"/>
        <v>4.7039473684210522</v>
      </c>
      <c r="P7" s="119"/>
      <c r="S7">
        <v>2004</v>
      </c>
      <c r="T7" t="s">
        <v>45</v>
      </c>
      <c r="U7" s="17">
        <v>5.4355400696864109</v>
      </c>
      <c r="V7" s="17">
        <v>4.5747800586510259</v>
      </c>
      <c r="W7" s="17">
        <v>4.514388489208633</v>
      </c>
      <c r="X7" s="17">
        <v>6.1556603773584895</v>
      </c>
      <c r="Y7" s="17"/>
      <c r="Z7" s="17">
        <v>5.1700922487261396</v>
      </c>
    </row>
    <row r="8" spans="1:26">
      <c r="A8" s="86" t="s">
        <v>29</v>
      </c>
      <c r="B8" s="86" t="s">
        <v>30</v>
      </c>
      <c r="C8" s="86" t="s">
        <v>33</v>
      </c>
      <c r="D8" s="86">
        <v>1998</v>
      </c>
      <c r="E8" s="86">
        <v>1</v>
      </c>
      <c r="F8" s="86">
        <v>2</v>
      </c>
      <c r="G8" s="86">
        <v>4</v>
      </c>
      <c r="H8" s="86">
        <v>7</v>
      </c>
      <c r="I8" s="86">
        <v>204</v>
      </c>
      <c r="J8" s="20">
        <v>46002</v>
      </c>
      <c r="K8">
        <v>3.67</v>
      </c>
      <c r="L8">
        <v>2</v>
      </c>
      <c r="M8">
        <v>4</v>
      </c>
      <c r="N8">
        <v>1.52</v>
      </c>
      <c r="O8" s="52">
        <f t="shared" si="0"/>
        <v>4.1416893732970026</v>
      </c>
      <c r="P8" s="119"/>
      <c r="S8">
        <v>2008</v>
      </c>
      <c r="T8" t="s">
        <v>46</v>
      </c>
      <c r="U8" s="17">
        <v>4.2524916943521598</v>
      </c>
      <c r="V8" s="17">
        <v>3.6904761904761907</v>
      </c>
      <c r="W8" s="17">
        <v>3.4174311926605498</v>
      </c>
      <c r="X8" s="17">
        <v>4.9851190476190474</v>
      </c>
      <c r="Y8" s="17"/>
      <c r="Z8" s="17">
        <v>4.0863795312769868</v>
      </c>
    </row>
    <row r="9" spans="1:26">
      <c r="A9" s="86" t="s">
        <v>29</v>
      </c>
      <c r="B9" s="86" t="s">
        <v>30</v>
      </c>
      <c r="C9" s="86" t="s">
        <v>36</v>
      </c>
      <c r="D9" s="86">
        <v>2016</v>
      </c>
      <c r="E9" s="86">
        <v>1</v>
      </c>
      <c r="F9" s="86">
        <v>1</v>
      </c>
      <c r="G9" s="86">
        <v>4</v>
      </c>
      <c r="H9" s="86">
        <v>8</v>
      </c>
      <c r="I9" s="86">
        <v>104</v>
      </c>
      <c r="J9" s="20">
        <v>46002</v>
      </c>
      <c r="K9">
        <v>2.16</v>
      </c>
      <c r="L9">
        <v>1</v>
      </c>
      <c r="M9">
        <v>4</v>
      </c>
      <c r="N9">
        <v>0.98</v>
      </c>
      <c r="O9" s="52">
        <f t="shared" si="0"/>
        <v>4.5370370370370363</v>
      </c>
      <c r="P9" s="119"/>
      <c r="S9">
        <v>2016</v>
      </c>
      <c r="T9" t="s">
        <v>47</v>
      </c>
      <c r="U9" s="17">
        <v>4.7560975609756104</v>
      </c>
      <c r="V9" s="17">
        <v>4.7233201581027675</v>
      </c>
      <c r="W9" s="17">
        <v>5.6502242152466362</v>
      </c>
      <c r="X9" s="17">
        <v>6.3750000000000009</v>
      </c>
      <c r="Y9" s="17"/>
      <c r="Z9" s="17">
        <v>5.3761604835812538</v>
      </c>
    </row>
    <row r="10" spans="1:26">
      <c r="A10" s="86" t="s">
        <v>39</v>
      </c>
      <c r="B10" s="86" t="s">
        <v>40</v>
      </c>
      <c r="C10" s="86" t="s">
        <v>41</v>
      </c>
      <c r="D10" s="86">
        <v>1984</v>
      </c>
      <c r="E10" s="86">
        <v>1</v>
      </c>
      <c r="F10" s="86">
        <v>1</v>
      </c>
      <c r="G10" s="86">
        <v>6</v>
      </c>
      <c r="H10" s="86">
        <v>9</v>
      </c>
      <c r="I10" s="86">
        <v>106</v>
      </c>
      <c r="J10" s="20">
        <v>46002</v>
      </c>
      <c r="K10">
        <v>3.66</v>
      </c>
      <c r="L10">
        <v>1</v>
      </c>
      <c r="M10">
        <v>6</v>
      </c>
      <c r="N10">
        <v>1.47</v>
      </c>
      <c r="O10" s="52">
        <f t="shared" si="0"/>
        <v>4.0163934426229506</v>
      </c>
      <c r="P10" s="119"/>
      <c r="S10">
        <v>2020</v>
      </c>
      <c r="T10" t="s">
        <v>48</v>
      </c>
      <c r="U10" s="17">
        <v>5.6335616438356162</v>
      </c>
      <c r="V10" s="17">
        <v>4.8181818181818183</v>
      </c>
      <c r="W10" s="17">
        <v>5.2476780185758525</v>
      </c>
      <c r="X10" s="17">
        <v>5.6578947368421053</v>
      </c>
      <c r="Y10" s="17"/>
      <c r="Z10" s="17">
        <v>5.3393290543588483</v>
      </c>
    </row>
    <row r="11" spans="1:26">
      <c r="A11" s="86" t="s">
        <v>39</v>
      </c>
      <c r="B11" s="86" t="s">
        <v>40</v>
      </c>
      <c r="C11" s="86" t="s">
        <v>42</v>
      </c>
      <c r="D11" s="86">
        <v>1989</v>
      </c>
      <c r="E11" s="86">
        <v>1</v>
      </c>
      <c r="F11" s="86">
        <v>2</v>
      </c>
      <c r="G11" s="86">
        <v>6</v>
      </c>
      <c r="H11" s="86">
        <v>10</v>
      </c>
      <c r="I11" s="86">
        <v>206</v>
      </c>
      <c r="J11" s="20">
        <v>46002</v>
      </c>
      <c r="K11">
        <v>2.99</v>
      </c>
      <c r="L11">
        <v>2</v>
      </c>
      <c r="M11">
        <v>6</v>
      </c>
      <c r="N11">
        <v>1.33</v>
      </c>
      <c r="O11" s="52">
        <f t="shared" si="0"/>
        <v>4.448160535117057</v>
      </c>
      <c r="P11" s="119"/>
      <c r="R11" t="s">
        <v>606</v>
      </c>
      <c r="U11" s="17">
        <v>4.6845753488074031</v>
      </c>
      <c r="V11" s="17">
        <v>4.3132339643029587</v>
      </c>
      <c r="W11" s="17">
        <v>4.5799568234403853</v>
      </c>
      <c r="X11" s="17">
        <v>5.5456433724187706</v>
      </c>
      <c r="Y11" s="17"/>
      <c r="Z11" s="17">
        <v>4.780852377242379</v>
      </c>
    </row>
    <row r="12" spans="1:26">
      <c r="A12" s="86" t="s">
        <v>39</v>
      </c>
      <c r="B12" s="86" t="s">
        <v>40</v>
      </c>
      <c r="C12" s="86" t="s">
        <v>45</v>
      </c>
      <c r="D12" s="86">
        <v>2004</v>
      </c>
      <c r="E12" s="86">
        <v>1</v>
      </c>
      <c r="F12" s="86">
        <v>3</v>
      </c>
      <c r="G12" s="86">
        <v>6</v>
      </c>
      <c r="H12" s="86">
        <v>11</v>
      </c>
      <c r="I12" s="86">
        <v>306</v>
      </c>
      <c r="J12" s="20">
        <v>46002</v>
      </c>
      <c r="K12">
        <v>2.78</v>
      </c>
      <c r="L12">
        <v>3</v>
      </c>
      <c r="M12">
        <v>6</v>
      </c>
      <c r="N12">
        <v>1.2549999999999999</v>
      </c>
      <c r="O12" s="52">
        <f t="shared" si="0"/>
        <v>4.514388489208633</v>
      </c>
      <c r="P12" s="119"/>
      <c r="R12" t="s">
        <v>29</v>
      </c>
      <c r="S12">
        <v>1983</v>
      </c>
      <c r="T12" t="s">
        <v>31</v>
      </c>
      <c r="U12" s="17">
        <v>3.7684729064039413</v>
      </c>
      <c r="V12" s="17">
        <v>2.751937984496124</v>
      </c>
      <c r="W12" s="17">
        <v>4.0613718411552346</v>
      </c>
      <c r="X12" s="17">
        <v>4.520833333333333</v>
      </c>
      <c r="Y12" s="17"/>
      <c r="Z12" s="17">
        <v>3.7756540163471577</v>
      </c>
    </row>
    <row r="13" spans="1:26">
      <c r="A13" s="86" t="s">
        <v>39</v>
      </c>
      <c r="B13" s="86" t="s">
        <v>40</v>
      </c>
      <c r="C13" s="86" t="s">
        <v>43</v>
      </c>
      <c r="D13" s="86">
        <v>1999</v>
      </c>
      <c r="E13" s="86">
        <v>1</v>
      </c>
      <c r="F13" s="86">
        <v>4</v>
      </c>
      <c r="G13" s="86">
        <v>6</v>
      </c>
      <c r="H13" s="86">
        <v>12</v>
      </c>
      <c r="I13" s="86">
        <v>406</v>
      </c>
      <c r="J13" s="20">
        <v>46002</v>
      </c>
      <c r="K13">
        <v>3.11</v>
      </c>
      <c r="L13">
        <v>4</v>
      </c>
      <c r="M13">
        <v>6</v>
      </c>
      <c r="N13">
        <v>1.5349999999999999</v>
      </c>
      <c r="O13" s="52">
        <f t="shared" si="0"/>
        <v>4.935691318327974</v>
      </c>
      <c r="P13" s="119"/>
      <c r="S13">
        <v>1985</v>
      </c>
      <c r="T13" t="s">
        <v>32</v>
      </c>
      <c r="U13" s="17">
        <v>4.5641025641025648</v>
      </c>
      <c r="V13" s="17">
        <v>1.9661016949152541</v>
      </c>
      <c r="W13" s="17">
        <v>3.4517766497461935</v>
      </c>
      <c r="X13" s="17">
        <v>5.1602564102564106</v>
      </c>
      <c r="Y13" s="17"/>
      <c r="Z13" s="17">
        <v>3.7855593297551056</v>
      </c>
    </row>
    <row r="14" spans="1:26">
      <c r="A14" s="86" t="s">
        <v>39</v>
      </c>
      <c r="B14" s="86" t="s">
        <v>40</v>
      </c>
      <c r="C14" s="86" t="s">
        <v>46</v>
      </c>
      <c r="D14" s="86">
        <v>2008</v>
      </c>
      <c r="E14" s="86">
        <v>1</v>
      </c>
      <c r="F14" s="86">
        <v>4</v>
      </c>
      <c r="G14" s="86">
        <v>8</v>
      </c>
      <c r="H14" s="86">
        <v>13</v>
      </c>
      <c r="I14" s="86">
        <v>408</v>
      </c>
      <c r="J14" s="20">
        <v>46002</v>
      </c>
      <c r="K14">
        <v>3.36</v>
      </c>
      <c r="L14">
        <v>4</v>
      </c>
      <c r="M14">
        <v>8</v>
      </c>
      <c r="N14">
        <v>1.675</v>
      </c>
      <c r="O14" s="52">
        <f t="shared" si="0"/>
        <v>4.9851190476190474</v>
      </c>
      <c r="P14" s="119"/>
      <c r="S14">
        <v>1998</v>
      </c>
      <c r="T14" t="s">
        <v>33</v>
      </c>
      <c r="U14" s="17">
        <v>5.0776397515527947</v>
      </c>
      <c r="V14" s="17">
        <v>4.1416893732970026</v>
      </c>
      <c r="W14" s="17">
        <v>6.548117154811715</v>
      </c>
      <c r="X14" s="17">
        <v>4.4945848375451272</v>
      </c>
      <c r="Y14" s="17"/>
      <c r="Z14" s="17">
        <v>5.0655077793016599</v>
      </c>
    </row>
    <row r="15" spans="1:26">
      <c r="A15" s="86" t="s">
        <v>39</v>
      </c>
      <c r="B15" s="86" t="s">
        <v>40</v>
      </c>
      <c r="C15" s="86" t="s">
        <v>48</v>
      </c>
      <c r="D15" s="86">
        <v>2020</v>
      </c>
      <c r="E15" s="86">
        <v>1</v>
      </c>
      <c r="F15" s="86">
        <v>3</v>
      </c>
      <c r="G15" s="86">
        <v>8</v>
      </c>
      <c r="H15" s="86">
        <v>14</v>
      </c>
      <c r="I15" s="86">
        <v>308</v>
      </c>
      <c r="J15" s="20">
        <v>46002</v>
      </c>
      <c r="K15">
        <v>3.23</v>
      </c>
      <c r="L15">
        <v>3</v>
      </c>
      <c r="M15">
        <v>8</v>
      </c>
      <c r="N15">
        <v>1.6950000000000001</v>
      </c>
      <c r="O15" s="52">
        <f t="shared" si="0"/>
        <v>5.2476780185758525</v>
      </c>
      <c r="P15" s="119"/>
      <c r="S15">
        <v>1999</v>
      </c>
      <c r="T15" t="s">
        <v>34</v>
      </c>
      <c r="U15" s="17">
        <v>2.7777777777777777</v>
      </c>
      <c r="V15" s="17">
        <v>3.0032467532467533</v>
      </c>
      <c r="W15" s="17">
        <v>4.8287671232876708</v>
      </c>
      <c r="X15" s="17">
        <v>5.1679104477611935</v>
      </c>
      <c r="Y15" s="17"/>
      <c r="Z15" s="17">
        <v>3.9444255255183487</v>
      </c>
    </row>
    <row r="16" spans="1:26">
      <c r="A16" s="86" t="s">
        <v>39</v>
      </c>
      <c r="B16" s="86" t="s">
        <v>40</v>
      </c>
      <c r="C16" s="86" t="s">
        <v>44</v>
      </c>
      <c r="D16" s="86">
        <v>2001</v>
      </c>
      <c r="E16" s="86">
        <v>1</v>
      </c>
      <c r="F16" s="86">
        <v>2</v>
      </c>
      <c r="G16" s="86">
        <v>8</v>
      </c>
      <c r="H16" s="86">
        <v>15</v>
      </c>
      <c r="I16" s="86">
        <v>208</v>
      </c>
      <c r="J16" s="20">
        <v>46002</v>
      </c>
      <c r="K16">
        <v>3.01</v>
      </c>
      <c r="L16">
        <v>2</v>
      </c>
      <c r="M16">
        <v>8</v>
      </c>
      <c r="N16">
        <v>1.325</v>
      </c>
      <c r="O16" s="52">
        <f t="shared" si="0"/>
        <v>4.4019933554817277</v>
      </c>
      <c r="P16" s="119"/>
      <c r="S16">
        <v>2002</v>
      </c>
      <c r="T16" t="s">
        <v>35</v>
      </c>
      <c r="U16" s="17">
        <v>4.7536945812807883</v>
      </c>
      <c r="V16" s="17">
        <v>3.761329305135952</v>
      </c>
      <c r="W16" s="17">
        <v>3.7878787878787881</v>
      </c>
      <c r="X16" s="17">
        <v>5.6862745098039209</v>
      </c>
      <c r="Y16" s="17"/>
      <c r="Z16" s="17">
        <v>4.4972942960248616</v>
      </c>
    </row>
    <row r="17" spans="1:26">
      <c r="A17" s="86" t="s">
        <v>39</v>
      </c>
      <c r="B17" s="86" t="s">
        <v>40</v>
      </c>
      <c r="C17" s="86" t="s">
        <v>47</v>
      </c>
      <c r="D17" s="86">
        <v>2016</v>
      </c>
      <c r="E17" s="86">
        <v>1</v>
      </c>
      <c r="F17" s="86">
        <v>1</v>
      </c>
      <c r="G17" s="86">
        <v>8</v>
      </c>
      <c r="H17" s="86">
        <v>16</v>
      </c>
      <c r="I17" s="86">
        <v>108</v>
      </c>
      <c r="J17" s="20">
        <v>46002</v>
      </c>
      <c r="K17">
        <v>1.64</v>
      </c>
      <c r="L17">
        <v>1</v>
      </c>
      <c r="M17">
        <v>8</v>
      </c>
      <c r="N17">
        <v>0.78</v>
      </c>
      <c r="O17" s="52">
        <f t="shared" si="0"/>
        <v>4.7560975609756104</v>
      </c>
      <c r="P17" s="119"/>
      <c r="S17">
        <v>2016</v>
      </c>
      <c r="T17" t="s">
        <v>36</v>
      </c>
      <c r="U17" s="17">
        <v>4.5370370370370363</v>
      </c>
      <c r="V17" s="17">
        <v>4.0633608815427005</v>
      </c>
      <c r="W17" s="17">
        <v>5.9315589353612177</v>
      </c>
      <c r="X17" s="17">
        <v>7.2924187725631775</v>
      </c>
      <c r="Y17" s="17"/>
      <c r="Z17" s="17">
        <v>5.456093906626033</v>
      </c>
    </row>
    <row r="18" spans="1:26">
      <c r="A18" s="86" t="s">
        <v>29</v>
      </c>
      <c r="B18" s="86" t="s">
        <v>30</v>
      </c>
      <c r="C18" s="86" t="s">
        <v>32</v>
      </c>
      <c r="D18" s="86">
        <v>1985</v>
      </c>
      <c r="E18" s="86">
        <v>2</v>
      </c>
      <c r="F18" s="86">
        <v>1</v>
      </c>
      <c r="G18" s="86">
        <v>10</v>
      </c>
      <c r="H18" s="86">
        <v>17</v>
      </c>
      <c r="I18" s="86">
        <v>110</v>
      </c>
      <c r="J18" s="20">
        <v>46002</v>
      </c>
      <c r="K18">
        <v>1.95</v>
      </c>
      <c r="L18">
        <v>1</v>
      </c>
      <c r="M18">
        <v>10</v>
      </c>
      <c r="N18">
        <v>0.89</v>
      </c>
      <c r="O18" s="52">
        <f t="shared" si="0"/>
        <v>4.5641025641025648</v>
      </c>
      <c r="P18" s="119"/>
      <c r="S18">
        <v>2018</v>
      </c>
      <c r="T18" t="s">
        <v>37</v>
      </c>
      <c r="U18" s="17">
        <v>3.3993399339933994</v>
      </c>
      <c r="V18" s="17">
        <v>4.6345514950166118</v>
      </c>
      <c r="W18" s="17">
        <v>6.1666666666666661</v>
      </c>
      <c r="X18" s="17">
        <v>6.333333333333333</v>
      </c>
      <c r="Y18" s="17"/>
      <c r="Z18" s="17">
        <v>5.133472857252503</v>
      </c>
    </row>
    <row r="19" spans="1:26">
      <c r="A19" s="86" t="s">
        <v>29</v>
      </c>
      <c r="B19" s="86" t="s">
        <v>30</v>
      </c>
      <c r="C19" s="86" t="s">
        <v>38</v>
      </c>
      <c r="D19" s="86">
        <v>2023</v>
      </c>
      <c r="E19" s="86">
        <v>2</v>
      </c>
      <c r="F19" s="86">
        <v>2</v>
      </c>
      <c r="G19" s="86">
        <v>10</v>
      </c>
      <c r="H19" s="86">
        <v>18</v>
      </c>
      <c r="I19" s="86">
        <v>210</v>
      </c>
      <c r="J19" s="20">
        <v>46002</v>
      </c>
      <c r="K19">
        <v>3.25</v>
      </c>
      <c r="L19">
        <v>2</v>
      </c>
      <c r="M19">
        <v>10</v>
      </c>
      <c r="N19">
        <v>1.4850000000000001</v>
      </c>
      <c r="O19" s="52">
        <f t="shared" si="0"/>
        <v>4.569230769230769</v>
      </c>
      <c r="P19" s="119"/>
      <c r="S19">
        <v>2023</v>
      </c>
      <c r="T19" t="s">
        <v>38</v>
      </c>
      <c r="U19" s="17">
        <v>5</v>
      </c>
      <c r="V19" s="17">
        <v>4.569230769230769</v>
      </c>
      <c r="W19" s="17">
        <v>4.7039473684210522</v>
      </c>
      <c r="X19" s="17">
        <v>5.3307392996108955</v>
      </c>
      <c r="Y19" s="17"/>
      <c r="Z19" s="17">
        <v>4.900979359315679</v>
      </c>
    </row>
    <row r="20" spans="1:26">
      <c r="A20" s="86" t="s">
        <v>29</v>
      </c>
      <c r="B20" s="86" t="s">
        <v>30</v>
      </c>
      <c r="C20" s="86" t="s">
        <v>36</v>
      </c>
      <c r="D20" s="86">
        <v>2016</v>
      </c>
      <c r="E20" s="86">
        <v>2</v>
      </c>
      <c r="F20" s="86">
        <v>3</v>
      </c>
      <c r="G20" s="86">
        <v>10</v>
      </c>
      <c r="H20" s="86">
        <v>19</v>
      </c>
      <c r="I20" s="86">
        <v>310</v>
      </c>
      <c r="J20" s="20">
        <v>46002</v>
      </c>
      <c r="K20">
        <v>2.63</v>
      </c>
      <c r="L20">
        <v>3</v>
      </c>
      <c r="M20">
        <v>10</v>
      </c>
      <c r="N20">
        <v>1.56</v>
      </c>
      <c r="O20" s="52">
        <f t="shared" si="0"/>
        <v>5.9315589353612177</v>
      </c>
      <c r="P20" s="119"/>
      <c r="R20" t="s">
        <v>607</v>
      </c>
      <c r="U20" s="17">
        <v>4.2347580690185378</v>
      </c>
      <c r="V20" s="17">
        <v>3.6114310321101462</v>
      </c>
      <c r="W20" s="17">
        <v>4.935010565916067</v>
      </c>
      <c r="X20" s="17">
        <v>5.4982938680259243</v>
      </c>
      <c r="Y20" s="17"/>
      <c r="Z20" s="17">
        <v>4.5698733837676686</v>
      </c>
    </row>
    <row r="21" spans="1:26">
      <c r="A21" s="86" t="s">
        <v>29</v>
      </c>
      <c r="B21" s="86" t="s">
        <v>30</v>
      </c>
      <c r="C21" s="86" t="s">
        <v>33</v>
      </c>
      <c r="D21" s="86">
        <v>1998</v>
      </c>
      <c r="E21" s="86">
        <v>2</v>
      </c>
      <c r="F21" s="86">
        <v>4</v>
      </c>
      <c r="G21" s="86">
        <v>10</v>
      </c>
      <c r="H21" s="86">
        <v>20</v>
      </c>
      <c r="I21" s="86">
        <v>410</v>
      </c>
      <c r="J21" s="20">
        <v>46002</v>
      </c>
      <c r="K21">
        <v>2.77</v>
      </c>
      <c r="L21">
        <v>4</v>
      </c>
      <c r="M21">
        <v>10</v>
      </c>
      <c r="N21">
        <v>1.2450000000000001</v>
      </c>
      <c r="O21" s="52">
        <f t="shared" si="0"/>
        <v>4.4945848375451272</v>
      </c>
      <c r="P21" s="119"/>
      <c r="R21" t="s">
        <v>641</v>
      </c>
      <c r="S21" t="s">
        <v>641</v>
      </c>
      <c r="T21" t="s">
        <v>641</v>
      </c>
      <c r="U21" s="17"/>
      <c r="V21" s="17"/>
      <c r="W21" s="17"/>
      <c r="X21" s="17"/>
      <c r="Y21" s="17"/>
      <c r="Z21" s="17"/>
    </row>
    <row r="22" spans="1:26">
      <c r="A22" s="86" t="s">
        <v>29</v>
      </c>
      <c r="B22" s="86" t="s">
        <v>30</v>
      </c>
      <c r="C22" s="86" t="s">
        <v>31</v>
      </c>
      <c r="D22" s="86">
        <v>1983</v>
      </c>
      <c r="E22" s="86">
        <v>2</v>
      </c>
      <c r="F22" s="86">
        <v>4</v>
      </c>
      <c r="G22" s="86">
        <v>12</v>
      </c>
      <c r="H22" s="86">
        <v>21</v>
      </c>
      <c r="I22" s="86">
        <v>412</v>
      </c>
      <c r="J22" s="20">
        <v>46002</v>
      </c>
      <c r="K22">
        <v>2.4</v>
      </c>
      <c r="L22">
        <v>4</v>
      </c>
      <c r="M22">
        <v>12</v>
      </c>
      <c r="N22">
        <v>1.085</v>
      </c>
      <c r="O22" s="52">
        <f t="shared" si="0"/>
        <v>4.520833333333333</v>
      </c>
      <c r="P22" s="119"/>
      <c r="R22" t="s">
        <v>880</v>
      </c>
      <c r="U22" s="17"/>
      <c r="V22" s="17"/>
      <c r="W22" s="17"/>
      <c r="X22" s="17"/>
      <c r="Y22" s="17"/>
      <c r="Z22" s="17"/>
    </row>
    <row r="23" spans="1:26">
      <c r="A23" s="86" t="s">
        <v>29</v>
      </c>
      <c r="B23" s="86" t="s">
        <v>30</v>
      </c>
      <c r="C23" s="86" t="s">
        <v>37</v>
      </c>
      <c r="D23" s="86">
        <v>2018</v>
      </c>
      <c r="E23" s="86">
        <v>2</v>
      </c>
      <c r="F23" s="86">
        <v>3</v>
      </c>
      <c r="G23" s="86">
        <v>12</v>
      </c>
      <c r="H23" s="86">
        <v>22</v>
      </c>
      <c r="I23" s="86">
        <v>312</v>
      </c>
      <c r="J23" s="20">
        <v>46002</v>
      </c>
      <c r="K23">
        <v>2.1</v>
      </c>
      <c r="L23">
        <v>3</v>
      </c>
      <c r="M23">
        <v>12</v>
      </c>
      <c r="N23">
        <v>1.2949999999999999</v>
      </c>
      <c r="O23" s="52">
        <f t="shared" si="0"/>
        <v>6.1666666666666661</v>
      </c>
      <c r="P23" s="119"/>
      <c r="R23" t="s">
        <v>618</v>
      </c>
      <c r="U23" s="17">
        <v>4.4596667089129705</v>
      </c>
      <c r="V23" s="17">
        <v>3.9623324982065524</v>
      </c>
      <c r="W23" s="17">
        <v>4.7574836946782266</v>
      </c>
      <c r="X23" s="17">
        <v>5.5219686202223475</v>
      </c>
      <c r="Y23" s="17"/>
      <c r="Z23" s="17">
        <v>4.6753628805050242</v>
      </c>
    </row>
    <row r="24" spans="1:26">
      <c r="A24" s="86" t="s">
        <v>29</v>
      </c>
      <c r="B24" s="86" t="s">
        <v>30</v>
      </c>
      <c r="C24" s="86" t="s">
        <v>34</v>
      </c>
      <c r="D24" s="86">
        <v>1999</v>
      </c>
      <c r="E24" s="86">
        <v>2</v>
      </c>
      <c r="F24" s="86">
        <v>2</v>
      </c>
      <c r="G24" s="86">
        <v>12</v>
      </c>
      <c r="H24" s="86">
        <v>23</v>
      </c>
      <c r="I24" s="86">
        <v>212</v>
      </c>
      <c r="J24" s="20">
        <v>46002</v>
      </c>
      <c r="K24">
        <v>3.08</v>
      </c>
      <c r="L24">
        <v>2</v>
      </c>
      <c r="M24">
        <v>12</v>
      </c>
      <c r="N24">
        <v>0.92500000000000004</v>
      </c>
      <c r="O24" s="52">
        <f t="shared" si="0"/>
        <v>3.0032467532467533</v>
      </c>
      <c r="P24" s="119"/>
    </row>
    <row r="25" spans="1:26">
      <c r="A25" s="86" t="s">
        <v>29</v>
      </c>
      <c r="B25" s="86" t="s">
        <v>30</v>
      </c>
      <c r="C25" s="86" t="s">
        <v>35</v>
      </c>
      <c r="D25" s="86">
        <v>2002</v>
      </c>
      <c r="E25" s="86">
        <v>2</v>
      </c>
      <c r="F25" s="86">
        <v>1</v>
      </c>
      <c r="G25" s="86">
        <v>12</v>
      </c>
      <c r="H25" s="86">
        <v>24</v>
      </c>
      <c r="I25" s="86">
        <v>112</v>
      </c>
      <c r="J25" s="20">
        <v>46002</v>
      </c>
      <c r="K25">
        <v>2.0299999999999998</v>
      </c>
      <c r="L25">
        <v>1</v>
      </c>
      <c r="M25">
        <v>12</v>
      </c>
      <c r="N25">
        <v>0.96499999999999997</v>
      </c>
      <c r="O25" s="52">
        <f t="shared" si="0"/>
        <v>4.7536945812807883</v>
      </c>
      <c r="P25" s="119"/>
    </row>
    <row r="26" spans="1:26">
      <c r="A26" s="86" t="s">
        <v>39</v>
      </c>
      <c r="B26" s="86" t="s">
        <v>40</v>
      </c>
      <c r="C26" s="86" t="s">
        <v>42</v>
      </c>
      <c r="D26" s="86">
        <v>1989</v>
      </c>
      <c r="E26" s="87">
        <v>2</v>
      </c>
      <c r="F26" s="87">
        <v>1</v>
      </c>
      <c r="G26" s="87">
        <v>14</v>
      </c>
      <c r="H26" s="86">
        <v>25</v>
      </c>
      <c r="I26" s="87">
        <v>114</v>
      </c>
      <c r="J26" s="20">
        <v>46002</v>
      </c>
      <c r="K26">
        <v>2.25</v>
      </c>
      <c r="L26">
        <v>1</v>
      </c>
      <c r="M26">
        <v>14</v>
      </c>
      <c r="N26">
        <v>1</v>
      </c>
      <c r="O26" s="52">
        <f t="shared" si="0"/>
        <v>4.4444444444444446</v>
      </c>
      <c r="P26" s="119"/>
    </row>
    <row r="27" spans="1:26">
      <c r="A27" s="86" t="s">
        <v>39</v>
      </c>
      <c r="B27" s="86" t="s">
        <v>40</v>
      </c>
      <c r="C27" s="86" t="s">
        <v>45</v>
      </c>
      <c r="D27" s="86">
        <v>2004</v>
      </c>
      <c r="E27" s="86">
        <v>2</v>
      </c>
      <c r="F27" s="86">
        <v>2</v>
      </c>
      <c r="G27" s="86">
        <v>14</v>
      </c>
      <c r="H27" s="86">
        <v>26</v>
      </c>
      <c r="I27" s="86">
        <v>214</v>
      </c>
      <c r="J27" s="20">
        <v>46002</v>
      </c>
      <c r="K27">
        <v>3.41</v>
      </c>
      <c r="L27">
        <v>2</v>
      </c>
      <c r="M27">
        <v>14</v>
      </c>
      <c r="N27">
        <v>1.56</v>
      </c>
      <c r="O27" s="52">
        <f t="shared" si="0"/>
        <v>4.5747800586510259</v>
      </c>
      <c r="P27" s="119"/>
    </row>
    <row r="28" spans="1:26">
      <c r="A28" s="86" t="s">
        <v>39</v>
      </c>
      <c r="B28" s="86" t="s">
        <v>40</v>
      </c>
      <c r="C28" s="86" t="s">
        <v>41</v>
      </c>
      <c r="D28" s="86">
        <v>1984</v>
      </c>
      <c r="E28" s="86">
        <v>2</v>
      </c>
      <c r="F28" s="86">
        <v>3</v>
      </c>
      <c r="G28" s="86">
        <v>14</v>
      </c>
      <c r="H28" s="86">
        <v>27</v>
      </c>
      <c r="I28" s="86">
        <v>314</v>
      </c>
      <c r="J28" s="20">
        <v>46002</v>
      </c>
      <c r="K28">
        <v>2.2400000000000002</v>
      </c>
      <c r="L28">
        <v>3</v>
      </c>
      <c r="M28">
        <v>14</v>
      </c>
      <c r="N28">
        <v>0.96499999999999997</v>
      </c>
      <c r="O28" s="52">
        <f t="shared" si="0"/>
        <v>4.3080357142857135</v>
      </c>
      <c r="P28" s="119"/>
    </row>
    <row r="29" spans="1:26">
      <c r="A29" s="86" t="s">
        <v>39</v>
      </c>
      <c r="B29" s="86" t="s">
        <v>40</v>
      </c>
      <c r="C29" s="86" t="s">
        <v>47</v>
      </c>
      <c r="D29" s="86">
        <v>2016</v>
      </c>
      <c r="E29" s="86">
        <v>2</v>
      </c>
      <c r="F29" s="86">
        <v>4</v>
      </c>
      <c r="G29" s="86">
        <v>14</v>
      </c>
      <c r="H29" s="86">
        <v>28</v>
      </c>
      <c r="I29" s="86">
        <v>414</v>
      </c>
      <c r="J29" s="20">
        <v>46002</v>
      </c>
      <c r="K29">
        <v>2.4</v>
      </c>
      <c r="L29">
        <v>4</v>
      </c>
      <c r="M29">
        <v>14</v>
      </c>
      <c r="N29">
        <v>1.53</v>
      </c>
      <c r="O29" s="52">
        <f t="shared" si="0"/>
        <v>6.3750000000000009</v>
      </c>
      <c r="P29" s="119"/>
    </row>
    <row r="30" spans="1:26">
      <c r="A30" s="86" t="s">
        <v>39</v>
      </c>
      <c r="B30" s="86" t="s">
        <v>40</v>
      </c>
      <c r="C30" s="86" t="s">
        <v>44</v>
      </c>
      <c r="D30" s="86">
        <v>2001</v>
      </c>
      <c r="E30" s="86">
        <v>2</v>
      </c>
      <c r="F30" s="86">
        <v>4</v>
      </c>
      <c r="G30" s="86">
        <v>16</v>
      </c>
      <c r="H30" s="86">
        <v>29</v>
      </c>
      <c r="I30" s="86">
        <v>416</v>
      </c>
      <c r="J30" s="20">
        <v>46002</v>
      </c>
      <c r="K30">
        <v>3.3</v>
      </c>
      <c r="L30">
        <v>4</v>
      </c>
      <c r="M30">
        <v>16</v>
      </c>
      <c r="N30">
        <v>1.9450000000000001</v>
      </c>
      <c r="O30" s="52">
        <f t="shared" si="0"/>
        <v>5.8939393939393945</v>
      </c>
      <c r="P30" s="119"/>
    </row>
    <row r="31" spans="1:26">
      <c r="A31" s="86" t="s">
        <v>39</v>
      </c>
      <c r="B31" s="86" t="s">
        <v>40</v>
      </c>
      <c r="C31" s="86" t="s">
        <v>43</v>
      </c>
      <c r="D31" s="86">
        <v>1999</v>
      </c>
      <c r="E31" s="86">
        <v>2</v>
      </c>
      <c r="F31" s="86">
        <v>3</v>
      </c>
      <c r="G31" s="86">
        <v>16</v>
      </c>
      <c r="H31" s="86">
        <v>30</v>
      </c>
      <c r="I31" s="86">
        <v>316</v>
      </c>
      <c r="J31" s="20">
        <v>46002</v>
      </c>
      <c r="K31">
        <v>2.96</v>
      </c>
      <c r="L31">
        <v>3</v>
      </c>
      <c r="M31">
        <v>16</v>
      </c>
      <c r="N31">
        <v>1.415</v>
      </c>
      <c r="O31" s="52">
        <f t="shared" si="0"/>
        <v>4.7804054054054053</v>
      </c>
      <c r="P31" s="119"/>
    </row>
    <row r="32" spans="1:26">
      <c r="A32" s="86" t="s">
        <v>39</v>
      </c>
      <c r="B32" s="86" t="s">
        <v>40</v>
      </c>
      <c r="C32" s="86" t="s">
        <v>46</v>
      </c>
      <c r="D32" s="86">
        <v>2008</v>
      </c>
      <c r="E32" s="86">
        <v>2</v>
      </c>
      <c r="F32" s="86">
        <v>2</v>
      </c>
      <c r="G32" s="86">
        <v>16</v>
      </c>
      <c r="H32" s="86">
        <v>31</v>
      </c>
      <c r="I32" s="86">
        <v>216</v>
      </c>
      <c r="J32" s="20">
        <v>46002</v>
      </c>
      <c r="K32">
        <v>2.52</v>
      </c>
      <c r="L32">
        <v>2</v>
      </c>
      <c r="M32">
        <v>16</v>
      </c>
      <c r="N32">
        <v>0.93</v>
      </c>
      <c r="O32" s="52">
        <f t="shared" si="0"/>
        <v>3.6904761904761907</v>
      </c>
      <c r="P32" s="119"/>
    </row>
    <row r="33" spans="1:16">
      <c r="A33" s="86" t="s">
        <v>39</v>
      </c>
      <c r="B33" s="86" t="s">
        <v>40</v>
      </c>
      <c r="C33" s="86" t="s">
        <v>48</v>
      </c>
      <c r="D33" s="86">
        <v>2020</v>
      </c>
      <c r="E33" s="86">
        <v>2</v>
      </c>
      <c r="F33" s="86">
        <v>1</v>
      </c>
      <c r="G33" s="86">
        <v>16</v>
      </c>
      <c r="H33" s="86">
        <v>32</v>
      </c>
      <c r="I33" s="86">
        <v>116</v>
      </c>
      <c r="J33" s="20">
        <v>46002</v>
      </c>
      <c r="K33">
        <v>2.92</v>
      </c>
      <c r="L33">
        <v>1</v>
      </c>
      <c r="M33">
        <v>16</v>
      </c>
      <c r="N33">
        <v>1.645</v>
      </c>
      <c r="O33" s="52">
        <f t="shared" si="0"/>
        <v>5.6335616438356162</v>
      </c>
      <c r="P33" s="119"/>
    </row>
    <row r="34" spans="1:16">
      <c r="A34" s="86" t="s">
        <v>29</v>
      </c>
      <c r="B34" s="86" t="s">
        <v>30</v>
      </c>
      <c r="C34" s="86" t="s">
        <v>33</v>
      </c>
      <c r="D34" s="86">
        <v>1998</v>
      </c>
      <c r="E34" s="86">
        <v>3</v>
      </c>
      <c r="F34" s="86">
        <v>1</v>
      </c>
      <c r="G34" s="86">
        <v>18</v>
      </c>
      <c r="H34" s="86">
        <v>33</v>
      </c>
      <c r="I34" s="86">
        <v>118</v>
      </c>
      <c r="J34" s="20">
        <v>46002</v>
      </c>
      <c r="K34">
        <v>3.22</v>
      </c>
      <c r="L34">
        <v>1</v>
      </c>
      <c r="M34">
        <v>18</v>
      </c>
      <c r="N34">
        <v>1.635</v>
      </c>
      <c r="O34" s="52">
        <f t="shared" si="0"/>
        <v>5.0776397515527947</v>
      </c>
      <c r="P34" s="119"/>
    </row>
    <row r="35" spans="1:16">
      <c r="A35" s="86" t="s">
        <v>29</v>
      </c>
      <c r="B35" s="86" t="s">
        <v>30</v>
      </c>
      <c r="C35" s="86" t="s">
        <v>31</v>
      </c>
      <c r="D35" s="86">
        <v>1983</v>
      </c>
      <c r="E35" s="86">
        <v>3</v>
      </c>
      <c r="F35" s="86">
        <v>2</v>
      </c>
      <c r="G35" s="86">
        <v>18</v>
      </c>
      <c r="H35" s="86">
        <v>34</v>
      </c>
      <c r="I35" s="86">
        <v>218</v>
      </c>
      <c r="J35" s="20">
        <v>46002</v>
      </c>
      <c r="K35">
        <v>3.87</v>
      </c>
      <c r="L35">
        <v>2</v>
      </c>
      <c r="M35">
        <v>18</v>
      </c>
      <c r="N35">
        <v>1.0649999999999999</v>
      </c>
      <c r="O35" s="52">
        <f t="shared" si="0"/>
        <v>2.751937984496124</v>
      </c>
      <c r="P35" s="119"/>
    </row>
    <row r="36" spans="1:16">
      <c r="A36" s="86" t="s">
        <v>29</v>
      </c>
      <c r="B36" s="86" t="s">
        <v>30</v>
      </c>
      <c r="C36" s="86" t="s">
        <v>34</v>
      </c>
      <c r="D36" s="86">
        <v>1999</v>
      </c>
      <c r="E36" s="86">
        <v>3</v>
      </c>
      <c r="F36" s="86">
        <v>3</v>
      </c>
      <c r="G36" s="86">
        <v>18</v>
      </c>
      <c r="H36" s="86">
        <v>35</v>
      </c>
      <c r="I36" s="86">
        <v>318</v>
      </c>
      <c r="J36" s="20">
        <v>46002</v>
      </c>
      <c r="K36">
        <v>1.46</v>
      </c>
      <c r="L36">
        <v>3</v>
      </c>
      <c r="M36">
        <v>18</v>
      </c>
      <c r="N36">
        <v>0.70499999999999996</v>
      </c>
      <c r="O36" s="52">
        <f t="shared" si="0"/>
        <v>4.8287671232876708</v>
      </c>
      <c r="P36" s="119"/>
    </row>
    <row r="37" spans="1:16">
      <c r="A37" s="86" t="s">
        <v>29</v>
      </c>
      <c r="B37" s="86" t="s">
        <v>30</v>
      </c>
      <c r="C37" s="86" t="s">
        <v>37</v>
      </c>
      <c r="D37" s="86">
        <v>2018</v>
      </c>
      <c r="E37" s="86">
        <v>3</v>
      </c>
      <c r="F37" s="86">
        <v>4</v>
      </c>
      <c r="G37" s="86">
        <v>18</v>
      </c>
      <c r="H37" s="86">
        <v>36</v>
      </c>
      <c r="I37" s="86">
        <v>418</v>
      </c>
      <c r="J37" s="20">
        <v>46002</v>
      </c>
      <c r="K37">
        <v>3</v>
      </c>
      <c r="L37">
        <v>4</v>
      </c>
      <c r="M37">
        <v>18</v>
      </c>
      <c r="N37">
        <v>1.9</v>
      </c>
      <c r="O37" s="52">
        <f t="shared" si="0"/>
        <v>6.333333333333333</v>
      </c>
      <c r="P37" s="119"/>
    </row>
    <row r="38" spans="1:16">
      <c r="A38" s="86" t="s">
        <v>29</v>
      </c>
      <c r="B38" s="86" t="s">
        <v>30</v>
      </c>
      <c r="C38" s="86" t="s">
        <v>32</v>
      </c>
      <c r="D38" s="86">
        <v>1985</v>
      </c>
      <c r="E38" s="86">
        <v>3</v>
      </c>
      <c r="F38" s="86">
        <v>4</v>
      </c>
      <c r="G38" s="86">
        <v>20</v>
      </c>
      <c r="H38" s="86">
        <v>37</v>
      </c>
      <c r="I38" s="86">
        <v>420</v>
      </c>
      <c r="J38" s="20">
        <v>46002</v>
      </c>
      <c r="K38">
        <v>3.12</v>
      </c>
      <c r="L38">
        <v>4</v>
      </c>
      <c r="M38">
        <v>20</v>
      </c>
      <c r="N38">
        <v>1.61</v>
      </c>
      <c r="O38" s="52">
        <f t="shared" si="0"/>
        <v>5.1602564102564106</v>
      </c>
      <c r="P38" s="119"/>
    </row>
    <row r="39" spans="1:16">
      <c r="A39" s="86" t="s">
        <v>29</v>
      </c>
      <c r="B39" s="86" t="s">
        <v>30</v>
      </c>
      <c r="C39" s="86" t="s">
        <v>35</v>
      </c>
      <c r="D39" s="86">
        <v>2002</v>
      </c>
      <c r="E39" s="86">
        <v>3</v>
      </c>
      <c r="F39" s="86">
        <v>3</v>
      </c>
      <c r="G39" s="86">
        <v>20</v>
      </c>
      <c r="H39" s="86">
        <v>38</v>
      </c>
      <c r="I39" s="86">
        <v>320</v>
      </c>
      <c r="J39" s="20">
        <v>46002</v>
      </c>
      <c r="K39">
        <v>2.31</v>
      </c>
      <c r="L39">
        <v>3</v>
      </c>
      <c r="M39">
        <v>20</v>
      </c>
      <c r="N39">
        <v>0.875</v>
      </c>
      <c r="O39" s="52">
        <f t="shared" si="0"/>
        <v>3.7878787878787881</v>
      </c>
      <c r="P39" s="119"/>
    </row>
    <row r="40" spans="1:16">
      <c r="A40" s="86" t="s">
        <v>29</v>
      </c>
      <c r="B40" s="86" t="s">
        <v>30</v>
      </c>
      <c r="C40" s="86" t="s">
        <v>36</v>
      </c>
      <c r="D40" s="86">
        <v>2016</v>
      </c>
      <c r="E40" s="86">
        <v>3</v>
      </c>
      <c r="F40" s="86">
        <v>2</v>
      </c>
      <c r="G40" s="86">
        <v>20</v>
      </c>
      <c r="H40" s="86">
        <v>39</v>
      </c>
      <c r="I40" s="86">
        <v>220</v>
      </c>
      <c r="J40" s="20">
        <v>46002</v>
      </c>
      <c r="K40">
        <v>3.63</v>
      </c>
      <c r="L40">
        <v>2</v>
      </c>
      <c r="M40">
        <v>20</v>
      </c>
      <c r="N40">
        <v>1.4750000000000001</v>
      </c>
      <c r="O40" s="52">
        <f t="shared" si="0"/>
        <v>4.0633608815427005</v>
      </c>
      <c r="P40" s="119"/>
    </row>
    <row r="41" spans="1:16">
      <c r="A41" s="86" t="s">
        <v>29</v>
      </c>
      <c r="B41" s="86" t="s">
        <v>30</v>
      </c>
      <c r="C41" s="86" t="s">
        <v>38</v>
      </c>
      <c r="D41" s="86">
        <v>2023</v>
      </c>
      <c r="E41" s="86">
        <v>3</v>
      </c>
      <c r="F41" s="86">
        <v>1</v>
      </c>
      <c r="G41" s="86">
        <v>20</v>
      </c>
      <c r="H41" s="86">
        <v>40</v>
      </c>
      <c r="I41" s="86">
        <v>120</v>
      </c>
      <c r="J41" s="20">
        <v>46002</v>
      </c>
      <c r="K41">
        <v>1.97</v>
      </c>
      <c r="L41">
        <v>1</v>
      </c>
      <c r="M41">
        <v>20</v>
      </c>
      <c r="N41">
        <v>0.98499999999999999</v>
      </c>
      <c r="O41" s="52">
        <f t="shared" si="0"/>
        <v>5</v>
      </c>
      <c r="P41" s="119"/>
    </row>
    <row r="42" spans="1:16">
      <c r="A42" s="86" t="s">
        <v>39</v>
      </c>
      <c r="B42" s="86" t="s">
        <v>40</v>
      </c>
      <c r="C42" s="86" t="s">
        <v>44</v>
      </c>
      <c r="D42" s="86">
        <v>2001</v>
      </c>
      <c r="E42" s="86">
        <v>3</v>
      </c>
      <c r="F42" s="86">
        <v>1</v>
      </c>
      <c r="G42" s="86">
        <v>22</v>
      </c>
      <c r="H42" s="86">
        <v>41</v>
      </c>
      <c r="I42" s="86">
        <v>122</v>
      </c>
      <c r="J42" s="20">
        <v>46002</v>
      </c>
      <c r="K42">
        <v>2.74</v>
      </c>
      <c r="L42">
        <v>1</v>
      </c>
      <c r="M42">
        <v>22</v>
      </c>
      <c r="N42">
        <v>1.3</v>
      </c>
      <c r="O42" s="52">
        <f t="shared" si="0"/>
        <v>4.7445255474452548</v>
      </c>
      <c r="P42" s="119"/>
    </row>
    <row r="43" spans="1:16">
      <c r="A43" s="86" t="s">
        <v>39</v>
      </c>
      <c r="B43" s="86" t="s">
        <v>40</v>
      </c>
      <c r="C43" s="86" t="s">
        <v>47</v>
      </c>
      <c r="D43" s="86">
        <v>2016</v>
      </c>
      <c r="E43" s="86">
        <v>3</v>
      </c>
      <c r="F43" s="86">
        <v>2</v>
      </c>
      <c r="G43" s="86">
        <v>22</v>
      </c>
      <c r="H43" s="86">
        <v>42</v>
      </c>
      <c r="I43" s="86">
        <v>222</v>
      </c>
      <c r="J43" s="20">
        <v>46002</v>
      </c>
      <c r="K43">
        <v>2.5299999999999998</v>
      </c>
      <c r="L43">
        <v>2</v>
      </c>
      <c r="M43">
        <v>22</v>
      </c>
      <c r="N43">
        <v>1.1950000000000001</v>
      </c>
      <c r="O43" s="52">
        <f t="shared" si="0"/>
        <v>4.7233201581027675</v>
      </c>
      <c r="P43" s="119"/>
    </row>
    <row r="44" spans="1:16">
      <c r="A44" s="86" t="s">
        <v>39</v>
      </c>
      <c r="B44" s="86" t="s">
        <v>40</v>
      </c>
      <c r="C44" s="86" t="s">
        <v>42</v>
      </c>
      <c r="D44" s="86">
        <v>1989</v>
      </c>
      <c r="E44" s="86">
        <v>3</v>
      </c>
      <c r="F44" s="86">
        <v>3</v>
      </c>
      <c r="G44" s="86">
        <v>22</v>
      </c>
      <c r="H44" s="86">
        <v>43</v>
      </c>
      <c r="I44" s="86">
        <v>322</v>
      </c>
      <c r="J44" s="20">
        <v>46002</v>
      </c>
      <c r="K44">
        <v>2.0099999999999998</v>
      </c>
      <c r="L44">
        <v>3</v>
      </c>
      <c r="M44">
        <v>22</v>
      </c>
      <c r="N44">
        <v>0.68500000000000005</v>
      </c>
      <c r="O44" s="52">
        <f t="shared" si="0"/>
        <v>3.4079601990049757</v>
      </c>
      <c r="P44" s="119"/>
    </row>
    <row r="45" spans="1:16">
      <c r="A45" s="86" t="s">
        <v>39</v>
      </c>
      <c r="B45" s="86" t="s">
        <v>40</v>
      </c>
      <c r="C45" s="86" t="s">
        <v>48</v>
      </c>
      <c r="D45" s="86">
        <v>2020</v>
      </c>
      <c r="E45" s="86">
        <v>3</v>
      </c>
      <c r="F45" s="86">
        <v>4</v>
      </c>
      <c r="G45" s="86">
        <v>22</v>
      </c>
      <c r="H45" s="86">
        <v>44</v>
      </c>
      <c r="I45" s="86">
        <v>422</v>
      </c>
      <c r="J45" s="20">
        <v>46002</v>
      </c>
      <c r="K45">
        <v>3.8</v>
      </c>
      <c r="L45">
        <v>4</v>
      </c>
      <c r="M45">
        <v>22</v>
      </c>
      <c r="N45">
        <v>2.15</v>
      </c>
      <c r="O45" s="52">
        <f t="shared" si="0"/>
        <v>5.6578947368421053</v>
      </c>
      <c r="P45" s="119"/>
    </row>
    <row r="46" spans="1:16">
      <c r="A46" s="86" t="s">
        <v>39</v>
      </c>
      <c r="B46" s="86" t="s">
        <v>40</v>
      </c>
      <c r="C46" s="86" t="s">
        <v>41</v>
      </c>
      <c r="D46" s="86">
        <v>1984</v>
      </c>
      <c r="E46" s="86">
        <v>3</v>
      </c>
      <c r="F46" s="86">
        <v>4</v>
      </c>
      <c r="G46" s="86">
        <v>24</v>
      </c>
      <c r="H46" s="86">
        <v>45</v>
      </c>
      <c r="I46" s="86">
        <v>424</v>
      </c>
      <c r="J46" s="20">
        <v>46002</v>
      </c>
      <c r="K46">
        <v>3.61</v>
      </c>
      <c r="L46">
        <v>4</v>
      </c>
      <c r="M46">
        <v>24</v>
      </c>
      <c r="N46">
        <v>1.71</v>
      </c>
      <c r="O46" s="52">
        <f t="shared" si="0"/>
        <v>4.7368421052631584</v>
      </c>
      <c r="P46" s="119"/>
    </row>
    <row r="47" spans="1:16">
      <c r="A47" s="86" t="s">
        <v>39</v>
      </c>
      <c r="B47" s="86" t="s">
        <v>40</v>
      </c>
      <c r="C47" s="86" t="s">
        <v>46</v>
      </c>
      <c r="D47" s="86">
        <v>2008</v>
      </c>
      <c r="E47" s="86">
        <v>3</v>
      </c>
      <c r="F47" s="86">
        <v>3</v>
      </c>
      <c r="G47" s="86">
        <v>24</v>
      </c>
      <c r="H47" s="86">
        <v>46</v>
      </c>
      <c r="I47" s="86">
        <v>324</v>
      </c>
      <c r="J47" s="20">
        <v>46002</v>
      </c>
      <c r="K47">
        <v>2.1800000000000002</v>
      </c>
      <c r="L47">
        <v>3</v>
      </c>
      <c r="M47">
        <v>24</v>
      </c>
      <c r="N47">
        <v>0.745</v>
      </c>
      <c r="O47" s="52">
        <f t="shared" si="0"/>
        <v>3.4174311926605498</v>
      </c>
      <c r="P47" s="119"/>
    </row>
    <row r="48" spans="1:16">
      <c r="A48" s="86" t="s">
        <v>39</v>
      </c>
      <c r="B48" s="86" t="s">
        <v>40</v>
      </c>
      <c r="C48" s="86" t="s">
        <v>43</v>
      </c>
      <c r="D48" s="86">
        <v>1999</v>
      </c>
      <c r="E48" s="86">
        <v>3</v>
      </c>
      <c r="F48" s="86">
        <v>2</v>
      </c>
      <c r="G48" s="86">
        <v>24</v>
      </c>
      <c r="H48" s="86">
        <v>47</v>
      </c>
      <c r="I48" s="86">
        <v>224</v>
      </c>
      <c r="J48" s="20">
        <v>46002</v>
      </c>
      <c r="K48">
        <v>3.58</v>
      </c>
      <c r="L48">
        <v>2</v>
      </c>
      <c r="M48">
        <v>24</v>
      </c>
      <c r="N48">
        <v>1.4350000000000001</v>
      </c>
      <c r="O48" s="52">
        <f t="shared" si="0"/>
        <v>4.0083798882681565</v>
      </c>
      <c r="P48" s="119"/>
    </row>
    <row r="49" spans="1:16">
      <c r="A49" s="86" t="s">
        <v>39</v>
      </c>
      <c r="B49" s="86" t="s">
        <v>40</v>
      </c>
      <c r="C49" s="86" t="s">
        <v>45</v>
      </c>
      <c r="D49" s="86">
        <v>2004</v>
      </c>
      <c r="E49" s="86">
        <v>3</v>
      </c>
      <c r="F49" s="86">
        <v>1</v>
      </c>
      <c r="G49" s="86">
        <v>24</v>
      </c>
      <c r="H49" s="86">
        <v>48</v>
      </c>
      <c r="I49" s="86">
        <v>124</v>
      </c>
      <c r="J49" s="20">
        <v>46002</v>
      </c>
      <c r="K49">
        <v>2.87</v>
      </c>
      <c r="L49">
        <v>1</v>
      </c>
      <c r="M49">
        <v>24</v>
      </c>
      <c r="N49">
        <v>1.56</v>
      </c>
      <c r="O49" s="52">
        <f t="shared" si="0"/>
        <v>5.4355400696864109</v>
      </c>
      <c r="P49" s="119"/>
    </row>
    <row r="50" spans="1:16">
      <c r="A50" s="86" t="s">
        <v>29</v>
      </c>
      <c r="B50" s="86" t="s">
        <v>30</v>
      </c>
      <c r="C50" s="86" t="s">
        <v>34</v>
      </c>
      <c r="D50" s="86">
        <v>1999</v>
      </c>
      <c r="E50" s="86">
        <v>4</v>
      </c>
      <c r="F50" s="86">
        <v>1</v>
      </c>
      <c r="G50" s="86">
        <v>26</v>
      </c>
      <c r="H50" s="86">
        <v>49</v>
      </c>
      <c r="I50" s="86">
        <v>126</v>
      </c>
      <c r="J50" s="20">
        <v>46002</v>
      </c>
      <c r="K50">
        <v>2.4300000000000002</v>
      </c>
      <c r="L50">
        <v>1</v>
      </c>
      <c r="M50">
        <v>26</v>
      </c>
      <c r="N50">
        <v>0.67500000000000004</v>
      </c>
      <c r="O50" s="52">
        <f t="shared" si="0"/>
        <v>2.7777777777777777</v>
      </c>
      <c r="P50" s="119"/>
    </row>
    <row r="51" spans="1:16">
      <c r="A51" s="86" t="s">
        <v>29</v>
      </c>
      <c r="B51" s="86" t="s">
        <v>30</v>
      </c>
      <c r="C51" s="86" t="s">
        <v>35</v>
      </c>
      <c r="D51" s="86">
        <v>2002</v>
      </c>
      <c r="E51" s="86">
        <v>4</v>
      </c>
      <c r="F51" s="86">
        <v>2</v>
      </c>
      <c r="G51" s="86">
        <v>26</v>
      </c>
      <c r="H51" s="86">
        <v>50</v>
      </c>
      <c r="I51" s="86">
        <v>226</v>
      </c>
      <c r="J51" s="20">
        <v>46002</v>
      </c>
      <c r="K51">
        <v>3.31</v>
      </c>
      <c r="L51">
        <v>2</v>
      </c>
      <c r="M51">
        <v>26</v>
      </c>
      <c r="N51">
        <v>1.2450000000000001</v>
      </c>
      <c r="O51" s="52">
        <f t="shared" si="0"/>
        <v>3.761329305135952</v>
      </c>
      <c r="P51" s="119"/>
    </row>
    <row r="52" spans="1:16">
      <c r="A52" s="86" t="s">
        <v>29</v>
      </c>
      <c r="B52" s="86" t="s">
        <v>30</v>
      </c>
      <c r="C52" s="86" t="s">
        <v>32</v>
      </c>
      <c r="D52" s="86">
        <v>1985</v>
      </c>
      <c r="E52" s="86">
        <v>4</v>
      </c>
      <c r="F52" s="86">
        <v>3</v>
      </c>
      <c r="G52" s="86">
        <v>26</v>
      </c>
      <c r="H52" s="86">
        <v>51</v>
      </c>
      <c r="I52" s="86">
        <v>326</v>
      </c>
      <c r="J52" s="20">
        <v>46002</v>
      </c>
      <c r="K52">
        <v>1.97</v>
      </c>
      <c r="L52">
        <v>3</v>
      </c>
      <c r="M52">
        <v>26</v>
      </c>
      <c r="N52">
        <v>0.68</v>
      </c>
      <c r="O52" s="52">
        <f t="shared" si="0"/>
        <v>3.4517766497461935</v>
      </c>
      <c r="P52" s="119"/>
    </row>
    <row r="53" spans="1:16">
      <c r="A53" s="86" t="s">
        <v>29</v>
      </c>
      <c r="B53" s="86" t="s">
        <v>30</v>
      </c>
      <c r="C53" s="86" t="s">
        <v>38</v>
      </c>
      <c r="D53" s="86">
        <v>2023</v>
      </c>
      <c r="E53" s="86">
        <v>4</v>
      </c>
      <c r="F53" s="86">
        <v>4</v>
      </c>
      <c r="G53" s="86">
        <v>26</v>
      </c>
      <c r="H53" s="86">
        <v>52</v>
      </c>
      <c r="I53" s="86">
        <v>426</v>
      </c>
      <c r="J53" s="20">
        <v>46002</v>
      </c>
      <c r="K53">
        <v>2.57</v>
      </c>
      <c r="L53">
        <v>4</v>
      </c>
      <c r="M53">
        <v>26</v>
      </c>
      <c r="N53">
        <v>1.37</v>
      </c>
      <c r="O53" s="52">
        <f t="shared" si="0"/>
        <v>5.3307392996108955</v>
      </c>
      <c r="P53" s="119"/>
    </row>
    <row r="54" spans="1:16">
      <c r="A54" s="86" t="s">
        <v>29</v>
      </c>
      <c r="B54" s="86" t="s">
        <v>30</v>
      </c>
      <c r="C54" s="86" t="s">
        <v>36</v>
      </c>
      <c r="D54" s="86">
        <v>2016</v>
      </c>
      <c r="E54" s="86">
        <v>4</v>
      </c>
      <c r="F54" s="86">
        <v>4</v>
      </c>
      <c r="G54" s="86">
        <v>28</v>
      </c>
      <c r="H54" s="86">
        <v>53</v>
      </c>
      <c r="I54" s="86">
        <v>428</v>
      </c>
      <c r="J54" s="20">
        <v>46002</v>
      </c>
      <c r="K54">
        <v>2.77</v>
      </c>
      <c r="L54">
        <v>4</v>
      </c>
      <c r="M54">
        <v>28</v>
      </c>
      <c r="N54">
        <v>2.02</v>
      </c>
      <c r="O54" s="52">
        <f t="shared" si="0"/>
        <v>7.2924187725631775</v>
      </c>
      <c r="P54" s="119"/>
    </row>
    <row r="55" spans="1:16">
      <c r="A55" s="86" t="s">
        <v>29</v>
      </c>
      <c r="B55" s="86" t="s">
        <v>30</v>
      </c>
      <c r="C55" s="86" t="s">
        <v>33</v>
      </c>
      <c r="D55" s="86">
        <v>1998</v>
      </c>
      <c r="E55" s="86">
        <v>4</v>
      </c>
      <c r="F55" s="86">
        <v>3</v>
      </c>
      <c r="G55" s="86">
        <v>28</v>
      </c>
      <c r="H55" s="86">
        <v>54</v>
      </c>
      <c r="I55" s="86">
        <v>328</v>
      </c>
      <c r="J55" s="20">
        <v>46002</v>
      </c>
      <c r="K55">
        <v>2.39</v>
      </c>
      <c r="L55">
        <v>3</v>
      </c>
      <c r="M55">
        <v>28</v>
      </c>
      <c r="N55">
        <v>1.5649999999999999</v>
      </c>
      <c r="O55" s="52">
        <f t="shared" si="0"/>
        <v>6.548117154811715</v>
      </c>
      <c r="P55" s="119"/>
    </row>
    <row r="56" spans="1:16">
      <c r="A56" s="86" t="s">
        <v>29</v>
      </c>
      <c r="B56" s="86" t="s">
        <v>30</v>
      </c>
      <c r="C56" s="86" t="s">
        <v>37</v>
      </c>
      <c r="D56" s="86">
        <v>2018</v>
      </c>
      <c r="E56" s="86">
        <v>4</v>
      </c>
      <c r="F56" s="86">
        <v>2</v>
      </c>
      <c r="G56" s="86">
        <v>28</v>
      </c>
      <c r="H56" s="86">
        <v>55</v>
      </c>
      <c r="I56" s="86">
        <v>228</v>
      </c>
      <c r="J56" s="20">
        <v>46002</v>
      </c>
      <c r="K56">
        <v>3.01</v>
      </c>
      <c r="L56">
        <v>2</v>
      </c>
      <c r="M56">
        <v>28</v>
      </c>
      <c r="N56">
        <v>1.395</v>
      </c>
      <c r="O56" s="52">
        <f t="shared" si="0"/>
        <v>4.6345514950166118</v>
      </c>
      <c r="P56" s="119"/>
    </row>
    <row r="57" spans="1:16">
      <c r="A57" s="86" t="s">
        <v>29</v>
      </c>
      <c r="B57" s="86" t="s">
        <v>30</v>
      </c>
      <c r="C57" s="86" t="s">
        <v>31</v>
      </c>
      <c r="D57" s="86">
        <v>1983</v>
      </c>
      <c r="E57" s="86">
        <v>4</v>
      </c>
      <c r="F57" s="86">
        <v>1</v>
      </c>
      <c r="G57" s="86">
        <v>28</v>
      </c>
      <c r="H57" s="86">
        <v>56</v>
      </c>
      <c r="I57" s="86">
        <v>128</v>
      </c>
      <c r="J57" s="20">
        <v>46002</v>
      </c>
      <c r="K57">
        <v>2.0299999999999998</v>
      </c>
      <c r="L57">
        <v>1</v>
      </c>
      <c r="M57">
        <v>28</v>
      </c>
      <c r="N57">
        <v>0.76500000000000001</v>
      </c>
      <c r="O57" s="52">
        <f t="shared" si="0"/>
        <v>3.7684729064039413</v>
      </c>
      <c r="P57" s="119"/>
    </row>
    <row r="58" spans="1:16">
      <c r="A58" s="86" t="s">
        <v>39</v>
      </c>
      <c r="B58" s="86" t="s">
        <v>40</v>
      </c>
      <c r="C58" s="86" t="s">
        <v>43</v>
      </c>
      <c r="D58" s="86">
        <v>1999</v>
      </c>
      <c r="E58" s="86">
        <v>4</v>
      </c>
      <c r="F58" s="86">
        <v>1</v>
      </c>
      <c r="G58" s="86">
        <v>30</v>
      </c>
      <c r="H58" s="86">
        <v>57</v>
      </c>
      <c r="I58" s="86">
        <v>130</v>
      </c>
      <c r="J58" s="20">
        <v>46002</v>
      </c>
      <c r="K58">
        <v>3.41</v>
      </c>
      <c r="L58">
        <v>1</v>
      </c>
      <c r="M58">
        <v>30</v>
      </c>
      <c r="N58">
        <v>1.43</v>
      </c>
      <c r="O58" s="52">
        <f t="shared" si="0"/>
        <v>4.193548387096774</v>
      </c>
      <c r="P58" s="119"/>
    </row>
    <row r="59" spans="1:16">
      <c r="A59" s="86" t="s">
        <v>39</v>
      </c>
      <c r="B59" s="86" t="s">
        <v>40</v>
      </c>
      <c r="C59" s="86" t="s">
        <v>48</v>
      </c>
      <c r="D59" s="86">
        <v>2020</v>
      </c>
      <c r="E59" s="86">
        <v>4</v>
      </c>
      <c r="F59" s="86">
        <v>2</v>
      </c>
      <c r="G59" s="86">
        <v>30</v>
      </c>
      <c r="H59" s="86">
        <v>58</v>
      </c>
      <c r="I59" s="86">
        <v>230</v>
      </c>
      <c r="J59" s="20">
        <v>46002</v>
      </c>
      <c r="K59">
        <v>3.3</v>
      </c>
      <c r="L59">
        <v>2</v>
      </c>
      <c r="M59">
        <v>30</v>
      </c>
      <c r="N59">
        <v>1.59</v>
      </c>
      <c r="O59" s="52">
        <f t="shared" si="0"/>
        <v>4.8181818181818183</v>
      </c>
      <c r="P59" s="119"/>
    </row>
    <row r="60" spans="1:16">
      <c r="A60" s="86" t="s">
        <v>39</v>
      </c>
      <c r="B60" s="86" t="s">
        <v>40</v>
      </c>
      <c r="C60" s="86" t="s">
        <v>44</v>
      </c>
      <c r="D60" s="86">
        <v>2001</v>
      </c>
      <c r="E60" s="86">
        <v>4</v>
      </c>
      <c r="F60" s="86">
        <v>3</v>
      </c>
      <c r="G60" s="86">
        <v>30</v>
      </c>
      <c r="H60" s="86">
        <v>59</v>
      </c>
      <c r="I60" s="86">
        <v>330</v>
      </c>
      <c r="J60" s="20">
        <v>46002</v>
      </c>
      <c r="K60">
        <v>3.03</v>
      </c>
      <c r="L60">
        <v>3</v>
      </c>
      <c r="M60">
        <v>30</v>
      </c>
      <c r="N60">
        <v>1.61</v>
      </c>
      <c r="O60" s="52">
        <f t="shared" si="0"/>
        <v>5.3135313531353141</v>
      </c>
      <c r="P60" s="119"/>
    </row>
    <row r="61" spans="1:16">
      <c r="A61" s="86" t="s">
        <v>39</v>
      </c>
      <c r="B61" s="86" t="s">
        <v>40</v>
      </c>
      <c r="C61" s="86" t="s">
        <v>45</v>
      </c>
      <c r="D61" s="86">
        <v>2004</v>
      </c>
      <c r="E61" s="86">
        <v>4</v>
      </c>
      <c r="F61" s="86">
        <v>4</v>
      </c>
      <c r="G61" s="86">
        <v>30</v>
      </c>
      <c r="H61" s="86">
        <v>60</v>
      </c>
      <c r="I61" s="86">
        <v>430</v>
      </c>
      <c r="J61" s="20">
        <v>46002</v>
      </c>
      <c r="K61">
        <v>2.12</v>
      </c>
      <c r="L61">
        <v>4</v>
      </c>
      <c r="M61">
        <v>30</v>
      </c>
      <c r="N61">
        <v>1.3049999999999999</v>
      </c>
      <c r="O61" s="52">
        <f t="shared" si="0"/>
        <v>6.1556603773584895</v>
      </c>
      <c r="P61" s="119"/>
    </row>
    <row r="62" spans="1:16">
      <c r="A62" s="86" t="s">
        <v>39</v>
      </c>
      <c r="B62" s="86" t="s">
        <v>40</v>
      </c>
      <c r="C62" s="86" t="s">
        <v>42</v>
      </c>
      <c r="D62" s="86">
        <v>1989</v>
      </c>
      <c r="E62" s="86">
        <v>4</v>
      </c>
      <c r="F62" s="86">
        <v>4</v>
      </c>
      <c r="G62" s="86">
        <v>32</v>
      </c>
      <c r="H62" s="86">
        <v>61</v>
      </c>
      <c r="I62" s="86">
        <v>432</v>
      </c>
      <c r="J62" s="20">
        <v>46002</v>
      </c>
      <c r="K62">
        <v>2</v>
      </c>
      <c r="L62">
        <v>4</v>
      </c>
      <c r="M62">
        <v>32</v>
      </c>
      <c r="N62">
        <v>1.125</v>
      </c>
      <c r="O62" s="52">
        <f t="shared" si="0"/>
        <v>5.625</v>
      </c>
      <c r="P62" s="119"/>
    </row>
    <row r="63" spans="1:16">
      <c r="A63" s="86" t="s">
        <v>39</v>
      </c>
      <c r="B63" s="86" t="s">
        <v>40</v>
      </c>
      <c r="C63" s="86" t="s">
        <v>47</v>
      </c>
      <c r="D63" s="86">
        <v>2016</v>
      </c>
      <c r="E63" s="86">
        <v>4</v>
      </c>
      <c r="F63" s="86">
        <v>3</v>
      </c>
      <c r="G63" s="86">
        <v>32</v>
      </c>
      <c r="H63" s="86">
        <v>62</v>
      </c>
      <c r="I63" s="86">
        <v>332</v>
      </c>
      <c r="J63" s="20">
        <v>46002</v>
      </c>
      <c r="K63">
        <v>2.23</v>
      </c>
      <c r="L63">
        <v>3</v>
      </c>
      <c r="M63">
        <v>32</v>
      </c>
      <c r="N63">
        <v>1.26</v>
      </c>
      <c r="O63" s="52">
        <f t="shared" si="0"/>
        <v>5.6502242152466362</v>
      </c>
      <c r="P63" s="119"/>
    </row>
    <row r="64" spans="1:16">
      <c r="A64" s="86" t="s">
        <v>39</v>
      </c>
      <c r="B64" s="86" t="s">
        <v>40</v>
      </c>
      <c r="C64" s="86" t="s">
        <v>41</v>
      </c>
      <c r="D64" s="86">
        <v>1984</v>
      </c>
      <c r="E64" s="86">
        <v>4</v>
      </c>
      <c r="F64" s="86">
        <v>2</v>
      </c>
      <c r="G64" s="86">
        <v>32</v>
      </c>
      <c r="H64" s="86">
        <v>63</v>
      </c>
      <c r="I64" s="86">
        <v>232</v>
      </c>
      <c r="J64" s="20">
        <v>46002</v>
      </c>
      <c r="K64">
        <v>2.76</v>
      </c>
      <c r="L64">
        <v>2</v>
      </c>
      <c r="M64">
        <v>32</v>
      </c>
      <c r="N64">
        <v>1.06</v>
      </c>
      <c r="O64" s="52">
        <f t="shared" si="0"/>
        <v>3.8405797101449277</v>
      </c>
      <c r="P64" s="119"/>
    </row>
    <row r="65" spans="1:16">
      <c r="A65" s="86" t="s">
        <v>39</v>
      </c>
      <c r="B65" s="86" t="s">
        <v>40</v>
      </c>
      <c r="C65" s="86" t="s">
        <v>46</v>
      </c>
      <c r="D65" s="86">
        <v>2008</v>
      </c>
      <c r="E65" s="86">
        <v>4</v>
      </c>
      <c r="F65" s="86">
        <v>1</v>
      </c>
      <c r="G65" s="86">
        <v>32</v>
      </c>
      <c r="H65" s="86">
        <v>64</v>
      </c>
      <c r="I65" s="86">
        <v>132</v>
      </c>
      <c r="J65" s="20">
        <v>46002</v>
      </c>
      <c r="K65">
        <v>3.01</v>
      </c>
      <c r="L65">
        <v>1</v>
      </c>
      <c r="M65">
        <v>32</v>
      </c>
      <c r="N65">
        <v>1.28</v>
      </c>
      <c r="O65" s="52">
        <f t="shared" si="0"/>
        <v>4.2524916943521598</v>
      </c>
      <c r="P65" s="119"/>
    </row>
  </sheetData>
  <conditionalFormatting pivot="1" sqref="U11:X11 U20:X20">
    <cfRule type="colorScale" priority="3">
      <colorScale>
        <cfvo type="min"/>
        <cfvo type="percentile" val="50"/>
        <cfvo type="max"/>
        <color rgb="FFF8696B"/>
        <color rgb="FFFFEB84"/>
        <color rgb="FF63BE7B"/>
      </colorScale>
    </cfRule>
  </conditionalFormatting>
  <conditionalFormatting pivot="1" sqref="U3:X9">
    <cfRule type="colorScale" priority="2">
      <colorScale>
        <cfvo type="min"/>
        <cfvo type="percentile" val="50"/>
        <cfvo type="max"/>
        <color rgb="FFF8696B"/>
        <color rgb="FFFFEB84"/>
        <color rgb="FF63BE7B"/>
      </colorScale>
    </cfRule>
  </conditionalFormatting>
  <conditionalFormatting pivot="1" sqref="U12:X19">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1075c0a-66fe-41b2-b9b9-96fab4c03331" xsi:nil="true"/>
    <lcf76f155ced4ddcb4097134ff3c332f xmlns="7862ba92-1ed1-4299-8be4-2b023bdc010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FFC2331863D440B8D941E06DE106C1" ma:contentTypeVersion="13" ma:contentTypeDescription="Create a new document." ma:contentTypeScope="" ma:versionID="f237d48f8fe8de6a2ae656e386233161">
  <xsd:schema xmlns:xsd="http://www.w3.org/2001/XMLSchema" xmlns:xs="http://www.w3.org/2001/XMLSchema" xmlns:p="http://schemas.microsoft.com/office/2006/metadata/properties" xmlns:ns2="e1075c0a-66fe-41b2-b9b9-96fab4c03331" xmlns:ns3="7862ba92-1ed1-4299-8be4-2b023bdc0104" targetNamespace="http://schemas.microsoft.com/office/2006/metadata/properties" ma:root="true" ma:fieldsID="084f2fc260468639ac304d44f69497d1" ns2:_="" ns3:_="">
    <xsd:import namespace="e1075c0a-66fe-41b2-b9b9-96fab4c03331"/>
    <xsd:import namespace="7862ba92-1ed1-4299-8be4-2b023bdc01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lcf76f155ced4ddcb4097134ff3c332f" minOccurs="0"/>
                <xsd:element ref="ns2:TaxCatchAll"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75c0a-66fe-41b2-b9b9-96fab4c03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15f1bef-5212-4ac6-8faa-53ca9d01fd62}" ma:internalName="TaxCatchAll" ma:showField="CatchAllData" ma:web="e1075c0a-66fe-41b2-b9b9-96fab4c033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62ba92-1ed1-4299-8be4-2b023bdc01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C2D374-EE1C-4AA4-B86F-4ECABEF512F3}"/>
</file>

<file path=customXml/itemProps2.xml><?xml version="1.0" encoding="utf-8"?>
<ds:datastoreItem xmlns:ds="http://schemas.openxmlformats.org/officeDocument/2006/customXml" ds:itemID="{394F460E-A821-45FA-ADAF-110259797661}"/>
</file>

<file path=customXml/itemProps3.xml><?xml version="1.0" encoding="utf-8"?>
<ds:datastoreItem xmlns:ds="http://schemas.openxmlformats.org/officeDocument/2006/customXml" ds:itemID="{C44F3106-2C98-4687-A331-25AB19D81B56}"/>
</file>

<file path=docProps/app.xml><?xml version="1.0" encoding="utf-8"?>
<Properties xmlns="http://schemas.openxmlformats.org/officeDocument/2006/extended-properties" xmlns:vt="http://schemas.openxmlformats.org/officeDocument/2006/docPropsVTypes">
  <Application>Microsoft Excel Online</Application>
  <Manager/>
  <Company>The University of Melbourne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Corinne Celestina</dc:creator>
  <cp:keywords/>
  <dc:description/>
  <cp:lastModifiedBy/>
  <cp:revision/>
  <dcterms:created xsi:type="dcterms:W3CDTF">2023-06-06T01:52:09Z</dcterms:created>
  <dcterms:modified xsi:type="dcterms:W3CDTF">2026-04-01T18:18:38Z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0x010100C7FFC2331863D440B8D941E06DE106C1</vt:lpwstr>
  </property>
  <property fmtid="{D5CDD505-2E9C-101B-9397-08002B2CF9AE}" pid="3" name="MediaServiceImageTags">
    <vt:lpwstr/>
  </property>
</Properties>
</file>